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3.09 PF Depreciation Study\"/>
    </mc:Choice>
  </mc:AlternateContent>
  <bookViews>
    <workbookView xWindow="0" yWindow="0" windowWidth="23940" windowHeight="9045" tabRatio="798" activeTab="2"/>
  </bookViews>
  <sheets>
    <sheet name="Attachment A.1-Washington" sheetId="7" r:id="rId1"/>
    <sheet name="Attachment A.2-WA" sheetId="10" r:id="rId2"/>
    <sheet name="Attachment A.1-Idaho" sheetId="8" r:id="rId3"/>
    <sheet name="Attachment A.2-Idaho" sheetId="11" r:id="rId4"/>
    <sheet name="Attachment A.1-Oregon" sheetId="9" r:id="rId5"/>
    <sheet name="Attachment A.2-Oregon" sheetId="12" r:id="rId6"/>
    <sheet name="Att B1 123118 Depr_Chg-ex trans" sheetId="3" r:id="rId7"/>
    <sheet name="Wkpr-Stdy Bal (ex. trnsptn)" sheetId="2" r:id="rId8"/>
    <sheet name="Wkpr-201612 TTP Adj Summary" sheetId="1" r:id="rId9"/>
    <sheet name="Colstrip Transmission " sheetId="13" r:id="rId10"/>
    <sheet name="Att B2 123118 Transp-Depr_Exp" sheetId="6" r:id="rId11"/>
    <sheet name="Att B-2b Stdied Bal. - Transprt" sheetId="4" r:id="rId12"/>
  </sheets>
  <externalReferences>
    <externalReference r:id="rId13"/>
  </externalReferences>
  <definedNames>
    <definedName name="_xlnm.Auto_Open" localSheetId="6">#REF!</definedName>
    <definedName name="_xlnm.Auto_Open" localSheetId="11">#REF!</definedName>
    <definedName name="_xlnm.Auto_Open" localSheetId="2">#REF!</definedName>
    <definedName name="_xlnm.Auto_Open" localSheetId="4">#REF!</definedName>
    <definedName name="_xlnm.Auto_Open" localSheetId="3">#REF!</definedName>
    <definedName name="_xlnm.Auto_Open" localSheetId="5">#REF!</definedName>
    <definedName name="_xlnm.Auto_Open" localSheetId="1">#REF!</definedName>
    <definedName name="_xlnm.Auto_Open">#REF!</definedName>
    <definedName name="Macro1" localSheetId="6">#REF!</definedName>
    <definedName name="Macro1" localSheetId="11">#REF!</definedName>
    <definedName name="Macro1" localSheetId="2">#REF!</definedName>
    <definedName name="Macro1" localSheetId="4">#REF!</definedName>
    <definedName name="Macro1" localSheetId="3">#REF!</definedName>
    <definedName name="Macro1" localSheetId="5">#REF!</definedName>
    <definedName name="Macro1" localSheetId="1">#REF!</definedName>
    <definedName name="Macro1">#REF!</definedName>
    <definedName name="Macro2" localSheetId="6">#REF!</definedName>
    <definedName name="Macro2" localSheetId="11">#REF!</definedName>
    <definedName name="Macro2" localSheetId="2">#REF!</definedName>
    <definedName name="Macro2" localSheetId="4">#REF!</definedName>
    <definedName name="Macro2" localSheetId="3">#REF!</definedName>
    <definedName name="Macro2" localSheetId="5">#REF!</definedName>
    <definedName name="Macro2" localSheetId="1">#REF!</definedName>
    <definedName name="Macro2">#REF!</definedName>
    <definedName name="Macro3" localSheetId="6">#REF!</definedName>
    <definedName name="Macro3" localSheetId="11">#REF!</definedName>
    <definedName name="Macro3" localSheetId="2">#REF!</definedName>
    <definedName name="Macro3" localSheetId="4">#REF!</definedName>
    <definedName name="Macro3" localSheetId="3">#REF!</definedName>
    <definedName name="Macro3" localSheetId="5">#REF!</definedName>
    <definedName name="Macro3" localSheetId="1">#REF!</definedName>
    <definedName name="Macro3">#REF!</definedName>
    <definedName name="Macro4" localSheetId="6">#REF!</definedName>
    <definedName name="Macro4" localSheetId="11">#REF!</definedName>
    <definedName name="Macro4" localSheetId="2">#REF!</definedName>
    <definedName name="Macro4" localSheetId="4">#REF!</definedName>
    <definedName name="Macro4" localSheetId="3">#REF!</definedName>
    <definedName name="Macro4" localSheetId="5">#REF!</definedName>
    <definedName name="Macro4" localSheetId="1">#REF!</definedName>
    <definedName name="Macro4">#REF!</definedName>
    <definedName name="Macro5" localSheetId="6">#REF!</definedName>
    <definedName name="Macro5" localSheetId="11">#REF!</definedName>
    <definedName name="Macro5" localSheetId="2">#REF!</definedName>
    <definedName name="Macro5" localSheetId="4">#REF!</definedName>
    <definedName name="Macro5" localSheetId="3">#REF!</definedName>
    <definedName name="Macro5" localSheetId="5">#REF!</definedName>
    <definedName name="Macro5" localSheetId="1">#REF!</definedName>
    <definedName name="Macro5">#REF!</definedName>
    <definedName name="Macro6" localSheetId="6">#REF!</definedName>
    <definedName name="Macro6" localSheetId="11">#REF!</definedName>
    <definedName name="Macro6" localSheetId="2">#REF!</definedName>
    <definedName name="Macro6" localSheetId="4">#REF!</definedName>
    <definedName name="Macro6" localSheetId="3">#REF!</definedName>
    <definedName name="Macro6" localSheetId="5">#REF!</definedName>
    <definedName name="Macro6" localSheetId="1">#REF!</definedName>
    <definedName name="Macro6">#REF!</definedName>
    <definedName name="_xlnm.Print_Titles" localSheetId="6">'Att B1 123118 Depr_Chg-ex trans'!$5:$6</definedName>
    <definedName name="_xlnm.Print_Titles" localSheetId="11">'Att B-2b Stdied Bal. - Transprt'!$2:$3</definedName>
    <definedName name="_xlnm.Print_Titles" localSheetId="2">'Attachment A.1-Idaho'!$1:$1</definedName>
    <definedName name="_xlnm.Print_Titles" localSheetId="3">'Attachment A.2-Idaho'!$1:$2</definedName>
    <definedName name="Recover" localSheetId="6">#REF!</definedName>
    <definedName name="Recover" localSheetId="11">#REF!</definedName>
    <definedName name="Recover" localSheetId="8">#REF!</definedName>
    <definedName name="Recover" localSheetId="7">#REF!</definedName>
    <definedName name="Recover">[1]Macro1!$A$59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3" l="1"/>
  <c r="L63" i="3"/>
  <c r="Q100" i="4" l="1"/>
  <c r="O106" i="4"/>
  <c r="Q69" i="4" l="1"/>
  <c r="M38" i="4"/>
  <c r="Q38" i="4"/>
  <c r="R38" i="4" l="1"/>
  <c r="H67" i="7" l="1"/>
  <c r="H66" i="7"/>
  <c r="H65" i="7"/>
  <c r="H64" i="7"/>
  <c r="H60" i="7"/>
  <c r="H59" i="7"/>
  <c r="H54" i="7"/>
  <c r="H53" i="7"/>
  <c r="H52" i="7"/>
  <c r="H51" i="7"/>
  <c r="H50" i="7"/>
  <c r="H46" i="7"/>
  <c r="H45" i="7"/>
  <c r="H44" i="7"/>
  <c r="H43" i="7"/>
  <c r="H28" i="7"/>
  <c r="H27" i="7"/>
  <c r="H26" i="7"/>
  <c r="H25" i="7"/>
  <c r="H21" i="7"/>
  <c r="H20" i="7"/>
  <c r="H19" i="7"/>
  <c r="H15" i="7"/>
  <c r="H14" i="7"/>
  <c r="H13" i="7"/>
  <c r="H10" i="7"/>
  <c r="H7" i="7"/>
  <c r="H6" i="7"/>
  <c r="H5" i="7"/>
  <c r="Q267" i="2" l="1"/>
  <c r="R236" i="2"/>
  <c r="Q236" i="2"/>
  <c r="N342" i="2"/>
  <c r="O342" i="2" s="1"/>
  <c r="G40" i="2" l="1"/>
  <c r="G297" i="3"/>
  <c r="D295" i="2"/>
  <c r="D296" i="2"/>
  <c r="G296" i="3" s="1"/>
  <c r="D297" i="2"/>
  <c r="T297" i="3" s="1"/>
  <c r="G528" i="3"/>
  <c r="L528" i="3"/>
  <c r="I528" i="3"/>
  <c r="D528" i="3"/>
  <c r="T528" i="3" s="1"/>
  <c r="D523" i="3"/>
  <c r="G523" i="3" s="1"/>
  <c r="I523" i="3"/>
  <c r="L523" i="3"/>
  <c r="Q523" i="3"/>
  <c r="U523" i="3"/>
  <c r="D519" i="3"/>
  <c r="G519" i="3"/>
  <c r="J519" i="3" s="1"/>
  <c r="I519" i="3"/>
  <c r="L519" i="3"/>
  <c r="Q519" i="3"/>
  <c r="R519" i="3"/>
  <c r="S519" i="3"/>
  <c r="T519" i="3"/>
  <c r="U519" i="3"/>
  <c r="D483" i="3"/>
  <c r="G483" i="3" s="1"/>
  <c r="I483" i="3"/>
  <c r="L483" i="3"/>
  <c r="Q483" i="3"/>
  <c r="R483" i="3"/>
  <c r="S483" i="3"/>
  <c r="T483" i="3"/>
  <c r="U483" i="3"/>
  <c r="T407" i="3"/>
  <c r="S407" i="3"/>
  <c r="R407" i="3"/>
  <c r="L407" i="3"/>
  <c r="I407" i="3"/>
  <c r="G407" i="3"/>
  <c r="D407" i="3"/>
  <c r="U407" i="3" s="1"/>
  <c r="D398" i="3"/>
  <c r="G398" i="3"/>
  <c r="I398" i="3"/>
  <c r="L398" i="3"/>
  <c r="Q398" i="3"/>
  <c r="R398" i="3"/>
  <c r="S398" i="3"/>
  <c r="T398" i="3"/>
  <c r="U398" i="3"/>
  <c r="D396" i="3"/>
  <c r="G396" i="3" s="1"/>
  <c r="I396" i="3"/>
  <c r="L396" i="3"/>
  <c r="R396" i="3"/>
  <c r="D380" i="3"/>
  <c r="G380" i="3"/>
  <c r="I380" i="3"/>
  <c r="L380" i="3"/>
  <c r="Q380" i="3"/>
  <c r="R380" i="3"/>
  <c r="S380" i="3"/>
  <c r="T380" i="3"/>
  <c r="U380" i="3"/>
  <c r="G347" i="3"/>
  <c r="D348" i="3"/>
  <c r="R348" i="3" s="1"/>
  <c r="D349" i="3"/>
  <c r="G349" i="3" s="1"/>
  <c r="G348" i="3"/>
  <c r="I348" i="3"/>
  <c r="L348" i="3"/>
  <c r="Q348" i="3"/>
  <c r="S348" i="3"/>
  <c r="T348" i="3"/>
  <c r="U348" i="3"/>
  <c r="I349" i="3"/>
  <c r="L349" i="3"/>
  <c r="S349" i="3"/>
  <c r="T349" i="3"/>
  <c r="G344" i="3"/>
  <c r="Q344" i="3"/>
  <c r="R344" i="3"/>
  <c r="S344" i="3"/>
  <c r="T344" i="3"/>
  <c r="U344" i="3"/>
  <c r="D344" i="3"/>
  <c r="G330" i="3"/>
  <c r="I330" i="3"/>
  <c r="L330" i="3"/>
  <c r="Q330" i="3"/>
  <c r="R330" i="3"/>
  <c r="S330" i="3"/>
  <c r="T330" i="3"/>
  <c r="U330" i="3"/>
  <c r="D330" i="3"/>
  <c r="I297" i="3"/>
  <c r="L297" i="3"/>
  <c r="R297" i="3"/>
  <c r="D296" i="3"/>
  <c r="D273" i="3"/>
  <c r="D274" i="3"/>
  <c r="D275" i="3"/>
  <c r="D276" i="3"/>
  <c r="G276" i="3" s="1"/>
  <c r="D277" i="3"/>
  <c r="D278" i="3"/>
  <c r="D279" i="3"/>
  <c r="D280" i="3"/>
  <c r="D281" i="3"/>
  <c r="D282" i="3"/>
  <c r="D283" i="3"/>
  <c r="D284" i="3"/>
  <c r="D285" i="3"/>
  <c r="D9" i="6"/>
  <c r="D10" i="6"/>
  <c r="E9" i="6"/>
  <c r="E10" i="6"/>
  <c r="J8" i="6"/>
  <c r="I8" i="6"/>
  <c r="J14" i="6"/>
  <c r="I14" i="6"/>
  <c r="J15" i="6"/>
  <c r="I15" i="6"/>
  <c r="H8" i="6"/>
  <c r="G8" i="6"/>
  <c r="H11" i="6"/>
  <c r="G11" i="6"/>
  <c r="S297" i="3" l="1"/>
  <c r="U297" i="3"/>
  <c r="Q297" i="3"/>
  <c r="N519" i="3"/>
  <c r="O519" i="3" s="1"/>
  <c r="Q528" i="3"/>
  <c r="U528" i="3"/>
  <c r="R528" i="3"/>
  <c r="S528" i="3"/>
  <c r="J398" i="3"/>
  <c r="J523" i="3"/>
  <c r="T523" i="3"/>
  <c r="S523" i="3"/>
  <c r="R523" i="3"/>
  <c r="N523" i="3"/>
  <c r="O523" i="3" s="1"/>
  <c r="N398" i="3"/>
  <c r="J407" i="3"/>
  <c r="J380" i="3"/>
  <c r="N483" i="3"/>
  <c r="J483" i="3"/>
  <c r="N380" i="3"/>
  <c r="Q407" i="3"/>
  <c r="N407" i="3"/>
  <c r="J344" i="3"/>
  <c r="N396" i="3"/>
  <c r="J396" i="3"/>
  <c r="U396" i="3"/>
  <c r="Q396" i="3"/>
  <c r="T396" i="3"/>
  <c r="S396" i="3"/>
  <c r="N344" i="3"/>
  <c r="J330" i="3"/>
  <c r="J348" i="3"/>
  <c r="J349" i="3"/>
  <c r="N349" i="3"/>
  <c r="N348" i="3"/>
  <c r="R349" i="3"/>
  <c r="U349" i="3"/>
  <c r="Q349" i="3"/>
  <c r="N297" i="3"/>
  <c r="N330" i="3"/>
  <c r="J297" i="3"/>
  <c r="I29" i="6"/>
  <c r="E29" i="6"/>
  <c r="K28" i="6"/>
  <c r="F28" i="6"/>
  <c r="J27" i="6"/>
  <c r="E27" i="6"/>
  <c r="G26" i="6"/>
  <c r="D26" i="6"/>
  <c r="H25" i="6"/>
  <c r="D25" i="6"/>
  <c r="D24" i="6"/>
  <c r="H24" i="6"/>
  <c r="G24" i="6"/>
  <c r="E23" i="6"/>
  <c r="F23" i="6"/>
  <c r="G23" i="6"/>
  <c r="H23" i="6"/>
  <c r="I23" i="6"/>
  <c r="J23" i="6"/>
  <c r="D23" i="6"/>
  <c r="R69" i="4"/>
  <c r="R72" i="4"/>
  <c r="M69" i="4"/>
  <c r="J296" i="2"/>
  <c r="O296" i="2" s="1"/>
  <c r="V296" i="2" s="1"/>
  <c r="N296" i="2"/>
  <c r="I296" i="3"/>
  <c r="L296" i="3"/>
  <c r="I279" i="3"/>
  <c r="L279" i="3"/>
  <c r="I280" i="3"/>
  <c r="L280" i="3"/>
  <c r="I276" i="3"/>
  <c r="L276" i="3"/>
  <c r="D233" i="3"/>
  <c r="I233" i="3"/>
  <c r="L233" i="3"/>
  <c r="D187" i="3"/>
  <c r="I187" i="3"/>
  <c r="L187" i="3"/>
  <c r="D152" i="3"/>
  <c r="I152" i="3"/>
  <c r="L152" i="3"/>
  <c r="L124" i="3"/>
  <c r="I124" i="3"/>
  <c r="D124" i="3"/>
  <c r="P90" i="3"/>
  <c r="D89" i="3"/>
  <c r="I89" i="3"/>
  <c r="L89" i="3"/>
  <c r="V18" i="2"/>
  <c r="V19" i="2"/>
  <c r="V20" i="2"/>
  <c r="V21" i="2"/>
  <c r="V22" i="2"/>
  <c r="V23" i="2"/>
  <c r="V24" i="2"/>
  <c r="V25" i="2"/>
  <c r="V27" i="2"/>
  <c r="V28" i="2"/>
  <c r="V29" i="2"/>
  <c r="V30" i="2"/>
  <c r="V31" i="2"/>
  <c r="V32" i="2"/>
  <c r="V33" i="2"/>
  <c r="V34" i="2"/>
  <c r="V36" i="2"/>
  <c r="V37" i="2"/>
  <c r="V38" i="2"/>
  <c r="V39" i="2"/>
  <c r="V41" i="2"/>
  <c r="V42" i="2"/>
  <c r="V43" i="2"/>
  <c r="V64" i="2"/>
  <c r="V65" i="2"/>
  <c r="V76" i="2"/>
  <c r="V77" i="2"/>
  <c r="V91" i="2"/>
  <c r="V92" i="2"/>
  <c r="V102" i="2"/>
  <c r="V103" i="2"/>
  <c r="V117" i="2"/>
  <c r="V118" i="2"/>
  <c r="V139" i="2"/>
  <c r="V140" i="2"/>
  <c r="V154" i="2"/>
  <c r="V155" i="2"/>
  <c r="V165" i="2"/>
  <c r="V167" i="2"/>
  <c r="V168" i="2"/>
  <c r="V169" i="2"/>
  <c r="V177" i="2"/>
  <c r="V178" i="2"/>
  <c r="V185" i="2"/>
  <c r="V186" i="2"/>
  <c r="V193" i="2"/>
  <c r="V194" i="2"/>
  <c r="V199" i="2"/>
  <c r="V200" i="2"/>
  <c r="V208" i="2"/>
  <c r="V209" i="2"/>
  <c r="V217" i="2"/>
  <c r="V218" i="2"/>
  <c r="V223" i="2"/>
  <c r="V225" i="2"/>
  <c r="V227" i="2"/>
  <c r="V228" i="2"/>
  <c r="V241" i="2"/>
  <c r="V242" i="2"/>
  <c r="V261" i="2"/>
  <c r="V262" i="2"/>
  <c r="V287" i="2"/>
  <c r="V288" i="2"/>
  <c r="V292" i="2"/>
  <c r="V293" i="2"/>
  <c r="V302" i="2"/>
  <c r="V303" i="2"/>
  <c r="V306" i="2"/>
  <c r="V309" i="2"/>
  <c r="V310" i="2"/>
  <c r="V316" i="2"/>
  <c r="V317" i="2"/>
  <c r="V320" i="2"/>
  <c r="V323" i="2"/>
  <c r="V324" i="2"/>
  <c r="V331" i="2"/>
  <c r="V332" i="2"/>
  <c r="V335" i="2"/>
  <c r="V337" i="2"/>
  <c r="V338" i="2"/>
  <c r="V339" i="2"/>
  <c r="V342" i="2"/>
  <c r="V350" i="2"/>
  <c r="V351" i="2"/>
  <c r="V354" i="2"/>
  <c r="V358" i="2"/>
  <c r="V359" i="2"/>
  <c r="V367" i="2"/>
  <c r="V368" i="2"/>
  <c r="V371" i="2"/>
  <c r="V375" i="2"/>
  <c r="V376" i="2"/>
  <c r="V383" i="2"/>
  <c r="V384" i="2"/>
  <c r="V387" i="2"/>
  <c r="V391" i="2"/>
  <c r="V392" i="2"/>
  <c r="V400" i="2"/>
  <c r="V401" i="2"/>
  <c r="V404" i="2"/>
  <c r="V409" i="2"/>
  <c r="V410" i="2"/>
  <c r="V411" i="2"/>
  <c r="V427" i="2"/>
  <c r="V428" i="2"/>
  <c r="V440" i="2"/>
  <c r="V441" i="2"/>
  <c r="V447" i="2"/>
  <c r="V448" i="2"/>
  <c r="V458" i="2"/>
  <c r="V459" i="2"/>
  <c r="V470" i="2"/>
  <c r="V471" i="2"/>
  <c r="V482" i="2"/>
  <c r="V483" i="2"/>
  <c r="V488" i="2"/>
  <c r="V489" i="2"/>
  <c r="V492" i="2"/>
  <c r="V493" i="2"/>
  <c r="V496" i="2"/>
  <c r="V498" i="2"/>
  <c r="V499" i="2"/>
  <c r="V505" i="2"/>
  <c r="V506" i="2"/>
  <c r="V509" i="2"/>
  <c r="V512" i="2"/>
  <c r="V513" i="2"/>
  <c r="V520" i="2"/>
  <c r="V521" i="2"/>
  <c r="V525" i="2"/>
  <c r="V527" i="2"/>
  <c r="V528" i="2"/>
  <c r="V533" i="2"/>
  <c r="V534" i="2"/>
  <c r="N330" i="2"/>
  <c r="J330" i="2"/>
  <c r="G239" i="2"/>
  <c r="G238" i="2"/>
  <c r="G235" i="2"/>
  <c r="G234" i="2"/>
  <c r="G231" i="2"/>
  <c r="H5" i="13"/>
  <c r="H6" i="13"/>
  <c r="G232" i="2" s="1"/>
  <c r="H7" i="13"/>
  <c r="G233" i="2" s="1"/>
  <c r="H8" i="13"/>
  <c r="H9" i="13"/>
  <c r="H10" i="13"/>
  <c r="G236" i="2" s="1"/>
  <c r="H11" i="13"/>
  <c r="G237" i="2" s="1"/>
  <c r="H12" i="13"/>
  <c r="H13" i="13"/>
  <c r="H3" i="13"/>
  <c r="G229" i="2" s="1"/>
  <c r="G4" i="13"/>
  <c r="H4" i="13" s="1"/>
  <c r="G230" i="2" s="1"/>
  <c r="O380" i="3" l="1"/>
  <c r="O398" i="3"/>
  <c r="N528" i="3"/>
  <c r="J528" i="3"/>
  <c r="O407" i="3"/>
  <c r="O483" i="3"/>
  <c r="O344" i="3"/>
  <c r="O349" i="3"/>
  <c r="O396" i="3"/>
  <c r="O348" i="3"/>
  <c r="O297" i="3"/>
  <c r="O330" i="3"/>
  <c r="O330" i="2"/>
  <c r="V330" i="2" s="1"/>
  <c r="J233" i="2"/>
  <c r="N124" i="2"/>
  <c r="O528" i="3" l="1"/>
  <c r="S526" i="2"/>
  <c r="R308" i="2"/>
  <c r="Q308" i="2"/>
  <c r="U526" i="2"/>
  <c r="T526" i="2"/>
  <c r="R526" i="2"/>
  <c r="Q526" i="2"/>
  <c r="J104" i="4" l="1"/>
  <c r="Q103" i="4"/>
  <c r="R103" i="4" s="1"/>
  <c r="M103" i="4"/>
  <c r="R102" i="4"/>
  <c r="Q102" i="4"/>
  <c r="M102" i="4"/>
  <c r="Q101" i="4"/>
  <c r="R101" i="4" s="1"/>
  <c r="M101" i="4"/>
  <c r="R100" i="4"/>
  <c r="M100" i="4"/>
  <c r="Q99" i="4"/>
  <c r="R99" i="4" s="1"/>
  <c r="M99" i="4"/>
  <c r="M104" i="4" s="1"/>
  <c r="R98" i="4"/>
  <c r="Q98" i="4"/>
  <c r="M98" i="4"/>
  <c r="J95" i="4"/>
  <c r="R94" i="4"/>
  <c r="Q94" i="4"/>
  <c r="M94" i="4"/>
  <c r="Q93" i="4"/>
  <c r="R93" i="4" s="1"/>
  <c r="M93" i="4"/>
  <c r="Q92" i="4"/>
  <c r="R92" i="4" s="1"/>
  <c r="M92" i="4"/>
  <c r="Q91" i="4"/>
  <c r="Q95" i="4" s="1"/>
  <c r="M91" i="4"/>
  <c r="M95" i="4" s="1"/>
  <c r="R90" i="4"/>
  <c r="J87" i="4"/>
  <c r="R86" i="4"/>
  <c r="Q86" i="4"/>
  <c r="M86" i="4"/>
  <c r="Q85" i="4"/>
  <c r="R85" i="4" s="1"/>
  <c r="M85" i="4"/>
  <c r="Q84" i="4"/>
  <c r="R84" i="4" s="1"/>
  <c r="M84" i="4"/>
  <c r="Q83" i="4"/>
  <c r="R83" i="4" s="1"/>
  <c r="M83" i="4"/>
  <c r="R82" i="4"/>
  <c r="Q82" i="4"/>
  <c r="M82" i="4"/>
  <c r="Q81" i="4"/>
  <c r="Q87" i="4" s="1"/>
  <c r="M81" i="4"/>
  <c r="M87" i="4" s="1"/>
  <c r="J78" i="4"/>
  <c r="Q77" i="4"/>
  <c r="R77" i="4" s="1"/>
  <c r="M77" i="4"/>
  <c r="Q76" i="4"/>
  <c r="R76" i="4" s="1"/>
  <c r="M76" i="4"/>
  <c r="R75" i="4"/>
  <c r="Q75" i="4"/>
  <c r="M75" i="4"/>
  <c r="Q74" i="4"/>
  <c r="R74" i="4" s="1"/>
  <c r="M74" i="4"/>
  <c r="Q73" i="4"/>
  <c r="R73" i="4" s="1"/>
  <c r="M73" i="4"/>
  <c r="M78" i="4" s="1"/>
  <c r="Q72" i="4"/>
  <c r="M72" i="4"/>
  <c r="J66" i="4"/>
  <c r="Q65" i="4"/>
  <c r="M65" i="4"/>
  <c r="R65" i="4" s="1"/>
  <c r="Q64" i="4"/>
  <c r="R64" i="4" s="1"/>
  <c r="M64" i="4"/>
  <c r="Q63" i="4"/>
  <c r="M63" i="4"/>
  <c r="R63" i="4" s="1"/>
  <c r="Q62" i="4"/>
  <c r="R62" i="4" s="1"/>
  <c r="M62" i="4"/>
  <c r="R61" i="4"/>
  <c r="Q61" i="4"/>
  <c r="Q66" i="4" s="1"/>
  <c r="M61" i="4"/>
  <c r="M66" i="4" s="1"/>
  <c r="J58" i="4"/>
  <c r="R57" i="4"/>
  <c r="Q57" i="4"/>
  <c r="M57" i="4"/>
  <c r="Q56" i="4"/>
  <c r="R56" i="4" s="1"/>
  <c r="M56" i="4"/>
  <c r="Q55" i="4"/>
  <c r="M55" i="4"/>
  <c r="R55" i="4" s="1"/>
  <c r="R54" i="4"/>
  <c r="Q54" i="4"/>
  <c r="Q58" i="4" s="1"/>
  <c r="M54" i="4"/>
  <c r="M58" i="4" s="1"/>
  <c r="J51" i="4"/>
  <c r="Q50" i="4"/>
  <c r="R50" i="4" s="1"/>
  <c r="M50" i="4"/>
  <c r="Q49" i="4"/>
  <c r="R49" i="4" s="1"/>
  <c r="M49" i="4"/>
  <c r="Q48" i="4"/>
  <c r="M48" i="4"/>
  <c r="R48" i="4" s="1"/>
  <c r="R47" i="4"/>
  <c r="Q47" i="4"/>
  <c r="M47" i="4"/>
  <c r="Q46" i="4"/>
  <c r="Q51" i="4" s="1"/>
  <c r="M46" i="4"/>
  <c r="M51" i="4" s="1"/>
  <c r="J42" i="4"/>
  <c r="J106" i="4" s="1"/>
  <c r="Q41" i="4"/>
  <c r="R41" i="4" s="1"/>
  <c r="M41" i="4"/>
  <c r="Q40" i="4"/>
  <c r="R40" i="4" s="1"/>
  <c r="M40" i="4"/>
  <c r="Q39" i="4"/>
  <c r="M39" i="4"/>
  <c r="R39" i="4" s="1"/>
  <c r="Q37" i="4"/>
  <c r="M37" i="4"/>
  <c r="M42" i="4" s="1"/>
  <c r="M106" i="4" s="1"/>
  <c r="J34" i="4"/>
  <c r="Q33" i="4"/>
  <c r="R33" i="4" s="1"/>
  <c r="M33" i="4"/>
  <c r="Q32" i="4"/>
  <c r="R32" i="4" s="1"/>
  <c r="M32" i="4"/>
  <c r="Q31" i="4"/>
  <c r="M31" i="4"/>
  <c r="R31" i="4" s="1"/>
  <c r="R30" i="4"/>
  <c r="Q30" i="4"/>
  <c r="M30" i="4"/>
  <c r="Q29" i="4"/>
  <c r="R29" i="4" s="1"/>
  <c r="M29" i="4"/>
  <c r="Q28" i="4"/>
  <c r="R28" i="4" s="1"/>
  <c r="M28" i="4"/>
  <c r="Q27" i="4"/>
  <c r="R27" i="4" s="1"/>
  <c r="M27" i="4"/>
  <c r="M34" i="4" s="1"/>
  <c r="J24" i="4"/>
  <c r="R23" i="4"/>
  <c r="Q23" i="4"/>
  <c r="M23" i="4"/>
  <c r="Q22" i="4"/>
  <c r="R22" i="4" s="1"/>
  <c r="M22" i="4"/>
  <c r="Q21" i="4"/>
  <c r="R21" i="4" s="1"/>
  <c r="M21" i="4"/>
  <c r="Q20" i="4"/>
  <c r="M20" i="4"/>
  <c r="R20" i="4" s="1"/>
  <c r="R19" i="4"/>
  <c r="Q19" i="4"/>
  <c r="M19" i="4"/>
  <c r="Q18" i="4"/>
  <c r="R18" i="4" s="1"/>
  <c r="M18" i="4"/>
  <c r="Q17" i="4"/>
  <c r="Q24" i="4" s="1"/>
  <c r="M17" i="4"/>
  <c r="M24" i="4" s="1"/>
  <c r="J14" i="4"/>
  <c r="R13" i="4"/>
  <c r="Q13" i="4"/>
  <c r="M13" i="4"/>
  <c r="Q12" i="4"/>
  <c r="R12" i="4" s="1"/>
  <c r="M12" i="4"/>
  <c r="Q11" i="4"/>
  <c r="M11" i="4"/>
  <c r="R11" i="4" s="1"/>
  <c r="Q10" i="4"/>
  <c r="R10" i="4" s="1"/>
  <c r="M10" i="4"/>
  <c r="R9" i="4"/>
  <c r="Q9" i="4"/>
  <c r="M9" i="4"/>
  <c r="Q8" i="4"/>
  <c r="R8" i="4" s="1"/>
  <c r="M8" i="4"/>
  <c r="Q7" i="4"/>
  <c r="Q14" i="4" s="1"/>
  <c r="M7" i="4"/>
  <c r="M14" i="4" s="1"/>
  <c r="C30" i="6"/>
  <c r="C19" i="6"/>
  <c r="U241" i="1"/>
  <c r="T241" i="1"/>
  <c r="S241" i="1"/>
  <c r="R241" i="1"/>
  <c r="Q241" i="1"/>
  <c r="O241" i="1"/>
  <c r="N241" i="1"/>
  <c r="J241" i="1"/>
  <c r="G241" i="1"/>
  <c r="O238" i="1"/>
  <c r="N238" i="1"/>
  <c r="J238" i="1"/>
  <c r="U234" i="1"/>
  <c r="T234" i="1"/>
  <c r="S234" i="1"/>
  <c r="R234" i="1"/>
  <c r="Q234" i="1"/>
  <c r="O234" i="1"/>
  <c r="N234" i="1"/>
  <c r="J234" i="1"/>
  <c r="G234" i="1"/>
  <c r="O233" i="1"/>
  <c r="N233" i="1"/>
  <c r="J233" i="1"/>
  <c r="D233" i="1"/>
  <c r="O232" i="1"/>
  <c r="N232" i="1"/>
  <c r="J232" i="1"/>
  <c r="D232" i="1"/>
  <c r="O231" i="1"/>
  <c r="N231" i="1"/>
  <c r="J231" i="1"/>
  <c r="D231" i="1"/>
  <c r="O230" i="1"/>
  <c r="N230" i="1"/>
  <c r="J230" i="1"/>
  <c r="D230" i="1"/>
  <c r="O229" i="1"/>
  <c r="N229" i="1"/>
  <c r="J229" i="1"/>
  <c r="D229" i="1"/>
  <c r="U226" i="1"/>
  <c r="T226" i="1"/>
  <c r="S226" i="1"/>
  <c r="R226" i="1"/>
  <c r="Q226" i="1"/>
  <c r="O226" i="1"/>
  <c r="N226" i="1"/>
  <c r="J226" i="1"/>
  <c r="G226" i="1"/>
  <c r="O225" i="1"/>
  <c r="N225" i="1"/>
  <c r="J225" i="1"/>
  <c r="D225" i="1"/>
  <c r="O224" i="1"/>
  <c r="N224" i="1"/>
  <c r="J224" i="1"/>
  <c r="D224" i="1"/>
  <c r="O223" i="1"/>
  <c r="N223" i="1"/>
  <c r="J223" i="1"/>
  <c r="D223" i="1"/>
  <c r="U220" i="1"/>
  <c r="T220" i="1"/>
  <c r="S220" i="1"/>
  <c r="R220" i="1"/>
  <c r="Q220" i="1"/>
  <c r="O220" i="1"/>
  <c r="N220" i="1"/>
  <c r="J220" i="1"/>
  <c r="G220" i="1"/>
  <c r="O219" i="1"/>
  <c r="N219" i="1"/>
  <c r="J219" i="1"/>
  <c r="D219" i="1"/>
  <c r="O218" i="1"/>
  <c r="N218" i="1"/>
  <c r="J218" i="1"/>
  <c r="D218" i="1"/>
  <c r="O217" i="1"/>
  <c r="N217" i="1"/>
  <c r="J217" i="1"/>
  <c r="D217" i="1"/>
  <c r="O216" i="1"/>
  <c r="N216" i="1"/>
  <c r="J216" i="1"/>
  <c r="D216" i="1"/>
  <c r="O215" i="1"/>
  <c r="N215" i="1"/>
  <c r="J215" i="1"/>
  <c r="D215" i="1"/>
  <c r="O214" i="1"/>
  <c r="N214" i="1"/>
  <c r="J214" i="1"/>
  <c r="D214" i="1"/>
  <c r="O213" i="1"/>
  <c r="N213" i="1"/>
  <c r="J213" i="1"/>
  <c r="D213" i="1"/>
  <c r="O212" i="1"/>
  <c r="N212" i="1"/>
  <c r="J212" i="1"/>
  <c r="D212" i="1"/>
  <c r="U209" i="1"/>
  <c r="T209" i="1"/>
  <c r="S209" i="1"/>
  <c r="R209" i="1"/>
  <c r="Q209" i="1"/>
  <c r="O209" i="1"/>
  <c r="N209" i="1"/>
  <c r="J209" i="1"/>
  <c r="G209" i="1"/>
  <c r="O208" i="1"/>
  <c r="N208" i="1"/>
  <c r="D208" i="1"/>
  <c r="O207" i="1"/>
  <c r="N207" i="1"/>
  <c r="J207" i="1"/>
  <c r="D207" i="1"/>
  <c r="O206" i="1"/>
  <c r="N206" i="1"/>
  <c r="J206" i="1"/>
  <c r="D206" i="1"/>
  <c r="O205" i="1"/>
  <c r="N205" i="1"/>
  <c r="J205" i="1"/>
  <c r="D205" i="1"/>
  <c r="O204" i="1"/>
  <c r="N204" i="1"/>
  <c r="J204" i="1"/>
  <c r="D204" i="1"/>
  <c r="O203" i="1"/>
  <c r="N203" i="1"/>
  <c r="J203" i="1"/>
  <c r="D203" i="1"/>
  <c r="O202" i="1"/>
  <c r="N202" i="1"/>
  <c r="J202" i="1"/>
  <c r="D202" i="1"/>
  <c r="O201" i="1"/>
  <c r="N201" i="1"/>
  <c r="J201" i="1"/>
  <c r="D201" i="1"/>
  <c r="O200" i="1"/>
  <c r="N200" i="1"/>
  <c r="J200" i="1"/>
  <c r="D200" i="1"/>
  <c r="U197" i="1"/>
  <c r="T197" i="1"/>
  <c r="S197" i="1"/>
  <c r="R197" i="1"/>
  <c r="Q197" i="1"/>
  <c r="O197" i="1"/>
  <c r="N197" i="1"/>
  <c r="J197" i="1"/>
  <c r="G197" i="1"/>
  <c r="O196" i="1"/>
  <c r="N196" i="1"/>
  <c r="J196" i="1"/>
  <c r="D196" i="1"/>
  <c r="O195" i="1"/>
  <c r="N195" i="1"/>
  <c r="J195" i="1"/>
  <c r="D195" i="1"/>
  <c r="O194" i="1"/>
  <c r="N194" i="1"/>
  <c r="J194" i="1"/>
  <c r="D194" i="1"/>
  <c r="O193" i="1"/>
  <c r="N193" i="1"/>
  <c r="J193" i="1"/>
  <c r="D193" i="1"/>
  <c r="O192" i="1"/>
  <c r="N192" i="1"/>
  <c r="J192" i="1"/>
  <c r="D192" i="1"/>
  <c r="O191" i="1"/>
  <c r="N191" i="1"/>
  <c r="J191" i="1"/>
  <c r="D191" i="1"/>
  <c r="O190" i="1"/>
  <c r="N190" i="1"/>
  <c r="J190" i="1"/>
  <c r="D190" i="1"/>
  <c r="O189" i="1"/>
  <c r="N189" i="1"/>
  <c r="J189" i="1"/>
  <c r="D189" i="1"/>
  <c r="U186" i="1"/>
  <c r="T186" i="1"/>
  <c r="S186" i="1"/>
  <c r="R186" i="1"/>
  <c r="Q186" i="1"/>
  <c r="O186" i="1"/>
  <c r="N186" i="1"/>
  <c r="J186" i="1"/>
  <c r="G186" i="1"/>
  <c r="O185" i="1"/>
  <c r="N185" i="1"/>
  <c r="J185" i="1"/>
  <c r="D185" i="1"/>
  <c r="O184" i="1"/>
  <c r="N184" i="1"/>
  <c r="J184" i="1"/>
  <c r="D184" i="1"/>
  <c r="O183" i="1"/>
  <c r="N183" i="1"/>
  <c r="J183" i="1"/>
  <c r="D183" i="1"/>
  <c r="O182" i="1"/>
  <c r="N182" i="1"/>
  <c r="J182" i="1"/>
  <c r="D182" i="1"/>
  <c r="O181" i="1"/>
  <c r="N181" i="1"/>
  <c r="J181" i="1"/>
  <c r="D181" i="1"/>
  <c r="O180" i="1"/>
  <c r="N180" i="1"/>
  <c r="J180" i="1"/>
  <c r="D180" i="1"/>
  <c r="O179" i="1"/>
  <c r="N179" i="1"/>
  <c r="J179" i="1"/>
  <c r="D179" i="1"/>
  <c r="O178" i="1"/>
  <c r="N178" i="1"/>
  <c r="J178" i="1"/>
  <c r="D178" i="1"/>
  <c r="O177" i="1"/>
  <c r="N177" i="1"/>
  <c r="J177" i="1"/>
  <c r="D177" i="1"/>
  <c r="O176" i="1"/>
  <c r="N176" i="1"/>
  <c r="J176" i="1"/>
  <c r="D176" i="1"/>
  <c r="U173" i="1"/>
  <c r="T173" i="1"/>
  <c r="S173" i="1"/>
  <c r="R173" i="1"/>
  <c r="Q173" i="1"/>
  <c r="O173" i="1"/>
  <c r="N173" i="1"/>
  <c r="J173" i="1"/>
  <c r="G173" i="1"/>
  <c r="O172" i="1"/>
  <c r="N172" i="1"/>
  <c r="J172" i="1"/>
  <c r="D172" i="1"/>
  <c r="O171" i="1"/>
  <c r="N171" i="1"/>
  <c r="J171" i="1"/>
  <c r="D171" i="1"/>
  <c r="O170" i="1"/>
  <c r="N170" i="1"/>
  <c r="J170" i="1"/>
  <c r="D170" i="1"/>
  <c r="O169" i="1"/>
  <c r="N169" i="1"/>
  <c r="J169" i="1"/>
  <c r="D169" i="1"/>
  <c r="O168" i="1"/>
  <c r="N168" i="1"/>
  <c r="J168" i="1"/>
  <c r="D168" i="1"/>
  <c r="O167" i="1"/>
  <c r="N167" i="1"/>
  <c r="J167" i="1"/>
  <c r="D167" i="1"/>
  <c r="O166" i="1"/>
  <c r="N166" i="1"/>
  <c r="J166" i="1"/>
  <c r="D166" i="1"/>
  <c r="O165" i="1"/>
  <c r="N165" i="1"/>
  <c r="J165" i="1"/>
  <c r="D165" i="1"/>
  <c r="O164" i="1"/>
  <c r="N164" i="1"/>
  <c r="J164" i="1"/>
  <c r="D164" i="1"/>
  <c r="O163" i="1"/>
  <c r="N163" i="1"/>
  <c r="J163" i="1"/>
  <c r="D163" i="1"/>
  <c r="O162" i="1"/>
  <c r="N162" i="1"/>
  <c r="J162" i="1"/>
  <c r="D162" i="1"/>
  <c r="O161" i="1"/>
  <c r="N161" i="1"/>
  <c r="J161" i="1"/>
  <c r="D161" i="1"/>
  <c r="O160" i="1"/>
  <c r="N160" i="1"/>
  <c r="J160" i="1"/>
  <c r="D160" i="1"/>
  <c r="O159" i="1"/>
  <c r="N159" i="1"/>
  <c r="J159" i="1"/>
  <c r="D159" i="1"/>
  <c r="U155" i="1"/>
  <c r="T155" i="1"/>
  <c r="S155" i="1"/>
  <c r="R155" i="1"/>
  <c r="Q155" i="1"/>
  <c r="O155" i="1"/>
  <c r="N155" i="1"/>
  <c r="J155" i="1"/>
  <c r="G155" i="1"/>
  <c r="O154" i="1"/>
  <c r="N154" i="1"/>
  <c r="J154" i="1"/>
  <c r="D154" i="1"/>
  <c r="O153" i="1"/>
  <c r="N153" i="1"/>
  <c r="J153" i="1"/>
  <c r="D153" i="1"/>
  <c r="O152" i="1"/>
  <c r="N152" i="1"/>
  <c r="J152" i="1"/>
  <c r="D152" i="1"/>
  <c r="O151" i="1"/>
  <c r="N151" i="1"/>
  <c r="J151" i="1"/>
  <c r="D151" i="1"/>
  <c r="O150" i="1"/>
  <c r="N150" i="1"/>
  <c r="J150" i="1"/>
  <c r="D150" i="1"/>
  <c r="O149" i="1"/>
  <c r="N149" i="1"/>
  <c r="J149" i="1"/>
  <c r="D149" i="1"/>
  <c r="O148" i="1"/>
  <c r="N148" i="1"/>
  <c r="J148" i="1"/>
  <c r="D148" i="1"/>
  <c r="O147" i="1"/>
  <c r="N147" i="1"/>
  <c r="J147" i="1"/>
  <c r="D147" i="1"/>
  <c r="U144" i="1"/>
  <c r="T144" i="1"/>
  <c r="S144" i="1"/>
  <c r="R144" i="1"/>
  <c r="Q144" i="1"/>
  <c r="O144" i="1"/>
  <c r="N144" i="1"/>
  <c r="J144" i="1"/>
  <c r="G144" i="1"/>
  <c r="O143" i="1"/>
  <c r="N143" i="1"/>
  <c r="J143" i="1"/>
  <c r="D143" i="1"/>
  <c r="O142" i="1"/>
  <c r="N142" i="1"/>
  <c r="J142" i="1"/>
  <c r="D142" i="1"/>
  <c r="O141" i="1"/>
  <c r="N141" i="1"/>
  <c r="J141" i="1"/>
  <c r="D141" i="1"/>
  <c r="O140" i="1"/>
  <c r="N140" i="1"/>
  <c r="J140" i="1"/>
  <c r="D140" i="1"/>
  <c r="O139" i="1"/>
  <c r="N139" i="1"/>
  <c r="J139" i="1"/>
  <c r="D139" i="1"/>
  <c r="O138" i="1"/>
  <c r="N138" i="1"/>
  <c r="J138" i="1"/>
  <c r="D138" i="1"/>
  <c r="O137" i="1"/>
  <c r="N137" i="1"/>
  <c r="J137" i="1"/>
  <c r="D137" i="1"/>
  <c r="O136" i="1"/>
  <c r="N136" i="1"/>
  <c r="J136" i="1"/>
  <c r="D136" i="1"/>
  <c r="O135" i="1"/>
  <c r="N135" i="1"/>
  <c r="J135" i="1"/>
  <c r="D135" i="1"/>
  <c r="O134" i="1"/>
  <c r="N134" i="1"/>
  <c r="J134" i="1"/>
  <c r="D134" i="1"/>
  <c r="U131" i="1"/>
  <c r="T131" i="1"/>
  <c r="S131" i="1"/>
  <c r="R131" i="1"/>
  <c r="Q131" i="1"/>
  <c r="O131" i="1"/>
  <c r="N131" i="1"/>
  <c r="J131" i="1"/>
  <c r="G131" i="1"/>
  <c r="O130" i="1"/>
  <c r="N130" i="1"/>
  <c r="J130" i="1"/>
  <c r="D130" i="1"/>
  <c r="O129" i="1"/>
  <c r="N129" i="1"/>
  <c r="J129" i="1"/>
  <c r="D129" i="1"/>
  <c r="O128" i="1"/>
  <c r="N128" i="1"/>
  <c r="J128" i="1"/>
  <c r="D128" i="1"/>
  <c r="O127" i="1"/>
  <c r="N127" i="1"/>
  <c r="J127" i="1"/>
  <c r="D127" i="1"/>
  <c r="O126" i="1"/>
  <c r="N126" i="1"/>
  <c r="J126" i="1"/>
  <c r="D126" i="1"/>
  <c r="O125" i="1"/>
  <c r="N125" i="1"/>
  <c r="J125" i="1"/>
  <c r="O124" i="1"/>
  <c r="N124" i="1"/>
  <c r="J124" i="1"/>
  <c r="D124" i="1"/>
  <c r="O123" i="1"/>
  <c r="N123" i="1"/>
  <c r="J123" i="1"/>
  <c r="D123" i="1"/>
  <c r="O122" i="1"/>
  <c r="N122" i="1"/>
  <c r="J122" i="1"/>
  <c r="D122" i="1"/>
  <c r="O121" i="1"/>
  <c r="N121" i="1"/>
  <c r="J121" i="1"/>
  <c r="D121" i="1"/>
  <c r="U117" i="1"/>
  <c r="T117" i="1"/>
  <c r="S117" i="1"/>
  <c r="R117" i="1"/>
  <c r="Q117" i="1"/>
  <c r="O117" i="1"/>
  <c r="N117" i="1"/>
  <c r="J117" i="1"/>
  <c r="G117" i="1"/>
  <c r="O116" i="1"/>
  <c r="N116" i="1"/>
  <c r="J116" i="1"/>
  <c r="D116" i="1"/>
  <c r="O115" i="1"/>
  <c r="N115" i="1"/>
  <c r="J115" i="1"/>
  <c r="D115" i="1"/>
  <c r="O114" i="1"/>
  <c r="N114" i="1"/>
  <c r="J114" i="1"/>
  <c r="D114" i="1"/>
  <c r="O113" i="1"/>
  <c r="N113" i="1"/>
  <c r="J113" i="1"/>
  <c r="D113" i="1"/>
  <c r="O112" i="1"/>
  <c r="N112" i="1"/>
  <c r="J112" i="1"/>
  <c r="D112" i="1"/>
  <c r="O111" i="1"/>
  <c r="N111" i="1"/>
  <c r="J111" i="1"/>
  <c r="D111" i="1"/>
  <c r="O110" i="1"/>
  <c r="N110" i="1"/>
  <c r="J110" i="1"/>
  <c r="D110" i="1"/>
  <c r="O109" i="1"/>
  <c r="N109" i="1"/>
  <c r="J109" i="1"/>
  <c r="D109" i="1"/>
  <c r="U106" i="1"/>
  <c r="T106" i="1"/>
  <c r="S106" i="1"/>
  <c r="R106" i="1"/>
  <c r="Q106" i="1"/>
  <c r="O106" i="1"/>
  <c r="N106" i="1"/>
  <c r="J106" i="1"/>
  <c r="G106" i="1"/>
  <c r="O105" i="1"/>
  <c r="N105" i="1"/>
  <c r="J105" i="1"/>
  <c r="D105" i="1"/>
  <c r="O104" i="1"/>
  <c r="N104" i="1"/>
  <c r="J104" i="1"/>
  <c r="D104" i="1"/>
  <c r="O103" i="1"/>
  <c r="N103" i="1"/>
  <c r="J103" i="1"/>
  <c r="D103" i="1"/>
  <c r="O102" i="1"/>
  <c r="N102" i="1"/>
  <c r="J102" i="1"/>
  <c r="D102" i="1"/>
  <c r="O101" i="1"/>
  <c r="N101" i="1"/>
  <c r="J101" i="1"/>
  <c r="D101" i="1"/>
  <c r="O100" i="1"/>
  <c r="N100" i="1"/>
  <c r="J100" i="1"/>
  <c r="D100" i="1"/>
  <c r="O99" i="1"/>
  <c r="N99" i="1"/>
  <c r="J99" i="1"/>
  <c r="D99" i="1"/>
  <c r="O98" i="1"/>
  <c r="N98" i="1"/>
  <c r="J98" i="1"/>
  <c r="D98" i="1"/>
  <c r="O97" i="1"/>
  <c r="N97" i="1"/>
  <c r="J97" i="1"/>
  <c r="D97" i="1"/>
  <c r="O96" i="1"/>
  <c r="N96" i="1"/>
  <c r="J96" i="1"/>
  <c r="D96" i="1"/>
  <c r="O95" i="1"/>
  <c r="N95" i="1"/>
  <c r="J95" i="1"/>
  <c r="D95" i="1"/>
  <c r="O94" i="1"/>
  <c r="N94" i="1"/>
  <c r="J94" i="1"/>
  <c r="D94" i="1"/>
  <c r="O93" i="1"/>
  <c r="N93" i="1"/>
  <c r="J93" i="1"/>
  <c r="D93" i="1"/>
  <c r="O92" i="1"/>
  <c r="N92" i="1"/>
  <c r="J92" i="1"/>
  <c r="D92" i="1"/>
  <c r="O91" i="1"/>
  <c r="N91" i="1"/>
  <c r="J91" i="1"/>
  <c r="D91" i="1"/>
  <c r="O90" i="1"/>
  <c r="N90" i="1"/>
  <c r="J90" i="1"/>
  <c r="D90" i="1"/>
  <c r="O89" i="1"/>
  <c r="N89" i="1"/>
  <c r="J89" i="1"/>
  <c r="D89" i="1"/>
  <c r="O88" i="1"/>
  <c r="N88" i="1"/>
  <c r="J88" i="1"/>
  <c r="D88" i="1"/>
  <c r="O87" i="1"/>
  <c r="N87" i="1"/>
  <c r="J87" i="1"/>
  <c r="D87" i="1"/>
  <c r="O86" i="1"/>
  <c r="N86" i="1"/>
  <c r="J86" i="1"/>
  <c r="D86" i="1"/>
  <c r="U83" i="1"/>
  <c r="T83" i="1"/>
  <c r="S83" i="1"/>
  <c r="R83" i="1"/>
  <c r="Q83" i="1"/>
  <c r="O83" i="1"/>
  <c r="N83" i="1"/>
  <c r="J83" i="1"/>
  <c r="G83" i="1"/>
  <c r="O82" i="1"/>
  <c r="N82" i="1"/>
  <c r="J82" i="1"/>
  <c r="D82" i="1"/>
  <c r="O81" i="1"/>
  <c r="N81" i="1"/>
  <c r="J81" i="1"/>
  <c r="D81" i="1"/>
  <c r="O80" i="1"/>
  <c r="N80" i="1"/>
  <c r="J80" i="1"/>
  <c r="D80" i="1"/>
  <c r="O79" i="1"/>
  <c r="N79" i="1"/>
  <c r="J79" i="1"/>
  <c r="D79" i="1"/>
  <c r="O78" i="1"/>
  <c r="N78" i="1"/>
  <c r="J78" i="1"/>
  <c r="D78" i="1"/>
  <c r="O77" i="1"/>
  <c r="N77" i="1"/>
  <c r="J77" i="1"/>
  <c r="D77" i="1"/>
  <c r="O76" i="1"/>
  <c r="N76" i="1"/>
  <c r="J76" i="1"/>
  <c r="D76" i="1"/>
  <c r="O75" i="1"/>
  <c r="N75" i="1"/>
  <c r="J75" i="1"/>
  <c r="D75" i="1"/>
  <c r="O74" i="1"/>
  <c r="N74" i="1"/>
  <c r="J74" i="1"/>
  <c r="D74" i="1"/>
  <c r="O73" i="1"/>
  <c r="N73" i="1"/>
  <c r="J73" i="1"/>
  <c r="D73" i="1"/>
  <c r="O72" i="1"/>
  <c r="N72" i="1"/>
  <c r="J72" i="1"/>
  <c r="D72" i="1"/>
  <c r="O71" i="1"/>
  <c r="N71" i="1"/>
  <c r="J71" i="1"/>
  <c r="D71" i="1"/>
  <c r="O70" i="1"/>
  <c r="N70" i="1"/>
  <c r="J70" i="1"/>
  <c r="D70" i="1"/>
  <c r="O69" i="1"/>
  <c r="N69" i="1"/>
  <c r="J69" i="1"/>
  <c r="D69" i="1"/>
  <c r="O68" i="1"/>
  <c r="N68" i="1"/>
  <c r="J68" i="1"/>
  <c r="D68" i="1"/>
  <c r="O67" i="1"/>
  <c r="N67" i="1"/>
  <c r="J67" i="1"/>
  <c r="D67" i="1"/>
  <c r="O66" i="1"/>
  <c r="N66" i="1"/>
  <c r="J66" i="1"/>
  <c r="D66" i="1"/>
  <c r="U63" i="1"/>
  <c r="T63" i="1"/>
  <c r="S63" i="1"/>
  <c r="R63" i="1"/>
  <c r="Q63" i="1"/>
  <c r="O63" i="1"/>
  <c r="N63" i="1"/>
  <c r="J63" i="1"/>
  <c r="G63" i="1"/>
  <c r="O62" i="1"/>
  <c r="N62" i="1"/>
  <c r="J62" i="1"/>
  <c r="D62" i="1"/>
  <c r="O61" i="1"/>
  <c r="N61" i="1"/>
  <c r="J61" i="1"/>
  <c r="D61" i="1"/>
  <c r="O60" i="1"/>
  <c r="N60" i="1"/>
  <c r="J60" i="1"/>
  <c r="D60" i="1"/>
  <c r="O59" i="1"/>
  <c r="N59" i="1"/>
  <c r="J59" i="1"/>
  <c r="D59" i="1"/>
  <c r="O58" i="1"/>
  <c r="N58" i="1"/>
  <c r="J58" i="1"/>
  <c r="D58" i="1"/>
  <c r="O57" i="1"/>
  <c r="N57" i="1"/>
  <c r="J57" i="1"/>
  <c r="D57" i="1"/>
  <c r="O56" i="1"/>
  <c r="N56" i="1"/>
  <c r="J56" i="1"/>
  <c r="D56" i="1"/>
  <c r="O55" i="1"/>
  <c r="N55" i="1"/>
  <c r="J55" i="1"/>
  <c r="D55" i="1"/>
  <c r="O54" i="1"/>
  <c r="N54" i="1"/>
  <c r="J54" i="1"/>
  <c r="D54" i="1"/>
  <c r="O53" i="1"/>
  <c r="N53" i="1"/>
  <c r="J53" i="1"/>
  <c r="D53" i="1"/>
  <c r="U50" i="1"/>
  <c r="T50" i="1"/>
  <c r="S50" i="1"/>
  <c r="R50" i="1"/>
  <c r="Q50" i="1"/>
  <c r="O50" i="1"/>
  <c r="N50" i="1"/>
  <c r="J50" i="1"/>
  <c r="G50" i="1"/>
  <c r="O49" i="1"/>
  <c r="N49" i="1"/>
  <c r="J49" i="1"/>
  <c r="D49" i="1"/>
  <c r="O48" i="1"/>
  <c r="N48" i="1"/>
  <c r="J48" i="1"/>
  <c r="D48" i="1"/>
  <c r="O47" i="1"/>
  <c r="N47" i="1"/>
  <c r="J47" i="1"/>
  <c r="D47" i="1"/>
  <c r="O46" i="1"/>
  <c r="N46" i="1"/>
  <c r="J46" i="1"/>
  <c r="D46" i="1"/>
  <c r="O45" i="1"/>
  <c r="N45" i="1"/>
  <c r="J45" i="1"/>
  <c r="D45" i="1"/>
  <c r="U41" i="1"/>
  <c r="T41" i="1"/>
  <c r="S41" i="1"/>
  <c r="R41" i="1"/>
  <c r="Q41" i="1"/>
  <c r="O41" i="1"/>
  <c r="N41" i="1"/>
  <c r="J41" i="1"/>
  <c r="G41" i="1"/>
  <c r="O40" i="1"/>
  <c r="N40" i="1"/>
  <c r="J40" i="1"/>
  <c r="D40" i="1"/>
  <c r="O39" i="1"/>
  <c r="N39" i="1"/>
  <c r="J39" i="1"/>
  <c r="D39" i="1"/>
  <c r="O38" i="1"/>
  <c r="N38" i="1"/>
  <c r="J38" i="1"/>
  <c r="D38" i="1"/>
  <c r="O37" i="1"/>
  <c r="N37" i="1"/>
  <c r="J37" i="1"/>
  <c r="D37" i="1"/>
  <c r="O36" i="1"/>
  <c r="N36" i="1"/>
  <c r="J36" i="1"/>
  <c r="D36" i="1"/>
  <c r="O35" i="1"/>
  <c r="N35" i="1"/>
  <c r="J35" i="1"/>
  <c r="D35" i="1"/>
  <c r="O34" i="1"/>
  <c r="N34" i="1"/>
  <c r="J34" i="1"/>
  <c r="D34" i="1"/>
  <c r="O33" i="1"/>
  <c r="N33" i="1"/>
  <c r="J33" i="1"/>
  <c r="D33" i="1"/>
  <c r="O32" i="1"/>
  <c r="N32" i="1"/>
  <c r="J32" i="1"/>
  <c r="D32" i="1"/>
  <c r="O31" i="1"/>
  <c r="N31" i="1"/>
  <c r="J31" i="1"/>
  <c r="D31" i="1"/>
  <c r="O30" i="1"/>
  <c r="N30" i="1"/>
  <c r="J30" i="1"/>
  <c r="D30" i="1"/>
  <c r="U26" i="1"/>
  <c r="T26" i="1"/>
  <c r="S26" i="1"/>
  <c r="R26" i="1"/>
  <c r="Q26" i="1"/>
  <c r="O26" i="1"/>
  <c r="N26" i="1"/>
  <c r="J26" i="1"/>
  <c r="G26" i="1"/>
  <c r="O24" i="1"/>
  <c r="N24" i="1"/>
  <c r="J24" i="1"/>
  <c r="D24" i="1"/>
  <c r="O23" i="1"/>
  <c r="N23" i="1"/>
  <c r="J23" i="1"/>
  <c r="D23" i="1"/>
  <c r="O22" i="1"/>
  <c r="N22" i="1"/>
  <c r="J22" i="1"/>
  <c r="D22" i="1"/>
  <c r="O21" i="1"/>
  <c r="N21" i="1"/>
  <c r="J21" i="1"/>
  <c r="D21" i="1"/>
  <c r="O20" i="1"/>
  <c r="N20" i="1"/>
  <c r="J20" i="1"/>
  <c r="D20" i="1"/>
  <c r="O19" i="1"/>
  <c r="N19" i="1"/>
  <c r="J19" i="1"/>
  <c r="D19" i="1"/>
  <c r="U16" i="1"/>
  <c r="T16" i="1"/>
  <c r="S16" i="1"/>
  <c r="R16" i="1"/>
  <c r="Q16" i="1"/>
  <c r="O16" i="1"/>
  <c r="N16" i="1"/>
  <c r="J16" i="1"/>
  <c r="O14" i="1"/>
  <c r="N14" i="1"/>
  <c r="J14" i="1"/>
  <c r="D14" i="1"/>
  <c r="O13" i="1"/>
  <c r="N13" i="1"/>
  <c r="J13" i="1"/>
  <c r="D13" i="1"/>
  <c r="O12" i="1"/>
  <c r="N12" i="1"/>
  <c r="J12" i="1"/>
  <c r="D12" i="1"/>
  <c r="O11" i="1"/>
  <c r="N11" i="1"/>
  <c r="J11" i="1"/>
  <c r="D11" i="1"/>
  <c r="O10" i="1"/>
  <c r="N10" i="1"/>
  <c r="J10" i="1"/>
  <c r="D10" i="1"/>
  <c r="O9" i="1"/>
  <c r="N9" i="1"/>
  <c r="J9" i="1"/>
  <c r="D9" i="1"/>
  <c r="U538" i="2"/>
  <c r="T538" i="2"/>
  <c r="S538" i="2"/>
  <c r="R538" i="2"/>
  <c r="Q538" i="2"/>
  <c r="G536" i="2"/>
  <c r="N536" i="2" s="1"/>
  <c r="N535" i="2"/>
  <c r="J535" i="2"/>
  <c r="D534" i="2"/>
  <c r="N532" i="2"/>
  <c r="J532" i="2"/>
  <c r="D532" i="2"/>
  <c r="N531" i="2"/>
  <c r="J531" i="2"/>
  <c r="D531" i="2"/>
  <c r="N530" i="2"/>
  <c r="J530" i="2"/>
  <c r="D530" i="2"/>
  <c r="N529" i="2"/>
  <c r="J529" i="2"/>
  <c r="D529" i="2"/>
  <c r="N524" i="2"/>
  <c r="J524" i="2"/>
  <c r="G523" i="2"/>
  <c r="N523" i="2" s="1"/>
  <c r="N522" i="2"/>
  <c r="J522" i="2"/>
  <c r="D521" i="2"/>
  <c r="N519" i="2"/>
  <c r="J519" i="2"/>
  <c r="N518" i="2"/>
  <c r="J518" i="2"/>
  <c r="D518" i="2"/>
  <c r="N517" i="2"/>
  <c r="J517" i="2"/>
  <c r="D517" i="2"/>
  <c r="N516" i="2"/>
  <c r="J516" i="2"/>
  <c r="D516" i="2"/>
  <c r="N515" i="2"/>
  <c r="J515" i="2"/>
  <c r="N514" i="2"/>
  <c r="J514" i="2"/>
  <c r="D514" i="2"/>
  <c r="U511" i="2"/>
  <c r="T511" i="2"/>
  <c r="S511" i="2"/>
  <c r="R511" i="2"/>
  <c r="Q511" i="2"/>
  <c r="N510" i="2"/>
  <c r="J510" i="2"/>
  <c r="D510" i="2"/>
  <c r="G508" i="2"/>
  <c r="J508" i="2" s="1"/>
  <c r="N507" i="2"/>
  <c r="J507" i="2"/>
  <c r="D506" i="2"/>
  <c r="N504" i="2"/>
  <c r="J504" i="2"/>
  <c r="D504" i="2"/>
  <c r="N503" i="2"/>
  <c r="J503" i="2"/>
  <c r="D503" i="2"/>
  <c r="N502" i="2"/>
  <c r="J502" i="2"/>
  <c r="D502" i="2"/>
  <c r="N501" i="2"/>
  <c r="J501" i="2"/>
  <c r="D501" i="2"/>
  <c r="N500" i="2"/>
  <c r="J500" i="2"/>
  <c r="D500" i="2"/>
  <c r="U497" i="2"/>
  <c r="T497" i="2"/>
  <c r="S497" i="2"/>
  <c r="R497" i="2"/>
  <c r="Q497" i="2"/>
  <c r="G495" i="2"/>
  <c r="N494" i="2"/>
  <c r="J494" i="2"/>
  <c r="D493" i="2"/>
  <c r="N491" i="2"/>
  <c r="J491" i="2"/>
  <c r="D491" i="2"/>
  <c r="N490" i="2"/>
  <c r="J490" i="2"/>
  <c r="D490" i="2"/>
  <c r="U487" i="2"/>
  <c r="T487" i="2"/>
  <c r="S487" i="2"/>
  <c r="R487" i="2"/>
  <c r="Q487" i="2"/>
  <c r="G487" i="2"/>
  <c r="N486" i="2"/>
  <c r="J486" i="2"/>
  <c r="D486" i="2"/>
  <c r="N485" i="2"/>
  <c r="J485" i="2"/>
  <c r="D485" i="2"/>
  <c r="N484" i="2"/>
  <c r="J484" i="2"/>
  <c r="D484" i="2"/>
  <c r="U481" i="2"/>
  <c r="T481" i="2"/>
  <c r="S481" i="2"/>
  <c r="R481" i="2"/>
  <c r="Q481" i="2"/>
  <c r="G481" i="2"/>
  <c r="N480" i="2"/>
  <c r="J480" i="2"/>
  <c r="D480" i="2"/>
  <c r="N479" i="2"/>
  <c r="J479" i="2"/>
  <c r="N478" i="2"/>
  <c r="J478" i="2"/>
  <c r="D478" i="2"/>
  <c r="N477" i="2"/>
  <c r="J477" i="2"/>
  <c r="D477" i="2"/>
  <c r="N476" i="2"/>
  <c r="J476" i="2"/>
  <c r="D476" i="2"/>
  <c r="N475" i="2"/>
  <c r="J475" i="2"/>
  <c r="D475" i="2"/>
  <c r="N474" i="2"/>
  <c r="J474" i="2"/>
  <c r="D474" i="2"/>
  <c r="N473" i="2"/>
  <c r="J473" i="2"/>
  <c r="D473" i="2"/>
  <c r="N472" i="2"/>
  <c r="J472" i="2"/>
  <c r="D472" i="2"/>
  <c r="U469" i="2"/>
  <c r="T469" i="2"/>
  <c r="S469" i="2"/>
  <c r="R469" i="2"/>
  <c r="Q469" i="2"/>
  <c r="G469" i="2"/>
  <c r="N468" i="2"/>
  <c r="O468" i="2" s="1"/>
  <c r="V468" i="2" s="1"/>
  <c r="D468" i="2"/>
  <c r="N467" i="2"/>
  <c r="J467" i="2"/>
  <c r="D467" i="2"/>
  <c r="N466" i="2"/>
  <c r="J466" i="2"/>
  <c r="D466" i="2"/>
  <c r="N465" i="2"/>
  <c r="J465" i="2"/>
  <c r="D465" i="2"/>
  <c r="N464" i="2"/>
  <c r="J464" i="2"/>
  <c r="D464" i="2"/>
  <c r="N463" i="2"/>
  <c r="J463" i="2"/>
  <c r="D463" i="2"/>
  <c r="N462" i="2"/>
  <c r="J462" i="2"/>
  <c r="D462" i="2"/>
  <c r="N461" i="2"/>
  <c r="J461" i="2"/>
  <c r="D461" i="2"/>
  <c r="N460" i="2"/>
  <c r="J460" i="2"/>
  <c r="D460" i="2"/>
  <c r="U457" i="2"/>
  <c r="T457" i="2"/>
  <c r="S457" i="2"/>
  <c r="R457" i="2"/>
  <c r="Q457" i="2"/>
  <c r="G457" i="2"/>
  <c r="N456" i="2"/>
  <c r="J456" i="2"/>
  <c r="D456" i="2"/>
  <c r="N455" i="2"/>
  <c r="J455" i="2"/>
  <c r="D455" i="2"/>
  <c r="N454" i="2"/>
  <c r="J454" i="2"/>
  <c r="D454" i="2"/>
  <c r="N453" i="2"/>
  <c r="J453" i="2"/>
  <c r="D453" i="2"/>
  <c r="N452" i="2"/>
  <c r="J452" i="2"/>
  <c r="D452" i="2"/>
  <c r="N451" i="2"/>
  <c r="J451" i="2"/>
  <c r="D451" i="2"/>
  <c r="N450" i="2"/>
  <c r="J450" i="2"/>
  <c r="D450" i="2"/>
  <c r="N449" i="2"/>
  <c r="J449" i="2"/>
  <c r="D449" i="2"/>
  <c r="U446" i="2"/>
  <c r="T446" i="2"/>
  <c r="S446" i="2"/>
  <c r="R446" i="2"/>
  <c r="Q446" i="2"/>
  <c r="G446" i="2"/>
  <c r="N445" i="2"/>
  <c r="J445" i="2"/>
  <c r="D445" i="2"/>
  <c r="N444" i="2"/>
  <c r="J444" i="2"/>
  <c r="D444" i="2"/>
  <c r="N443" i="2"/>
  <c r="J443" i="2"/>
  <c r="D443" i="2"/>
  <c r="N442" i="2"/>
  <c r="J442" i="2"/>
  <c r="D442" i="2"/>
  <c r="U439" i="2"/>
  <c r="T439" i="2"/>
  <c r="S439" i="2"/>
  <c r="R439" i="2"/>
  <c r="Q439" i="2"/>
  <c r="G439" i="2"/>
  <c r="N438" i="2"/>
  <c r="J438" i="2"/>
  <c r="D438" i="2"/>
  <c r="N437" i="2"/>
  <c r="J437" i="2"/>
  <c r="D437" i="2"/>
  <c r="N436" i="2"/>
  <c r="J436" i="2"/>
  <c r="D436" i="2"/>
  <c r="N435" i="2"/>
  <c r="J435" i="2"/>
  <c r="D435" i="2"/>
  <c r="N434" i="2"/>
  <c r="J434" i="2"/>
  <c r="D434" i="2"/>
  <c r="N433" i="2"/>
  <c r="J433" i="2"/>
  <c r="D433" i="2"/>
  <c r="N432" i="2"/>
  <c r="J432" i="2"/>
  <c r="D432" i="2"/>
  <c r="N431" i="2"/>
  <c r="J431" i="2"/>
  <c r="D431" i="2"/>
  <c r="N430" i="2"/>
  <c r="J430" i="2"/>
  <c r="D430" i="2"/>
  <c r="N429" i="2"/>
  <c r="J429" i="2"/>
  <c r="D429" i="2"/>
  <c r="U426" i="2"/>
  <c r="T426" i="2"/>
  <c r="S426" i="2"/>
  <c r="R426" i="2"/>
  <c r="Q426" i="2"/>
  <c r="G426" i="2"/>
  <c r="N425" i="2"/>
  <c r="J425" i="2"/>
  <c r="D425" i="2"/>
  <c r="N424" i="2"/>
  <c r="J424" i="2"/>
  <c r="D424" i="2"/>
  <c r="N423" i="2"/>
  <c r="J423" i="2"/>
  <c r="D423" i="2"/>
  <c r="N422" i="2"/>
  <c r="J422" i="2"/>
  <c r="D422" i="2"/>
  <c r="N421" i="2"/>
  <c r="J421" i="2"/>
  <c r="D421" i="2"/>
  <c r="N420" i="2"/>
  <c r="J420" i="2"/>
  <c r="D420" i="2"/>
  <c r="N419" i="2"/>
  <c r="J419" i="2"/>
  <c r="D419" i="2"/>
  <c r="N418" i="2"/>
  <c r="J418" i="2"/>
  <c r="D418" i="2"/>
  <c r="N417" i="2"/>
  <c r="J417" i="2"/>
  <c r="D417" i="2"/>
  <c r="N416" i="2"/>
  <c r="J416" i="2"/>
  <c r="D416" i="2"/>
  <c r="N415" i="2"/>
  <c r="J415" i="2"/>
  <c r="D415" i="2"/>
  <c r="N414" i="2"/>
  <c r="J414" i="2"/>
  <c r="D414" i="2"/>
  <c r="N413" i="2"/>
  <c r="J413" i="2"/>
  <c r="D413" i="2"/>
  <c r="N412" i="2"/>
  <c r="J412" i="2"/>
  <c r="D412" i="2"/>
  <c r="U408" i="2"/>
  <c r="T408" i="2"/>
  <c r="S408" i="2"/>
  <c r="R408" i="2"/>
  <c r="Q408" i="2"/>
  <c r="N407" i="2"/>
  <c r="J407" i="2"/>
  <c r="D407" i="2"/>
  <c r="N406" i="2"/>
  <c r="J406" i="2"/>
  <c r="D406" i="2"/>
  <c r="N405" i="2"/>
  <c r="O405" i="2" s="1"/>
  <c r="V405" i="2" s="1"/>
  <c r="G403" i="2"/>
  <c r="N402" i="2"/>
  <c r="J402" i="2"/>
  <c r="D401" i="2"/>
  <c r="N399" i="2"/>
  <c r="J399" i="2"/>
  <c r="D399" i="2"/>
  <c r="N398" i="2"/>
  <c r="J398" i="2"/>
  <c r="D398" i="2"/>
  <c r="N397" i="2"/>
  <c r="J397" i="2"/>
  <c r="D397" i="2"/>
  <c r="N396" i="2"/>
  <c r="J396" i="2"/>
  <c r="N395" i="2"/>
  <c r="J395" i="2"/>
  <c r="D395" i="2"/>
  <c r="N394" i="2"/>
  <c r="J394" i="2"/>
  <c r="N393" i="2"/>
  <c r="J393" i="2"/>
  <c r="D393" i="2"/>
  <c r="U390" i="2"/>
  <c r="T390" i="2"/>
  <c r="S390" i="2"/>
  <c r="R390" i="2"/>
  <c r="Q390" i="2"/>
  <c r="N389" i="2"/>
  <c r="J389" i="2"/>
  <c r="D389" i="2"/>
  <c r="N388" i="2"/>
  <c r="J388" i="2"/>
  <c r="D388" i="2"/>
  <c r="G386" i="2"/>
  <c r="N385" i="2"/>
  <c r="J385" i="2"/>
  <c r="D384" i="2"/>
  <c r="N382" i="2"/>
  <c r="J382" i="2"/>
  <c r="D382" i="2"/>
  <c r="N381" i="2"/>
  <c r="J381" i="2"/>
  <c r="D381" i="2"/>
  <c r="N380" i="2"/>
  <c r="J380" i="2"/>
  <c r="D380" i="2"/>
  <c r="N379" i="2"/>
  <c r="J379" i="2"/>
  <c r="D379" i="2"/>
  <c r="N378" i="2"/>
  <c r="J378" i="2"/>
  <c r="N377" i="2"/>
  <c r="J377" i="2"/>
  <c r="D377" i="2"/>
  <c r="U374" i="2"/>
  <c r="T374" i="2"/>
  <c r="S374" i="2"/>
  <c r="R374" i="2"/>
  <c r="Q374" i="2"/>
  <c r="N373" i="2"/>
  <c r="J373" i="2"/>
  <c r="D373" i="2"/>
  <c r="N372" i="2"/>
  <c r="J372" i="2"/>
  <c r="D372" i="2"/>
  <c r="G370" i="2"/>
  <c r="N370" i="2" s="1"/>
  <c r="N369" i="2"/>
  <c r="J369" i="2"/>
  <c r="D368" i="2"/>
  <c r="N366" i="2"/>
  <c r="J366" i="2"/>
  <c r="D366" i="2"/>
  <c r="N365" i="2"/>
  <c r="J365" i="2"/>
  <c r="D365" i="2"/>
  <c r="N364" i="2"/>
  <c r="J364" i="2"/>
  <c r="D364" i="2"/>
  <c r="N363" i="2"/>
  <c r="J363" i="2"/>
  <c r="D363" i="2"/>
  <c r="N362" i="2"/>
  <c r="J362" i="2"/>
  <c r="D362" i="2"/>
  <c r="N361" i="2"/>
  <c r="J361" i="2"/>
  <c r="D361" i="2"/>
  <c r="N360" i="2"/>
  <c r="J360" i="2"/>
  <c r="D360" i="2"/>
  <c r="U357" i="2"/>
  <c r="T357" i="2"/>
  <c r="S357" i="2"/>
  <c r="R357" i="2"/>
  <c r="Q357" i="2"/>
  <c r="N356" i="2"/>
  <c r="J356" i="2"/>
  <c r="D356" i="2"/>
  <c r="N355" i="2"/>
  <c r="J355" i="2"/>
  <c r="D355" i="2"/>
  <c r="G353" i="2"/>
  <c r="J353" i="2" s="1"/>
  <c r="N352" i="2"/>
  <c r="J352" i="2"/>
  <c r="D351" i="2"/>
  <c r="N349" i="2"/>
  <c r="J349" i="2"/>
  <c r="D349" i="2"/>
  <c r="N348" i="2"/>
  <c r="J348" i="2"/>
  <c r="D348" i="2"/>
  <c r="N347" i="2"/>
  <c r="J347" i="2"/>
  <c r="N346" i="2"/>
  <c r="J346" i="2"/>
  <c r="N345" i="2"/>
  <c r="J345" i="2"/>
  <c r="N344" i="2"/>
  <c r="J344" i="2"/>
  <c r="D344" i="2"/>
  <c r="N343" i="2"/>
  <c r="J343" i="2"/>
  <c r="D343" i="2"/>
  <c r="J342" i="2"/>
  <c r="N341" i="2"/>
  <c r="J341" i="2"/>
  <c r="D341" i="2"/>
  <c r="N340" i="2"/>
  <c r="J340" i="2"/>
  <c r="D340" i="2"/>
  <c r="U336" i="2"/>
  <c r="T336" i="2"/>
  <c r="S336" i="2"/>
  <c r="R336" i="2"/>
  <c r="Q336" i="2"/>
  <c r="G334" i="2"/>
  <c r="N334" i="2" s="1"/>
  <c r="N333" i="2"/>
  <c r="J333" i="2"/>
  <c r="D332" i="2"/>
  <c r="N329" i="2"/>
  <c r="J329" i="2"/>
  <c r="D329" i="2"/>
  <c r="N328" i="2"/>
  <c r="J328" i="2"/>
  <c r="O328" i="2" s="1"/>
  <c r="V328" i="2" s="1"/>
  <c r="D328" i="2"/>
  <c r="N327" i="2"/>
  <c r="J327" i="2"/>
  <c r="D327" i="2"/>
  <c r="N326" i="2"/>
  <c r="J326" i="2"/>
  <c r="D326" i="2"/>
  <c r="N325" i="2"/>
  <c r="J325" i="2"/>
  <c r="D325" i="2"/>
  <c r="U322" i="2"/>
  <c r="T322" i="2"/>
  <c r="S322" i="2"/>
  <c r="R322" i="2"/>
  <c r="Q322" i="2"/>
  <c r="N321" i="2"/>
  <c r="J321" i="2"/>
  <c r="D321" i="2"/>
  <c r="G319" i="2"/>
  <c r="N318" i="2"/>
  <c r="J318" i="2"/>
  <c r="D317" i="2"/>
  <c r="N315" i="2"/>
  <c r="J315" i="2"/>
  <c r="D315" i="2"/>
  <c r="N314" i="2"/>
  <c r="J314" i="2"/>
  <c r="D314" i="2"/>
  <c r="N313" i="2"/>
  <c r="J313" i="2"/>
  <c r="D313" i="2"/>
  <c r="N312" i="2"/>
  <c r="J312" i="2"/>
  <c r="D312" i="2"/>
  <c r="N311" i="2"/>
  <c r="J311" i="2"/>
  <c r="D311" i="2"/>
  <c r="U308" i="2"/>
  <c r="T308" i="2"/>
  <c r="S308" i="2"/>
  <c r="N307" i="2"/>
  <c r="J307" i="2"/>
  <c r="D307" i="2"/>
  <c r="G305" i="2"/>
  <c r="G308" i="2" s="1"/>
  <c r="N304" i="2"/>
  <c r="J304" i="2"/>
  <c r="D303" i="2"/>
  <c r="N301" i="2"/>
  <c r="J301" i="2"/>
  <c r="D301" i="2"/>
  <c r="N300" i="2"/>
  <c r="J300" i="2"/>
  <c r="D300" i="2"/>
  <c r="N299" i="2"/>
  <c r="J299" i="2"/>
  <c r="D299" i="2"/>
  <c r="N298" i="2"/>
  <c r="J298" i="2"/>
  <c r="D298" i="2"/>
  <c r="N297" i="2"/>
  <c r="J297" i="2"/>
  <c r="N295" i="2"/>
  <c r="J295" i="2"/>
  <c r="N294" i="2"/>
  <c r="J294" i="2"/>
  <c r="D294" i="2"/>
  <c r="U291" i="2"/>
  <c r="T291" i="2"/>
  <c r="S291" i="2"/>
  <c r="R291" i="2"/>
  <c r="Q291" i="2"/>
  <c r="G291" i="2"/>
  <c r="N290" i="2"/>
  <c r="J290" i="2"/>
  <c r="D290" i="2"/>
  <c r="N289" i="2"/>
  <c r="J289" i="2"/>
  <c r="D289" i="2"/>
  <c r="U286" i="2"/>
  <c r="T286" i="2"/>
  <c r="S286" i="2"/>
  <c r="R286" i="2"/>
  <c r="Q286" i="2"/>
  <c r="G286" i="2"/>
  <c r="N285" i="2"/>
  <c r="J285" i="2"/>
  <c r="D285" i="2"/>
  <c r="N284" i="2"/>
  <c r="J284" i="2"/>
  <c r="D284" i="2"/>
  <c r="N283" i="2"/>
  <c r="J283" i="2"/>
  <c r="D283" i="2"/>
  <c r="N282" i="2"/>
  <c r="J282" i="2"/>
  <c r="D282" i="2"/>
  <c r="N281" i="2"/>
  <c r="J281" i="2"/>
  <c r="D281" i="2"/>
  <c r="N280" i="2"/>
  <c r="J280" i="2"/>
  <c r="N279" i="2"/>
  <c r="J279" i="2"/>
  <c r="N278" i="2"/>
  <c r="J278" i="2"/>
  <c r="D278" i="2"/>
  <c r="N277" i="2"/>
  <c r="J277" i="2"/>
  <c r="D277" i="2"/>
  <c r="N276" i="2"/>
  <c r="J276" i="2"/>
  <c r="N275" i="2"/>
  <c r="J275" i="2"/>
  <c r="D275" i="2"/>
  <c r="N274" i="2"/>
  <c r="J274" i="2"/>
  <c r="D274" i="2"/>
  <c r="N273" i="2"/>
  <c r="J273" i="2"/>
  <c r="D273" i="2"/>
  <c r="N272" i="2"/>
  <c r="J272" i="2"/>
  <c r="D272" i="2"/>
  <c r="N271" i="2"/>
  <c r="J271" i="2"/>
  <c r="D271" i="2"/>
  <c r="N270" i="2"/>
  <c r="J270" i="2"/>
  <c r="D270" i="2"/>
  <c r="N269" i="2"/>
  <c r="J269" i="2"/>
  <c r="D269" i="2"/>
  <c r="N268" i="2"/>
  <c r="J268" i="2"/>
  <c r="D268" i="2"/>
  <c r="N267" i="2"/>
  <c r="J267" i="2"/>
  <c r="D267" i="2"/>
  <c r="N266" i="2"/>
  <c r="J266" i="2"/>
  <c r="D266" i="2"/>
  <c r="N265" i="2"/>
  <c r="J265" i="2"/>
  <c r="D265" i="2"/>
  <c r="N264" i="2"/>
  <c r="J264" i="2"/>
  <c r="D264" i="2"/>
  <c r="N263" i="2"/>
  <c r="J263" i="2"/>
  <c r="D263" i="2"/>
  <c r="U260" i="2"/>
  <c r="T260" i="2"/>
  <c r="S260" i="2"/>
  <c r="R260" i="2"/>
  <c r="Q260" i="2"/>
  <c r="G260" i="2"/>
  <c r="N259" i="2"/>
  <c r="J259" i="2"/>
  <c r="D259" i="2"/>
  <c r="N258" i="2"/>
  <c r="J258" i="2"/>
  <c r="D258" i="2"/>
  <c r="N257" i="2"/>
  <c r="J257" i="2"/>
  <c r="D257" i="2"/>
  <c r="N256" i="2"/>
  <c r="J256" i="2"/>
  <c r="D256" i="2"/>
  <c r="N255" i="2"/>
  <c r="J255" i="2"/>
  <c r="D255" i="2"/>
  <c r="N254" i="2"/>
  <c r="J254" i="2"/>
  <c r="D254" i="2"/>
  <c r="N253" i="2"/>
  <c r="J253" i="2"/>
  <c r="D253" i="2"/>
  <c r="N252" i="2"/>
  <c r="J252" i="2"/>
  <c r="D252" i="2"/>
  <c r="N251" i="2"/>
  <c r="J251" i="2"/>
  <c r="D251" i="2"/>
  <c r="N250" i="2"/>
  <c r="J250" i="2"/>
  <c r="D250" i="2"/>
  <c r="N249" i="2"/>
  <c r="J249" i="2"/>
  <c r="D249" i="2"/>
  <c r="N248" i="2"/>
  <c r="J248" i="2"/>
  <c r="D248" i="2"/>
  <c r="N247" i="2"/>
  <c r="J247" i="2"/>
  <c r="D247" i="2"/>
  <c r="N246" i="2"/>
  <c r="J246" i="2"/>
  <c r="D246" i="2"/>
  <c r="N245" i="2"/>
  <c r="J245" i="2"/>
  <c r="D245" i="2"/>
  <c r="N244" i="2"/>
  <c r="J244" i="2"/>
  <c r="D244" i="2"/>
  <c r="N243" i="2"/>
  <c r="J243" i="2"/>
  <c r="D243" i="2"/>
  <c r="U240" i="2"/>
  <c r="T240" i="2"/>
  <c r="S240" i="2"/>
  <c r="R240" i="2"/>
  <c r="Q240" i="2"/>
  <c r="G240" i="2"/>
  <c r="N239" i="2"/>
  <c r="J239" i="2"/>
  <c r="D239" i="2"/>
  <c r="N238" i="2"/>
  <c r="J238" i="2"/>
  <c r="D238" i="2"/>
  <c r="N237" i="2"/>
  <c r="J237" i="2"/>
  <c r="D237" i="2"/>
  <c r="N236" i="2"/>
  <c r="J236" i="2"/>
  <c r="D236" i="2"/>
  <c r="N235" i="2"/>
  <c r="J235" i="2"/>
  <c r="D235" i="2"/>
  <c r="N234" i="2"/>
  <c r="J234" i="2"/>
  <c r="D234" i="2"/>
  <c r="N233" i="2"/>
  <c r="O233" i="2" s="1"/>
  <c r="V233" i="2" s="1"/>
  <c r="N232" i="2"/>
  <c r="J232" i="2"/>
  <c r="D232" i="2"/>
  <c r="N231" i="2"/>
  <c r="J231" i="2"/>
  <c r="D231" i="2"/>
  <c r="N230" i="2"/>
  <c r="J230" i="2"/>
  <c r="D230" i="2"/>
  <c r="N229" i="2"/>
  <c r="J229" i="2"/>
  <c r="D229" i="2"/>
  <c r="U222" i="2"/>
  <c r="T222" i="2"/>
  <c r="S222" i="2"/>
  <c r="R222" i="2"/>
  <c r="Q222" i="2"/>
  <c r="G222" i="2"/>
  <c r="N221" i="2"/>
  <c r="J221" i="2"/>
  <c r="D221" i="2"/>
  <c r="N220" i="2"/>
  <c r="J220" i="2"/>
  <c r="D220" i="2"/>
  <c r="N219" i="2"/>
  <c r="J219" i="2"/>
  <c r="D219" i="2"/>
  <c r="U216" i="2"/>
  <c r="T216" i="2"/>
  <c r="S216" i="2"/>
  <c r="R216" i="2"/>
  <c r="Q216" i="2"/>
  <c r="G216" i="2"/>
  <c r="N215" i="2"/>
  <c r="J215" i="2"/>
  <c r="D215" i="2"/>
  <c r="N214" i="2"/>
  <c r="J214" i="2"/>
  <c r="D214" i="2"/>
  <c r="N213" i="2"/>
  <c r="J213" i="2"/>
  <c r="D213" i="2"/>
  <c r="N212" i="2"/>
  <c r="J212" i="2"/>
  <c r="D212" i="2"/>
  <c r="N211" i="2"/>
  <c r="J211" i="2"/>
  <c r="D211" i="2"/>
  <c r="N210" i="2"/>
  <c r="J210" i="2"/>
  <c r="D210" i="2"/>
  <c r="U207" i="2"/>
  <c r="T207" i="2"/>
  <c r="S207" i="2"/>
  <c r="R207" i="2"/>
  <c r="Q207" i="2"/>
  <c r="G207" i="2"/>
  <c r="N206" i="2"/>
  <c r="J206" i="2"/>
  <c r="D206" i="2"/>
  <c r="N205" i="2"/>
  <c r="J205" i="2"/>
  <c r="D205" i="2"/>
  <c r="N204" i="2"/>
  <c r="J204" i="2"/>
  <c r="D204" i="2"/>
  <c r="N203" i="2"/>
  <c r="J203" i="2"/>
  <c r="D203" i="2"/>
  <c r="N202" i="2"/>
  <c r="O202" i="2" s="1"/>
  <c r="V202" i="2" s="1"/>
  <c r="D202" i="2"/>
  <c r="N201" i="2"/>
  <c r="J201" i="2"/>
  <c r="D201" i="2"/>
  <c r="U198" i="2"/>
  <c r="T198" i="2"/>
  <c r="S198" i="2"/>
  <c r="R198" i="2"/>
  <c r="Q198" i="2"/>
  <c r="G198" i="2"/>
  <c r="N197" i="2"/>
  <c r="J197" i="2"/>
  <c r="D197" i="2"/>
  <c r="N196" i="2"/>
  <c r="J196" i="2"/>
  <c r="D196" i="2"/>
  <c r="N195" i="2"/>
  <c r="J195" i="2"/>
  <c r="D195" i="2"/>
  <c r="U192" i="2"/>
  <c r="T192" i="2"/>
  <c r="S192" i="2"/>
  <c r="R192" i="2"/>
  <c r="Q192" i="2"/>
  <c r="G192" i="2"/>
  <c r="N191" i="2"/>
  <c r="J191" i="2"/>
  <c r="D191" i="2"/>
  <c r="N190" i="2"/>
  <c r="J190" i="2"/>
  <c r="D190" i="2"/>
  <c r="N189" i="2"/>
  <c r="J189" i="2"/>
  <c r="D189" i="2"/>
  <c r="N188" i="2"/>
  <c r="J188" i="2"/>
  <c r="D188" i="2"/>
  <c r="N187" i="2"/>
  <c r="J187" i="2"/>
  <c r="D187" i="2"/>
  <c r="U184" i="2"/>
  <c r="T184" i="2"/>
  <c r="S184" i="2"/>
  <c r="R184" i="2"/>
  <c r="Q184" i="2"/>
  <c r="G184" i="2"/>
  <c r="N183" i="2"/>
  <c r="J183" i="2"/>
  <c r="D183" i="2"/>
  <c r="N182" i="2"/>
  <c r="J182" i="2"/>
  <c r="D182" i="2"/>
  <c r="N181" i="2"/>
  <c r="J181" i="2"/>
  <c r="D181" i="2"/>
  <c r="N180" i="2"/>
  <c r="J180" i="2"/>
  <c r="D180" i="2"/>
  <c r="N179" i="2"/>
  <c r="J179" i="2"/>
  <c r="D179" i="2"/>
  <c r="U176" i="2"/>
  <c r="T176" i="2"/>
  <c r="S176" i="2"/>
  <c r="R176" i="2"/>
  <c r="Q176" i="2"/>
  <c r="G176" i="2"/>
  <c r="N175" i="2"/>
  <c r="J175" i="2"/>
  <c r="D175" i="2"/>
  <c r="N174" i="2"/>
  <c r="J174" i="2"/>
  <c r="D174" i="2"/>
  <c r="N173" i="2"/>
  <c r="J173" i="2"/>
  <c r="D173" i="2"/>
  <c r="N172" i="2"/>
  <c r="J172" i="2"/>
  <c r="D172" i="2"/>
  <c r="N171" i="2"/>
  <c r="J171" i="2"/>
  <c r="D171" i="2"/>
  <c r="N170" i="2"/>
  <c r="J170" i="2"/>
  <c r="D170" i="2"/>
  <c r="U164" i="2"/>
  <c r="T164" i="2"/>
  <c r="S164" i="2"/>
  <c r="R164" i="2"/>
  <c r="Q164" i="2"/>
  <c r="G164" i="2"/>
  <c r="N163" i="2"/>
  <c r="J163" i="2"/>
  <c r="D163" i="2"/>
  <c r="N162" i="2"/>
  <c r="J162" i="2"/>
  <c r="D162" i="2"/>
  <c r="N161" i="2"/>
  <c r="J161" i="2"/>
  <c r="D161" i="2"/>
  <c r="N160" i="2"/>
  <c r="J160" i="2"/>
  <c r="D160" i="2"/>
  <c r="N159" i="2"/>
  <c r="J159" i="2"/>
  <c r="D159" i="2"/>
  <c r="N158" i="2"/>
  <c r="J158" i="2"/>
  <c r="D158" i="2"/>
  <c r="N157" i="2"/>
  <c r="J157" i="2"/>
  <c r="D157" i="2"/>
  <c r="N156" i="2"/>
  <c r="J156" i="2"/>
  <c r="D156" i="2"/>
  <c r="U153" i="2"/>
  <c r="T153" i="2"/>
  <c r="S153" i="2"/>
  <c r="R153" i="2"/>
  <c r="Q153" i="2"/>
  <c r="G153" i="2"/>
  <c r="N152" i="2"/>
  <c r="J152" i="2"/>
  <c r="N151" i="2"/>
  <c r="J151" i="2"/>
  <c r="D151" i="2"/>
  <c r="N150" i="2"/>
  <c r="J150" i="2"/>
  <c r="D150" i="2"/>
  <c r="N149" i="2"/>
  <c r="J149" i="2"/>
  <c r="D149" i="2"/>
  <c r="N148" i="2"/>
  <c r="J148" i="2"/>
  <c r="D148" i="2"/>
  <c r="N147" i="2"/>
  <c r="J147" i="2"/>
  <c r="D147" i="2"/>
  <c r="N146" i="2"/>
  <c r="J146" i="2"/>
  <c r="D146" i="2"/>
  <c r="N145" i="2"/>
  <c r="J145" i="2"/>
  <c r="D145" i="2"/>
  <c r="N144" i="2"/>
  <c r="J144" i="2"/>
  <c r="D144" i="2"/>
  <c r="N143" i="2"/>
  <c r="J143" i="2"/>
  <c r="D143" i="2"/>
  <c r="N142" i="2"/>
  <c r="J142" i="2"/>
  <c r="D142" i="2"/>
  <c r="N141" i="2"/>
  <c r="J141" i="2"/>
  <c r="D141" i="2"/>
  <c r="U138" i="2"/>
  <c r="T138" i="2"/>
  <c r="S138" i="2"/>
  <c r="R138" i="2"/>
  <c r="Q138" i="2"/>
  <c r="G138" i="2"/>
  <c r="N137" i="2"/>
  <c r="J137" i="2"/>
  <c r="D137" i="2"/>
  <c r="N136" i="2"/>
  <c r="J136" i="2"/>
  <c r="D136" i="2"/>
  <c r="N135" i="2"/>
  <c r="J135" i="2"/>
  <c r="D135" i="2"/>
  <c r="N134" i="2"/>
  <c r="J134" i="2"/>
  <c r="D134" i="2"/>
  <c r="N133" i="2"/>
  <c r="J133" i="2"/>
  <c r="D133" i="2"/>
  <c r="N132" i="2"/>
  <c r="J132" i="2"/>
  <c r="D132" i="2"/>
  <c r="N131" i="2"/>
  <c r="J131" i="2"/>
  <c r="D131" i="2"/>
  <c r="N130" i="2"/>
  <c r="J130" i="2"/>
  <c r="D130" i="2"/>
  <c r="N129" i="2"/>
  <c r="J129" i="2"/>
  <c r="D129" i="2"/>
  <c r="N128" i="2"/>
  <c r="J128" i="2"/>
  <c r="D128" i="2"/>
  <c r="N127" i="2"/>
  <c r="J127" i="2"/>
  <c r="D127" i="2"/>
  <c r="N126" i="2"/>
  <c r="J126" i="2"/>
  <c r="D126" i="2"/>
  <c r="N125" i="2"/>
  <c r="J125" i="2"/>
  <c r="D125" i="2"/>
  <c r="J124" i="2"/>
  <c r="O124" i="2" s="1"/>
  <c r="V124" i="2" s="1"/>
  <c r="N123" i="2"/>
  <c r="J123" i="2"/>
  <c r="D123" i="2"/>
  <c r="N122" i="2"/>
  <c r="J122" i="2"/>
  <c r="D122" i="2"/>
  <c r="N121" i="2"/>
  <c r="J121" i="2"/>
  <c r="D121" i="2"/>
  <c r="N120" i="2"/>
  <c r="J120" i="2"/>
  <c r="D120" i="2"/>
  <c r="N119" i="2"/>
  <c r="J119" i="2"/>
  <c r="D119" i="2"/>
  <c r="U116" i="2"/>
  <c r="T116" i="2"/>
  <c r="S116" i="2"/>
  <c r="R116" i="2"/>
  <c r="Q116" i="2"/>
  <c r="G116" i="2"/>
  <c r="N115" i="2"/>
  <c r="J115" i="2"/>
  <c r="D115" i="2"/>
  <c r="N114" i="2"/>
  <c r="J114" i="2"/>
  <c r="D114" i="2"/>
  <c r="N113" i="2"/>
  <c r="J113" i="2"/>
  <c r="D113" i="2"/>
  <c r="N112" i="2"/>
  <c r="J112" i="2"/>
  <c r="D112" i="2"/>
  <c r="N111" i="2"/>
  <c r="J111" i="2"/>
  <c r="D111" i="2"/>
  <c r="N110" i="2"/>
  <c r="J110" i="2"/>
  <c r="D110" i="2"/>
  <c r="N109" i="2"/>
  <c r="J109" i="2"/>
  <c r="D109" i="2"/>
  <c r="N108" i="2"/>
  <c r="J108" i="2"/>
  <c r="D108" i="2"/>
  <c r="N107" i="2"/>
  <c r="J107" i="2"/>
  <c r="D107" i="2"/>
  <c r="N106" i="2"/>
  <c r="J106" i="2"/>
  <c r="D106" i="2"/>
  <c r="N105" i="2"/>
  <c r="J105" i="2"/>
  <c r="D105" i="2"/>
  <c r="N104" i="2"/>
  <c r="J104" i="2"/>
  <c r="D104" i="2"/>
  <c r="U101" i="2"/>
  <c r="T101" i="2"/>
  <c r="S101" i="2"/>
  <c r="R101" i="2"/>
  <c r="Q101" i="2"/>
  <c r="G101" i="2"/>
  <c r="N100" i="2"/>
  <c r="J100" i="2"/>
  <c r="D100" i="2"/>
  <c r="N99" i="2"/>
  <c r="J99" i="2"/>
  <c r="D99" i="2"/>
  <c r="N98" i="2"/>
  <c r="J98" i="2"/>
  <c r="D98" i="2"/>
  <c r="N97" i="2"/>
  <c r="J97" i="2"/>
  <c r="D97" i="2"/>
  <c r="N96" i="2"/>
  <c r="J96" i="2"/>
  <c r="D96" i="2"/>
  <c r="N95" i="2"/>
  <c r="J95" i="2"/>
  <c r="D95" i="2"/>
  <c r="N94" i="2"/>
  <c r="J94" i="2"/>
  <c r="D94" i="2"/>
  <c r="N93" i="2"/>
  <c r="J93" i="2"/>
  <c r="D93" i="2"/>
  <c r="U90" i="2"/>
  <c r="T90" i="2"/>
  <c r="S90" i="2"/>
  <c r="R90" i="2"/>
  <c r="Q90" i="2"/>
  <c r="G90" i="2"/>
  <c r="N89" i="2"/>
  <c r="J89" i="2"/>
  <c r="D89" i="2"/>
  <c r="N88" i="2"/>
  <c r="J88" i="2"/>
  <c r="D88" i="2"/>
  <c r="N87" i="2"/>
  <c r="J87" i="2"/>
  <c r="D87" i="2"/>
  <c r="N86" i="2"/>
  <c r="J86" i="2"/>
  <c r="D86" i="2"/>
  <c r="N85" i="2"/>
  <c r="J85" i="2"/>
  <c r="D85" i="2"/>
  <c r="N84" i="2"/>
  <c r="J84" i="2"/>
  <c r="D84" i="2"/>
  <c r="N83" i="2"/>
  <c r="J83" i="2"/>
  <c r="D83" i="2"/>
  <c r="N82" i="2"/>
  <c r="J82" i="2"/>
  <c r="D82" i="2"/>
  <c r="N81" i="2"/>
  <c r="J81" i="2"/>
  <c r="D81" i="2"/>
  <c r="N80" i="2"/>
  <c r="J80" i="2"/>
  <c r="D80" i="2"/>
  <c r="N79" i="2"/>
  <c r="J79" i="2"/>
  <c r="D79" i="2"/>
  <c r="N78" i="2"/>
  <c r="J78" i="2"/>
  <c r="D78" i="2"/>
  <c r="U75" i="2"/>
  <c r="T75" i="2"/>
  <c r="S75" i="2"/>
  <c r="R75" i="2"/>
  <c r="Q75" i="2"/>
  <c r="G75" i="2"/>
  <c r="N74" i="2"/>
  <c r="J74" i="2"/>
  <c r="D74" i="2"/>
  <c r="N73" i="2"/>
  <c r="J73" i="2"/>
  <c r="D73" i="2"/>
  <c r="N72" i="2"/>
  <c r="J72" i="2"/>
  <c r="D72" i="2"/>
  <c r="N71" i="2"/>
  <c r="J71" i="2"/>
  <c r="D71" i="2"/>
  <c r="N70" i="2"/>
  <c r="J70" i="2"/>
  <c r="D70" i="2"/>
  <c r="N69" i="2"/>
  <c r="J69" i="2"/>
  <c r="D69" i="2"/>
  <c r="N68" i="2"/>
  <c r="J68" i="2"/>
  <c r="D68" i="2"/>
  <c r="N67" i="2"/>
  <c r="J67" i="2"/>
  <c r="D67" i="2"/>
  <c r="N66" i="2"/>
  <c r="J66" i="2"/>
  <c r="D66" i="2"/>
  <c r="U63" i="2"/>
  <c r="T63" i="2"/>
  <c r="S63" i="2"/>
  <c r="R63" i="2"/>
  <c r="Q63" i="2"/>
  <c r="G63" i="2"/>
  <c r="N62" i="2"/>
  <c r="J62" i="2"/>
  <c r="D62" i="2"/>
  <c r="N61" i="2"/>
  <c r="J61" i="2"/>
  <c r="D61" i="2"/>
  <c r="N60" i="2"/>
  <c r="J60" i="2"/>
  <c r="D60" i="2"/>
  <c r="N59" i="2"/>
  <c r="J59" i="2"/>
  <c r="D59" i="2"/>
  <c r="N58" i="2"/>
  <c r="J58" i="2"/>
  <c r="D58" i="2"/>
  <c r="N57" i="2"/>
  <c r="J57" i="2"/>
  <c r="D57" i="2"/>
  <c r="N56" i="2"/>
  <c r="J56" i="2"/>
  <c r="D56" i="2"/>
  <c r="N55" i="2"/>
  <c r="J55" i="2"/>
  <c r="D55" i="2"/>
  <c r="N54" i="2"/>
  <c r="J54" i="2"/>
  <c r="D54" i="2"/>
  <c r="N53" i="2"/>
  <c r="J53" i="2"/>
  <c r="D53" i="2"/>
  <c r="N52" i="2"/>
  <c r="J52" i="2"/>
  <c r="D52" i="2"/>
  <c r="N51" i="2"/>
  <c r="J51" i="2"/>
  <c r="D51" i="2"/>
  <c r="N50" i="2"/>
  <c r="J50" i="2"/>
  <c r="D50" i="2"/>
  <c r="N49" i="2"/>
  <c r="J49" i="2"/>
  <c r="D49" i="2"/>
  <c r="N48" i="2"/>
  <c r="J48" i="2"/>
  <c r="D48" i="2"/>
  <c r="N47" i="2"/>
  <c r="J47" i="2"/>
  <c r="D47" i="2"/>
  <c r="N46" i="2"/>
  <c r="J46" i="2"/>
  <c r="D46" i="2"/>
  <c r="N45" i="2"/>
  <c r="J45" i="2"/>
  <c r="D45" i="2"/>
  <c r="N44" i="2"/>
  <c r="J44" i="2"/>
  <c r="D44" i="2"/>
  <c r="J38" i="2"/>
  <c r="U35" i="2"/>
  <c r="T35" i="2"/>
  <c r="S35" i="2"/>
  <c r="R35" i="2"/>
  <c r="Q35" i="2"/>
  <c r="O35" i="2"/>
  <c r="N35" i="2"/>
  <c r="J35" i="2"/>
  <c r="G35" i="2"/>
  <c r="D34" i="2"/>
  <c r="D33" i="2"/>
  <c r="D32" i="2"/>
  <c r="D31" i="2"/>
  <c r="D30" i="2"/>
  <c r="D29" i="2"/>
  <c r="U26" i="2"/>
  <c r="T26" i="2"/>
  <c r="S26" i="2"/>
  <c r="R26" i="2"/>
  <c r="Q26" i="2"/>
  <c r="O26" i="2"/>
  <c r="N26" i="2"/>
  <c r="J26" i="2"/>
  <c r="G26" i="2"/>
  <c r="D25" i="2"/>
  <c r="D24" i="2"/>
  <c r="D23" i="2"/>
  <c r="D22" i="2"/>
  <c r="D21" i="2"/>
  <c r="D20" i="2"/>
  <c r="U17" i="2"/>
  <c r="T17" i="2"/>
  <c r="S17" i="2"/>
  <c r="R17" i="2"/>
  <c r="Q17" i="2"/>
  <c r="G17" i="2"/>
  <c r="N16" i="2"/>
  <c r="J16" i="2"/>
  <c r="D16" i="2"/>
  <c r="N15" i="2"/>
  <c r="J15" i="2"/>
  <c r="D15" i="2"/>
  <c r="N14" i="2"/>
  <c r="J14" i="2"/>
  <c r="D14" i="2"/>
  <c r="N13" i="2"/>
  <c r="J13" i="2"/>
  <c r="D13" i="2"/>
  <c r="N12" i="2"/>
  <c r="J12" i="2"/>
  <c r="D12" i="2"/>
  <c r="N11" i="2"/>
  <c r="J11" i="2"/>
  <c r="D11" i="2"/>
  <c r="N10" i="2"/>
  <c r="J10" i="2"/>
  <c r="D10" i="2"/>
  <c r="N9" i="2"/>
  <c r="J9" i="2"/>
  <c r="D9" i="2"/>
  <c r="U540" i="3"/>
  <c r="T540" i="3"/>
  <c r="S540" i="3"/>
  <c r="R540" i="3"/>
  <c r="Q540" i="3"/>
  <c r="L540" i="3"/>
  <c r="I540" i="3"/>
  <c r="U539" i="3"/>
  <c r="T539" i="3"/>
  <c r="S539" i="3"/>
  <c r="R539" i="3"/>
  <c r="Q539" i="3"/>
  <c r="L539" i="3"/>
  <c r="I539" i="3"/>
  <c r="G539" i="3"/>
  <c r="L538" i="3"/>
  <c r="I538" i="3"/>
  <c r="D538" i="3"/>
  <c r="L536" i="3"/>
  <c r="I536" i="3"/>
  <c r="D536" i="3"/>
  <c r="L535" i="3"/>
  <c r="I535" i="3"/>
  <c r="D535" i="3"/>
  <c r="L534" i="3"/>
  <c r="I534" i="3"/>
  <c r="D534" i="3"/>
  <c r="L533" i="3"/>
  <c r="I533" i="3"/>
  <c r="D533" i="3"/>
  <c r="U527" i="3"/>
  <c r="T527" i="3"/>
  <c r="S527" i="3"/>
  <c r="R527" i="3"/>
  <c r="Q527" i="3"/>
  <c r="L527" i="3"/>
  <c r="I527" i="3"/>
  <c r="U526" i="3"/>
  <c r="T526" i="3"/>
  <c r="S526" i="3"/>
  <c r="R526" i="3"/>
  <c r="Q526" i="3"/>
  <c r="L526" i="3"/>
  <c r="I526" i="3"/>
  <c r="G526" i="3"/>
  <c r="L525" i="3"/>
  <c r="I525" i="3"/>
  <c r="D525" i="3"/>
  <c r="L522" i="3"/>
  <c r="I522" i="3"/>
  <c r="D522" i="3"/>
  <c r="L521" i="3"/>
  <c r="I521" i="3"/>
  <c r="D521" i="3"/>
  <c r="L520" i="3"/>
  <c r="I520" i="3"/>
  <c r="D520" i="3"/>
  <c r="L518" i="3"/>
  <c r="I518" i="3"/>
  <c r="D518" i="3"/>
  <c r="L514" i="3"/>
  <c r="I514" i="3"/>
  <c r="D514" i="3"/>
  <c r="U512" i="3"/>
  <c r="T512" i="3"/>
  <c r="S512" i="3"/>
  <c r="R512" i="3"/>
  <c r="Q512" i="3"/>
  <c r="L512" i="3"/>
  <c r="I512" i="3"/>
  <c r="U511" i="3"/>
  <c r="T511" i="3"/>
  <c r="S511" i="3"/>
  <c r="R511" i="3"/>
  <c r="Q511" i="3"/>
  <c r="L511" i="3"/>
  <c r="I511" i="3"/>
  <c r="G511" i="3"/>
  <c r="L510" i="3"/>
  <c r="I510" i="3"/>
  <c r="D510" i="3"/>
  <c r="L508" i="3"/>
  <c r="I508" i="3"/>
  <c r="D508" i="3"/>
  <c r="L507" i="3"/>
  <c r="I507" i="3"/>
  <c r="D507" i="3"/>
  <c r="L506" i="3"/>
  <c r="I506" i="3"/>
  <c r="D506" i="3"/>
  <c r="L505" i="3"/>
  <c r="I505" i="3"/>
  <c r="D505" i="3"/>
  <c r="L504" i="3"/>
  <c r="I504" i="3"/>
  <c r="D504" i="3"/>
  <c r="U499" i="3"/>
  <c r="T499" i="3"/>
  <c r="S499" i="3"/>
  <c r="R499" i="3"/>
  <c r="Q499" i="3"/>
  <c r="L499" i="3"/>
  <c r="I499" i="3"/>
  <c r="U498" i="3"/>
  <c r="T498" i="3"/>
  <c r="S498" i="3"/>
  <c r="R498" i="3"/>
  <c r="Q498" i="3"/>
  <c r="L498" i="3"/>
  <c r="I498" i="3"/>
  <c r="G498" i="3"/>
  <c r="L497" i="3"/>
  <c r="I497" i="3"/>
  <c r="D497" i="3"/>
  <c r="L495" i="3"/>
  <c r="I495" i="3"/>
  <c r="D495" i="3"/>
  <c r="L494" i="3"/>
  <c r="I494" i="3"/>
  <c r="D494" i="3"/>
  <c r="L490" i="3"/>
  <c r="I490" i="3"/>
  <c r="D490" i="3"/>
  <c r="L489" i="3"/>
  <c r="I489" i="3"/>
  <c r="D489" i="3"/>
  <c r="L488" i="3"/>
  <c r="I488" i="3"/>
  <c r="D488" i="3"/>
  <c r="L484" i="3"/>
  <c r="I484" i="3"/>
  <c r="D484" i="3"/>
  <c r="L482" i="3"/>
  <c r="I482" i="3"/>
  <c r="D482" i="3"/>
  <c r="L481" i="3"/>
  <c r="I481" i="3"/>
  <c r="D481" i="3"/>
  <c r="L480" i="3"/>
  <c r="I480" i="3"/>
  <c r="D480" i="3"/>
  <c r="L479" i="3"/>
  <c r="I479" i="3"/>
  <c r="D479" i="3"/>
  <c r="L478" i="3"/>
  <c r="I478" i="3"/>
  <c r="D478" i="3"/>
  <c r="L477" i="3"/>
  <c r="I477" i="3"/>
  <c r="D477" i="3"/>
  <c r="L476" i="3"/>
  <c r="I476" i="3"/>
  <c r="D476" i="3"/>
  <c r="L472" i="3"/>
  <c r="I472" i="3"/>
  <c r="D472" i="3"/>
  <c r="L471" i="3"/>
  <c r="I471" i="3"/>
  <c r="D471" i="3"/>
  <c r="L470" i="3"/>
  <c r="I470" i="3"/>
  <c r="D470" i="3"/>
  <c r="L469" i="3"/>
  <c r="I469" i="3"/>
  <c r="D469" i="3"/>
  <c r="L468" i="3"/>
  <c r="I468" i="3"/>
  <c r="D468" i="3"/>
  <c r="L467" i="3"/>
  <c r="I467" i="3"/>
  <c r="D467" i="3"/>
  <c r="L466" i="3"/>
  <c r="I466" i="3"/>
  <c r="D466" i="3"/>
  <c r="L465" i="3"/>
  <c r="I465" i="3"/>
  <c r="D465" i="3"/>
  <c r="L464" i="3"/>
  <c r="I464" i="3"/>
  <c r="D464" i="3"/>
  <c r="L460" i="3"/>
  <c r="I460" i="3"/>
  <c r="D460" i="3"/>
  <c r="L459" i="3"/>
  <c r="I459" i="3"/>
  <c r="D459" i="3"/>
  <c r="L458" i="3"/>
  <c r="I458" i="3"/>
  <c r="D458" i="3"/>
  <c r="L457" i="3"/>
  <c r="I457" i="3"/>
  <c r="D457" i="3"/>
  <c r="L456" i="3"/>
  <c r="I456" i="3"/>
  <c r="D456" i="3"/>
  <c r="L455" i="3"/>
  <c r="I455" i="3"/>
  <c r="D455" i="3"/>
  <c r="L454" i="3"/>
  <c r="I454" i="3"/>
  <c r="D454" i="3"/>
  <c r="L453" i="3"/>
  <c r="I453" i="3"/>
  <c r="D453" i="3"/>
  <c r="L449" i="3"/>
  <c r="I449" i="3"/>
  <c r="D449" i="3"/>
  <c r="L448" i="3"/>
  <c r="I448" i="3"/>
  <c r="D448" i="3"/>
  <c r="L447" i="3"/>
  <c r="I447" i="3"/>
  <c r="D447" i="3"/>
  <c r="L446" i="3"/>
  <c r="I446" i="3"/>
  <c r="D446" i="3"/>
  <c r="L442" i="3"/>
  <c r="I442" i="3"/>
  <c r="D442" i="3"/>
  <c r="L441" i="3"/>
  <c r="I441" i="3"/>
  <c r="D441" i="3"/>
  <c r="L440" i="3"/>
  <c r="I440" i="3"/>
  <c r="D440" i="3"/>
  <c r="L439" i="3"/>
  <c r="I439" i="3"/>
  <c r="D439" i="3"/>
  <c r="L438" i="3"/>
  <c r="I438" i="3"/>
  <c r="D438" i="3"/>
  <c r="L437" i="3"/>
  <c r="I437" i="3"/>
  <c r="D437" i="3"/>
  <c r="L436" i="3"/>
  <c r="I436" i="3"/>
  <c r="D436" i="3"/>
  <c r="L435" i="3"/>
  <c r="I435" i="3"/>
  <c r="D435" i="3"/>
  <c r="L434" i="3"/>
  <c r="I434" i="3"/>
  <c r="D434" i="3"/>
  <c r="L433" i="3"/>
  <c r="I433" i="3"/>
  <c r="D433" i="3"/>
  <c r="L429" i="3"/>
  <c r="I429" i="3"/>
  <c r="D429" i="3"/>
  <c r="L428" i="3"/>
  <c r="I428" i="3"/>
  <c r="D428" i="3"/>
  <c r="L427" i="3"/>
  <c r="I427" i="3"/>
  <c r="D427" i="3"/>
  <c r="L426" i="3"/>
  <c r="I426" i="3"/>
  <c r="D426" i="3"/>
  <c r="L425" i="3"/>
  <c r="I425" i="3"/>
  <c r="D425" i="3"/>
  <c r="L424" i="3"/>
  <c r="I424" i="3"/>
  <c r="D424" i="3"/>
  <c r="L423" i="3"/>
  <c r="I423" i="3"/>
  <c r="D423" i="3"/>
  <c r="L422" i="3"/>
  <c r="I422" i="3"/>
  <c r="D422" i="3"/>
  <c r="L421" i="3"/>
  <c r="I421" i="3"/>
  <c r="D421" i="3"/>
  <c r="L420" i="3"/>
  <c r="I420" i="3"/>
  <c r="D420" i="3"/>
  <c r="L419" i="3"/>
  <c r="I419" i="3"/>
  <c r="D419" i="3"/>
  <c r="L418" i="3"/>
  <c r="I418" i="3"/>
  <c r="D418" i="3"/>
  <c r="L417" i="3"/>
  <c r="I417" i="3"/>
  <c r="D417" i="3"/>
  <c r="L416" i="3"/>
  <c r="I416" i="3"/>
  <c r="D416" i="3"/>
  <c r="L409" i="3"/>
  <c r="I409" i="3"/>
  <c r="D409" i="3"/>
  <c r="L408" i="3"/>
  <c r="I408" i="3"/>
  <c r="D408" i="3"/>
  <c r="U405" i="3"/>
  <c r="T405" i="3"/>
  <c r="S405" i="3"/>
  <c r="R405" i="3"/>
  <c r="Q405" i="3"/>
  <c r="L405" i="3"/>
  <c r="I405" i="3"/>
  <c r="U404" i="3"/>
  <c r="T404" i="3"/>
  <c r="S404" i="3"/>
  <c r="R404" i="3"/>
  <c r="Q404" i="3"/>
  <c r="L404" i="3"/>
  <c r="I404" i="3"/>
  <c r="G404" i="3"/>
  <c r="L403" i="3"/>
  <c r="I403" i="3"/>
  <c r="D403" i="3"/>
  <c r="L401" i="3"/>
  <c r="I401" i="3"/>
  <c r="D401" i="3"/>
  <c r="L400" i="3"/>
  <c r="I400" i="3"/>
  <c r="D400" i="3"/>
  <c r="L399" i="3"/>
  <c r="I399" i="3"/>
  <c r="D399" i="3"/>
  <c r="L397" i="3"/>
  <c r="I397" i="3"/>
  <c r="D397" i="3"/>
  <c r="L395" i="3"/>
  <c r="I395" i="3"/>
  <c r="D395" i="3"/>
  <c r="L391" i="3"/>
  <c r="I391" i="3"/>
  <c r="D391" i="3"/>
  <c r="L390" i="3"/>
  <c r="I390" i="3"/>
  <c r="D390" i="3"/>
  <c r="U388" i="3"/>
  <c r="T388" i="3"/>
  <c r="S388" i="3"/>
  <c r="R388" i="3"/>
  <c r="Q388" i="3"/>
  <c r="L388" i="3"/>
  <c r="I388" i="3"/>
  <c r="U387" i="3"/>
  <c r="T387" i="3"/>
  <c r="S387" i="3"/>
  <c r="R387" i="3"/>
  <c r="Q387" i="3"/>
  <c r="L387" i="3"/>
  <c r="I387" i="3"/>
  <c r="G387" i="3"/>
  <c r="L386" i="3"/>
  <c r="I386" i="3"/>
  <c r="D386" i="3"/>
  <c r="L384" i="3"/>
  <c r="I384" i="3"/>
  <c r="D384" i="3"/>
  <c r="L383" i="3"/>
  <c r="I383" i="3"/>
  <c r="D383" i="3"/>
  <c r="L382" i="3"/>
  <c r="I382" i="3"/>
  <c r="D382" i="3"/>
  <c r="L381" i="3"/>
  <c r="I381" i="3"/>
  <c r="D381" i="3"/>
  <c r="L379" i="3"/>
  <c r="I379" i="3"/>
  <c r="D379" i="3"/>
  <c r="L375" i="3"/>
  <c r="I375" i="3"/>
  <c r="D375" i="3"/>
  <c r="L374" i="3"/>
  <c r="I374" i="3"/>
  <c r="D374" i="3"/>
  <c r="U372" i="3"/>
  <c r="T372" i="3"/>
  <c r="S372" i="3"/>
  <c r="R372" i="3"/>
  <c r="Q372" i="3"/>
  <c r="L372" i="3"/>
  <c r="I372" i="3"/>
  <c r="U371" i="3"/>
  <c r="T371" i="3"/>
  <c r="S371" i="3"/>
  <c r="R371" i="3"/>
  <c r="Q371" i="3"/>
  <c r="L371" i="3"/>
  <c r="I371" i="3"/>
  <c r="G371" i="3"/>
  <c r="L370" i="3"/>
  <c r="I370" i="3"/>
  <c r="D370" i="3"/>
  <c r="L368" i="3"/>
  <c r="I368" i="3"/>
  <c r="D368" i="3"/>
  <c r="L367" i="3"/>
  <c r="I367" i="3"/>
  <c r="D367" i="3"/>
  <c r="L366" i="3"/>
  <c r="I366" i="3"/>
  <c r="D366" i="3"/>
  <c r="L365" i="3"/>
  <c r="I365" i="3"/>
  <c r="D365" i="3"/>
  <c r="L364" i="3"/>
  <c r="I364" i="3"/>
  <c r="D364" i="3"/>
  <c r="L363" i="3"/>
  <c r="I363" i="3"/>
  <c r="D363" i="3"/>
  <c r="L362" i="3"/>
  <c r="I362" i="3"/>
  <c r="D362" i="3"/>
  <c r="L358" i="3"/>
  <c r="I358" i="3"/>
  <c r="D358" i="3"/>
  <c r="L357" i="3"/>
  <c r="I357" i="3"/>
  <c r="D357" i="3"/>
  <c r="U355" i="3"/>
  <c r="T355" i="3"/>
  <c r="S355" i="3"/>
  <c r="R355" i="3"/>
  <c r="Q355" i="3"/>
  <c r="L355" i="3"/>
  <c r="I355" i="3"/>
  <c r="U354" i="3"/>
  <c r="T354" i="3"/>
  <c r="S354" i="3"/>
  <c r="R354" i="3"/>
  <c r="Q354" i="3"/>
  <c r="L354" i="3"/>
  <c r="I354" i="3"/>
  <c r="G354" i="3"/>
  <c r="L353" i="3"/>
  <c r="I353" i="3"/>
  <c r="D353" i="3"/>
  <c r="L351" i="3"/>
  <c r="I351" i="3"/>
  <c r="D351" i="3"/>
  <c r="L350" i="3"/>
  <c r="I350" i="3"/>
  <c r="D350" i="3"/>
  <c r="L347" i="3"/>
  <c r="I347" i="3"/>
  <c r="L346" i="3"/>
  <c r="I346" i="3"/>
  <c r="D346" i="3"/>
  <c r="L345" i="3"/>
  <c r="I345" i="3"/>
  <c r="D345" i="3"/>
  <c r="L343" i="3"/>
  <c r="I343" i="3"/>
  <c r="D343" i="3"/>
  <c r="L342" i="3"/>
  <c r="I342" i="3"/>
  <c r="D342" i="3"/>
  <c r="U334" i="3"/>
  <c r="T334" i="3"/>
  <c r="S334" i="3"/>
  <c r="R334" i="3"/>
  <c r="Q334" i="3"/>
  <c r="L334" i="3"/>
  <c r="I334" i="3"/>
  <c r="U333" i="3"/>
  <c r="T333" i="3"/>
  <c r="S333" i="3"/>
  <c r="R333" i="3"/>
  <c r="Q333" i="3"/>
  <c r="L333" i="3"/>
  <c r="I333" i="3"/>
  <c r="G333" i="3"/>
  <c r="L332" i="3"/>
  <c r="I332" i="3"/>
  <c r="D332" i="3"/>
  <c r="L329" i="3"/>
  <c r="I329" i="3"/>
  <c r="D329" i="3"/>
  <c r="L328" i="3"/>
  <c r="I328" i="3"/>
  <c r="D328" i="3"/>
  <c r="L327" i="3"/>
  <c r="I327" i="3"/>
  <c r="D327" i="3"/>
  <c r="L326" i="3"/>
  <c r="I326" i="3"/>
  <c r="D326" i="3"/>
  <c r="L325" i="3"/>
  <c r="I325" i="3"/>
  <c r="D325" i="3"/>
  <c r="L321" i="3"/>
  <c r="I321" i="3"/>
  <c r="D321" i="3"/>
  <c r="U319" i="3"/>
  <c r="T319" i="3"/>
  <c r="S319" i="3"/>
  <c r="R319" i="3"/>
  <c r="Q319" i="3"/>
  <c r="L319" i="3"/>
  <c r="I319" i="3"/>
  <c r="U318" i="3"/>
  <c r="T318" i="3"/>
  <c r="S318" i="3"/>
  <c r="R318" i="3"/>
  <c r="Q318" i="3"/>
  <c r="L318" i="3"/>
  <c r="I318" i="3"/>
  <c r="G318" i="3"/>
  <c r="L317" i="3"/>
  <c r="I317" i="3"/>
  <c r="D317" i="3"/>
  <c r="L315" i="3"/>
  <c r="I315" i="3"/>
  <c r="D315" i="3"/>
  <c r="L314" i="3"/>
  <c r="I314" i="3"/>
  <c r="D314" i="3"/>
  <c r="L313" i="3"/>
  <c r="I313" i="3"/>
  <c r="D313" i="3"/>
  <c r="L312" i="3"/>
  <c r="I312" i="3"/>
  <c r="D312" i="3"/>
  <c r="L311" i="3"/>
  <c r="I311" i="3"/>
  <c r="D311" i="3"/>
  <c r="L307" i="3"/>
  <c r="I307" i="3"/>
  <c r="D307" i="3"/>
  <c r="U305" i="3"/>
  <c r="T305" i="3"/>
  <c r="S305" i="3"/>
  <c r="R305" i="3"/>
  <c r="Q305" i="3"/>
  <c r="L305" i="3"/>
  <c r="I305" i="3"/>
  <c r="U304" i="3"/>
  <c r="T304" i="3"/>
  <c r="S304" i="3"/>
  <c r="R304" i="3"/>
  <c r="Q304" i="3"/>
  <c r="L304" i="3"/>
  <c r="I304" i="3"/>
  <c r="G304" i="3"/>
  <c r="L303" i="3"/>
  <c r="I303" i="3"/>
  <c r="D303" i="3"/>
  <c r="L301" i="3"/>
  <c r="I301" i="3"/>
  <c r="D301" i="3"/>
  <c r="L300" i="3"/>
  <c r="I300" i="3"/>
  <c r="D300" i="3"/>
  <c r="L299" i="3"/>
  <c r="I299" i="3"/>
  <c r="D299" i="3"/>
  <c r="L298" i="3"/>
  <c r="I298" i="3"/>
  <c r="D298" i="3"/>
  <c r="L295" i="3"/>
  <c r="I295" i="3"/>
  <c r="D295" i="3"/>
  <c r="L294" i="3"/>
  <c r="I294" i="3"/>
  <c r="D294" i="3"/>
  <c r="L290" i="3"/>
  <c r="I290" i="3"/>
  <c r="D290" i="3"/>
  <c r="L289" i="3"/>
  <c r="I289" i="3"/>
  <c r="D289" i="3"/>
  <c r="L285" i="3"/>
  <c r="I285" i="3"/>
  <c r="L284" i="3"/>
  <c r="I284" i="3"/>
  <c r="L283" i="3"/>
  <c r="I283" i="3"/>
  <c r="L282" i="3"/>
  <c r="I282" i="3"/>
  <c r="L281" i="3"/>
  <c r="I281" i="3"/>
  <c r="L278" i="3"/>
  <c r="I278" i="3"/>
  <c r="L277" i="3"/>
  <c r="I277" i="3"/>
  <c r="L275" i="3"/>
  <c r="I275" i="3"/>
  <c r="L274" i="3"/>
  <c r="I274" i="3"/>
  <c r="L273" i="3"/>
  <c r="I273" i="3"/>
  <c r="L272" i="3"/>
  <c r="I272" i="3"/>
  <c r="D272" i="3"/>
  <c r="L271" i="3"/>
  <c r="I271" i="3"/>
  <c r="D271" i="3"/>
  <c r="L270" i="3"/>
  <c r="I270" i="3"/>
  <c r="D270" i="3"/>
  <c r="L269" i="3"/>
  <c r="I269" i="3"/>
  <c r="D269" i="3"/>
  <c r="L268" i="3"/>
  <c r="I268" i="3"/>
  <c r="D268" i="3"/>
  <c r="L267" i="3"/>
  <c r="I267" i="3"/>
  <c r="D267" i="3"/>
  <c r="L266" i="3"/>
  <c r="I266" i="3"/>
  <c r="D266" i="3"/>
  <c r="L265" i="3"/>
  <c r="I265" i="3"/>
  <c r="D265" i="3"/>
  <c r="L264" i="3"/>
  <c r="I264" i="3"/>
  <c r="D264" i="3"/>
  <c r="L263" i="3"/>
  <c r="I263" i="3"/>
  <c r="D263" i="3"/>
  <c r="L259" i="3"/>
  <c r="I259" i="3"/>
  <c r="D259" i="3"/>
  <c r="L258" i="3"/>
  <c r="I258" i="3"/>
  <c r="D258" i="3"/>
  <c r="L257" i="3"/>
  <c r="I257" i="3"/>
  <c r="D257" i="3"/>
  <c r="L256" i="3"/>
  <c r="I256" i="3"/>
  <c r="D256" i="3"/>
  <c r="L255" i="3"/>
  <c r="I255" i="3"/>
  <c r="D255" i="3"/>
  <c r="L254" i="3"/>
  <c r="I254" i="3"/>
  <c r="D254" i="3"/>
  <c r="L253" i="3"/>
  <c r="I253" i="3"/>
  <c r="D253" i="3"/>
  <c r="L252" i="3"/>
  <c r="I252" i="3"/>
  <c r="D252" i="3"/>
  <c r="L251" i="3"/>
  <c r="I251" i="3"/>
  <c r="D251" i="3"/>
  <c r="L250" i="3"/>
  <c r="I250" i="3"/>
  <c r="D250" i="3"/>
  <c r="L249" i="3"/>
  <c r="I249" i="3"/>
  <c r="D249" i="3"/>
  <c r="L248" i="3"/>
  <c r="I248" i="3"/>
  <c r="D248" i="3"/>
  <c r="L247" i="3"/>
  <c r="I247" i="3"/>
  <c r="D247" i="3"/>
  <c r="L246" i="3"/>
  <c r="I246" i="3"/>
  <c r="D246" i="3"/>
  <c r="L245" i="3"/>
  <c r="I245" i="3"/>
  <c r="D245" i="3"/>
  <c r="L244" i="3"/>
  <c r="I244" i="3"/>
  <c r="D244" i="3"/>
  <c r="L243" i="3"/>
  <c r="I243" i="3"/>
  <c r="D243" i="3"/>
  <c r="L239" i="3"/>
  <c r="I239" i="3"/>
  <c r="D239" i="3"/>
  <c r="L238" i="3"/>
  <c r="I238" i="3"/>
  <c r="D238" i="3"/>
  <c r="L237" i="3"/>
  <c r="I237" i="3"/>
  <c r="D237" i="3"/>
  <c r="L236" i="3"/>
  <c r="I236" i="3"/>
  <c r="D236" i="3"/>
  <c r="L235" i="3"/>
  <c r="I235" i="3"/>
  <c r="D235" i="3"/>
  <c r="L234" i="3"/>
  <c r="I234" i="3"/>
  <c r="D234" i="3"/>
  <c r="L232" i="3"/>
  <c r="I232" i="3"/>
  <c r="D232" i="3"/>
  <c r="L231" i="3"/>
  <c r="I231" i="3"/>
  <c r="D231" i="3"/>
  <c r="L230" i="3"/>
  <c r="I230" i="3"/>
  <c r="D230" i="3"/>
  <c r="L229" i="3"/>
  <c r="I229" i="3"/>
  <c r="D229" i="3"/>
  <c r="L221" i="3"/>
  <c r="I221" i="3"/>
  <c r="D221" i="3"/>
  <c r="L220" i="3"/>
  <c r="I220" i="3"/>
  <c r="D220" i="3"/>
  <c r="L219" i="3"/>
  <c r="I219" i="3"/>
  <c r="D219" i="3"/>
  <c r="L215" i="3"/>
  <c r="I215" i="3"/>
  <c r="D215" i="3"/>
  <c r="L214" i="3"/>
  <c r="I214" i="3"/>
  <c r="D214" i="3"/>
  <c r="L213" i="3"/>
  <c r="I213" i="3"/>
  <c r="D213" i="3"/>
  <c r="L212" i="3"/>
  <c r="I212" i="3"/>
  <c r="D212" i="3"/>
  <c r="L211" i="3"/>
  <c r="I211" i="3"/>
  <c r="D211" i="3"/>
  <c r="L210" i="3"/>
  <c r="I210" i="3"/>
  <c r="D210" i="3"/>
  <c r="L206" i="3"/>
  <c r="I206" i="3"/>
  <c r="D206" i="3"/>
  <c r="L205" i="3"/>
  <c r="I205" i="3"/>
  <c r="D205" i="3"/>
  <c r="L204" i="3"/>
  <c r="I204" i="3"/>
  <c r="D204" i="3"/>
  <c r="L203" i="3"/>
  <c r="I203" i="3"/>
  <c r="D203" i="3"/>
  <c r="L202" i="3"/>
  <c r="I202" i="3"/>
  <c r="D202" i="3"/>
  <c r="L201" i="3"/>
  <c r="I201" i="3"/>
  <c r="D201" i="3"/>
  <c r="L197" i="3"/>
  <c r="I197" i="3"/>
  <c r="D197" i="3"/>
  <c r="L196" i="3"/>
  <c r="I196" i="3"/>
  <c r="D196" i="3"/>
  <c r="L195" i="3"/>
  <c r="I195" i="3"/>
  <c r="D195" i="3"/>
  <c r="L191" i="3"/>
  <c r="I191" i="3"/>
  <c r="D191" i="3"/>
  <c r="L190" i="3"/>
  <c r="I190" i="3"/>
  <c r="D190" i="3"/>
  <c r="L189" i="3"/>
  <c r="I189" i="3"/>
  <c r="D189" i="3"/>
  <c r="L188" i="3"/>
  <c r="I188" i="3"/>
  <c r="D188" i="3"/>
  <c r="L183" i="3"/>
  <c r="I183" i="3"/>
  <c r="D183" i="3"/>
  <c r="L182" i="3"/>
  <c r="I182" i="3"/>
  <c r="D182" i="3"/>
  <c r="L181" i="3"/>
  <c r="I181" i="3"/>
  <c r="D181" i="3"/>
  <c r="L180" i="3"/>
  <c r="I180" i="3"/>
  <c r="D180" i="3"/>
  <c r="L179" i="3"/>
  <c r="I179" i="3"/>
  <c r="D179" i="3"/>
  <c r="L175" i="3"/>
  <c r="I175" i="3"/>
  <c r="D175" i="3"/>
  <c r="L174" i="3"/>
  <c r="I174" i="3"/>
  <c r="D174" i="3"/>
  <c r="L173" i="3"/>
  <c r="I173" i="3"/>
  <c r="D173" i="3"/>
  <c r="L172" i="3"/>
  <c r="I172" i="3"/>
  <c r="D172" i="3"/>
  <c r="L171" i="3"/>
  <c r="I171" i="3"/>
  <c r="D171" i="3"/>
  <c r="L170" i="3"/>
  <c r="I170" i="3"/>
  <c r="D170" i="3"/>
  <c r="L163" i="3"/>
  <c r="I163" i="3"/>
  <c r="D163" i="3"/>
  <c r="L162" i="3"/>
  <c r="I162" i="3"/>
  <c r="D162" i="3"/>
  <c r="L161" i="3"/>
  <c r="I161" i="3"/>
  <c r="D161" i="3"/>
  <c r="L160" i="3"/>
  <c r="I160" i="3"/>
  <c r="D160" i="3"/>
  <c r="L159" i="3"/>
  <c r="I159" i="3"/>
  <c r="D159" i="3"/>
  <c r="L158" i="3"/>
  <c r="I158" i="3"/>
  <c r="D158" i="3"/>
  <c r="L157" i="3"/>
  <c r="I157" i="3"/>
  <c r="D157" i="3"/>
  <c r="L156" i="3"/>
  <c r="I156" i="3"/>
  <c r="D156" i="3"/>
  <c r="L151" i="3"/>
  <c r="I151" i="3"/>
  <c r="D151" i="3"/>
  <c r="L150" i="3"/>
  <c r="I150" i="3"/>
  <c r="D150" i="3"/>
  <c r="L149" i="3"/>
  <c r="I149" i="3"/>
  <c r="D149" i="3"/>
  <c r="L148" i="3"/>
  <c r="I148" i="3"/>
  <c r="D148" i="3"/>
  <c r="L147" i="3"/>
  <c r="I147" i="3"/>
  <c r="D147" i="3"/>
  <c r="L146" i="3"/>
  <c r="I146" i="3"/>
  <c r="D146" i="3"/>
  <c r="L145" i="3"/>
  <c r="I145" i="3"/>
  <c r="D145" i="3"/>
  <c r="L144" i="3"/>
  <c r="I144" i="3"/>
  <c r="D144" i="3"/>
  <c r="L143" i="3"/>
  <c r="I143" i="3"/>
  <c r="D143" i="3"/>
  <c r="L142" i="3"/>
  <c r="I142" i="3"/>
  <c r="D142" i="3"/>
  <c r="L141" i="3"/>
  <c r="I141" i="3"/>
  <c r="D141" i="3"/>
  <c r="L137" i="3"/>
  <c r="I137" i="3"/>
  <c r="D137" i="3"/>
  <c r="L136" i="3"/>
  <c r="I136" i="3"/>
  <c r="D136" i="3"/>
  <c r="L135" i="3"/>
  <c r="I135" i="3"/>
  <c r="D135" i="3"/>
  <c r="L134" i="3"/>
  <c r="I134" i="3"/>
  <c r="D134" i="3"/>
  <c r="L133" i="3"/>
  <c r="I133" i="3"/>
  <c r="D133" i="3"/>
  <c r="L132" i="3"/>
  <c r="I132" i="3"/>
  <c r="D132" i="3"/>
  <c r="L131" i="3"/>
  <c r="I131" i="3"/>
  <c r="D131" i="3"/>
  <c r="L130" i="3"/>
  <c r="I130" i="3"/>
  <c r="D130" i="3"/>
  <c r="L129" i="3"/>
  <c r="I129" i="3"/>
  <c r="D129" i="3"/>
  <c r="L128" i="3"/>
  <c r="I128" i="3"/>
  <c r="D128" i="3"/>
  <c r="L127" i="3"/>
  <c r="I127" i="3"/>
  <c r="D127" i="3"/>
  <c r="L126" i="3"/>
  <c r="I126" i="3"/>
  <c r="D126" i="3"/>
  <c r="L125" i="3"/>
  <c r="I125" i="3"/>
  <c r="D125" i="3"/>
  <c r="L123" i="3"/>
  <c r="I123" i="3"/>
  <c r="D123" i="3"/>
  <c r="L122" i="3"/>
  <c r="I122" i="3"/>
  <c r="D122" i="3"/>
  <c r="L121" i="3"/>
  <c r="I121" i="3"/>
  <c r="D121" i="3"/>
  <c r="L120" i="3"/>
  <c r="I120" i="3"/>
  <c r="D120" i="3"/>
  <c r="L119" i="3"/>
  <c r="I119" i="3"/>
  <c r="D119" i="3"/>
  <c r="L115" i="3"/>
  <c r="I115" i="3"/>
  <c r="D115" i="3"/>
  <c r="L114" i="3"/>
  <c r="I114" i="3"/>
  <c r="D114" i="3"/>
  <c r="L113" i="3"/>
  <c r="I113" i="3"/>
  <c r="D113" i="3"/>
  <c r="L112" i="3"/>
  <c r="I112" i="3"/>
  <c r="D112" i="3"/>
  <c r="L111" i="3"/>
  <c r="I111" i="3"/>
  <c r="D111" i="3"/>
  <c r="L110" i="3"/>
  <c r="I110" i="3"/>
  <c r="D110" i="3"/>
  <c r="L109" i="3"/>
  <c r="I109" i="3"/>
  <c r="D109" i="3"/>
  <c r="L108" i="3"/>
  <c r="I108" i="3"/>
  <c r="D108" i="3"/>
  <c r="L107" i="3"/>
  <c r="I107" i="3"/>
  <c r="D107" i="3"/>
  <c r="L106" i="3"/>
  <c r="I106" i="3"/>
  <c r="D106" i="3"/>
  <c r="L105" i="3"/>
  <c r="I105" i="3"/>
  <c r="D105" i="3"/>
  <c r="L104" i="3"/>
  <c r="I104" i="3"/>
  <c r="D104" i="3"/>
  <c r="L100" i="3"/>
  <c r="I100" i="3"/>
  <c r="D100" i="3"/>
  <c r="L99" i="3"/>
  <c r="I99" i="3"/>
  <c r="D99" i="3"/>
  <c r="L98" i="3"/>
  <c r="I98" i="3"/>
  <c r="D98" i="3"/>
  <c r="L97" i="3"/>
  <c r="I97" i="3"/>
  <c r="D97" i="3"/>
  <c r="L96" i="3"/>
  <c r="I96" i="3"/>
  <c r="D96" i="3"/>
  <c r="L95" i="3"/>
  <c r="I95" i="3"/>
  <c r="D95" i="3"/>
  <c r="L94" i="3"/>
  <c r="I94" i="3"/>
  <c r="D94" i="3"/>
  <c r="L93" i="3"/>
  <c r="I93" i="3"/>
  <c r="D93" i="3"/>
  <c r="L88" i="3"/>
  <c r="I88" i="3"/>
  <c r="D88" i="3"/>
  <c r="L87" i="3"/>
  <c r="I87" i="3"/>
  <c r="D87" i="3"/>
  <c r="L86" i="3"/>
  <c r="I86" i="3"/>
  <c r="D86" i="3"/>
  <c r="L85" i="3"/>
  <c r="I85" i="3"/>
  <c r="D85" i="3"/>
  <c r="L84" i="3"/>
  <c r="I84" i="3"/>
  <c r="D84" i="3"/>
  <c r="L83" i="3"/>
  <c r="I83" i="3"/>
  <c r="D83" i="3"/>
  <c r="L82" i="3"/>
  <c r="I82" i="3"/>
  <c r="D82" i="3"/>
  <c r="L81" i="3"/>
  <c r="I81" i="3"/>
  <c r="D81" i="3"/>
  <c r="L80" i="3"/>
  <c r="I80" i="3"/>
  <c r="D80" i="3"/>
  <c r="L79" i="3"/>
  <c r="I79" i="3"/>
  <c r="D79" i="3"/>
  <c r="L78" i="3"/>
  <c r="I78" i="3"/>
  <c r="D78" i="3"/>
  <c r="L74" i="3"/>
  <c r="I74" i="3"/>
  <c r="D74" i="3"/>
  <c r="L73" i="3"/>
  <c r="I73" i="3"/>
  <c r="D73" i="3"/>
  <c r="L72" i="3"/>
  <c r="I72" i="3"/>
  <c r="D72" i="3"/>
  <c r="L71" i="3"/>
  <c r="I71" i="3"/>
  <c r="D71" i="3"/>
  <c r="L70" i="3"/>
  <c r="I70" i="3"/>
  <c r="D70" i="3"/>
  <c r="L69" i="3"/>
  <c r="I69" i="3"/>
  <c r="D69" i="3"/>
  <c r="L68" i="3"/>
  <c r="I68" i="3"/>
  <c r="D68" i="3"/>
  <c r="L67" i="3"/>
  <c r="I67" i="3"/>
  <c r="D67" i="3"/>
  <c r="L66" i="3"/>
  <c r="I66" i="3"/>
  <c r="D66" i="3"/>
  <c r="L62" i="3"/>
  <c r="I62" i="3"/>
  <c r="D62" i="3"/>
  <c r="L61" i="3"/>
  <c r="I61" i="3"/>
  <c r="D61" i="3"/>
  <c r="L60" i="3"/>
  <c r="I60" i="3"/>
  <c r="D60" i="3"/>
  <c r="L59" i="3"/>
  <c r="I59" i="3"/>
  <c r="D59" i="3"/>
  <c r="L58" i="3"/>
  <c r="I58" i="3"/>
  <c r="D58" i="3"/>
  <c r="L57" i="3"/>
  <c r="I57" i="3"/>
  <c r="D57" i="3"/>
  <c r="L56" i="3"/>
  <c r="I56" i="3"/>
  <c r="D56" i="3"/>
  <c r="L55" i="3"/>
  <c r="I55" i="3"/>
  <c r="D55" i="3"/>
  <c r="L54" i="3"/>
  <c r="I54" i="3"/>
  <c r="D54" i="3"/>
  <c r="L53" i="3"/>
  <c r="I53" i="3"/>
  <c r="D53" i="3"/>
  <c r="L52" i="3"/>
  <c r="I52" i="3"/>
  <c r="D52" i="3"/>
  <c r="L51" i="3"/>
  <c r="I51" i="3"/>
  <c r="D51" i="3"/>
  <c r="L50" i="3"/>
  <c r="I50" i="3"/>
  <c r="D50" i="3"/>
  <c r="L49" i="3"/>
  <c r="I49" i="3"/>
  <c r="D49" i="3"/>
  <c r="L48" i="3"/>
  <c r="I48" i="3"/>
  <c r="D48" i="3"/>
  <c r="L47" i="3"/>
  <c r="I47" i="3"/>
  <c r="D47" i="3"/>
  <c r="L46" i="3"/>
  <c r="I46" i="3"/>
  <c r="D46" i="3"/>
  <c r="L45" i="3"/>
  <c r="I45" i="3"/>
  <c r="D45" i="3"/>
  <c r="L44" i="3"/>
  <c r="I44" i="3"/>
  <c r="D44" i="3"/>
  <c r="U38" i="3"/>
  <c r="T38" i="3"/>
  <c r="S38" i="3"/>
  <c r="R38" i="3"/>
  <c r="Q38" i="3"/>
  <c r="L38" i="3"/>
  <c r="I38" i="3"/>
  <c r="G38" i="3"/>
  <c r="L34" i="3"/>
  <c r="I34" i="3"/>
  <c r="D34" i="3"/>
  <c r="L33" i="3"/>
  <c r="I33" i="3"/>
  <c r="D33" i="3"/>
  <c r="L32" i="3"/>
  <c r="I32" i="3"/>
  <c r="D32" i="3"/>
  <c r="L31" i="3"/>
  <c r="I31" i="3"/>
  <c r="D31" i="3"/>
  <c r="L30" i="3"/>
  <c r="I30" i="3"/>
  <c r="D30" i="3"/>
  <c r="L29" i="3"/>
  <c r="I29" i="3"/>
  <c r="D29" i="3"/>
  <c r="L25" i="3"/>
  <c r="I25" i="3"/>
  <c r="D25" i="3"/>
  <c r="L24" i="3"/>
  <c r="I24" i="3"/>
  <c r="D24" i="3"/>
  <c r="L23" i="3"/>
  <c r="I23" i="3"/>
  <c r="D23" i="3"/>
  <c r="L22" i="3"/>
  <c r="I22" i="3"/>
  <c r="D22" i="3"/>
  <c r="L21" i="3"/>
  <c r="I21" i="3"/>
  <c r="D21" i="3"/>
  <c r="L20" i="3"/>
  <c r="I20" i="3"/>
  <c r="D20" i="3"/>
  <c r="L16" i="3"/>
  <c r="I16" i="3"/>
  <c r="D16" i="3"/>
  <c r="L15" i="3"/>
  <c r="I15" i="3"/>
  <c r="D15" i="3"/>
  <c r="L14" i="3"/>
  <c r="I14" i="3"/>
  <c r="D14" i="3"/>
  <c r="L13" i="3"/>
  <c r="I13" i="3"/>
  <c r="D13" i="3"/>
  <c r="L12" i="3"/>
  <c r="I12" i="3"/>
  <c r="D12" i="3"/>
  <c r="L11" i="3"/>
  <c r="I11" i="3"/>
  <c r="D11" i="3"/>
  <c r="L10" i="3"/>
  <c r="I10" i="3"/>
  <c r="D10" i="3"/>
  <c r="L9" i="3"/>
  <c r="I9" i="3"/>
  <c r="D9" i="3"/>
  <c r="G1" i="3"/>
  <c r="D30" i="12"/>
  <c r="D23" i="12"/>
  <c r="B16" i="12"/>
  <c r="B14" i="12"/>
  <c r="G30" i="9"/>
  <c r="G34" i="9" s="1"/>
  <c r="E30" i="9"/>
  <c r="E23" i="9"/>
  <c r="I20" i="9"/>
  <c r="E18" i="9"/>
  <c r="E17" i="9"/>
  <c r="E9" i="9"/>
  <c r="G71" i="11"/>
  <c r="C47" i="11"/>
  <c r="C31" i="11"/>
  <c r="C10" i="11"/>
  <c r="I72" i="8"/>
  <c r="G69" i="8"/>
  <c r="G73" i="8" s="1"/>
  <c r="E69" i="8"/>
  <c r="E62" i="8"/>
  <c r="E56" i="8"/>
  <c r="E48" i="8"/>
  <c r="G36" i="8"/>
  <c r="E32" i="8"/>
  <c r="E31" i="8"/>
  <c r="E24" i="8"/>
  <c r="E18" i="8"/>
  <c r="G10" i="8"/>
  <c r="E10" i="8"/>
  <c r="C52" i="10"/>
  <c r="G51" i="10"/>
  <c r="C47" i="10"/>
  <c r="C30" i="10"/>
  <c r="C9" i="10"/>
  <c r="E68" i="7"/>
  <c r="E61" i="7"/>
  <c r="E55" i="7"/>
  <c r="E47" i="7"/>
  <c r="E56" i="7" s="1"/>
  <c r="E29" i="7"/>
  <c r="E22" i="7"/>
  <c r="E16" i="7"/>
  <c r="E8" i="7"/>
  <c r="R37" i="4" l="1"/>
  <c r="R187" i="3"/>
  <c r="Q187" i="3"/>
  <c r="T187" i="3"/>
  <c r="S187" i="3"/>
  <c r="G187" i="3"/>
  <c r="U187" i="3"/>
  <c r="Q69" i="3"/>
  <c r="G152" i="3"/>
  <c r="R152" i="3"/>
  <c r="S152" i="3"/>
  <c r="T152" i="3"/>
  <c r="Q152" i="3"/>
  <c r="U152" i="3"/>
  <c r="R24" i="3"/>
  <c r="S32" i="3"/>
  <c r="G44" i="3"/>
  <c r="N44" i="3" s="1"/>
  <c r="S73" i="3"/>
  <c r="Q88" i="3"/>
  <c r="S219" i="3"/>
  <c r="R279" i="3"/>
  <c r="R280" i="3"/>
  <c r="Q276" i="3"/>
  <c r="U276" i="3"/>
  <c r="G279" i="3"/>
  <c r="G280" i="3"/>
  <c r="R276" i="3"/>
  <c r="S276" i="3"/>
  <c r="T276" i="3"/>
  <c r="Q279" i="3"/>
  <c r="S279" i="3"/>
  <c r="U280" i="3"/>
  <c r="T280" i="3"/>
  <c r="Q280" i="3"/>
  <c r="T279" i="3"/>
  <c r="U279" i="3"/>
  <c r="S280" i="3"/>
  <c r="Q296" i="3"/>
  <c r="U296" i="3"/>
  <c r="S233" i="3"/>
  <c r="R296" i="3"/>
  <c r="T233" i="3"/>
  <c r="S296" i="3"/>
  <c r="G233" i="3"/>
  <c r="Q233" i="3"/>
  <c r="U233" i="3"/>
  <c r="T296" i="3"/>
  <c r="R233" i="3"/>
  <c r="R16" i="3"/>
  <c r="U98" i="3"/>
  <c r="Q111" i="3"/>
  <c r="T419" i="3"/>
  <c r="N511" i="3"/>
  <c r="U68" i="3"/>
  <c r="T150" i="3"/>
  <c r="Q173" i="3"/>
  <c r="O171" i="2"/>
  <c r="V171" i="2" s="1"/>
  <c r="O175" i="2"/>
  <c r="V175" i="2" s="1"/>
  <c r="O346" i="2"/>
  <c r="V346" i="2" s="1"/>
  <c r="O381" i="2"/>
  <c r="V381" i="2" s="1"/>
  <c r="O429" i="2"/>
  <c r="V429" i="2" s="1"/>
  <c r="O518" i="2"/>
  <c r="V518" i="2" s="1"/>
  <c r="R171" i="3"/>
  <c r="U172" i="3"/>
  <c r="T351" i="3"/>
  <c r="U110" i="3"/>
  <c r="J354" i="3"/>
  <c r="O364" i="2"/>
  <c r="V364" i="2" s="1"/>
  <c r="Q34" i="3"/>
  <c r="G32" i="3"/>
  <c r="Q60" i="3"/>
  <c r="G55" i="3"/>
  <c r="J55" i="3" s="1"/>
  <c r="T62" i="3"/>
  <c r="S56" i="3"/>
  <c r="T55" i="3"/>
  <c r="Q53" i="3"/>
  <c r="G47" i="3"/>
  <c r="J47" i="3" s="1"/>
  <c r="Q105" i="3"/>
  <c r="Q114" i="3"/>
  <c r="T107" i="3"/>
  <c r="G137" i="3"/>
  <c r="J137" i="3" s="1"/>
  <c r="R137" i="3"/>
  <c r="S151" i="3"/>
  <c r="U148" i="3"/>
  <c r="Q145" i="3"/>
  <c r="R143" i="3"/>
  <c r="Q149" i="3"/>
  <c r="R147" i="3"/>
  <c r="U144" i="3"/>
  <c r="Q141" i="3"/>
  <c r="S159" i="3"/>
  <c r="T158" i="3"/>
  <c r="U157" i="3"/>
  <c r="G156" i="3"/>
  <c r="J156" i="3" s="1"/>
  <c r="S163" i="3"/>
  <c r="U161" i="3"/>
  <c r="Q157" i="3"/>
  <c r="R156" i="3"/>
  <c r="T162" i="3"/>
  <c r="G160" i="3"/>
  <c r="J160" i="3" s="1"/>
  <c r="G196" i="3"/>
  <c r="N196" i="3" s="1"/>
  <c r="R196" i="3"/>
  <c r="R203" i="3"/>
  <c r="G203" i="3"/>
  <c r="N203" i="3" s="1"/>
  <c r="T201" i="3"/>
  <c r="S213" i="3"/>
  <c r="U211" i="3"/>
  <c r="T212" i="3"/>
  <c r="G210" i="3"/>
  <c r="N210" i="3" s="1"/>
  <c r="R25" i="3"/>
  <c r="U29" i="3"/>
  <c r="Q30" i="3"/>
  <c r="T146" i="3"/>
  <c r="R148" i="3"/>
  <c r="R210" i="3"/>
  <c r="Q211" i="3"/>
  <c r="G25" i="3"/>
  <c r="S98" i="3"/>
  <c r="S150" i="3"/>
  <c r="R175" i="3"/>
  <c r="Q180" i="3"/>
  <c r="U215" i="3"/>
  <c r="N291" i="2"/>
  <c r="T438" i="3"/>
  <c r="T23" i="3"/>
  <c r="U49" i="3"/>
  <c r="Q50" i="3"/>
  <c r="U87" i="3"/>
  <c r="T142" i="3"/>
  <c r="R144" i="3"/>
  <c r="G148" i="3"/>
  <c r="N148" i="3" s="1"/>
  <c r="T205" i="3"/>
  <c r="G358" i="3"/>
  <c r="N358" i="3" s="1"/>
  <c r="Q82" i="3"/>
  <c r="T84" i="3"/>
  <c r="S78" i="3"/>
  <c r="S265" i="3"/>
  <c r="T264" i="3"/>
  <c r="T10" i="3"/>
  <c r="R44" i="3"/>
  <c r="U45" i="3"/>
  <c r="Q46" i="3"/>
  <c r="S47" i="3"/>
  <c r="R129" i="3"/>
  <c r="G144" i="3"/>
  <c r="N144" i="3" s="1"/>
  <c r="R160" i="3"/>
  <c r="Q161" i="3"/>
  <c r="T271" i="3"/>
  <c r="T16" i="3"/>
  <c r="T73" i="3"/>
  <c r="R133" i="3"/>
  <c r="O145" i="2"/>
  <c r="V145" i="2" s="1"/>
  <c r="O149" i="2"/>
  <c r="V149" i="2" s="1"/>
  <c r="O213" i="2"/>
  <c r="V213" i="2" s="1"/>
  <c r="Q375" i="3"/>
  <c r="T449" i="3"/>
  <c r="O414" i="2"/>
  <c r="V414" i="2" s="1"/>
  <c r="O418" i="2"/>
  <c r="V418" i="2" s="1"/>
  <c r="O422" i="2"/>
  <c r="V422" i="2" s="1"/>
  <c r="O453" i="2"/>
  <c r="V453" i="2" s="1"/>
  <c r="O478" i="2"/>
  <c r="V478" i="2" s="1"/>
  <c r="O500" i="2"/>
  <c r="V500" i="2" s="1"/>
  <c r="O504" i="2"/>
  <c r="V504" i="2" s="1"/>
  <c r="S20" i="3"/>
  <c r="U21" i="3"/>
  <c r="Q72" i="3"/>
  <c r="T74" i="3"/>
  <c r="Q95" i="3"/>
  <c r="T97" i="3"/>
  <c r="T119" i="3"/>
  <c r="S120" i="3"/>
  <c r="T141" i="3"/>
  <c r="G143" i="3"/>
  <c r="J143" i="3" s="1"/>
  <c r="S143" i="3"/>
  <c r="T145" i="3"/>
  <c r="G147" i="3"/>
  <c r="N147" i="3" s="1"/>
  <c r="S147" i="3"/>
  <c r="T149" i="3"/>
  <c r="G151" i="3"/>
  <c r="N151" i="3" s="1"/>
  <c r="R182" i="3"/>
  <c r="U183" i="3"/>
  <c r="R214" i="3"/>
  <c r="Q215" i="3"/>
  <c r="V35" i="2"/>
  <c r="O212" i="2"/>
  <c r="V212" i="2" s="1"/>
  <c r="Q221" i="3"/>
  <c r="O221" i="2"/>
  <c r="V221" i="2" s="1"/>
  <c r="G300" i="3"/>
  <c r="J300" i="3" s="1"/>
  <c r="O245" i="2"/>
  <c r="V245" i="2" s="1"/>
  <c r="O249" i="2"/>
  <c r="V249" i="2" s="1"/>
  <c r="O253" i="2"/>
  <c r="V253" i="2" s="1"/>
  <c r="O257" i="2"/>
  <c r="V257" i="2" s="1"/>
  <c r="O266" i="2"/>
  <c r="V266" i="2" s="1"/>
  <c r="O294" i="2"/>
  <c r="V294" i="2" s="1"/>
  <c r="N305" i="2"/>
  <c r="N308" i="2" s="1"/>
  <c r="O345" i="2"/>
  <c r="V345" i="2" s="1"/>
  <c r="O348" i="2"/>
  <c r="V348" i="2" s="1"/>
  <c r="G365" i="3"/>
  <c r="J365" i="3" s="1"/>
  <c r="J370" i="2"/>
  <c r="O370" i="2" s="1"/>
  <c r="V370" i="2" s="1"/>
  <c r="O433" i="2"/>
  <c r="V433" i="2" s="1"/>
  <c r="O452" i="2"/>
  <c r="V452" i="2" s="1"/>
  <c r="O456" i="2"/>
  <c r="V456" i="2" s="1"/>
  <c r="J469" i="2"/>
  <c r="O503" i="2"/>
  <c r="V503" i="2" s="1"/>
  <c r="O515" i="2"/>
  <c r="V515" i="2" s="1"/>
  <c r="T24" i="3"/>
  <c r="Q100" i="3"/>
  <c r="G277" i="3"/>
  <c r="J277" i="3" s="1"/>
  <c r="O246" i="2"/>
  <c r="V246" i="2" s="1"/>
  <c r="O250" i="2"/>
  <c r="V250" i="2" s="1"/>
  <c r="O254" i="2"/>
  <c r="V254" i="2" s="1"/>
  <c r="O258" i="2"/>
  <c r="V258" i="2" s="1"/>
  <c r="O280" i="2"/>
  <c r="V280" i="2" s="1"/>
  <c r="O284" i="2"/>
  <c r="V284" i="2" s="1"/>
  <c r="O289" i="2"/>
  <c r="V289" i="2" s="1"/>
  <c r="O295" i="2"/>
  <c r="V295" i="2" s="1"/>
  <c r="O313" i="2"/>
  <c r="V313" i="2" s="1"/>
  <c r="O343" i="2"/>
  <c r="V343" i="2" s="1"/>
  <c r="O349" i="2"/>
  <c r="V349" i="2" s="1"/>
  <c r="O398" i="2"/>
  <c r="V398" i="2" s="1"/>
  <c r="R466" i="3"/>
  <c r="O444" i="2"/>
  <c r="V444" i="2" s="1"/>
  <c r="O474" i="2"/>
  <c r="V474" i="2" s="1"/>
  <c r="U15" i="3"/>
  <c r="S13" i="3"/>
  <c r="G20" i="3"/>
  <c r="G74" i="3"/>
  <c r="N74" i="3" s="1"/>
  <c r="G97" i="3"/>
  <c r="J97" i="3" s="1"/>
  <c r="G119" i="3"/>
  <c r="J119" i="3" s="1"/>
  <c r="Q125" i="3"/>
  <c r="U141" i="3"/>
  <c r="S142" i="3"/>
  <c r="Q144" i="3"/>
  <c r="U145" i="3"/>
  <c r="S146" i="3"/>
  <c r="Q148" i="3"/>
  <c r="U149" i="3"/>
  <c r="U179" i="3"/>
  <c r="G214" i="3"/>
  <c r="N214" i="3" s="1"/>
  <c r="O158" i="2"/>
  <c r="V158" i="2" s="1"/>
  <c r="O162" i="2"/>
  <c r="V162" i="2" s="1"/>
  <c r="O174" i="2"/>
  <c r="V174" i="2" s="1"/>
  <c r="O494" i="2"/>
  <c r="V494" i="2" s="1"/>
  <c r="Q62" i="3"/>
  <c r="U61" i="3"/>
  <c r="U60" i="3"/>
  <c r="T59" i="3"/>
  <c r="T58" i="3"/>
  <c r="R57" i="3"/>
  <c r="G57" i="3"/>
  <c r="J57" i="3" s="1"/>
  <c r="R56" i="3"/>
  <c r="G56" i="3"/>
  <c r="N56" i="3" s="1"/>
  <c r="R55" i="3"/>
  <c r="Q54" i="3"/>
  <c r="U53" i="3"/>
  <c r="U52" i="3"/>
  <c r="T51" i="3"/>
  <c r="T50" i="3"/>
  <c r="R49" i="3"/>
  <c r="G49" i="3"/>
  <c r="N49" i="3" s="1"/>
  <c r="R48" i="3"/>
  <c r="U62" i="3"/>
  <c r="T61" i="3"/>
  <c r="S60" i="3"/>
  <c r="S59" i="3"/>
  <c r="G59" i="3"/>
  <c r="J59" i="3" s="1"/>
  <c r="S58" i="3"/>
  <c r="Q57" i="3"/>
  <c r="Q56" i="3"/>
  <c r="U54" i="3"/>
  <c r="T53" i="3"/>
  <c r="S52" i="3"/>
  <c r="S51" i="3"/>
  <c r="G51" i="3"/>
  <c r="J51" i="3" s="1"/>
  <c r="S50" i="3"/>
  <c r="Q49" i="3"/>
  <c r="Q48" i="3"/>
  <c r="U46" i="3"/>
  <c r="T45" i="3"/>
  <c r="S44" i="3"/>
  <c r="T89" i="3"/>
  <c r="G89" i="3"/>
  <c r="U89" i="3"/>
  <c r="Q89" i="3"/>
  <c r="S89" i="3"/>
  <c r="R89" i="3"/>
  <c r="T88" i="3"/>
  <c r="R87" i="3"/>
  <c r="G87" i="3"/>
  <c r="N87" i="3" s="1"/>
  <c r="R86" i="3"/>
  <c r="G86" i="3"/>
  <c r="N86" i="3" s="1"/>
  <c r="R85" i="3"/>
  <c r="Q84" i="3"/>
  <c r="U83" i="3"/>
  <c r="U82" i="3"/>
  <c r="T81" i="3"/>
  <c r="T80" i="3"/>
  <c r="R79" i="3"/>
  <c r="G79" i="3"/>
  <c r="N79" i="3" s="1"/>
  <c r="R78" i="3"/>
  <c r="G78" i="3"/>
  <c r="J78" i="3" s="1"/>
  <c r="S88" i="3"/>
  <c r="Q87" i="3"/>
  <c r="Q86" i="3"/>
  <c r="U84" i="3"/>
  <c r="T83" i="3"/>
  <c r="S82" i="3"/>
  <c r="S81" i="3"/>
  <c r="G81" i="3"/>
  <c r="N81" i="3" s="1"/>
  <c r="S80" i="3"/>
  <c r="Q79" i="3"/>
  <c r="Q78" i="3"/>
  <c r="Q115" i="3"/>
  <c r="U114" i="3"/>
  <c r="U113" i="3"/>
  <c r="T112" i="3"/>
  <c r="T111" i="3"/>
  <c r="R110" i="3"/>
  <c r="G110" i="3"/>
  <c r="J110" i="3" s="1"/>
  <c r="R109" i="3"/>
  <c r="G109" i="3"/>
  <c r="N109" i="3" s="1"/>
  <c r="R108" i="3"/>
  <c r="Q107" i="3"/>
  <c r="U106" i="3"/>
  <c r="U105" i="3"/>
  <c r="T104" i="3"/>
  <c r="U115" i="3"/>
  <c r="T114" i="3"/>
  <c r="S113" i="3"/>
  <c r="S112" i="3"/>
  <c r="G112" i="3"/>
  <c r="N112" i="3" s="1"/>
  <c r="S111" i="3"/>
  <c r="Q110" i="3"/>
  <c r="Q109" i="3"/>
  <c r="U107" i="3"/>
  <c r="T106" i="3"/>
  <c r="S105" i="3"/>
  <c r="S104" i="3"/>
  <c r="G104" i="3"/>
  <c r="N104" i="3" s="1"/>
  <c r="R11" i="3"/>
  <c r="T13" i="3"/>
  <c r="R22" i="3"/>
  <c r="U23" i="3"/>
  <c r="U25" i="3"/>
  <c r="U44" i="3"/>
  <c r="T47" i="3"/>
  <c r="R51" i="3"/>
  <c r="R53" i="3"/>
  <c r="U56" i="3"/>
  <c r="G60" i="3"/>
  <c r="J60" i="3" s="1"/>
  <c r="S66" i="3"/>
  <c r="R70" i="3"/>
  <c r="R72" i="3"/>
  <c r="U78" i="3"/>
  <c r="G82" i="3"/>
  <c r="N82" i="3" s="1"/>
  <c r="S85" i="3"/>
  <c r="U88" i="3"/>
  <c r="G95" i="3"/>
  <c r="N95" i="3" s="1"/>
  <c r="S96" i="3"/>
  <c r="T99" i="3"/>
  <c r="R105" i="3"/>
  <c r="R112" i="3"/>
  <c r="R114" i="3"/>
  <c r="U120" i="3"/>
  <c r="G125" i="3"/>
  <c r="J125" i="3" s="1"/>
  <c r="G129" i="3"/>
  <c r="J129" i="3" s="1"/>
  <c r="Q130" i="3"/>
  <c r="R132" i="3"/>
  <c r="U137" i="3"/>
  <c r="T9" i="3"/>
  <c r="G11" i="3"/>
  <c r="N11" i="3" s="1"/>
  <c r="U11" i="3"/>
  <c r="Q12" i="3"/>
  <c r="S14" i="3"/>
  <c r="G16" i="3"/>
  <c r="J16" i="3" s="1"/>
  <c r="R21" i="3"/>
  <c r="G22" i="3"/>
  <c r="T22" i="3"/>
  <c r="Q29" i="3"/>
  <c r="T30" i="3"/>
  <c r="T31" i="3"/>
  <c r="G33" i="3"/>
  <c r="U33" i="3"/>
  <c r="T34" i="3"/>
  <c r="Q45" i="3"/>
  <c r="T46" i="3"/>
  <c r="S48" i="3"/>
  <c r="Q52" i="3"/>
  <c r="T54" i="3"/>
  <c r="U57" i="3"/>
  <c r="Q58" i="3"/>
  <c r="Q61" i="3"/>
  <c r="G66" i="3"/>
  <c r="J66" i="3" s="1"/>
  <c r="T66" i="3"/>
  <c r="S67" i="3"/>
  <c r="Q71" i="3"/>
  <c r="U79" i="3"/>
  <c r="Q80" i="3"/>
  <c r="Q83" i="3"/>
  <c r="G85" i="3"/>
  <c r="N85" i="3" s="1"/>
  <c r="T85" i="3"/>
  <c r="S86" i="3"/>
  <c r="Q94" i="3"/>
  <c r="T96" i="3"/>
  <c r="U99" i="3"/>
  <c r="Q106" i="3"/>
  <c r="G108" i="3"/>
  <c r="N108" i="3" s="1"/>
  <c r="T108" i="3"/>
  <c r="S109" i="3"/>
  <c r="Q113" i="3"/>
  <c r="T115" i="3"/>
  <c r="U121" i="3"/>
  <c r="Q122" i="3"/>
  <c r="Q126" i="3"/>
  <c r="T20" i="3"/>
  <c r="S30" i="3"/>
  <c r="R33" i="3"/>
  <c r="S46" i="3"/>
  <c r="U50" i="3"/>
  <c r="G53" i="3"/>
  <c r="J53" i="3" s="1"/>
  <c r="S54" i="3"/>
  <c r="T57" i="3"/>
  <c r="R60" i="3"/>
  <c r="U69" i="3"/>
  <c r="G72" i="3"/>
  <c r="J72" i="3" s="1"/>
  <c r="T79" i="3"/>
  <c r="R82" i="3"/>
  <c r="R93" i="3"/>
  <c r="R95" i="3"/>
  <c r="G105" i="3"/>
  <c r="N105" i="3" s="1"/>
  <c r="S108" i="3"/>
  <c r="U111" i="3"/>
  <c r="G114" i="3"/>
  <c r="N114" i="3" s="1"/>
  <c r="S115" i="3"/>
  <c r="T121" i="3"/>
  <c r="R125" i="3"/>
  <c r="U129" i="3"/>
  <c r="T131" i="3"/>
  <c r="Q191" i="3"/>
  <c r="R190" i="3"/>
  <c r="S189" i="3"/>
  <c r="T188" i="3"/>
  <c r="S25" i="3"/>
  <c r="U34" i="3"/>
  <c r="O45" i="2"/>
  <c r="V45" i="2" s="1"/>
  <c r="O49" i="2"/>
  <c r="V49" i="2" s="1"/>
  <c r="O53" i="2"/>
  <c r="V53" i="2" s="1"/>
  <c r="O66" i="2"/>
  <c r="V66" i="2" s="1"/>
  <c r="R74" i="3"/>
  <c r="Q73" i="3"/>
  <c r="U72" i="3"/>
  <c r="U71" i="3"/>
  <c r="T70" i="3"/>
  <c r="T69" i="3"/>
  <c r="R68" i="3"/>
  <c r="G68" i="3"/>
  <c r="J68" i="3" s="1"/>
  <c r="R67" i="3"/>
  <c r="G67" i="3"/>
  <c r="J67" i="3" s="1"/>
  <c r="R66" i="3"/>
  <c r="U73" i="3"/>
  <c r="T72" i="3"/>
  <c r="S71" i="3"/>
  <c r="S70" i="3"/>
  <c r="G70" i="3"/>
  <c r="J70" i="3" s="1"/>
  <c r="S69" i="3"/>
  <c r="Q68" i="3"/>
  <c r="Q67" i="3"/>
  <c r="O70" i="2"/>
  <c r="V70" i="2" s="1"/>
  <c r="O74" i="2"/>
  <c r="V74" i="2" s="1"/>
  <c r="O79" i="2"/>
  <c r="V79" i="2" s="1"/>
  <c r="O83" i="2"/>
  <c r="V83" i="2" s="1"/>
  <c r="O87" i="2"/>
  <c r="V87" i="2" s="1"/>
  <c r="T100" i="3"/>
  <c r="R99" i="3"/>
  <c r="G99" i="3"/>
  <c r="J99" i="3" s="1"/>
  <c r="R98" i="3"/>
  <c r="G98" i="3"/>
  <c r="N98" i="3" s="1"/>
  <c r="R97" i="3"/>
  <c r="Q96" i="3"/>
  <c r="U95" i="3"/>
  <c r="U94" i="3"/>
  <c r="T93" i="3"/>
  <c r="S100" i="3"/>
  <c r="Q99" i="3"/>
  <c r="Q98" i="3"/>
  <c r="U96" i="3"/>
  <c r="T95" i="3"/>
  <c r="S94" i="3"/>
  <c r="S93" i="3"/>
  <c r="G93" i="3"/>
  <c r="N93" i="3" s="1"/>
  <c r="O105" i="2"/>
  <c r="V105" i="2" s="1"/>
  <c r="O109" i="2"/>
  <c r="V109" i="2" s="1"/>
  <c r="O113" i="2"/>
  <c r="V113" i="2" s="1"/>
  <c r="Q137" i="3"/>
  <c r="S135" i="3"/>
  <c r="U134" i="3"/>
  <c r="Q133" i="3"/>
  <c r="S131" i="3"/>
  <c r="U130" i="3"/>
  <c r="Q129" i="3"/>
  <c r="S127" i="3"/>
  <c r="U126" i="3"/>
  <c r="U125" i="3"/>
  <c r="T123" i="3"/>
  <c r="T122" i="3"/>
  <c r="R121" i="3"/>
  <c r="G121" i="3"/>
  <c r="J121" i="3" s="1"/>
  <c r="R120" i="3"/>
  <c r="G120" i="3"/>
  <c r="N120" i="3" s="1"/>
  <c r="R119" i="3"/>
  <c r="S136" i="3"/>
  <c r="G136" i="3"/>
  <c r="J136" i="3" s="1"/>
  <c r="T134" i="3"/>
  <c r="S132" i="3"/>
  <c r="G132" i="3"/>
  <c r="N132" i="3" s="1"/>
  <c r="T130" i="3"/>
  <c r="S128" i="3"/>
  <c r="G128" i="3"/>
  <c r="J128" i="3" s="1"/>
  <c r="T126" i="3"/>
  <c r="S125" i="3"/>
  <c r="S123" i="3"/>
  <c r="G123" i="3"/>
  <c r="N123" i="3" s="1"/>
  <c r="S122" i="3"/>
  <c r="Q121" i="3"/>
  <c r="Q120" i="3"/>
  <c r="U9" i="3"/>
  <c r="R10" i="3"/>
  <c r="U12" i="3"/>
  <c r="Q13" i="3"/>
  <c r="G14" i="3"/>
  <c r="N14" i="3" s="1"/>
  <c r="T14" i="3"/>
  <c r="R15" i="3"/>
  <c r="R20" i="3"/>
  <c r="G21" i="3"/>
  <c r="S21" i="3"/>
  <c r="U22" i="3"/>
  <c r="Q23" i="3"/>
  <c r="Q25" i="3"/>
  <c r="G29" i="3"/>
  <c r="R29" i="3"/>
  <c r="R32" i="3"/>
  <c r="Q44" i="3"/>
  <c r="G45" i="3"/>
  <c r="N45" i="3" s="1"/>
  <c r="R45" i="3"/>
  <c r="R47" i="3"/>
  <c r="G48" i="3"/>
  <c r="J48" i="3" s="1"/>
  <c r="U48" i="3"/>
  <c r="T49" i="3"/>
  <c r="G52" i="3"/>
  <c r="J52" i="3" s="1"/>
  <c r="R52" i="3"/>
  <c r="S55" i="3"/>
  <c r="U58" i="3"/>
  <c r="R59" i="3"/>
  <c r="G61" i="3"/>
  <c r="J61" i="3" s="1"/>
  <c r="R61" i="3"/>
  <c r="S62" i="3"/>
  <c r="U67" i="3"/>
  <c r="T68" i="3"/>
  <c r="G71" i="3"/>
  <c r="N71" i="3" s="1"/>
  <c r="R71" i="3"/>
  <c r="S74" i="3"/>
  <c r="U80" i="3"/>
  <c r="R81" i="3"/>
  <c r="G83" i="3"/>
  <c r="J83" i="3" s="1"/>
  <c r="R83" i="3"/>
  <c r="S84" i="3"/>
  <c r="U86" i="3"/>
  <c r="T87" i="3"/>
  <c r="G94" i="3"/>
  <c r="J94" i="3" s="1"/>
  <c r="R94" i="3"/>
  <c r="S97" i="3"/>
  <c r="U100" i="3"/>
  <c r="R104" i="3"/>
  <c r="G106" i="3"/>
  <c r="J106" i="3" s="1"/>
  <c r="R106" i="3"/>
  <c r="S107" i="3"/>
  <c r="U109" i="3"/>
  <c r="T110" i="3"/>
  <c r="G113" i="3"/>
  <c r="J113" i="3" s="1"/>
  <c r="R113" i="3"/>
  <c r="S119" i="3"/>
  <c r="U122" i="3"/>
  <c r="R123" i="3"/>
  <c r="G126" i="3"/>
  <c r="J126" i="3" s="1"/>
  <c r="R126" i="3"/>
  <c r="T127" i="3"/>
  <c r="R128" i="3"/>
  <c r="G133" i="3"/>
  <c r="J133" i="3" s="1"/>
  <c r="U133" i="3"/>
  <c r="Q134" i="3"/>
  <c r="T135" i="3"/>
  <c r="R136" i="3"/>
  <c r="O56" i="2"/>
  <c r="V56" i="2" s="1"/>
  <c r="O60" i="2"/>
  <c r="V60" i="2" s="1"/>
  <c r="O69" i="2"/>
  <c r="V69" i="2" s="1"/>
  <c r="O73" i="2"/>
  <c r="V73" i="2" s="1"/>
  <c r="O108" i="2"/>
  <c r="V108" i="2" s="1"/>
  <c r="O112" i="2"/>
  <c r="V112" i="2" s="1"/>
  <c r="R124" i="3"/>
  <c r="T124" i="3"/>
  <c r="S124" i="3"/>
  <c r="U124" i="3"/>
  <c r="G124" i="3"/>
  <c r="Q124" i="3"/>
  <c r="J498" i="3"/>
  <c r="R100" i="3"/>
  <c r="G100" i="3"/>
  <c r="N100" i="3" s="1"/>
  <c r="S99" i="3"/>
  <c r="T98" i="3"/>
  <c r="U97" i="3"/>
  <c r="Q97" i="3"/>
  <c r="R96" i="3"/>
  <c r="G96" i="3"/>
  <c r="N96" i="3" s="1"/>
  <c r="S95" i="3"/>
  <c r="T94" i="3"/>
  <c r="U93" i="3"/>
  <c r="Q93" i="3"/>
  <c r="T137" i="3"/>
  <c r="U136" i="3"/>
  <c r="Q136" i="3"/>
  <c r="R135" i="3"/>
  <c r="G135" i="3"/>
  <c r="J135" i="3" s="1"/>
  <c r="S134" i="3"/>
  <c r="T133" i="3"/>
  <c r="U132" i="3"/>
  <c r="Q132" i="3"/>
  <c r="R131" i="3"/>
  <c r="G131" i="3"/>
  <c r="J131" i="3" s="1"/>
  <c r="S130" i="3"/>
  <c r="T129" i="3"/>
  <c r="U128" i="3"/>
  <c r="Q128" i="3"/>
  <c r="R127" i="3"/>
  <c r="G127" i="3"/>
  <c r="J127" i="3" s="1"/>
  <c r="S126" i="3"/>
  <c r="T125" i="3"/>
  <c r="U123" i="3"/>
  <c r="Q123" i="3"/>
  <c r="R122" i="3"/>
  <c r="G122" i="3"/>
  <c r="J122" i="3" s="1"/>
  <c r="S121" i="3"/>
  <c r="T120" i="3"/>
  <c r="U119" i="3"/>
  <c r="Q119" i="3"/>
  <c r="S137" i="3"/>
  <c r="T136" i="3"/>
  <c r="U135" i="3"/>
  <c r="Q135" i="3"/>
  <c r="R134" i="3"/>
  <c r="G134" i="3"/>
  <c r="J134" i="3" s="1"/>
  <c r="S133" i="3"/>
  <c r="T132" i="3"/>
  <c r="U131" i="3"/>
  <c r="Q131" i="3"/>
  <c r="R130" i="3"/>
  <c r="G130" i="3"/>
  <c r="J130" i="3" s="1"/>
  <c r="S129" i="3"/>
  <c r="T128" i="3"/>
  <c r="U127" i="3"/>
  <c r="Q127" i="3"/>
  <c r="R151" i="3"/>
  <c r="T151" i="3"/>
  <c r="U150" i="3"/>
  <c r="Q150" i="3"/>
  <c r="R149" i="3"/>
  <c r="G149" i="3"/>
  <c r="J149" i="3" s="1"/>
  <c r="S148" i="3"/>
  <c r="T147" i="3"/>
  <c r="U146" i="3"/>
  <c r="Q146" i="3"/>
  <c r="R145" i="3"/>
  <c r="G145" i="3"/>
  <c r="N145" i="3" s="1"/>
  <c r="S144" i="3"/>
  <c r="T143" i="3"/>
  <c r="U142" i="3"/>
  <c r="Q142" i="3"/>
  <c r="R141" i="3"/>
  <c r="G141" i="3"/>
  <c r="R163" i="3"/>
  <c r="G163" i="3"/>
  <c r="N163" i="3" s="1"/>
  <c r="S162" i="3"/>
  <c r="T161" i="3"/>
  <c r="U160" i="3"/>
  <c r="Q160" i="3"/>
  <c r="R159" i="3"/>
  <c r="G159" i="3"/>
  <c r="J159" i="3" s="1"/>
  <c r="S158" i="3"/>
  <c r="T157" i="3"/>
  <c r="U156" i="3"/>
  <c r="Q156" i="3"/>
  <c r="T163" i="3"/>
  <c r="U162" i="3"/>
  <c r="Q162" i="3"/>
  <c r="R161" i="3"/>
  <c r="G161" i="3"/>
  <c r="J161" i="3" s="1"/>
  <c r="S160" i="3"/>
  <c r="T159" i="3"/>
  <c r="U158" i="3"/>
  <c r="Q158" i="3"/>
  <c r="R157" i="3"/>
  <c r="G157" i="3"/>
  <c r="N157" i="3" s="1"/>
  <c r="S156" i="3"/>
  <c r="T174" i="3"/>
  <c r="R172" i="3"/>
  <c r="G172" i="3"/>
  <c r="N172" i="3" s="1"/>
  <c r="T170" i="3"/>
  <c r="S174" i="3"/>
  <c r="U173" i="3"/>
  <c r="Q172" i="3"/>
  <c r="S170" i="3"/>
  <c r="S175" i="3"/>
  <c r="G175" i="3"/>
  <c r="N175" i="3" s="1"/>
  <c r="T173" i="3"/>
  <c r="S171" i="3"/>
  <c r="G171" i="3"/>
  <c r="N171" i="3" s="1"/>
  <c r="R183" i="3"/>
  <c r="G183" i="3"/>
  <c r="J183" i="3" s="1"/>
  <c r="T181" i="3"/>
  <c r="R179" i="3"/>
  <c r="G179" i="3"/>
  <c r="J179" i="3" s="1"/>
  <c r="Q183" i="3"/>
  <c r="S181" i="3"/>
  <c r="U180" i="3"/>
  <c r="Q179" i="3"/>
  <c r="S182" i="3"/>
  <c r="G182" i="3"/>
  <c r="J182" i="3" s="1"/>
  <c r="T180" i="3"/>
  <c r="S205" i="3"/>
  <c r="U204" i="3"/>
  <c r="Q203" i="3"/>
  <c r="S201" i="3"/>
  <c r="R206" i="3"/>
  <c r="Q204" i="3"/>
  <c r="U203" i="3"/>
  <c r="R202" i="3"/>
  <c r="T215" i="3"/>
  <c r="U214" i="3"/>
  <c r="Q214" i="3"/>
  <c r="R213" i="3"/>
  <c r="G213" i="3"/>
  <c r="J213" i="3" s="1"/>
  <c r="S212" i="3"/>
  <c r="T211" i="3"/>
  <c r="U210" i="3"/>
  <c r="Q210" i="3"/>
  <c r="S215" i="3"/>
  <c r="T214" i="3"/>
  <c r="U213" i="3"/>
  <c r="Q213" i="3"/>
  <c r="R212" i="3"/>
  <c r="G212" i="3"/>
  <c r="N212" i="3" s="1"/>
  <c r="S211" i="3"/>
  <c r="T210" i="3"/>
  <c r="R215" i="3"/>
  <c r="G215" i="3"/>
  <c r="N215" i="3" s="1"/>
  <c r="S214" i="3"/>
  <c r="T213" i="3"/>
  <c r="U212" i="3"/>
  <c r="Q212" i="3"/>
  <c r="R211" i="3"/>
  <c r="G211" i="3"/>
  <c r="J211" i="3" s="1"/>
  <c r="S210" i="3"/>
  <c r="S284" i="3"/>
  <c r="T283" i="3"/>
  <c r="R282" i="3"/>
  <c r="T281" i="3"/>
  <c r="Q278" i="3"/>
  <c r="U277" i="3"/>
  <c r="Q269" i="3"/>
  <c r="G264" i="3"/>
  <c r="J264" i="3" s="1"/>
  <c r="S357" i="3"/>
  <c r="R358" i="3"/>
  <c r="G345" i="3"/>
  <c r="J345" i="3" s="1"/>
  <c r="R347" i="3"/>
  <c r="S381" i="3"/>
  <c r="U379" i="3"/>
  <c r="R383" i="3"/>
  <c r="R489" i="3"/>
  <c r="R421" i="3"/>
  <c r="S507" i="3"/>
  <c r="R440" i="3"/>
  <c r="R458" i="3"/>
  <c r="R454" i="3"/>
  <c r="G518" i="3"/>
  <c r="U16" i="3"/>
  <c r="R62" i="3"/>
  <c r="U74" i="3"/>
  <c r="R88" i="3"/>
  <c r="R115" i="3"/>
  <c r="U151" i="3"/>
  <c r="U163" i="3"/>
  <c r="U197" i="3"/>
  <c r="S206" i="3"/>
  <c r="J347" i="3"/>
  <c r="R195" i="3"/>
  <c r="U196" i="3"/>
  <c r="Q197" i="3"/>
  <c r="J318" i="3"/>
  <c r="T367" i="3"/>
  <c r="R429" i="3"/>
  <c r="V26" i="2"/>
  <c r="O47" i="2"/>
  <c r="V47" i="2" s="1"/>
  <c r="O51" i="2"/>
  <c r="V51" i="2" s="1"/>
  <c r="O107" i="2"/>
  <c r="V107" i="2" s="1"/>
  <c r="O111" i="2"/>
  <c r="V111" i="2" s="1"/>
  <c r="O115" i="2"/>
  <c r="V115" i="2" s="1"/>
  <c r="O143" i="2"/>
  <c r="V143" i="2" s="1"/>
  <c r="O147" i="2"/>
  <c r="V147" i="2" s="1"/>
  <c r="O151" i="2"/>
  <c r="V151" i="2" s="1"/>
  <c r="O180" i="2"/>
  <c r="V180" i="2" s="1"/>
  <c r="J216" i="2"/>
  <c r="O211" i="2"/>
  <c r="V211" i="2" s="1"/>
  <c r="O215" i="2"/>
  <c r="V215" i="2" s="1"/>
  <c r="O484" i="2"/>
  <c r="V484" i="2" s="1"/>
  <c r="Q9" i="3"/>
  <c r="Q11" i="3"/>
  <c r="G12" i="3"/>
  <c r="N12" i="3" s="1"/>
  <c r="R12" i="3"/>
  <c r="R14" i="3"/>
  <c r="G15" i="3"/>
  <c r="N15" i="3" s="1"/>
  <c r="S15" i="3"/>
  <c r="Q21" i="3"/>
  <c r="Q22" i="3"/>
  <c r="S23" i="3"/>
  <c r="G24" i="3"/>
  <c r="S24" i="3"/>
  <c r="T29" i="3"/>
  <c r="U30" i="3"/>
  <c r="S31" i="3"/>
  <c r="Q33" i="3"/>
  <c r="T44" i="3"/>
  <c r="S45" i="3"/>
  <c r="G46" i="3"/>
  <c r="J46" i="3" s="1"/>
  <c r="R46" i="3"/>
  <c r="Q47" i="3"/>
  <c r="U47" i="3"/>
  <c r="T48" i="3"/>
  <c r="S49" i="3"/>
  <c r="G50" i="3"/>
  <c r="J50" i="3" s="1"/>
  <c r="R50" i="3"/>
  <c r="Q51" i="3"/>
  <c r="U51" i="3"/>
  <c r="T52" i="3"/>
  <c r="S53" i="3"/>
  <c r="G54" i="3"/>
  <c r="N54" i="3" s="1"/>
  <c r="R54" i="3"/>
  <c r="Q55" i="3"/>
  <c r="U55" i="3"/>
  <c r="T56" i="3"/>
  <c r="S57" i="3"/>
  <c r="G58" i="3"/>
  <c r="N58" i="3" s="1"/>
  <c r="R58" i="3"/>
  <c r="Q59" i="3"/>
  <c r="U59" i="3"/>
  <c r="T60" i="3"/>
  <c r="S61" i="3"/>
  <c r="G62" i="3"/>
  <c r="N62" i="3" s="1"/>
  <c r="Q66" i="3"/>
  <c r="U66" i="3"/>
  <c r="T67" i="3"/>
  <c r="S68" i="3"/>
  <c r="G69" i="3"/>
  <c r="J69" i="3" s="1"/>
  <c r="R69" i="3"/>
  <c r="Q70" i="3"/>
  <c r="U70" i="3"/>
  <c r="T71" i="3"/>
  <c r="S72" i="3"/>
  <c r="G73" i="3"/>
  <c r="N73" i="3" s="1"/>
  <c r="R73" i="3"/>
  <c r="Q74" i="3"/>
  <c r="T78" i="3"/>
  <c r="S79" i="3"/>
  <c r="G80" i="3"/>
  <c r="J80" i="3" s="1"/>
  <c r="R80" i="3"/>
  <c r="Q81" i="3"/>
  <c r="U81" i="3"/>
  <c r="T82" i="3"/>
  <c r="S83" i="3"/>
  <c r="G84" i="3"/>
  <c r="J84" i="3" s="1"/>
  <c r="R84" i="3"/>
  <c r="Q85" i="3"/>
  <c r="U85" i="3"/>
  <c r="T86" i="3"/>
  <c r="S87" i="3"/>
  <c r="G88" i="3"/>
  <c r="N88" i="3" s="1"/>
  <c r="Q104" i="3"/>
  <c r="U104" i="3"/>
  <c r="T105" i="3"/>
  <c r="S106" i="3"/>
  <c r="G107" i="3"/>
  <c r="J107" i="3" s="1"/>
  <c r="R107" i="3"/>
  <c r="Q108" i="3"/>
  <c r="U108" i="3"/>
  <c r="T109" i="3"/>
  <c r="S110" i="3"/>
  <c r="G111" i="3"/>
  <c r="R111" i="3"/>
  <c r="Q112" i="3"/>
  <c r="U112" i="3"/>
  <c r="T113" i="3"/>
  <c r="S114" i="3"/>
  <c r="G115" i="3"/>
  <c r="J115" i="3" s="1"/>
  <c r="S141" i="3"/>
  <c r="G142" i="3"/>
  <c r="N142" i="3" s="1"/>
  <c r="R142" i="3"/>
  <c r="Q143" i="3"/>
  <c r="U143" i="3"/>
  <c r="T144" i="3"/>
  <c r="S145" i="3"/>
  <c r="G146" i="3"/>
  <c r="J146" i="3" s="1"/>
  <c r="R146" i="3"/>
  <c r="Q147" i="3"/>
  <c r="U147" i="3"/>
  <c r="T148" i="3"/>
  <c r="S149" i="3"/>
  <c r="G150" i="3"/>
  <c r="N150" i="3" s="1"/>
  <c r="R150" i="3"/>
  <c r="Q151" i="3"/>
  <c r="T156" i="3"/>
  <c r="S157" i="3"/>
  <c r="G158" i="3"/>
  <c r="J158" i="3" s="1"/>
  <c r="R158" i="3"/>
  <c r="Q159" i="3"/>
  <c r="U159" i="3"/>
  <c r="T160" i="3"/>
  <c r="S161" i="3"/>
  <c r="G162" i="3"/>
  <c r="N162" i="3" s="1"/>
  <c r="R162" i="3"/>
  <c r="Q163" i="3"/>
  <c r="G195" i="3"/>
  <c r="J195" i="3" s="1"/>
  <c r="S195" i="3"/>
  <c r="T197" i="3"/>
  <c r="G202" i="3"/>
  <c r="N202" i="3" s="1"/>
  <c r="O202" i="3" s="1"/>
  <c r="S202" i="3"/>
  <c r="T204" i="3"/>
  <c r="G206" i="3"/>
  <c r="J206" i="3" s="1"/>
  <c r="T342" i="3"/>
  <c r="S345" i="3"/>
  <c r="T363" i="3"/>
  <c r="R365" i="3"/>
  <c r="G370" i="3"/>
  <c r="G372" i="3" s="1"/>
  <c r="N372" i="3" s="1"/>
  <c r="T427" i="3"/>
  <c r="O46" i="2"/>
  <c r="V46" i="2" s="1"/>
  <c r="O50" i="2"/>
  <c r="V50" i="2" s="1"/>
  <c r="O54" i="2"/>
  <c r="V54" i="2" s="1"/>
  <c r="N176" i="2"/>
  <c r="O173" i="2"/>
  <c r="V173" i="2" s="1"/>
  <c r="O196" i="2"/>
  <c r="V196" i="2" s="1"/>
  <c r="O214" i="2"/>
  <c r="V214" i="2" s="1"/>
  <c r="N260" i="2"/>
  <c r="O352" i="2"/>
  <c r="V352" i="2" s="1"/>
  <c r="O355" i="2"/>
  <c r="V355" i="2" s="1"/>
  <c r="O399" i="2"/>
  <c r="V399" i="2" s="1"/>
  <c r="O406" i="2"/>
  <c r="V406" i="2" s="1"/>
  <c r="O415" i="2"/>
  <c r="V415" i="2" s="1"/>
  <c r="O419" i="2"/>
  <c r="V419" i="2" s="1"/>
  <c r="O445" i="2"/>
  <c r="V445" i="2" s="1"/>
  <c r="O463" i="2"/>
  <c r="V463" i="2" s="1"/>
  <c r="O467" i="2"/>
  <c r="V467" i="2" s="1"/>
  <c r="O475" i="2"/>
  <c r="V475" i="2" s="1"/>
  <c r="O491" i="2"/>
  <c r="V491" i="2" s="1"/>
  <c r="O501" i="2"/>
  <c r="V501" i="2" s="1"/>
  <c r="O507" i="2"/>
  <c r="V507" i="2" s="1"/>
  <c r="O510" i="2"/>
  <c r="V510" i="2" s="1"/>
  <c r="O514" i="2"/>
  <c r="V514" i="2" s="1"/>
  <c r="O530" i="2"/>
  <c r="V530" i="2" s="1"/>
  <c r="Q535" i="3"/>
  <c r="Q196" i="3"/>
  <c r="S40" i="2"/>
  <c r="O172" i="2"/>
  <c r="V172" i="2" s="1"/>
  <c r="O480" i="2"/>
  <c r="V480" i="2" s="1"/>
  <c r="O490" i="2"/>
  <c r="V490" i="2" s="1"/>
  <c r="R104" i="4"/>
  <c r="Q104" i="4"/>
  <c r="R91" i="4"/>
  <c r="R95" i="4" s="1"/>
  <c r="R81" i="4"/>
  <c r="R87" i="4" s="1"/>
  <c r="R78" i="4"/>
  <c r="Q78" i="4"/>
  <c r="R66" i="4"/>
  <c r="R58" i="4"/>
  <c r="R46" i="4"/>
  <c r="R51" i="4" s="1"/>
  <c r="R42" i="4"/>
  <c r="R106" i="4" s="1"/>
  <c r="Q42" i="4"/>
  <c r="Q106" i="4" s="1"/>
  <c r="R34" i="4"/>
  <c r="Q34" i="4"/>
  <c r="R17" i="4"/>
  <c r="R24" i="4" s="1"/>
  <c r="R7" i="4"/>
  <c r="R14" i="4" s="1"/>
  <c r="T221" i="3"/>
  <c r="R219" i="3"/>
  <c r="G219" i="3"/>
  <c r="N219" i="3" s="1"/>
  <c r="S221" i="3"/>
  <c r="U219" i="3"/>
  <c r="Q219" i="3"/>
  <c r="S315" i="3"/>
  <c r="T314" i="3"/>
  <c r="U313" i="3"/>
  <c r="Q259" i="3"/>
  <c r="R258" i="3"/>
  <c r="Q244" i="3"/>
  <c r="U243" i="3"/>
  <c r="G285" i="3"/>
  <c r="N285" i="3" s="1"/>
  <c r="S281" i="3"/>
  <c r="U278" i="3"/>
  <c r="Q277" i="3"/>
  <c r="Q274" i="3"/>
  <c r="U273" i="3"/>
  <c r="R272" i="3"/>
  <c r="Q271" i="3"/>
  <c r="U270" i="3"/>
  <c r="U269" i="3"/>
  <c r="T268" i="3"/>
  <c r="T267" i="3"/>
  <c r="R266" i="3"/>
  <c r="G266" i="3"/>
  <c r="R265" i="3"/>
  <c r="G265" i="3"/>
  <c r="J265" i="3" s="1"/>
  <c r="R264" i="3"/>
  <c r="Q263" i="3"/>
  <c r="U220" i="3"/>
  <c r="Q220" i="3"/>
  <c r="T329" i="3"/>
  <c r="U328" i="3"/>
  <c r="G327" i="3"/>
  <c r="J327" i="3" s="1"/>
  <c r="R285" i="3"/>
  <c r="G282" i="3"/>
  <c r="J282" i="3" s="1"/>
  <c r="T278" i="3"/>
  <c r="S275" i="3"/>
  <c r="R273" i="3"/>
  <c r="G273" i="3"/>
  <c r="N273" i="3" s="1"/>
  <c r="U271" i="3"/>
  <c r="T270" i="3"/>
  <c r="S269" i="3"/>
  <c r="S268" i="3"/>
  <c r="G268" i="3"/>
  <c r="N268" i="3" s="1"/>
  <c r="S267" i="3"/>
  <c r="Q266" i="3"/>
  <c r="Q265" i="3"/>
  <c r="U263" i="3"/>
  <c r="T220" i="3"/>
  <c r="T375" i="3"/>
  <c r="U374" i="3"/>
  <c r="Q374" i="3"/>
  <c r="U368" i="3"/>
  <c r="Q368" i="3"/>
  <c r="R367" i="3"/>
  <c r="G367" i="3"/>
  <c r="J367" i="3" s="1"/>
  <c r="S366" i="3"/>
  <c r="T365" i="3"/>
  <c r="U364" i="3"/>
  <c r="Q364" i="3"/>
  <c r="R363" i="3"/>
  <c r="G363" i="3"/>
  <c r="J363" i="3" s="1"/>
  <c r="S362" i="3"/>
  <c r="S375" i="3"/>
  <c r="T374" i="3"/>
  <c r="T368" i="3"/>
  <c r="U367" i="3"/>
  <c r="Q367" i="3"/>
  <c r="R366" i="3"/>
  <c r="G366" i="3"/>
  <c r="N366" i="3" s="1"/>
  <c r="S365" i="3"/>
  <c r="T364" i="3"/>
  <c r="U363" i="3"/>
  <c r="Q363" i="3"/>
  <c r="R362" i="3"/>
  <c r="G362" i="3"/>
  <c r="N362" i="3" s="1"/>
  <c r="R391" i="3"/>
  <c r="G391" i="3"/>
  <c r="N391" i="3" s="1"/>
  <c r="S390" i="3"/>
  <c r="G386" i="3"/>
  <c r="G388" i="3" s="1"/>
  <c r="N388" i="3" s="1"/>
  <c r="S384" i="3"/>
  <c r="T383" i="3"/>
  <c r="U391" i="3"/>
  <c r="Q391" i="3"/>
  <c r="R390" i="3"/>
  <c r="G390" i="3"/>
  <c r="N390" i="3" s="1"/>
  <c r="R384" i="3"/>
  <c r="G384" i="3"/>
  <c r="N384" i="3" s="1"/>
  <c r="S383" i="3"/>
  <c r="T382" i="3"/>
  <c r="S391" i="3"/>
  <c r="U390" i="3"/>
  <c r="U384" i="3"/>
  <c r="Q383" i="3"/>
  <c r="Q382" i="3"/>
  <c r="R381" i="3"/>
  <c r="G381" i="3"/>
  <c r="J381" i="3" s="1"/>
  <c r="S379" i="3"/>
  <c r="T390" i="3"/>
  <c r="T384" i="3"/>
  <c r="U382" i="3"/>
  <c r="U381" i="3"/>
  <c r="Q381" i="3"/>
  <c r="R379" i="3"/>
  <c r="G379" i="3"/>
  <c r="N379" i="3" s="1"/>
  <c r="G221" i="3"/>
  <c r="N221" i="3" s="1"/>
  <c r="R250" i="3"/>
  <c r="S263" i="3"/>
  <c r="T266" i="3"/>
  <c r="R269" i="3"/>
  <c r="Q273" i="3"/>
  <c r="S343" i="3"/>
  <c r="U347" i="3"/>
  <c r="R357" i="3"/>
  <c r="Q362" i="3"/>
  <c r="U365" i="3"/>
  <c r="R368" i="3"/>
  <c r="R375" i="3"/>
  <c r="G383" i="3"/>
  <c r="J383" i="3" s="1"/>
  <c r="Q384" i="3"/>
  <c r="G421" i="3"/>
  <c r="J421" i="3" s="1"/>
  <c r="U422" i="3"/>
  <c r="G429" i="3"/>
  <c r="N429" i="3" s="1"/>
  <c r="Q434" i="3"/>
  <c r="G440" i="3"/>
  <c r="J440" i="3" s="1"/>
  <c r="U441" i="3"/>
  <c r="S454" i="3"/>
  <c r="Q456" i="3"/>
  <c r="U466" i="3"/>
  <c r="T468" i="3"/>
  <c r="Q505" i="3"/>
  <c r="T301" i="3"/>
  <c r="R220" i="3"/>
  <c r="U221" i="3"/>
  <c r="Q229" i="3"/>
  <c r="G235" i="3"/>
  <c r="T263" i="3"/>
  <c r="U266" i="3"/>
  <c r="Q267" i="3"/>
  <c r="Q270" i="3"/>
  <c r="G272" i="3"/>
  <c r="N272" i="3" s="1"/>
  <c r="U274" i="3"/>
  <c r="R275" i="3"/>
  <c r="G312" i="3"/>
  <c r="T325" i="3"/>
  <c r="S326" i="3"/>
  <c r="R327" i="3"/>
  <c r="Q328" i="3"/>
  <c r="T343" i="3"/>
  <c r="G346" i="3"/>
  <c r="N346" i="3" s="1"/>
  <c r="R346" i="3"/>
  <c r="T350" i="3"/>
  <c r="G353" i="3"/>
  <c r="G355" i="3" s="1"/>
  <c r="J355" i="3" s="1"/>
  <c r="G357" i="3"/>
  <c r="N357" i="3" s="1"/>
  <c r="T362" i="3"/>
  <c r="G364" i="3"/>
  <c r="J364" i="3" s="1"/>
  <c r="S364" i="3"/>
  <c r="T366" i="3"/>
  <c r="G368" i="3"/>
  <c r="J368" i="3" s="1"/>
  <c r="S368" i="3"/>
  <c r="R374" i="3"/>
  <c r="U375" i="3"/>
  <c r="B5" i="12" s="1"/>
  <c r="Q379" i="3"/>
  <c r="R382" i="3"/>
  <c r="R417" i="3"/>
  <c r="T423" i="3"/>
  <c r="R425" i="3"/>
  <c r="T434" i="3"/>
  <c r="R436" i="3"/>
  <c r="T442" i="3"/>
  <c r="R447" i="3"/>
  <c r="T456" i="3"/>
  <c r="G505" i="3"/>
  <c r="N505" i="3" s="1"/>
  <c r="R505" i="3"/>
  <c r="U506" i="3"/>
  <c r="R533" i="3"/>
  <c r="S197" i="3"/>
  <c r="T196" i="3"/>
  <c r="U195" i="3"/>
  <c r="Q195" i="3"/>
  <c r="R197" i="3"/>
  <c r="G197" i="3"/>
  <c r="J197" i="3" s="1"/>
  <c r="S196" i="3"/>
  <c r="T195" i="3"/>
  <c r="U206" i="3"/>
  <c r="Q206" i="3"/>
  <c r="R205" i="3"/>
  <c r="G205" i="3"/>
  <c r="N205" i="3" s="1"/>
  <c r="S204" i="3"/>
  <c r="T203" i="3"/>
  <c r="U202" i="3"/>
  <c r="Q202" i="3"/>
  <c r="R201" i="3"/>
  <c r="G201" i="3"/>
  <c r="J201" i="3" s="1"/>
  <c r="T206" i="3"/>
  <c r="U205" i="3"/>
  <c r="Q205" i="3"/>
  <c r="R204" i="3"/>
  <c r="G204" i="3"/>
  <c r="J204" i="3" s="1"/>
  <c r="S203" i="3"/>
  <c r="T202" i="3"/>
  <c r="U201" i="3"/>
  <c r="Q201" i="3"/>
  <c r="N216" i="2"/>
  <c r="O210" i="2"/>
  <c r="T358" i="3"/>
  <c r="U357" i="3"/>
  <c r="Q357" i="3"/>
  <c r="R351" i="3"/>
  <c r="G351" i="3"/>
  <c r="J351" i="3" s="1"/>
  <c r="S350" i="3"/>
  <c r="T347" i="3"/>
  <c r="T346" i="3"/>
  <c r="U345" i="3"/>
  <c r="Q345" i="3"/>
  <c r="R343" i="3"/>
  <c r="G343" i="3"/>
  <c r="J343" i="3" s="1"/>
  <c r="S342" i="3"/>
  <c r="S358" i="3"/>
  <c r="T357" i="3"/>
  <c r="U351" i="3"/>
  <c r="Q351" i="3"/>
  <c r="R350" i="3"/>
  <c r="G350" i="3"/>
  <c r="J350" i="3" s="1"/>
  <c r="S347" i="3"/>
  <c r="S346" i="3"/>
  <c r="T345" i="3"/>
  <c r="U343" i="3"/>
  <c r="Q343" i="3"/>
  <c r="R342" i="3"/>
  <c r="G342" i="3"/>
  <c r="G397" i="3"/>
  <c r="J397" i="3" s="1"/>
  <c r="R401" i="3"/>
  <c r="T400" i="3"/>
  <c r="U399" i="3"/>
  <c r="U490" i="3"/>
  <c r="Q489" i="3"/>
  <c r="S449" i="3"/>
  <c r="T448" i="3"/>
  <c r="U447" i="3"/>
  <c r="Q447" i="3"/>
  <c r="R446" i="3"/>
  <c r="G446" i="3"/>
  <c r="N446" i="3" s="1"/>
  <c r="U429" i="3"/>
  <c r="Q429" i="3"/>
  <c r="R428" i="3"/>
  <c r="G428" i="3"/>
  <c r="J428" i="3" s="1"/>
  <c r="S427" i="3"/>
  <c r="T426" i="3"/>
  <c r="U425" i="3"/>
  <c r="Q425" i="3"/>
  <c r="R424" i="3"/>
  <c r="G424" i="3"/>
  <c r="N424" i="3" s="1"/>
  <c r="S423" i="3"/>
  <c r="T422" i="3"/>
  <c r="U421" i="3"/>
  <c r="Q421" i="3"/>
  <c r="R420" i="3"/>
  <c r="G420" i="3"/>
  <c r="J420" i="3" s="1"/>
  <c r="S419" i="3"/>
  <c r="T418" i="3"/>
  <c r="U417" i="3"/>
  <c r="Q417" i="3"/>
  <c r="R416" i="3"/>
  <c r="G416" i="3"/>
  <c r="N416" i="3" s="1"/>
  <c r="T490" i="3"/>
  <c r="S488" i="3"/>
  <c r="G488" i="3"/>
  <c r="R449" i="3"/>
  <c r="G449" i="3"/>
  <c r="J449" i="3" s="1"/>
  <c r="S448" i="3"/>
  <c r="T447" i="3"/>
  <c r="U446" i="3"/>
  <c r="Q446" i="3"/>
  <c r="T429" i="3"/>
  <c r="U428" i="3"/>
  <c r="Q428" i="3"/>
  <c r="R427" i="3"/>
  <c r="G427" i="3"/>
  <c r="N427" i="3" s="1"/>
  <c r="S426" i="3"/>
  <c r="T425" i="3"/>
  <c r="U424" i="3"/>
  <c r="Q424" i="3"/>
  <c r="R423" i="3"/>
  <c r="G423" i="3"/>
  <c r="J423" i="3" s="1"/>
  <c r="S422" i="3"/>
  <c r="T421" i="3"/>
  <c r="U420" i="3"/>
  <c r="Q420" i="3"/>
  <c r="R419" i="3"/>
  <c r="G419" i="3"/>
  <c r="J419" i="3" s="1"/>
  <c r="S418" i="3"/>
  <c r="T417" i="3"/>
  <c r="U416" i="3"/>
  <c r="Q416" i="3"/>
  <c r="R488" i="3"/>
  <c r="R448" i="3"/>
  <c r="G448" i="3"/>
  <c r="N448" i="3" s="1"/>
  <c r="T446" i="3"/>
  <c r="T428" i="3"/>
  <c r="R426" i="3"/>
  <c r="G426" i="3"/>
  <c r="J426" i="3" s="1"/>
  <c r="T424" i="3"/>
  <c r="R422" i="3"/>
  <c r="G422" i="3"/>
  <c r="N422" i="3" s="1"/>
  <c r="T420" i="3"/>
  <c r="R418" i="3"/>
  <c r="G418" i="3"/>
  <c r="T416" i="3"/>
  <c r="U449" i="3"/>
  <c r="Q448" i="3"/>
  <c r="S446" i="3"/>
  <c r="S428" i="3"/>
  <c r="U427" i="3"/>
  <c r="Q426" i="3"/>
  <c r="S424" i="3"/>
  <c r="U423" i="3"/>
  <c r="Q422" i="3"/>
  <c r="S420" i="3"/>
  <c r="U419" i="3"/>
  <c r="Q418" i="3"/>
  <c r="S416" i="3"/>
  <c r="R514" i="3"/>
  <c r="S508" i="3"/>
  <c r="G508" i="3"/>
  <c r="N508" i="3" s="1"/>
  <c r="T506" i="3"/>
  <c r="S504" i="3"/>
  <c r="G504" i="3"/>
  <c r="J504" i="3" s="1"/>
  <c r="S472" i="3"/>
  <c r="U471" i="3"/>
  <c r="Q470" i="3"/>
  <c r="S468" i="3"/>
  <c r="U467" i="3"/>
  <c r="Q466" i="3"/>
  <c r="S464" i="3"/>
  <c r="S442" i="3"/>
  <c r="T441" i="3"/>
  <c r="U440" i="3"/>
  <c r="Q440" i="3"/>
  <c r="R439" i="3"/>
  <c r="G439" i="3"/>
  <c r="N439" i="3" s="1"/>
  <c r="S438" i="3"/>
  <c r="T437" i="3"/>
  <c r="U436" i="3"/>
  <c r="Q436" i="3"/>
  <c r="R435" i="3"/>
  <c r="G435" i="3"/>
  <c r="N435" i="3" s="1"/>
  <c r="S434" i="3"/>
  <c r="T433" i="3"/>
  <c r="R508" i="3"/>
  <c r="Q506" i="3"/>
  <c r="U505" i="3"/>
  <c r="R504" i="3"/>
  <c r="T471" i="3"/>
  <c r="S469" i="3"/>
  <c r="G469" i="3"/>
  <c r="J469" i="3" s="1"/>
  <c r="T467" i="3"/>
  <c r="S465" i="3"/>
  <c r="G465" i="3"/>
  <c r="N465" i="3" s="1"/>
  <c r="R442" i="3"/>
  <c r="G442" i="3"/>
  <c r="J442" i="3" s="1"/>
  <c r="S441" i="3"/>
  <c r="T440" i="3"/>
  <c r="U439" i="3"/>
  <c r="Q439" i="3"/>
  <c r="R438" i="3"/>
  <c r="G438" i="3"/>
  <c r="J438" i="3" s="1"/>
  <c r="S437" i="3"/>
  <c r="T436" i="3"/>
  <c r="U435" i="3"/>
  <c r="Q435" i="3"/>
  <c r="R434" i="3"/>
  <c r="G434" i="3"/>
  <c r="N434" i="3" s="1"/>
  <c r="S433" i="3"/>
  <c r="G510" i="3"/>
  <c r="G512" i="3" s="1"/>
  <c r="N512" i="3" s="1"/>
  <c r="T472" i="3"/>
  <c r="Q471" i="3"/>
  <c r="U470" i="3"/>
  <c r="G470" i="3"/>
  <c r="N470" i="3" s="1"/>
  <c r="R465" i="3"/>
  <c r="T464" i="3"/>
  <c r="R441" i="3"/>
  <c r="G441" i="3"/>
  <c r="N441" i="3" s="1"/>
  <c r="T439" i="3"/>
  <c r="R437" i="3"/>
  <c r="G437" i="3"/>
  <c r="N437" i="3" s="1"/>
  <c r="T435" i="3"/>
  <c r="R433" i="3"/>
  <c r="G433" i="3"/>
  <c r="J433" i="3" s="1"/>
  <c r="G514" i="3"/>
  <c r="N514" i="3" s="1"/>
  <c r="T507" i="3"/>
  <c r="R470" i="3"/>
  <c r="U442" i="3"/>
  <c r="Q441" i="3"/>
  <c r="S439" i="3"/>
  <c r="U438" i="3"/>
  <c r="Q437" i="3"/>
  <c r="S435" i="3"/>
  <c r="U434" i="3"/>
  <c r="Q433" i="3"/>
  <c r="U495" i="3"/>
  <c r="Q495" i="3"/>
  <c r="R494" i="3"/>
  <c r="G494" i="3"/>
  <c r="S460" i="3"/>
  <c r="T459" i="3"/>
  <c r="U458" i="3"/>
  <c r="T495" i="3"/>
  <c r="U494" i="3"/>
  <c r="U501" i="3" s="1"/>
  <c r="Q494" i="3"/>
  <c r="Q501" i="3" s="1"/>
  <c r="R460" i="3"/>
  <c r="G460" i="3"/>
  <c r="S459" i="3"/>
  <c r="S494" i="3"/>
  <c r="U460" i="3"/>
  <c r="Q459" i="3"/>
  <c r="Q458" i="3"/>
  <c r="R457" i="3"/>
  <c r="G457" i="3"/>
  <c r="N457" i="3" s="1"/>
  <c r="S456" i="3"/>
  <c r="T455" i="3"/>
  <c r="U454" i="3"/>
  <c r="Q454" i="3"/>
  <c r="R453" i="3"/>
  <c r="G453" i="3"/>
  <c r="N453" i="3" s="1"/>
  <c r="S495" i="3"/>
  <c r="G495" i="3"/>
  <c r="J495" i="3" s="1"/>
  <c r="T460" i="3"/>
  <c r="T458" i="3"/>
  <c r="U457" i="3"/>
  <c r="Q457" i="3"/>
  <c r="R456" i="3"/>
  <c r="G456" i="3"/>
  <c r="N456" i="3" s="1"/>
  <c r="S455" i="3"/>
  <c r="T454" i="3"/>
  <c r="U453" i="3"/>
  <c r="Q453" i="3"/>
  <c r="G497" i="3"/>
  <c r="G499" i="3" s="1"/>
  <c r="J499" i="3" s="1"/>
  <c r="Q460" i="3"/>
  <c r="U459" i="3"/>
  <c r="G459" i="3"/>
  <c r="N459" i="3" s="1"/>
  <c r="T457" i="3"/>
  <c r="R455" i="3"/>
  <c r="G455" i="3"/>
  <c r="T453" i="3"/>
  <c r="R459" i="3"/>
  <c r="S457" i="3"/>
  <c r="U456" i="3"/>
  <c r="Q455" i="3"/>
  <c r="S453" i="3"/>
  <c r="T219" i="3"/>
  <c r="R221" i="3"/>
  <c r="Q251" i="3"/>
  <c r="U265" i="3"/>
  <c r="G269" i="3"/>
  <c r="N269" i="3" s="1"/>
  <c r="S272" i="3"/>
  <c r="T274" i="3"/>
  <c r="U342" i="3"/>
  <c r="Q346" i="3"/>
  <c r="Q350" i="3"/>
  <c r="U358" i="3"/>
  <c r="R364" i="3"/>
  <c r="Q366" i="3"/>
  <c r="G375" i="3"/>
  <c r="J375" i="3" s="1"/>
  <c r="T381" i="3"/>
  <c r="U383" i="3"/>
  <c r="S421" i="3"/>
  <c r="Q423" i="3"/>
  <c r="S429" i="3"/>
  <c r="U433" i="3"/>
  <c r="S440" i="3"/>
  <c r="Q442" i="3"/>
  <c r="G454" i="3"/>
  <c r="J454" i="3" s="1"/>
  <c r="U455" i="3"/>
  <c r="G466" i="3"/>
  <c r="J466" i="3" s="1"/>
  <c r="Q467" i="3"/>
  <c r="R469" i="3"/>
  <c r="G220" i="3"/>
  <c r="J220" i="3" s="1"/>
  <c r="S220" i="3"/>
  <c r="U229" i="3"/>
  <c r="S230" i="3"/>
  <c r="S264" i="3"/>
  <c r="U267" i="3"/>
  <c r="R268" i="3"/>
  <c r="G270" i="3"/>
  <c r="N270" i="3" s="1"/>
  <c r="R270" i="3"/>
  <c r="S271" i="3"/>
  <c r="R277" i="3"/>
  <c r="Q342" i="3"/>
  <c r="R345" i="3"/>
  <c r="U346" i="3"/>
  <c r="Q347" i="3"/>
  <c r="U350" i="3"/>
  <c r="S351" i="3"/>
  <c r="Q358" i="3"/>
  <c r="U362" i="3"/>
  <c r="S363" i="3"/>
  <c r="Q365" i="3"/>
  <c r="U366" i="3"/>
  <c r="S367" i="3"/>
  <c r="G374" i="3"/>
  <c r="N374" i="3" s="1"/>
  <c r="S374" i="3"/>
  <c r="T379" i="3"/>
  <c r="G382" i="3"/>
  <c r="S382" i="3"/>
  <c r="Q390" i="3"/>
  <c r="T391" i="3"/>
  <c r="G417" i="3"/>
  <c r="N417" i="3" s="1"/>
  <c r="S417" i="3"/>
  <c r="U418" i="3"/>
  <c r="Q419" i="3"/>
  <c r="G425" i="3"/>
  <c r="N425" i="3" s="1"/>
  <c r="S425" i="3"/>
  <c r="U426" i="3"/>
  <c r="Q427" i="3"/>
  <c r="G436" i="3"/>
  <c r="S436" i="3"/>
  <c r="U437" i="3"/>
  <c r="Q438" i="3"/>
  <c r="G447" i="3"/>
  <c r="J447" i="3" s="1"/>
  <c r="S447" i="3"/>
  <c r="U448" i="3"/>
  <c r="Q449" i="3"/>
  <c r="G458" i="3"/>
  <c r="J458" i="3" s="1"/>
  <c r="S458" i="3"/>
  <c r="G489" i="3"/>
  <c r="N489" i="3" s="1"/>
  <c r="U489" i="3"/>
  <c r="Q490" i="3"/>
  <c r="T494" i="3"/>
  <c r="R495" i="3"/>
  <c r="S514" i="3"/>
  <c r="G533" i="3"/>
  <c r="N533" i="3" s="1"/>
  <c r="S533" i="3"/>
  <c r="U534" i="3"/>
  <c r="U191" i="3"/>
  <c r="G190" i="3"/>
  <c r="Q16" i="3"/>
  <c r="Q15" i="3"/>
  <c r="U13" i="3"/>
  <c r="T12" i="3"/>
  <c r="S11" i="3"/>
  <c r="S10" i="3"/>
  <c r="G10" i="3"/>
  <c r="J10" i="3" s="1"/>
  <c r="S9" i="3"/>
  <c r="T25" i="3"/>
  <c r="U24" i="3"/>
  <c r="Q24" i="3"/>
  <c r="R23" i="3"/>
  <c r="G23" i="3"/>
  <c r="S22" i="3"/>
  <c r="T21" i="3"/>
  <c r="U20" i="3"/>
  <c r="Q20" i="3"/>
  <c r="S34" i="3"/>
  <c r="T33" i="3"/>
  <c r="U32" i="3"/>
  <c r="Q32" i="3"/>
  <c r="R31" i="3"/>
  <c r="G31" i="3"/>
  <c r="R34" i="3"/>
  <c r="G34" i="3"/>
  <c r="S33" i="3"/>
  <c r="T32" i="3"/>
  <c r="U31" i="3"/>
  <c r="Q31" i="3"/>
  <c r="R30" i="3"/>
  <c r="G30" i="3"/>
  <c r="S29" i="3"/>
  <c r="U175" i="3"/>
  <c r="Q175" i="3"/>
  <c r="R174" i="3"/>
  <c r="G174" i="3"/>
  <c r="S173" i="3"/>
  <c r="T172" i="3"/>
  <c r="U171" i="3"/>
  <c r="Q171" i="3"/>
  <c r="R170" i="3"/>
  <c r="G170" i="3"/>
  <c r="J170" i="3" s="1"/>
  <c r="T175" i="3"/>
  <c r="U174" i="3"/>
  <c r="Q174" i="3"/>
  <c r="R173" i="3"/>
  <c r="G173" i="3"/>
  <c r="N173" i="3" s="1"/>
  <c r="S172" i="3"/>
  <c r="T171" i="3"/>
  <c r="U170" i="3"/>
  <c r="Q170" i="3"/>
  <c r="T183" i="3"/>
  <c r="U182" i="3"/>
  <c r="Q182" i="3"/>
  <c r="R181" i="3"/>
  <c r="G181" i="3"/>
  <c r="S180" i="3"/>
  <c r="T179" i="3"/>
  <c r="S183" i="3"/>
  <c r="T182" i="3"/>
  <c r="U181" i="3"/>
  <c r="Q181" i="3"/>
  <c r="R180" i="3"/>
  <c r="G180" i="3"/>
  <c r="S179" i="3"/>
  <c r="N207" i="2"/>
  <c r="J222" i="2"/>
  <c r="O220" i="2"/>
  <c r="V220" i="2" s="1"/>
  <c r="J260" i="2"/>
  <c r="O244" i="2"/>
  <c r="V244" i="2" s="1"/>
  <c r="O248" i="2"/>
  <c r="V248" i="2" s="1"/>
  <c r="O252" i="2"/>
  <c r="V252" i="2" s="1"/>
  <c r="O256" i="2"/>
  <c r="V256" i="2" s="1"/>
  <c r="R536" i="3"/>
  <c r="T534" i="3"/>
  <c r="U533" i="3"/>
  <c r="Q533" i="3"/>
  <c r="S535" i="3"/>
  <c r="G535" i="3"/>
  <c r="N535" i="3" s="1"/>
  <c r="S534" i="3"/>
  <c r="T533" i="3"/>
  <c r="R534" i="3"/>
  <c r="G534" i="3"/>
  <c r="J534" i="3" s="1"/>
  <c r="G536" i="3"/>
  <c r="Q534" i="3"/>
  <c r="R231" i="3"/>
  <c r="Q232" i="3"/>
  <c r="S234" i="3"/>
  <c r="R239" i="3"/>
  <c r="T289" i="3"/>
  <c r="S290" i="3"/>
  <c r="J333" i="3"/>
  <c r="G231" i="3"/>
  <c r="N231" i="3" s="1"/>
  <c r="S235" i="3"/>
  <c r="S236" i="3"/>
  <c r="T237" i="3"/>
  <c r="U300" i="3"/>
  <c r="J304" i="3"/>
  <c r="J511" i="3"/>
  <c r="J526" i="3"/>
  <c r="N63" i="2"/>
  <c r="O44" i="2"/>
  <c r="V44" i="2" s="1"/>
  <c r="O48" i="2"/>
  <c r="V48" i="2" s="1"/>
  <c r="O52" i="2"/>
  <c r="V52" i="2" s="1"/>
  <c r="O94" i="2"/>
  <c r="V94" i="2" s="1"/>
  <c r="O98" i="2"/>
  <c r="V98" i="2" s="1"/>
  <c r="N164" i="2"/>
  <c r="O159" i="2"/>
  <c r="V159" i="2" s="1"/>
  <c r="O163" i="2"/>
  <c r="V163" i="2" s="1"/>
  <c r="O247" i="2"/>
  <c r="V247" i="2" s="1"/>
  <c r="O251" i="2"/>
  <c r="V251" i="2" s="1"/>
  <c r="O255" i="2"/>
  <c r="V255" i="2" s="1"/>
  <c r="O259" i="2"/>
  <c r="V259" i="2" s="1"/>
  <c r="O517" i="2"/>
  <c r="V517" i="2" s="1"/>
  <c r="J176" i="2"/>
  <c r="O170" i="2"/>
  <c r="O300" i="2"/>
  <c r="V300" i="2" s="1"/>
  <c r="O329" i="2"/>
  <c r="V329" i="2" s="1"/>
  <c r="S490" i="3"/>
  <c r="T489" i="3"/>
  <c r="U488" i="3"/>
  <c r="Q488" i="3"/>
  <c r="R490" i="3"/>
  <c r="G490" i="3"/>
  <c r="J490" i="3" s="1"/>
  <c r="S489" i="3"/>
  <c r="T488" i="3"/>
  <c r="U514" i="3"/>
  <c r="Q514" i="3"/>
  <c r="U508" i="3"/>
  <c r="Q508" i="3"/>
  <c r="R507" i="3"/>
  <c r="G507" i="3"/>
  <c r="J507" i="3" s="1"/>
  <c r="S506" i="3"/>
  <c r="T505" i="3"/>
  <c r="U504" i="3"/>
  <c r="Q504" i="3"/>
  <c r="R472" i="3"/>
  <c r="G472" i="3"/>
  <c r="N472" i="3" s="1"/>
  <c r="O472" i="3" s="1"/>
  <c r="S471" i="3"/>
  <c r="T470" i="3"/>
  <c r="U469" i="3"/>
  <c r="Q469" i="3"/>
  <c r="R468" i="3"/>
  <c r="G468" i="3"/>
  <c r="N468" i="3" s="1"/>
  <c r="S467" i="3"/>
  <c r="T466" i="3"/>
  <c r="U465" i="3"/>
  <c r="Q465" i="3"/>
  <c r="R464" i="3"/>
  <c r="G464" i="3"/>
  <c r="T514" i="3"/>
  <c r="T508" i="3"/>
  <c r="U507" i="3"/>
  <c r="Q507" i="3"/>
  <c r="R506" i="3"/>
  <c r="G506" i="3"/>
  <c r="J506" i="3" s="1"/>
  <c r="S505" i="3"/>
  <c r="T504" i="3"/>
  <c r="U472" i="3"/>
  <c r="Q472" i="3"/>
  <c r="R471" i="3"/>
  <c r="G471" i="3"/>
  <c r="S470" i="3"/>
  <c r="T469" i="3"/>
  <c r="U468" i="3"/>
  <c r="Q468" i="3"/>
  <c r="R467" i="3"/>
  <c r="G467" i="3"/>
  <c r="N467" i="3" s="1"/>
  <c r="S466" i="3"/>
  <c r="T465" i="3"/>
  <c r="U464" i="3"/>
  <c r="Q464" i="3"/>
  <c r="O430" i="2"/>
  <c r="V430" i="2" s="1"/>
  <c r="O434" i="2"/>
  <c r="V434" i="2" s="1"/>
  <c r="O438" i="2"/>
  <c r="V438" i="2" s="1"/>
  <c r="O516" i="2"/>
  <c r="V516" i="2" s="1"/>
  <c r="O58" i="2"/>
  <c r="V58" i="2" s="1"/>
  <c r="O62" i="2"/>
  <c r="V62" i="2" s="1"/>
  <c r="O106" i="2"/>
  <c r="V106" i="2" s="1"/>
  <c r="O110" i="2"/>
  <c r="V110" i="2" s="1"/>
  <c r="O114" i="2"/>
  <c r="V114" i="2" s="1"/>
  <c r="O123" i="2"/>
  <c r="V123" i="2" s="1"/>
  <c r="O128" i="2"/>
  <c r="V128" i="2" s="1"/>
  <c r="O132" i="2"/>
  <c r="V132" i="2" s="1"/>
  <c r="O136" i="2"/>
  <c r="V136" i="2" s="1"/>
  <c r="O157" i="2"/>
  <c r="V157" i="2" s="1"/>
  <c r="O161" i="2"/>
  <c r="V161" i="2" s="1"/>
  <c r="O181" i="2"/>
  <c r="V181" i="2" s="1"/>
  <c r="O190" i="2"/>
  <c r="V190" i="2" s="1"/>
  <c r="N198" i="2"/>
  <c r="O203" i="2"/>
  <c r="V203" i="2" s="1"/>
  <c r="O234" i="2"/>
  <c r="V234" i="2" s="1"/>
  <c r="O238" i="2"/>
  <c r="V238" i="2" s="1"/>
  <c r="O265" i="2"/>
  <c r="V265" i="2" s="1"/>
  <c r="O269" i="2"/>
  <c r="V269" i="2" s="1"/>
  <c r="O273" i="2"/>
  <c r="V273" i="2" s="1"/>
  <c r="O279" i="2"/>
  <c r="V279" i="2" s="1"/>
  <c r="O282" i="2"/>
  <c r="V282" i="2" s="1"/>
  <c r="O402" i="2"/>
  <c r="V402" i="2" s="1"/>
  <c r="O416" i="2"/>
  <c r="V416" i="2" s="1"/>
  <c r="O420" i="2"/>
  <c r="V420" i="2" s="1"/>
  <c r="O424" i="2"/>
  <c r="V424" i="2" s="1"/>
  <c r="O451" i="2"/>
  <c r="V451" i="2" s="1"/>
  <c r="O455" i="2"/>
  <c r="V455" i="2" s="1"/>
  <c r="O464" i="2"/>
  <c r="V464" i="2" s="1"/>
  <c r="O473" i="2"/>
  <c r="V473" i="2" s="1"/>
  <c r="O477" i="2"/>
  <c r="V477" i="2" s="1"/>
  <c r="O485" i="2"/>
  <c r="V485" i="2" s="1"/>
  <c r="O522" i="2"/>
  <c r="V522" i="2" s="1"/>
  <c r="J539" i="3"/>
  <c r="J116" i="2"/>
  <c r="O160" i="2"/>
  <c r="V160" i="2" s="1"/>
  <c r="J184" i="2"/>
  <c r="S16" i="3"/>
  <c r="O197" i="2"/>
  <c r="V197" i="2" s="1"/>
  <c r="O237" i="2"/>
  <c r="V237" i="2" s="1"/>
  <c r="O243" i="2"/>
  <c r="O264" i="2"/>
  <c r="V264" i="2" s="1"/>
  <c r="O268" i="2"/>
  <c r="V268" i="2" s="1"/>
  <c r="O272" i="2"/>
  <c r="V272" i="2" s="1"/>
  <c r="O278" i="2"/>
  <c r="V278" i="2" s="1"/>
  <c r="O297" i="2"/>
  <c r="V297" i="2" s="1"/>
  <c r="O301" i="2"/>
  <c r="V301" i="2" s="1"/>
  <c r="O307" i="2"/>
  <c r="V307" i="2" s="1"/>
  <c r="O314" i="2"/>
  <c r="V314" i="2" s="1"/>
  <c r="O423" i="2"/>
  <c r="V423" i="2" s="1"/>
  <c r="J457" i="2"/>
  <c r="O450" i="2"/>
  <c r="V450" i="2" s="1"/>
  <c r="O454" i="2"/>
  <c r="V454" i="2" s="1"/>
  <c r="O529" i="2"/>
  <c r="V529" i="2" s="1"/>
  <c r="O236" i="2"/>
  <c r="V236" i="2" s="1"/>
  <c r="O232" i="2"/>
  <c r="V232" i="2" s="1"/>
  <c r="G9" i="3"/>
  <c r="N9" i="3" s="1"/>
  <c r="R9" i="3"/>
  <c r="Q10" i="3"/>
  <c r="U10" i="3"/>
  <c r="T11" i="3"/>
  <c r="S12" i="3"/>
  <c r="G13" i="3"/>
  <c r="J13" i="3" s="1"/>
  <c r="R13" i="3"/>
  <c r="Q14" i="3"/>
  <c r="U14" i="3"/>
  <c r="T15" i="3"/>
  <c r="T191" i="3"/>
  <c r="O122" i="2"/>
  <c r="V122" i="2" s="1"/>
  <c r="O127" i="2"/>
  <c r="V127" i="2" s="1"/>
  <c r="O131" i="2"/>
  <c r="V131" i="2" s="1"/>
  <c r="O135" i="2"/>
  <c r="V135" i="2" s="1"/>
  <c r="S307" i="3"/>
  <c r="G303" i="3"/>
  <c r="G305" i="3" s="1"/>
  <c r="J305" i="3" s="1"/>
  <c r="S301" i="3"/>
  <c r="T300" i="3"/>
  <c r="R299" i="3"/>
  <c r="G299" i="3"/>
  <c r="N299" i="3" s="1"/>
  <c r="S298" i="3"/>
  <c r="T295" i="3"/>
  <c r="U294" i="3"/>
  <c r="Q294" i="3"/>
  <c r="R290" i="3"/>
  <c r="G290" i="3"/>
  <c r="N290" i="3" s="1"/>
  <c r="S289" i="3"/>
  <c r="U239" i="3"/>
  <c r="Q239" i="3"/>
  <c r="R238" i="3"/>
  <c r="G238" i="3"/>
  <c r="N238" i="3" s="1"/>
  <c r="S237" i="3"/>
  <c r="T236" i="3"/>
  <c r="U235" i="3"/>
  <c r="Q235" i="3"/>
  <c r="R234" i="3"/>
  <c r="G234" i="3"/>
  <c r="N234" i="3" s="1"/>
  <c r="S232" i="3"/>
  <c r="R307" i="3"/>
  <c r="G307" i="3"/>
  <c r="N307" i="3" s="1"/>
  <c r="R301" i="3"/>
  <c r="G301" i="3"/>
  <c r="J301" i="3" s="1"/>
  <c r="S300" i="3"/>
  <c r="U299" i="3"/>
  <c r="Q299" i="3"/>
  <c r="R298" i="3"/>
  <c r="G298" i="3"/>
  <c r="N298" i="3" s="1"/>
  <c r="S295" i="3"/>
  <c r="T294" i="3"/>
  <c r="U290" i="3"/>
  <c r="Q290" i="3"/>
  <c r="R289" i="3"/>
  <c r="G289" i="3"/>
  <c r="T239" i="3"/>
  <c r="U238" i="3"/>
  <c r="U307" i="3"/>
  <c r="Q307" i="3"/>
  <c r="U301" i="3"/>
  <c r="Q301" i="3"/>
  <c r="R300" i="3"/>
  <c r="T299" i="3"/>
  <c r="U298" i="3"/>
  <c r="Q298" i="3"/>
  <c r="R295" i="3"/>
  <c r="G295" i="3"/>
  <c r="J295" i="3" s="1"/>
  <c r="S294" i="3"/>
  <c r="T290" i="3"/>
  <c r="U289" i="3"/>
  <c r="Q289" i="3"/>
  <c r="R321" i="3"/>
  <c r="G321" i="3"/>
  <c r="J321" i="3" s="1"/>
  <c r="R315" i="3"/>
  <c r="G315" i="3"/>
  <c r="N315" i="3" s="1"/>
  <c r="S314" i="3"/>
  <c r="T313" i="3"/>
  <c r="U312" i="3"/>
  <c r="Q312" i="3"/>
  <c r="R311" i="3"/>
  <c r="G311" i="3"/>
  <c r="J311" i="3" s="1"/>
  <c r="T259" i="3"/>
  <c r="U258" i="3"/>
  <c r="Q258" i="3"/>
  <c r="R257" i="3"/>
  <c r="G257" i="3"/>
  <c r="N257" i="3" s="1"/>
  <c r="S256" i="3"/>
  <c r="T255" i="3"/>
  <c r="U254" i="3"/>
  <c r="Q254" i="3"/>
  <c r="R253" i="3"/>
  <c r="G253" i="3"/>
  <c r="N253" i="3" s="1"/>
  <c r="S252" i="3"/>
  <c r="T251" i="3"/>
  <c r="U250" i="3"/>
  <c r="Q250" i="3"/>
  <c r="R249" i="3"/>
  <c r="G249" i="3"/>
  <c r="J249" i="3" s="1"/>
  <c r="S248" i="3"/>
  <c r="T247" i="3"/>
  <c r="U246" i="3"/>
  <c r="Q246" i="3"/>
  <c r="R245" i="3"/>
  <c r="G245" i="3"/>
  <c r="N245" i="3" s="1"/>
  <c r="S244" i="3"/>
  <c r="T243" i="3"/>
  <c r="U321" i="3"/>
  <c r="Q321" i="3"/>
  <c r="U315" i="3"/>
  <c r="Q315" i="3"/>
  <c r="R314" i="3"/>
  <c r="G314" i="3"/>
  <c r="J314" i="3" s="1"/>
  <c r="S313" i="3"/>
  <c r="T312" i="3"/>
  <c r="U311" i="3"/>
  <c r="Q311" i="3"/>
  <c r="S259" i="3"/>
  <c r="T258" i="3"/>
  <c r="U257" i="3"/>
  <c r="Q257" i="3"/>
  <c r="R256" i="3"/>
  <c r="G256" i="3"/>
  <c r="N256" i="3" s="1"/>
  <c r="S255" i="3"/>
  <c r="T254" i="3"/>
  <c r="U253" i="3"/>
  <c r="Q253" i="3"/>
  <c r="R252" i="3"/>
  <c r="G252" i="3"/>
  <c r="J252" i="3" s="1"/>
  <c r="S251" i="3"/>
  <c r="T250" i="3"/>
  <c r="U249" i="3"/>
  <c r="Q249" i="3"/>
  <c r="R248" i="3"/>
  <c r="G248" i="3"/>
  <c r="N248" i="3" s="1"/>
  <c r="S247" i="3"/>
  <c r="T246" i="3"/>
  <c r="U245" i="3"/>
  <c r="Q245" i="3"/>
  <c r="R244" i="3"/>
  <c r="G244" i="3"/>
  <c r="N244" i="3" s="1"/>
  <c r="S243" i="3"/>
  <c r="T321" i="3"/>
  <c r="T315" i="3"/>
  <c r="U314" i="3"/>
  <c r="Q314" i="3"/>
  <c r="R313" i="3"/>
  <c r="G313" i="3"/>
  <c r="N313" i="3" s="1"/>
  <c r="S312" i="3"/>
  <c r="T311" i="3"/>
  <c r="R259" i="3"/>
  <c r="G259" i="3"/>
  <c r="J259" i="3" s="1"/>
  <c r="S258" i="3"/>
  <c r="T257" i="3"/>
  <c r="U256" i="3"/>
  <c r="Q256" i="3"/>
  <c r="R255" i="3"/>
  <c r="G255" i="3"/>
  <c r="J255" i="3" s="1"/>
  <c r="S254" i="3"/>
  <c r="T253" i="3"/>
  <c r="U252" i="3"/>
  <c r="Q252" i="3"/>
  <c r="R251" i="3"/>
  <c r="G251" i="3"/>
  <c r="J251" i="3" s="1"/>
  <c r="S250" i="3"/>
  <c r="T249" i="3"/>
  <c r="U248" i="3"/>
  <c r="Q248" i="3"/>
  <c r="R247" i="3"/>
  <c r="G247" i="3"/>
  <c r="N247" i="3" s="1"/>
  <c r="S246" i="3"/>
  <c r="T245" i="3"/>
  <c r="U244" i="3"/>
  <c r="Q520" i="3"/>
  <c r="R518" i="3"/>
  <c r="S484" i="3"/>
  <c r="T482" i="3"/>
  <c r="U481" i="3"/>
  <c r="G480" i="3"/>
  <c r="N480" i="3" s="1"/>
  <c r="G525" i="3"/>
  <c r="G527" i="3" s="1"/>
  <c r="J527" i="3" s="1"/>
  <c r="Q481" i="3"/>
  <c r="R480" i="3"/>
  <c r="S479" i="3"/>
  <c r="T478" i="3"/>
  <c r="U477" i="3"/>
  <c r="G476" i="3"/>
  <c r="N476" i="3" s="1"/>
  <c r="J481" i="2"/>
  <c r="O479" i="2"/>
  <c r="V479" i="2" s="1"/>
  <c r="Q188" i="3"/>
  <c r="U188" i="3"/>
  <c r="T189" i="3"/>
  <c r="S190" i="3"/>
  <c r="G191" i="3"/>
  <c r="N191" i="3" s="1"/>
  <c r="R191" i="3"/>
  <c r="G229" i="3"/>
  <c r="J229" i="3" s="1"/>
  <c r="R229" i="3"/>
  <c r="T230" i="3"/>
  <c r="S231" i="3"/>
  <c r="G232" i="3"/>
  <c r="J232" i="3" s="1"/>
  <c r="R232" i="3"/>
  <c r="T234" i="3"/>
  <c r="T235" i="3"/>
  <c r="U236" i="3"/>
  <c r="U237" i="3"/>
  <c r="Q238" i="3"/>
  <c r="G239" i="3"/>
  <c r="J239" i="3" s="1"/>
  <c r="S239" i="3"/>
  <c r="T244" i="3"/>
  <c r="S245" i="3"/>
  <c r="G250" i="3"/>
  <c r="J250" i="3" s="1"/>
  <c r="U251" i="3"/>
  <c r="T252" i="3"/>
  <c r="S253" i="3"/>
  <c r="G258" i="3"/>
  <c r="J258" i="3" s="1"/>
  <c r="U259" i="3"/>
  <c r="R294" i="3"/>
  <c r="Q295" i="3"/>
  <c r="G188" i="3"/>
  <c r="R188" i="3"/>
  <c r="Q189" i="3"/>
  <c r="U189" i="3"/>
  <c r="T190" i="3"/>
  <c r="S191" i="3"/>
  <c r="S229" i="3"/>
  <c r="G230" i="3"/>
  <c r="J230" i="3" s="1"/>
  <c r="Q230" i="3"/>
  <c r="U230" i="3"/>
  <c r="T231" i="3"/>
  <c r="T232" i="3"/>
  <c r="U234" i="3"/>
  <c r="Q236" i="3"/>
  <c r="Q237" i="3"/>
  <c r="S238" i="3"/>
  <c r="Q243" i="3"/>
  <c r="R246" i="3"/>
  <c r="Q247" i="3"/>
  <c r="R254" i="3"/>
  <c r="Q255" i="3"/>
  <c r="G294" i="3"/>
  <c r="J294" i="3" s="1"/>
  <c r="U295" i="3"/>
  <c r="T298" i="3"/>
  <c r="S299" i="3"/>
  <c r="T307" i="3"/>
  <c r="S311" i="3"/>
  <c r="G317" i="3"/>
  <c r="G319" i="3" s="1"/>
  <c r="J319" i="3" s="1"/>
  <c r="R476" i="3"/>
  <c r="Q477" i="3"/>
  <c r="U520" i="3"/>
  <c r="T521" i="3"/>
  <c r="S522" i="3"/>
  <c r="S188" i="3"/>
  <c r="G189" i="3"/>
  <c r="J189" i="3" s="1"/>
  <c r="R189" i="3"/>
  <c r="Q190" i="3"/>
  <c r="U190" i="3"/>
  <c r="T229" i="3"/>
  <c r="R230" i="3"/>
  <c r="Q231" i="3"/>
  <c r="U231" i="3"/>
  <c r="U232" i="3"/>
  <c r="Q234" i="3"/>
  <c r="R235" i="3"/>
  <c r="G236" i="3"/>
  <c r="J236" i="3" s="1"/>
  <c r="R236" i="3"/>
  <c r="G237" i="3"/>
  <c r="J237" i="3" s="1"/>
  <c r="R237" i="3"/>
  <c r="T238" i="3"/>
  <c r="G243" i="3"/>
  <c r="J243" i="3" s="1"/>
  <c r="R243" i="3"/>
  <c r="G246" i="3"/>
  <c r="J246" i="3" s="1"/>
  <c r="U247" i="3"/>
  <c r="T248" i="3"/>
  <c r="S249" i="3"/>
  <c r="G254" i="3"/>
  <c r="N254" i="3" s="1"/>
  <c r="U255" i="3"/>
  <c r="T256" i="3"/>
  <c r="S257" i="3"/>
  <c r="Q300" i="3"/>
  <c r="R312" i="3"/>
  <c r="Q313" i="3"/>
  <c r="S321" i="3"/>
  <c r="N526" i="3"/>
  <c r="J17" i="2"/>
  <c r="J40" i="2" s="1"/>
  <c r="O10" i="2"/>
  <c r="V10" i="2" s="1"/>
  <c r="O14" i="2"/>
  <c r="V14" i="2" s="1"/>
  <c r="U40" i="2"/>
  <c r="O57" i="2"/>
  <c r="V57" i="2" s="1"/>
  <c r="O61" i="2"/>
  <c r="V61" i="2" s="1"/>
  <c r="G166" i="2"/>
  <c r="T166" i="2"/>
  <c r="J90" i="2"/>
  <c r="O142" i="2"/>
  <c r="V142" i="2" s="1"/>
  <c r="O146" i="2"/>
  <c r="V146" i="2" s="1"/>
  <c r="O150" i="2"/>
  <c r="V150" i="2" s="1"/>
  <c r="O283" i="2"/>
  <c r="V283" i="2" s="1"/>
  <c r="O344" i="2"/>
  <c r="V344" i="2" s="1"/>
  <c r="N387" i="3"/>
  <c r="J63" i="2"/>
  <c r="N116" i="2"/>
  <c r="O104" i="2"/>
  <c r="V104" i="2" s="1"/>
  <c r="J164" i="2"/>
  <c r="O156" i="2"/>
  <c r="N457" i="2"/>
  <c r="O449" i="2"/>
  <c r="V449" i="2" s="1"/>
  <c r="G497" i="2"/>
  <c r="N495" i="2"/>
  <c r="N497" i="2" s="1"/>
  <c r="J495" i="2"/>
  <c r="N318" i="3"/>
  <c r="N371" i="3"/>
  <c r="O12" i="2"/>
  <c r="V12" i="2" s="1"/>
  <c r="O16" i="2"/>
  <c r="V16" i="2" s="1"/>
  <c r="O55" i="2"/>
  <c r="V55" i="2" s="1"/>
  <c r="O59" i="2"/>
  <c r="V59" i="2" s="1"/>
  <c r="O144" i="2"/>
  <c r="V144" i="2" s="1"/>
  <c r="O148" i="2"/>
  <c r="V148" i="2" s="1"/>
  <c r="O281" i="2"/>
  <c r="V281" i="2" s="1"/>
  <c r="O285" i="2"/>
  <c r="V285" i="2" s="1"/>
  <c r="N386" i="2"/>
  <c r="N390" i="2" s="1"/>
  <c r="J386" i="2"/>
  <c r="J390" i="2" s="1"/>
  <c r="O68" i="2"/>
  <c r="V68" i="2" s="1"/>
  <c r="O72" i="2"/>
  <c r="V72" i="2" s="1"/>
  <c r="O93" i="2"/>
  <c r="V93" i="2" s="1"/>
  <c r="O97" i="2"/>
  <c r="V97" i="2" s="1"/>
  <c r="O121" i="2"/>
  <c r="V121" i="2" s="1"/>
  <c r="N153" i="2"/>
  <c r="O179" i="2"/>
  <c r="V179" i="2" s="1"/>
  <c r="O183" i="2"/>
  <c r="V183" i="2" s="1"/>
  <c r="J192" i="2"/>
  <c r="O188" i="2"/>
  <c r="V188" i="2" s="1"/>
  <c r="R224" i="2"/>
  <c r="J207" i="2"/>
  <c r="O219" i="2"/>
  <c r="V219" i="2" s="1"/>
  <c r="O231" i="2"/>
  <c r="V231" i="2" s="1"/>
  <c r="O235" i="2"/>
  <c r="V235" i="2" s="1"/>
  <c r="O239" i="2"/>
  <c r="V239" i="2" s="1"/>
  <c r="O267" i="2"/>
  <c r="V267" i="2" s="1"/>
  <c r="O271" i="2"/>
  <c r="V271" i="2" s="1"/>
  <c r="O275" i="2"/>
  <c r="V275" i="2" s="1"/>
  <c r="O277" i="2"/>
  <c r="V277" i="2" s="1"/>
  <c r="O312" i="2"/>
  <c r="V312" i="2" s="1"/>
  <c r="O318" i="2"/>
  <c r="V318" i="2" s="1"/>
  <c r="O321" i="2"/>
  <c r="V321" i="2" s="1"/>
  <c r="O341" i="2"/>
  <c r="V341" i="2" s="1"/>
  <c r="O347" i="2"/>
  <c r="V347" i="2" s="1"/>
  <c r="O356" i="2"/>
  <c r="V356" i="2" s="1"/>
  <c r="O363" i="2"/>
  <c r="V363" i="2" s="1"/>
  <c r="O369" i="2"/>
  <c r="V369" i="2" s="1"/>
  <c r="O373" i="2"/>
  <c r="V373" i="2" s="1"/>
  <c r="O380" i="2"/>
  <c r="V380" i="2" s="1"/>
  <c r="O397" i="2"/>
  <c r="V397" i="2" s="1"/>
  <c r="J426" i="2"/>
  <c r="O413" i="2"/>
  <c r="V413" i="2" s="1"/>
  <c r="O417" i="2"/>
  <c r="V417" i="2" s="1"/>
  <c r="O421" i="2"/>
  <c r="V421" i="2" s="1"/>
  <c r="O425" i="2"/>
  <c r="V425" i="2" s="1"/>
  <c r="O437" i="2"/>
  <c r="V437" i="2" s="1"/>
  <c r="J446" i="2"/>
  <c r="O443" i="2"/>
  <c r="V443" i="2" s="1"/>
  <c r="O462" i="2"/>
  <c r="V462" i="2" s="1"/>
  <c r="O466" i="2"/>
  <c r="V466" i="2" s="1"/>
  <c r="O476" i="2"/>
  <c r="V476" i="2" s="1"/>
  <c r="O486" i="2"/>
  <c r="J497" i="2"/>
  <c r="O502" i="2"/>
  <c r="V502" i="2" s="1"/>
  <c r="O519" i="2"/>
  <c r="V519" i="2" s="1"/>
  <c r="O535" i="2"/>
  <c r="V535" i="2" s="1"/>
  <c r="J75" i="2"/>
  <c r="O67" i="2"/>
  <c r="V67" i="2" s="1"/>
  <c r="O71" i="2"/>
  <c r="N101" i="2"/>
  <c r="O96" i="2"/>
  <c r="V96" i="2" s="1"/>
  <c r="O100" i="2"/>
  <c r="V100" i="2" s="1"/>
  <c r="J138" i="2"/>
  <c r="O120" i="2"/>
  <c r="V120" i="2" s="1"/>
  <c r="O126" i="2"/>
  <c r="V126" i="2" s="1"/>
  <c r="O130" i="2"/>
  <c r="V130" i="2" s="1"/>
  <c r="O134" i="2"/>
  <c r="V134" i="2" s="1"/>
  <c r="O141" i="2"/>
  <c r="V141" i="2" s="1"/>
  <c r="Q224" i="2"/>
  <c r="U224" i="2"/>
  <c r="O182" i="2"/>
  <c r="V182" i="2" s="1"/>
  <c r="O195" i="2"/>
  <c r="O204" i="2"/>
  <c r="V204" i="2" s="1"/>
  <c r="O230" i="2"/>
  <c r="V230" i="2" s="1"/>
  <c r="O270" i="2"/>
  <c r="V270" i="2" s="1"/>
  <c r="O274" i="2"/>
  <c r="V274" i="2" s="1"/>
  <c r="O276" i="2"/>
  <c r="V276" i="2" s="1"/>
  <c r="J291" i="2"/>
  <c r="O290" i="2"/>
  <c r="V290" i="2" s="1"/>
  <c r="O299" i="2"/>
  <c r="V299" i="2" s="1"/>
  <c r="J305" i="2"/>
  <c r="J308" i="2" s="1"/>
  <c r="O315" i="2"/>
  <c r="V315" i="2" s="1"/>
  <c r="O327" i="2"/>
  <c r="V327" i="2" s="1"/>
  <c r="J334" i="2"/>
  <c r="O334" i="2" s="1"/>
  <c r="V334" i="2" s="1"/>
  <c r="O362" i="2"/>
  <c r="V362" i="2" s="1"/>
  <c r="O366" i="2"/>
  <c r="V366" i="2" s="1"/>
  <c r="O372" i="2"/>
  <c r="V372" i="2" s="1"/>
  <c r="O379" i="2"/>
  <c r="V379" i="2" s="1"/>
  <c r="O385" i="2"/>
  <c r="V385" i="2" s="1"/>
  <c r="O389" i="2"/>
  <c r="V389" i="2" s="1"/>
  <c r="O396" i="2"/>
  <c r="V396" i="2" s="1"/>
  <c r="O407" i="2"/>
  <c r="V407" i="2" s="1"/>
  <c r="N439" i="2"/>
  <c r="O432" i="2"/>
  <c r="V432" i="2" s="1"/>
  <c r="O436" i="2"/>
  <c r="V436" i="2" s="1"/>
  <c r="O442" i="2"/>
  <c r="O461" i="2"/>
  <c r="V461" i="2" s="1"/>
  <c r="O465" i="2"/>
  <c r="V465" i="2" s="1"/>
  <c r="J487" i="2"/>
  <c r="J511" i="2"/>
  <c r="O532" i="2"/>
  <c r="V532" i="2" s="1"/>
  <c r="O95" i="2"/>
  <c r="V95" i="2" s="1"/>
  <c r="O99" i="2"/>
  <c r="V99" i="2" s="1"/>
  <c r="O125" i="2"/>
  <c r="V125" i="2" s="1"/>
  <c r="O129" i="2"/>
  <c r="V129" i="2" s="1"/>
  <c r="O133" i="2"/>
  <c r="V133" i="2" s="1"/>
  <c r="O137" i="2"/>
  <c r="V137" i="2" s="1"/>
  <c r="O152" i="2"/>
  <c r="V152" i="2" s="1"/>
  <c r="O298" i="2"/>
  <c r="V298" i="2" s="1"/>
  <c r="O304" i="2"/>
  <c r="V304" i="2" s="1"/>
  <c r="O326" i="2"/>
  <c r="V326" i="2" s="1"/>
  <c r="O333" i="2"/>
  <c r="V333" i="2" s="1"/>
  <c r="O361" i="2"/>
  <c r="V361" i="2" s="1"/>
  <c r="O365" i="2"/>
  <c r="V365" i="2" s="1"/>
  <c r="O382" i="2"/>
  <c r="V382" i="2" s="1"/>
  <c r="O388" i="2"/>
  <c r="V388" i="2" s="1"/>
  <c r="O395" i="2"/>
  <c r="V395" i="2" s="1"/>
  <c r="O431" i="2"/>
  <c r="V431" i="2" s="1"/>
  <c r="O435" i="2"/>
  <c r="V435" i="2" s="1"/>
  <c r="O524" i="2"/>
  <c r="V524" i="2" s="1"/>
  <c r="O531" i="2"/>
  <c r="V531" i="2" s="1"/>
  <c r="N404" i="3"/>
  <c r="J404" i="3"/>
  <c r="R409" i="3"/>
  <c r="G409" i="3"/>
  <c r="N409" i="3" s="1"/>
  <c r="S408" i="3"/>
  <c r="U401" i="3"/>
  <c r="Q401" i="3"/>
  <c r="G401" i="3"/>
  <c r="S400" i="3"/>
  <c r="T399" i="3"/>
  <c r="U397" i="3"/>
  <c r="Q397" i="3"/>
  <c r="R395" i="3"/>
  <c r="G395" i="3"/>
  <c r="U409" i="3"/>
  <c r="Q409" i="3"/>
  <c r="R408" i="3"/>
  <c r="T401" i="3"/>
  <c r="R400" i="3"/>
  <c r="G400" i="3"/>
  <c r="N400" i="3" s="1"/>
  <c r="S399" i="3"/>
  <c r="T397" i="3"/>
  <c r="U395" i="3"/>
  <c r="Q395" i="3"/>
  <c r="T409" i="3"/>
  <c r="U408" i="3"/>
  <c r="Q408" i="3"/>
  <c r="G408" i="3"/>
  <c r="J408" i="3" s="1"/>
  <c r="G403" i="3"/>
  <c r="G405" i="3" s="1"/>
  <c r="N405" i="3" s="1"/>
  <c r="S401" i="3"/>
  <c r="U400" i="3"/>
  <c r="Q400" i="3"/>
  <c r="R399" i="3"/>
  <c r="G399" i="3"/>
  <c r="N399" i="3" s="1"/>
  <c r="S397" i="3"/>
  <c r="T395" i="3"/>
  <c r="J38" i="3"/>
  <c r="J105" i="3"/>
  <c r="O377" i="2"/>
  <c r="V377" i="2" s="1"/>
  <c r="R522" i="3"/>
  <c r="G522" i="3"/>
  <c r="N522" i="3" s="1"/>
  <c r="S521" i="3"/>
  <c r="T520" i="3"/>
  <c r="U518" i="3"/>
  <c r="Q518" i="3"/>
  <c r="R484" i="3"/>
  <c r="G484" i="3"/>
  <c r="N484" i="3" s="1"/>
  <c r="S482" i="3"/>
  <c r="T481" i="3"/>
  <c r="U480" i="3"/>
  <c r="Q480" i="3"/>
  <c r="R479" i="3"/>
  <c r="G479" i="3"/>
  <c r="J479" i="3" s="1"/>
  <c r="S478" i="3"/>
  <c r="T477" i="3"/>
  <c r="U476" i="3"/>
  <c r="Q476" i="3"/>
  <c r="U522" i="3"/>
  <c r="Q522" i="3"/>
  <c r="R521" i="3"/>
  <c r="G521" i="3"/>
  <c r="N521" i="3" s="1"/>
  <c r="S520" i="3"/>
  <c r="T518" i="3"/>
  <c r="U484" i="3"/>
  <c r="Q484" i="3"/>
  <c r="R482" i="3"/>
  <c r="G482" i="3"/>
  <c r="N482" i="3" s="1"/>
  <c r="S481" i="3"/>
  <c r="T480" i="3"/>
  <c r="U479" i="3"/>
  <c r="Q479" i="3"/>
  <c r="R478" i="3"/>
  <c r="G478" i="3"/>
  <c r="N478" i="3" s="1"/>
  <c r="S477" i="3"/>
  <c r="T476" i="3"/>
  <c r="T522" i="3"/>
  <c r="U521" i="3"/>
  <c r="Q521" i="3"/>
  <c r="R520" i="3"/>
  <c r="G520" i="3"/>
  <c r="N520" i="3" s="1"/>
  <c r="S518" i="3"/>
  <c r="T484" i="3"/>
  <c r="U482" i="3"/>
  <c r="Q482" i="3"/>
  <c r="R481" i="3"/>
  <c r="G481" i="3"/>
  <c r="N481" i="3" s="1"/>
  <c r="S480" i="3"/>
  <c r="T479" i="3"/>
  <c r="U478" i="3"/>
  <c r="Q478" i="3"/>
  <c r="R477" i="3"/>
  <c r="G477" i="3"/>
  <c r="N477" i="3" s="1"/>
  <c r="S476" i="3"/>
  <c r="S395" i="3"/>
  <c r="T408" i="3"/>
  <c r="S409" i="3"/>
  <c r="U166" i="2"/>
  <c r="R397" i="3"/>
  <c r="Q399" i="3"/>
  <c r="N286" i="2"/>
  <c r="O263" i="2"/>
  <c r="V263" i="2" s="1"/>
  <c r="G332" i="3"/>
  <c r="G334" i="3" s="1"/>
  <c r="N334" i="3" s="1"/>
  <c r="S329" i="3"/>
  <c r="T328" i="3"/>
  <c r="U327" i="3"/>
  <c r="Q327" i="3"/>
  <c r="R326" i="3"/>
  <c r="G326" i="3"/>
  <c r="N326" i="3" s="1"/>
  <c r="S325" i="3"/>
  <c r="U285" i="3"/>
  <c r="Q285" i="3"/>
  <c r="R284" i="3"/>
  <c r="G284" i="3"/>
  <c r="N284" i="3" s="1"/>
  <c r="S283" i="3"/>
  <c r="U282" i="3"/>
  <c r="Q282" i="3"/>
  <c r="R281" i="3"/>
  <c r="G281" i="3"/>
  <c r="N281" i="3" s="1"/>
  <c r="S278" i="3"/>
  <c r="T277" i="3"/>
  <c r="U275" i="3"/>
  <c r="Q275" i="3"/>
  <c r="G275" i="3"/>
  <c r="S274" i="3"/>
  <c r="T273" i="3"/>
  <c r="U272" i="3"/>
  <c r="Q272" i="3"/>
  <c r="R329" i="3"/>
  <c r="G329" i="3"/>
  <c r="J329" i="3" s="1"/>
  <c r="S328" i="3"/>
  <c r="T327" i="3"/>
  <c r="U326" i="3"/>
  <c r="Q326" i="3"/>
  <c r="R325" i="3"/>
  <c r="G325" i="3"/>
  <c r="T285" i="3"/>
  <c r="U284" i="3"/>
  <c r="Q284" i="3"/>
  <c r="R283" i="3"/>
  <c r="T282" i="3"/>
  <c r="U281" i="3"/>
  <c r="Q281" i="3"/>
  <c r="R278" i="3"/>
  <c r="G278" i="3"/>
  <c r="N278" i="3" s="1"/>
  <c r="S277" i="3"/>
  <c r="T275" i="3"/>
  <c r="R274" i="3"/>
  <c r="G274" i="3"/>
  <c r="N274" i="3" s="1"/>
  <c r="S273" i="3"/>
  <c r="T272" i="3"/>
  <c r="R271" i="3"/>
  <c r="G271" i="3"/>
  <c r="S270" i="3"/>
  <c r="T269" i="3"/>
  <c r="U268" i="3"/>
  <c r="Q268" i="3"/>
  <c r="R267" i="3"/>
  <c r="G267" i="3"/>
  <c r="N267" i="3" s="1"/>
  <c r="S266" i="3"/>
  <c r="T265" i="3"/>
  <c r="U264" i="3"/>
  <c r="Q264" i="3"/>
  <c r="R263" i="3"/>
  <c r="G263" i="3"/>
  <c r="U329" i="3"/>
  <c r="Q329" i="3"/>
  <c r="R328" i="3"/>
  <c r="G328" i="3"/>
  <c r="J328" i="3" s="1"/>
  <c r="S327" i="3"/>
  <c r="T326" i="3"/>
  <c r="U325" i="3"/>
  <c r="Q325" i="3"/>
  <c r="S285" i="3"/>
  <c r="T284" i="3"/>
  <c r="U283" i="3"/>
  <c r="Q283" i="3"/>
  <c r="G283" i="3"/>
  <c r="S282" i="3"/>
  <c r="J371" i="3"/>
  <c r="J387" i="3"/>
  <c r="O9" i="2"/>
  <c r="V9" i="2" s="1"/>
  <c r="O13" i="2"/>
  <c r="V13" i="2" s="1"/>
  <c r="N75" i="2"/>
  <c r="O78" i="2"/>
  <c r="V78" i="2" s="1"/>
  <c r="O82" i="2"/>
  <c r="V82" i="2" s="1"/>
  <c r="O86" i="2"/>
  <c r="V86" i="2" s="1"/>
  <c r="N138" i="2"/>
  <c r="O119" i="2"/>
  <c r="V119" i="2" s="1"/>
  <c r="N184" i="2"/>
  <c r="O187" i="2"/>
  <c r="V187" i="2" s="1"/>
  <c r="O191" i="2"/>
  <c r="V191" i="2" s="1"/>
  <c r="N222" i="2"/>
  <c r="J240" i="2"/>
  <c r="O229" i="2"/>
  <c r="V229" i="2" s="1"/>
  <c r="N240" i="2"/>
  <c r="N469" i="2"/>
  <c r="O460" i="2"/>
  <c r="V460" i="2" s="1"/>
  <c r="N333" i="3"/>
  <c r="N498" i="3"/>
  <c r="S166" i="2"/>
  <c r="O81" i="2"/>
  <c r="V81" i="2" s="1"/>
  <c r="O85" i="2"/>
  <c r="V85" i="2" s="1"/>
  <c r="O89" i="2"/>
  <c r="V89" i="2" s="1"/>
  <c r="O311" i="2"/>
  <c r="V311" i="2" s="1"/>
  <c r="J319" i="2"/>
  <c r="J322" i="2" s="1"/>
  <c r="G322" i="2"/>
  <c r="N319" i="2"/>
  <c r="N322" i="2" s="1"/>
  <c r="O393" i="2"/>
  <c r="V393" i="2" s="1"/>
  <c r="O412" i="2"/>
  <c r="N426" i="2"/>
  <c r="N446" i="2"/>
  <c r="U536" i="3"/>
  <c r="Q536" i="3"/>
  <c r="R535" i="3"/>
  <c r="T536" i="3"/>
  <c r="U535" i="3"/>
  <c r="G538" i="3"/>
  <c r="G540" i="3" s="1"/>
  <c r="N540" i="3" s="1"/>
  <c r="S536" i="3"/>
  <c r="T535" i="3"/>
  <c r="O11" i="2"/>
  <c r="V11" i="2" s="1"/>
  <c r="O15" i="2"/>
  <c r="V15" i="2" s="1"/>
  <c r="O80" i="2"/>
  <c r="V80" i="2" s="1"/>
  <c r="O84" i="2"/>
  <c r="V84" i="2" s="1"/>
  <c r="O88" i="2"/>
  <c r="V88" i="2" s="1"/>
  <c r="T224" i="2"/>
  <c r="O189" i="2"/>
  <c r="V189" i="2" s="1"/>
  <c r="O340" i="2"/>
  <c r="V340" i="2" s="1"/>
  <c r="J439" i="2"/>
  <c r="N17" i="2"/>
  <c r="N40" i="2" s="1"/>
  <c r="N90" i="2"/>
  <c r="J101" i="2"/>
  <c r="J153" i="2"/>
  <c r="G224" i="2"/>
  <c r="N192" i="2"/>
  <c r="J198" i="2"/>
  <c r="O206" i="2"/>
  <c r="V206" i="2" s="1"/>
  <c r="G357" i="2"/>
  <c r="T40" i="2"/>
  <c r="O205" i="2"/>
  <c r="V205" i="2" s="1"/>
  <c r="J286" i="2"/>
  <c r="N336" i="2"/>
  <c r="N353" i="2"/>
  <c r="N374" i="2"/>
  <c r="G408" i="2"/>
  <c r="J403" i="2"/>
  <c r="J408" i="2" s="1"/>
  <c r="N538" i="2"/>
  <c r="S224" i="2"/>
  <c r="O201" i="2"/>
  <c r="V201" i="2" s="1"/>
  <c r="O325" i="2"/>
  <c r="V325" i="2" s="1"/>
  <c r="J357" i="2"/>
  <c r="O360" i="2"/>
  <c r="V360" i="2" s="1"/>
  <c r="O378" i="2"/>
  <c r="V378" i="2" s="1"/>
  <c r="O394" i="2"/>
  <c r="V394" i="2" s="1"/>
  <c r="N403" i="2"/>
  <c r="N481" i="2"/>
  <c r="O472" i="2"/>
  <c r="V472" i="2" s="1"/>
  <c r="N487" i="2"/>
  <c r="N508" i="2"/>
  <c r="G511" i="2"/>
  <c r="N526" i="2"/>
  <c r="G526" i="2"/>
  <c r="J523" i="2"/>
  <c r="O523" i="2" s="1"/>
  <c r="V523" i="2" s="1"/>
  <c r="G538" i="2"/>
  <c r="J536" i="2"/>
  <c r="J538" i="2" s="1"/>
  <c r="G336" i="2"/>
  <c r="G374" i="2"/>
  <c r="G390" i="2"/>
  <c r="N51" i="3"/>
  <c r="N67" i="3"/>
  <c r="N304" i="3"/>
  <c r="J123" i="3"/>
  <c r="N354" i="3"/>
  <c r="N539" i="3"/>
  <c r="R166" i="2"/>
  <c r="Q166" i="2"/>
  <c r="Q40" i="2"/>
  <c r="R40" i="2"/>
  <c r="N156" i="3"/>
  <c r="N129" i="3"/>
  <c r="G359" i="3" l="1"/>
  <c r="S530" i="3"/>
  <c r="C65" i="10" s="1"/>
  <c r="Q530" i="3"/>
  <c r="J144" i="3"/>
  <c r="N47" i="3"/>
  <c r="O47" i="3" s="1"/>
  <c r="J196" i="3"/>
  <c r="J198" i="3" s="1"/>
  <c r="T530" i="3"/>
  <c r="C54" i="8" s="1"/>
  <c r="I54" i="8" s="1"/>
  <c r="J518" i="3"/>
  <c r="G530" i="3"/>
  <c r="U530" i="3"/>
  <c r="B15" i="12" s="1"/>
  <c r="F15" i="12" s="1"/>
  <c r="T410" i="3"/>
  <c r="R530" i="3"/>
  <c r="U410" i="3"/>
  <c r="R410" i="3"/>
  <c r="E30" i="11" s="1"/>
  <c r="G30" i="11" s="1"/>
  <c r="Q410" i="3"/>
  <c r="S410" i="3"/>
  <c r="N395" i="3"/>
  <c r="G410" i="3"/>
  <c r="J210" i="3"/>
  <c r="O210" i="3" s="1"/>
  <c r="N78" i="3"/>
  <c r="O78" i="3" s="1"/>
  <c r="N143" i="3"/>
  <c r="O143" i="3" s="1"/>
  <c r="J358" i="3"/>
  <c r="O358" i="3" s="1"/>
  <c r="J87" i="3"/>
  <c r="O87" i="3" s="1"/>
  <c r="N342" i="3"/>
  <c r="N119" i="3"/>
  <c r="O119" i="3" s="1"/>
  <c r="J120" i="3"/>
  <c r="O120" i="3" s="1"/>
  <c r="N137" i="3"/>
  <c r="O137" i="3" s="1"/>
  <c r="N52" i="3"/>
  <c r="J98" i="3"/>
  <c r="O98" i="3" s="1"/>
  <c r="J12" i="3"/>
  <c r="O12" i="3" s="1"/>
  <c r="N72" i="3"/>
  <c r="O72" i="3" s="1"/>
  <c r="N66" i="3"/>
  <c r="O66" i="3" s="1"/>
  <c r="J114" i="3"/>
  <c r="O114" i="3" s="1"/>
  <c r="J81" i="3"/>
  <c r="O81" i="3" s="1"/>
  <c r="N94" i="3"/>
  <c r="O94" i="3" s="1"/>
  <c r="N125" i="3"/>
  <c r="O125" i="3" s="1"/>
  <c r="J54" i="3"/>
  <c r="O54" i="3" s="1"/>
  <c r="J203" i="3"/>
  <c r="O203" i="3" s="1"/>
  <c r="O498" i="3"/>
  <c r="U336" i="3"/>
  <c r="N325" i="3"/>
  <c r="G336" i="3"/>
  <c r="J109" i="3"/>
  <c r="O109" i="3" s="1"/>
  <c r="N46" i="3"/>
  <c r="O46" i="3" s="1"/>
  <c r="O511" i="3"/>
  <c r="S336" i="3"/>
  <c r="Q336" i="3"/>
  <c r="C21" i="7" s="1"/>
  <c r="R336" i="3"/>
  <c r="C23" i="8" s="1"/>
  <c r="I23" i="8" s="1"/>
  <c r="T336" i="3"/>
  <c r="N130" i="3"/>
  <c r="O130" i="3" s="1"/>
  <c r="N158" i="3"/>
  <c r="O158" i="3" s="1"/>
  <c r="J62" i="3"/>
  <c r="O62" i="3" s="1"/>
  <c r="N55" i="3"/>
  <c r="O55" i="3" s="1"/>
  <c r="N213" i="3"/>
  <c r="O213" i="3" s="1"/>
  <c r="S192" i="3"/>
  <c r="J263" i="3"/>
  <c r="G286" i="3"/>
  <c r="N381" i="3"/>
  <c r="O381" i="3" s="1"/>
  <c r="J93" i="3"/>
  <c r="O93" i="3" s="1"/>
  <c r="N61" i="3"/>
  <c r="O61" i="3" s="1"/>
  <c r="N423" i="3"/>
  <c r="O423" i="3" s="1"/>
  <c r="N59" i="3"/>
  <c r="O59" i="3" s="1"/>
  <c r="J44" i="3"/>
  <c r="O44" i="3" s="1"/>
  <c r="N421" i="3"/>
  <c r="O421" i="3" s="1"/>
  <c r="N57" i="3"/>
  <c r="O57" i="3" s="1"/>
  <c r="J374" i="2"/>
  <c r="J233" i="3"/>
  <c r="N233" i="3"/>
  <c r="J279" i="3"/>
  <c r="N279" i="3"/>
  <c r="J152" i="3"/>
  <c r="N152" i="3"/>
  <c r="J296" i="3"/>
  <c r="N296" i="3"/>
  <c r="N276" i="3"/>
  <c r="J276" i="3"/>
  <c r="N48" i="3"/>
  <c r="O48" i="3" s="1"/>
  <c r="N280" i="3"/>
  <c r="J280" i="3"/>
  <c r="N187" i="3"/>
  <c r="J187" i="3"/>
  <c r="N160" i="3"/>
  <c r="O160" i="3" s="1"/>
  <c r="N364" i="3"/>
  <c r="O364" i="3" s="1"/>
  <c r="N197" i="3"/>
  <c r="O197" i="3" s="1"/>
  <c r="J434" i="3"/>
  <c r="O434" i="3" s="1"/>
  <c r="N183" i="3"/>
  <c r="O183" i="3" s="1"/>
  <c r="N365" i="3"/>
  <c r="O365" i="3" s="1"/>
  <c r="Q192" i="3"/>
  <c r="J162" i="3"/>
  <c r="O162" i="3" s="1"/>
  <c r="J49" i="3"/>
  <c r="O49" i="3" s="1"/>
  <c r="N188" i="3"/>
  <c r="G192" i="3"/>
  <c r="J56" i="3"/>
  <c r="O56" i="3" s="1"/>
  <c r="N97" i="3"/>
  <c r="O97" i="3" s="1"/>
  <c r="T192" i="3"/>
  <c r="N300" i="3"/>
  <c r="O300" i="3" s="1"/>
  <c r="N277" i="3"/>
  <c r="O277" i="3" s="1"/>
  <c r="N60" i="3"/>
  <c r="O60" i="3" s="1"/>
  <c r="J147" i="3"/>
  <c r="O147" i="3" s="1"/>
  <c r="J15" i="3"/>
  <c r="O15" i="3" s="1"/>
  <c r="N149" i="3"/>
  <c r="O149" i="3" s="1"/>
  <c r="R192" i="3"/>
  <c r="U192" i="3"/>
  <c r="T153" i="3"/>
  <c r="U153" i="3"/>
  <c r="N518" i="3"/>
  <c r="N134" i="3"/>
  <c r="O134" i="3" s="1"/>
  <c r="J214" i="3"/>
  <c r="O214" i="3" s="1"/>
  <c r="N206" i="3"/>
  <c r="O206" i="3" s="1"/>
  <c r="N367" i="3"/>
  <c r="O367" i="3" s="1"/>
  <c r="N53" i="3"/>
  <c r="O53" i="3" s="1"/>
  <c r="R153" i="3"/>
  <c r="Q153" i="3"/>
  <c r="S153" i="3"/>
  <c r="J141" i="3"/>
  <c r="G153" i="3"/>
  <c r="J268" i="3"/>
  <c r="O268" i="3" s="1"/>
  <c r="N133" i="3"/>
  <c r="O133" i="3" s="1"/>
  <c r="N113" i="3"/>
  <c r="O113" i="3" s="1"/>
  <c r="J82" i="3"/>
  <c r="O82" i="3" s="1"/>
  <c r="J85" i="3"/>
  <c r="O85" i="3" s="1"/>
  <c r="J150" i="3"/>
  <c r="O150" i="3" s="1"/>
  <c r="N136" i="3"/>
  <c r="O136" i="3" s="1"/>
  <c r="S26" i="3"/>
  <c r="U216" i="3"/>
  <c r="J446" i="3"/>
  <c r="N68" i="3"/>
  <c r="O68" i="3" s="1"/>
  <c r="N420" i="3"/>
  <c r="O420" i="3" s="1"/>
  <c r="N83" i="3"/>
  <c r="O83" i="3" s="1"/>
  <c r="N282" i="3"/>
  <c r="O282" i="3" s="1"/>
  <c r="N70" i="3"/>
  <c r="O70" i="3" s="1"/>
  <c r="J58" i="3"/>
  <c r="O58" i="3" s="1"/>
  <c r="J427" i="3"/>
  <c r="O427" i="3" s="1"/>
  <c r="J510" i="3"/>
  <c r="J512" i="3"/>
  <c r="O512" i="3" s="1"/>
  <c r="J269" i="3"/>
  <c r="O269" i="3" s="1"/>
  <c r="N126" i="3"/>
  <c r="O126" i="3" s="1"/>
  <c r="N161" i="3"/>
  <c r="O161" i="3" s="1"/>
  <c r="J470" i="3"/>
  <c r="O470" i="3" s="1"/>
  <c r="J173" i="3"/>
  <c r="O173" i="3" s="1"/>
  <c r="O539" i="3"/>
  <c r="J221" i="3"/>
  <c r="O221" i="3" s="1"/>
  <c r="O354" i="3"/>
  <c r="N121" i="3"/>
  <c r="O121" i="3" s="1"/>
  <c r="J74" i="3"/>
  <c r="O74" i="3" s="1"/>
  <c r="J108" i="3"/>
  <c r="O108" i="3" s="1"/>
  <c r="J104" i="3"/>
  <c r="O104" i="3" s="1"/>
  <c r="J409" i="3"/>
  <c r="O409" i="3" s="1"/>
  <c r="J132" i="3"/>
  <c r="O132" i="3" s="1"/>
  <c r="N99" i="3"/>
  <c r="O99" i="3" s="1"/>
  <c r="J86" i="3"/>
  <c r="O86" i="3" s="1"/>
  <c r="N69" i="3"/>
  <c r="O69" i="3" s="1"/>
  <c r="J422" i="3"/>
  <c r="O422" i="3" s="1"/>
  <c r="J88" i="3"/>
  <c r="O88" i="3" s="1"/>
  <c r="N345" i="3"/>
  <c r="O345" i="3" s="1"/>
  <c r="N80" i="3"/>
  <c r="O80" i="3" s="1"/>
  <c r="N495" i="3"/>
  <c r="O495" i="3" s="1"/>
  <c r="J95" i="3"/>
  <c r="O95" i="3" s="1"/>
  <c r="G226" i="2"/>
  <c r="G540" i="2" s="1"/>
  <c r="G2" i="2" s="1"/>
  <c r="G3" i="2" s="1"/>
  <c r="O184" i="2"/>
  <c r="V184" i="2" s="1"/>
  <c r="S501" i="3"/>
  <c r="C51" i="7" s="1"/>
  <c r="Q222" i="3"/>
  <c r="R90" i="3"/>
  <c r="R63" i="3"/>
  <c r="T138" i="3"/>
  <c r="R75" i="3"/>
  <c r="U75" i="3"/>
  <c r="J307" i="3"/>
  <c r="O307" i="3" s="1"/>
  <c r="J480" i="3"/>
  <c r="O480" i="3" s="1"/>
  <c r="N141" i="3"/>
  <c r="O371" i="3"/>
  <c r="N220" i="3"/>
  <c r="O220" i="3" s="1"/>
  <c r="O305" i="2"/>
  <c r="V305" i="2" s="1"/>
  <c r="O318" i="3"/>
  <c r="J448" i="3"/>
  <c r="O448" i="3" s="1"/>
  <c r="N135" i="3"/>
  <c r="O135" i="3" s="1"/>
  <c r="J79" i="3"/>
  <c r="O79" i="3" s="1"/>
  <c r="J257" i="3"/>
  <c r="O257" i="3" s="1"/>
  <c r="J256" i="3"/>
  <c r="O256" i="3" s="1"/>
  <c r="N230" i="3"/>
  <c r="O230" i="3" s="1"/>
  <c r="J151" i="3"/>
  <c r="O151" i="3" s="1"/>
  <c r="N146" i="3"/>
  <c r="O146" i="3" s="1"/>
  <c r="J112" i="3"/>
  <c r="O112" i="3" s="1"/>
  <c r="T226" i="2"/>
  <c r="T540" i="2" s="1"/>
  <c r="N363" i="3"/>
  <c r="O363" i="3" s="1"/>
  <c r="N16" i="3"/>
  <c r="O16" i="3" s="1"/>
  <c r="J212" i="3"/>
  <c r="O212" i="3" s="1"/>
  <c r="J148" i="3"/>
  <c r="O148" i="3" s="1"/>
  <c r="J11" i="3"/>
  <c r="O11" i="3" s="1"/>
  <c r="J71" i="3"/>
  <c r="O71" i="3" s="1"/>
  <c r="S216" i="3"/>
  <c r="J514" i="3"/>
  <c r="O514" i="3" s="1"/>
  <c r="N127" i="3"/>
  <c r="O127" i="3" s="1"/>
  <c r="N159" i="3"/>
  <c r="J45" i="3"/>
  <c r="O45" i="3" s="1"/>
  <c r="J215" i="3"/>
  <c r="O215" i="3" s="1"/>
  <c r="N351" i="3"/>
  <c r="O351" i="3" s="1"/>
  <c r="T75" i="3"/>
  <c r="Q90" i="3"/>
  <c r="U222" i="3"/>
  <c r="N264" i="3"/>
  <c r="O264" i="3" s="1"/>
  <c r="N449" i="3"/>
  <c r="O449" i="3" s="1"/>
  <c r="N115" i="3"/>
  <c r="O115" i="3" s="1"/>
  <c r="N110" i="3"/>
  <c r="O110" i="3" s="1"/>
  <c r="J395" i="3"/>
  <c r="J437" i="3"/>
  <c r="O437" i="3" s="1"/>
  <c r="N182" i="3"/>
  <c r="O182" i="3" s="1"/>
  <c r="J299" i="3"/>
  <c r="O299" i="3" s="1"/>
  <c r="N499" i="3"/>
  <c r="O499" i="3" s="1"/>
  <c r="J346" i="3"/>
  <c r="O346" i="3" s="1"/>
  <c r="U184" i="3"/>
  <c r="Q35" i="3"/>
  <c r="J390" i="3"/>
  <c r="O390" i="3" s="1"/>
  <c r="N255" i="3"/>
  <c r="O255" i="3" s="1"/>
  <c r="N201" i="3"/>
  <c r="N128" i="3"/>
  <c r="O128" i="3" s="1"/>
  <c r="J171" i="3"/>
  <c r="O171" i="3" s="1"/>
  <c r="N106" i="3"/>
  <c r="O106" i="3" s="1"/>
  <c r="N426" i="3"/>
  <c r="O426" i="3" s="1"/>
  <c r="N347" i="3"/>
  <c r="O347" i="3" s="1"/>
  <c r="J14" i="3"/>
  <c r="O14" i="3" s="1"/>
  <c r="G198" i="3"/>
  <c r="N195" i="3"/>
  <c r="O195" i="3" s="1"/>
  <c r="R26" i="3"/>
  <c r="J489" i="3"/>
  <c r="O489" i="3" s="1"/>
  <c r="N265" i="3"/>
  <c r="O265" i="3" s="1"/>
  <c r="N170" i="3"/>
  <c r="O170" i="3" s="1"/>
  <c r="N107" i="3"/>
  <c r="O107" i="3" s="1"/>
  <c r="J425" i="3"/>
  <c r="O425" i="3" s="1"/>
  <c r="J231" i="3"/>
  <c r="O231" i="3" s="1"/>
  <c r="J357" i="3"/>
  <c r="O357" i="3" s="1"/>
  <c r="R184" i="3"/>
  <c r="R501" i="3"/>
  <c r="Q164" i="3"/>
  <c r="S116" i="3"/>
  <c r="R116" i="3"/>
  <c r="U116" i="3"/>
  <c r="S75" i="3"/>
  <c r="Q63" i="3"/>
  <c r="T63" i="3"/>
  <c r="T35" i="3"/>
  <c r="Q216" i="3"/>
  <c r="U164" i="3"/>
  <c r="Q138" i="3"/>
  <c r="R101" i="3"/>
  <c r="S101" i="3"/>
  <c r="J124" i="3"/>
  <c r="N124" i="3"/>
  <c r="J89" i="3"/>
  <c r="N89" i="3"/>
  <c r="J366" i="3"/>
  <c r="O366" i="3" s="1"/>
  <c r="G90" i="3"/>
  <c r="J391" i="3"/>
  <c r="O391" i="3" s="1"/>
  <c r="G26" i="3"/>
  <c r="J100" i="3"/>
  <c r="O100" i="3" s="1"/>
  <c r="U90" i="3"/>
  <c r="S90" i="3"/>
  <c r="G101" i="3"/>
  <c r="T176" i="3"/>
  <c r="R176" i="3"/>
  <c r="Q26" i="3"/>
  <c r="S392" i="3"/>
  <c r="C45" i="7" s="1"/>
  <c r="J457" i="3"/>
  <c r="O457" i="3" s="1"/>
  <c r="J273" i="3"/>
  <c r="O273" i="3" s="1"/>
  <c r="J285" i="3"/>
  <c r="O285" i="3" s="1"/>
  <c r="N131" i="3"/>
  <c r="O131" i="3" s="1"/>
  <c r="N122" i="3"/>
  <c r="O122" i="3" s="1"/>
  <c r="N84" i="3"/>
  <c r="N534" i="3"/>
  <c r="O534" i="3" s="1"/>
  <c r="N438" i="3"/>
  <c r="O438" i="3" s="1"/>
  <c r="N428" i="3"/>
  <c r="O428" i="3" s="1"/>
  <c r="N466" i="3"/>
  <c r="O466" i="3" s="1"/>
  <c r="J163" i="3"/>
  <c r="O163" i="3" s="1"/>
  <c r="J191" i="3"/>
  <c r="O191" i="3" s="1"/>
  <c r="J145" i="3"/>
  <c r="O145" i="3" s="1"/>
  <c r="J342" i="3"/>
  <c r="N419" i="3"/>
  <c r="O419" i="3" s="1"/>
  <c r="O333" i="3"/>
  <c r="O387" i="3"/>
  <c r="N50" i="3"/>
  <c r="O50" i="3" s="1"/>
  <c r="G501" i="3"/>
  <c r="R430" i="3"/>
  <c r="R164" i="3"/>
  <c r="S164" i="3"/>
  <c r="G116" i="3"/>
  <c r="Q116" i="3"/>
  <c r="G75" i="3"/>
  <c r="Q75" i="3"/>
  <c r="S63" i="3"/>
  <c r="U198" i="3"/>
  <c r="R216" i="3"/>
  <c r="Q184" i="3"/>
  <c r="T164" i="3"/>
  <c r="R138" i="3"/>
  <c r="Q101" i="3"/>
  <c r="T101" i="3"/>
  <c r="T90" i="3"/>
  <c r="N10" i="3"/>
  <c r="O10" i="3" s="1"/>
  <c r="J465" i="3"/>
  <c r="O465" i="3" s="1"/>
  <c r="N510" i="3"/>
  <c r="N383" i="3"/>
  <c r="O383" i="3" s="1"/>
  <c r="G63" i="3"/>
  <c r="J435" i="3"/>
  <c r="O435" i="3" s="1"/>
  <c r="N368" i="3"/>
  <c r="O368" i="3" s="1"/>
  <c r="G138" i="3"/>
  <c r="N179" i="3"/>
  <c r="O179" i="3" s="1"/>
  <c r="N211" i="3"/>
  <c r="J441" i="3"/>
  <c r="O441" i="3" s="1"/>
  <c r="J429" i="3"/>
  <c r="O429" i="3" s="1"/>
  <c r="N204" i="3"/>
  <c r="O204" i="3" s="1"/>
  <c r="J9" i="3"/>
  <c r="O9" i="3" s="1"/>
  <c r="T461" i="3"/>
  <c r="C65" i="11" s="1"/>
  <c r="R450" i="3"/>
  <c r="Q450" i="3"/>
  <c r="T207" i="3"/>
  <c r="R207" i="3"/>
  <c r="R198" i="3"/>
  <c r="T222" i="3"/>
  <c r="U101" i="3"/>
  <c r="T291" i="3"/>
  <c r="O526" i="3"/>
  <c r="R515" i="3"/>
  <c r="Q443" i="3"/>
  <c r="U473" i="3"/>
  <c r="B28" i="12" s="1"/>
  <c r="F28" i="12" s="1"/>
  <c r="R392" i="3"/>
  <c r="E29" i="11" s="1"/>
  <c r="G29" i="11" s="1"/>
  <c r="R376" i="3"/>
  <c r="E28" i="11" s="1"/>
  <c r="G28" i="11" s="1"/>
  <c r="G216" i="3"/>
  <c r="T216" i="3"/>
  <c r="S138" i="3"/>
  <c r="N506" i="3"/>
  <c r="O506" i="3" s="1"/>
  <c r="J468" i="3"/>
  <c r="O468" i="3" s="1"/>
  <c r="J157" i="3"/>
  <c r="G164" i="3"/>
  <c r="Q542" i="3"/>
  <c r="J467" i="3"/>
  <c r="O467" i="3" s="1"/>
  <c r="J73" i="3"/>
  <c r="O73" i="3" s="1"/>
  <c r="Q176" i="3"/>
  <c r="T26" i="3"/>
  <c r="T116" i="3"/>
  <c r="U63" i="3"/>
  <c r="U138" i="3"/>
  <c r="J172" i="3"/>
  <c r="O172" i="3" s="1"/>
  <c r="J96" i="3"/>
  <c r="O96" i="3" s="1"/>
  <c r="O426" i="2"/>
  <c r="V426" i="2" s="1"/>
  <c r="V412" i="2"/>
  <c r="O75" i="2"/>
  <c r="V75" i="2" s="1"/>
  <c r="V71" i="2"/>
  <c r="O164" i="2"/>
  <c r="V164" i="2" s="1"/>
  <c r="V156" i="2"/>
  <c r="O176" i="2"/>
  <c r="V176" i="2" s="1"/>
  <c r="V170" i="2"/>
  <c r="J453" i="3"/>
  <c r="O453" i="3" s="1"/>
  <c r="N343" i="3"/>
  <c r="O343" i="3" s="1"/>
  <c r="N243" i="3"/>
  <c r="O243" i="3" s="1"/>
  <c r="G35" i="3"/>
  <c r="N490" i="3"/>
  <c r="O490" i="3" s="1"/>
  <c r="J424" i="3"/>
  <c r="O424" i="3" s="1"/>
  <c r="J439" i="3"/>
  <c r="O439" i="3" s="1"/>
  <c r="J374" i="3"/>
  <c r="O374" i="3" s="1"/>
  <c r="J379" i="3"/>
  <c r="O379" i="3" s="1"/>
  <c r="T542" i="3"/>
  <c r="E54" i="11" s="1"/>
  <c r="G54" i="11" s="1"/>
  <c r="J416" i="3"/>
  <c r="O416" i="3" s="1"/>
  <c r="J459" i="3"/>
  <c r="O459" i="3" s="1"/>
  <c r="N433" i="3"/>
  <c r="O433" i="3" s="1"/>
  <c r="G430" i="3"/>
  <c r="N327" i="3"/>
  <c r="O327" i="3" s="1"/>
  <c r="N252" i="3"/>
  <c r="O252" i="3" s="1"/>
  <c r="N189" i="3"/>
  <c r="O189" i="3" s="1"/>
  <c r="J142" i="3"/>
  <c r="O142" i="3" s="1"/>
  <c r="N111" i="3"/>
  <c r="J508" i="3"/>
  <c r="O508" i="3" s="1"/>
  <c r="J245" i="3"/>
  <c r="O245" i="3" s="1"/>
  <c r="J244" i="3"/>
  <c r="O244" i="3" s="1"/>
  <c r="N442" i="3"/>
  <c r="O442" i="3" s="1"/>
  <c r="O291" i="2"/>
  <c r="V291" i="2" s="1"/>
  <c r="N507" i="3"/>
  <c r="O507" i="3" s="1"/>
  <c r="O446" i="2"/>
  <c r="V446" i="2" s="1"/>
  <c r="V442" i="2"/>
  <c r="O198" i="2"/>
  <c r="V198" i="2" s="1"/>
  <c r="V195" i="2"/>
  <c r="O487" i="2"/>
  <c r="V487" i="2" s="1"/>
  <c r="V486" i="2"/>
  <c r="O386" i="2"/>
  <c r="V386" i="2" s="1"/>
  <c r="J111" i="3"/>
  <c r="S291" i="3"/>
  <c r="J535" i="3"/>
  <c r="O535" i="3" s="1"/>
  <c r="G491" i="3"/>
  <c r="J456" i="3"/>
  <c r="J270" i="3"/>
  <c r="O270" i="3" s="1"/>
  <c r="N246" i="3"/>
  <c r="O246" i="3" s="1"/>
  <c r="J290" i="3"/>
  <c r="O290" i="3" s="1"/>
  <c r="J399" i="3"/>
  <c r="O399" i="3" s="1"/>
  <c r="N454" i="3"/>
  <c r="O454" i="3" s="1"/>
  <c r="N440" i="3"/>
  <c r="O440" i="3" s="1"/>
  <c r="J247" i="3"/>
  <c r="O247" i="3" s="1"/>
  <c r="J175" i="3"/>
  <c r="O175" i="3" s="1"/>
  <c r="U226" i="2"/>
  <c r="U540" i="2" s="1"/>
  <c r="T184" i="3"/>
  <c r="U176" i="3"/>
  <c r="U35" i="3"/>
  <c r="R35" i="3"/>
  <c r="U26" i="3"/>
  <c r="U376" i="3"/>
  <c r="B6" i="12" s="1"/>
  <c r="Q359" i="3"/>
  <c r="C25" i="7" s="1"/>
  <c r="Q473" i="3"/>
  <c r="Q430" i="3"/>
  <c r="R222" i="3"/>
  <c r="R461" i="3"/>
  <c r="T501" i="3"/>
  <c r="C51" i="11" s="1"/>
  <c r="R443" i="3"/>
  <c r="R473" i="3"/>
  <c r="U515" i="3"/>
  <c r="D14" i="12" s="1"/>
  <c r="U443" i="3"/>
  <c r="B22" i="12" s="1"/>
  <c r="F22" i="12" s="1"/>
  <c r="G515" i="3"/>
  <c r="U430" i="3"/>
  <c r="B21" i="12" s="1"/>
  <c r="T430" i="3"/>
  <c r="E59" i="11" s="1"/>
  <c r="R491" i="3"/>
  <c r="T450" i="3"/>
  <c r="C65" i="8" s="1"/>
  <c r="U450" i="3"/>
  <c r="C26" i="9" s="1"/>
  <c r="U491" i="3"/>
  <c r="B12" i="12" s="1"/>
  <c r="U359" i="3"/>
  <c r="D5" i="12" s="1"/>
  <c r="D9" i="12" s="1"/>
  <c r="R359" i="3"/>
  <c r="C27" i="8" s="1"/>
  <c r="T359" i="3"/>
  <c r="C44" i="8" s="1"/>
  <c r="U207" i="3"/>
  <c r="Q207" i="3"/>
  <c r="T198" i="3"/>
  <c r="Q198" i="3"/>
  <c r="T308" i="3"/>
  <c r="Q392" i="3"/>
  <c r="C27" i="7" s="1"/>
  <c r="T392" i="3"/>
  <c r="E45" i="11" s="1"/>
  <c r="G45" i="11" s="1"/>
  <c r="U392" i="3"/>
  <c r="B7" i="12" s="1"/>
  <c r="F7" i="12" s="1"/>
  <c r="T376" i="3"/>
  <c r="E44" i="11" s="1"/>
  <c r="Q376" i="3"/>
  <c r="C26" i="7" s="1"/>
  <c r="O216" i="2"/>
  <c r="V216" i="2" s="1"/>
  <c r="V210" i="2"/>
  <c r="J505" i="3"/>
  <c r="O505" i="3" s="1"/>
  <c r="J272" i="3"/>
  <c r="O272" i="3" s="1"/>
  <c r="U291" i="3"/>
  <c r="R17" i="3"/>
  <c r="U17" i="3"/>
  <c r="O260" i="2"/>
  <c r="V260" i="2" s="1"/>
  <c r="V243" i="2"/>
  <c r="T473" i="3"/>
  <c r="C66" i="11" s="1"/>
  <c r="G66" i="11" s="1"/>
  <c r="T515" i="3"/>
  <c r="E52" i="11" s="1"/>
  <c r="G52" i="11" s="1"/>
  <c r="Q515" i="3"/>
  <c r="T491" i="3"/>
  <c r="E50" i="11" s="1"/>
  <c r="Q491" i="3"/>
  <c r="M2" i="6"/>
  <c r="S491" i="3"/>
  <c r="E62" i="10" s="1"/>
  <c r="S222" i="3"/>
  <c r="S184" i="3"/>
  <c r="S198" i="3"/>
  <c r="S176" i="3"/>
  <c r="S35" i="3"/>
  <c r="S17" i="3"/>
  <c r="S376" i="3"/>
  <c r="C44" i="7" s="1"/>
  <c r="S461" i="3"/>
  <c r="C65" i="7" s="1"/>
  <c r="S473" i="3"/>
  <c r="C66" i="7" s="1"/>
  <c r="S515" i="3"/>
  <c r="C52" i="7" s="1"/>
  <c r="S450" i="3"/>
  <c r="E55" i="10" s="1"/>
  <c r="S430" i="3"/>
  <c r="C59" i="7" s="1"/>
  <c r="S207" i="3"/>
  <c r="S359" i="3"/>
  <c r="E43" i="10" s="1"/>
  <c r="J471" i="3"/>
  <c r="N471" i="3"/>
  <c r="G473" i="3"/>
  <c r="J464" i="3"/>
  <c r="J180" i="3"/>
  <c r="G184" i="3"/>
  <c r="G176" i="3"/>
  <c r="N174" i="3"/>
  <c r="U461" i="3"/>
  <c r="C27" i="9" s="1"/>
  <c r="I27" i="9" s="1"/>
  <c r="J494" i="3"/>
  <c r="J501" i="3" s="1"/>
  <c r="N494" i="3"/>
  <c r="J418" i="3"/>
  <c r="N418" i="3"/>
  <c r="T443" i="3"/>
  <c r="C60" i="11" s="1"/>
  <c r="C61" i="11" s="1"/>
  <c r="N235" i="3"/>
  <c r="J235" i="3"/>
  <c r="N504" i="3"/>
  <c r="O504" i="3" s="1"/>
  <c r="N375" i="3"/>
  <c r="O375" i="3" s="1"/>
  <c r="N458" i="3"/>
  <c r="O458" i="3" s="1"/>
  <c r="O439" i="2"/>
  <c r="V439" i="2" s="1"/>
  <c r="O101" i="2"/>
  <c r="V101" i="2" s="1"/>
  <c r="J362" i="3"/>
  <c r="O362" i="3" s="1"/>
  <c r="J417" i="3"/>
  <c r="N224" i="2"/>
  <c r="N536" i="3"/>
  <c r="J536" i="3"/>
  <c r="J190" i="3"/>
  <c r="N190" i="3"/>
  <c r="J436" i="3"/>
  <c r="N436" i="3"/>
  <c r="G443" i="3"/>
  <c r="Q461" i="3"/>
  <c r="N266" i="3"/>
  <c r="J266" i="3"/>
  <c r="J219" i="3"/>
  <c r="O219" i="3" s="1"/>
  <c r="G222" i="3"/>
  <c r="J533" i="3"/>
  <c r="O533" i="3" s="1"/>
  <c r="N397" i="3"/>
  <c r="O397" i="3" s="1"/>
  <c r="N469" i="3"/>
  <c r="O469" i="3" s="1"/>
  <c r="N464" i="3"/>
  <c r="N271" i="3"/>
  <c r="J271" i="3"/>
  <c r="N180" i="3"/>
  <c r="O353" i="2"/>
  <c r="N357" i="2"/>
  <c r="N181" i="3"/>
  <c r="J181" i="3"/>
  <c r="N447" i="3"/>
  <c r="G450" i="3"/>
  <c r="J382" i="3"/>
  <c r="N382" i="3"/>
  <c r="N455" i="3"/>
  <c r="G461" i="3"/>
  <c r="J460" i="3"/>
  <c r="N460" i="3"/>
  <c r="S443" i="3"/>
  <c r="C60" i="7" s="1"/>
  <c r="N488" i="3"/>
  <c r="J488" i="3"/>
  <c r="G207" i="3"/>
  <c r="J205" i="3"/>
  <c r="O205" i="3" s="1"/>
  <c r="J312" i="3"/>
  <c r="N312" i="3"/>
  <c r="J455" i="3"/>
  <c r="N350" i="3"/>
  <c r="O350" i="3" s="1"/>
  <c r="J384" i="3"/>
  <c r="J174" i="3"/>
  <c r="J224" i="2"/>
  <c r="J166" i="2"/>
  <c r="O536" i="2"/>
  <c r="U542" i="3"/>
  <c r="C16" i="9" s="1"/>
  <c r="I16" i="9" s="1"/>
  <c r="O304" i="3"/>
  <c r="O222" i="2"/>
  <c r="V222" i="2" s="1"/>
  <c r="O63" i="2"/>
  <c r="V63" i="2" s="1"/>
  <c r="O457" i="2"/>
  <c r="V457" i="2" s="1"/>
  <c r="O116" i="2"/>
  <c r="V116" i="2" s="1"/>
  <c r="U308" i="3"/>
  <c r="O374" i="2"/>
  <c r="V374" i="2" s="1"/>
  <c r="N311" i="3"/>
  <c r="O311" i="3" s="1"/>
  <c r="S542" i="3"/>
  <c r="E66" i="10" s="1"/>
  <c r="G66" i="10" s="1"/>
  <c r="R542" i="3"/>
  <c r="S226" i="2"/>
  <c r="S540" i="2" s="1"/>
  <c r="O286" i="2"/>
  <c r="V286" i="2" s="1"/>
  <c r="O469" i="2"/>
  <c r="V469" i="2" s="1"/>
  <c r="O481" i="2"/>
  <c r="V481" i="2" s="1"/>
  <c r="T17" i="3"/>
  <c r="S322" i="3"/>
  <c r="Q17" i="3"/>
  <c r="R291" i="3"/>
  <c r="E17" i="11" s="1"/>
  <c r="N239" i="3"/>
  <c r="O239" i="3" s="1"/>
  <c r="J522" i="3"/>
  <c r="O522" i="3" s="1"/>
  <c r="N259" i="3"/>
  <c r="O259" i="3" s="1"/>
  <c r="J315" i="3"/>
  <c r="O315" i="3" s="1"/>
  <c r="J313" i="3"/>
  <c r="O313" i="3" s="1"/>
  <c r="O240" i="2"/>
  <c r="V240" i="2" s="1"/>
  <c r="N249" i="3"/>
  <c r="O249" i="3" s="1"/>
  <c r="J520" i="3"/>
  <c r="O520" i="3" s="1"/>
  <c r="J248" i="3"/>
  <c r="O248" i="3" s="1"/>
  <c r="J484" i="3"/>
  <c r="O484" i="3" s="1"/>
  <c r="J325" i="3"/>
  <c r="O105" i="3"/>
  <c r="O67" i="3"/>
  <c r="G291" i="3"/>
  <c r="J274" i="3"/>
  <c r="O274" i="3" s="1"/>
  <c r="N229" i="3"/>
  <c r="O229" i="3" s="1"/>
  <c r="J253" i="3"/>
  <c r="O253" i="3" s="1"/>
  <c r="N479" i="3"/>
  <c r="O479" i="3" s="1"/>
  <c r="J289" i="3"/>
  <c r="N258" i="3"/>
  <c r="O258" i="3" s="1"/>
  <c r="N301" i="3"/>
  <c r="O301" i="3" s="1"/>
  <c r="N237" i="3"/>
  <c r="O237" i="3" s="1"/>
  <c r="J477" i="3"/>
  <c r="O477" i="3" s="1"/>
  <c r="N527" i="3"/>
  <c r="O527" i="3" s="1"/>
  <c r="N314" i="3"/>
  <c r="O314" i="3" s="1"/>
  <c r="N263" i="3"/>
  <c r="O263" i="3" s="1"/>
  <c r="N232" i="3"/>
  <c r="O232" i="3" s="1"/>
  <c r="J400" i="3"/>
  <c r="O400" i="3" s="1"/>
  <c r="J326" i="3"/>
  <c r="O326" i="3" s="1"/>
  <c r="J26" i="3"/>
  <c r="G308" i="3"/>
  <c r="N319" i="3"/>
  <c r="O319" i="3" s="1"/>
  <c r="O52" i="3"/>
  <c r="J238" i="3"/>
  <c r="O238" i="3" s="1"/>
  <c r="N13" i="3"/>
  <c r="J298" i="3"/>
  <c r="J481" i="3"/>
  <c r="O481" i="3" s="1"/>
  <c r="J476" i="3"/>
  <c r="O476" i="3" s="1"/>
  <c r="G392" i="3"/>
  <c r="N355" i="3"/>
  <c r="O355" i="3" s="1"/>
  <c r="N408" i="3"/>
  <c r="O408" i="3" s="1"/>
  <c r="G17" i="3"/>
  <c r="J521" i="3"/>
  <c r="O521" i="3" s="1"/>
  <c r="J388" i="3"/>
  <c r="O388" i="3" s="1"/>
  <c r="N321" i="3"/>
  <c r="O321" i="3" s="1"/>
  <c r="N305" i="3"/>
  <c r="O305" i="3" s="1"/>
  <c r="J281" i="3"/>
  <c r="O281" i="3" s="1"/>
  <c r="G260" i="3"/>
  <c r="G322" i="3"/>
  <c r="N251" i="3"/>
  <c r="O251" i="3" s="1"/>
  <c r="J254" i="3"/>
  <c r="O254" i="3" s="1"/>
  <c r="G240" i="3"/>
  <c r="J482" i="3"/>
  <c r="O482" i="3" s="1"/>
  <c r="J478" i="3"/>
  <c r="O478" i="3" s="1"/>
  <c r="J405" i="3"/>
  <c r="O405" i="3" s="1"/>
  <c r="G376" i="3"/>
  <c r="J372" i="3"/>
  <c r="O372" i="3" s="1"/>
  <c r="N289" i="3"/>
  <c r="N291" i="3" s="1"/>
  <c r="J284" i="3"/>
  <c r="O284" i="3" s="1"/>
  <c r="J267" i="3"/>
  <c r="O267" i="3" s="1"/>
  <c r="N329" i="3"/>
  <c r="N250" i="3"/>
  <c r="O250" i="3" s="1"/>
  <c r="J234" i="3"/>
  <c r="O234" i="3" s="1"/>
  <c r="O51" i="3"/>
  <c r="N236" i="3"/>
  <c r="O236" i="3" s="1"/>
  <c r="N295" i="3"/>
  <c r="O295" i="3" s="1"/>
  <c r="J188" i="3"/>
  <c r="O138" i="2"/>
  <c r="V138" i="2" s="1"/>
  <c r="N294" i="3"/>
  <c r="O294" i="3" s="1"/>
  <c r="O123" i="3"/>
  <c r="J334" i="3"/>
  <c r="O334" i="3" s="1"/>
  <c r="G485" i="3"/>
  <c r="Q291" i="3"/>
  <c r="C15" i="7" s="1"/>
  <c r="S308" i="3"/>
  <c r="T322" i="3"/>
  <c r="S286" i="3"/>
  <c r="T286" i="3"/>
  <c r="U286" i="3"/>
  <c r="S485" i="3"/>
  <c r="C67" i="7" s="1"/>
  <c r="U485" i="3"/>
  <c r="B29" i="12" s="1"/>
  <c r="F29" i="12" s="1"/>
  <c r="E46" i="10"/>
  <c r="G46" i="10" s="1"/>
  <c r="C47" i="8"/>
  <c r="I47" i="8" s="1"/>
  <c r="U260" i="3"/>
  <c r="T240" i="3"/>
  <c r="U240" i="3"/>
  <c r="S240" i="3"/>
  <c r="T485" i="3"/>
  <c r="C67" i="11" s="1"/>
  <c r="G67" i="11" s="1"/>
  <c r="T260" i="3"/>
  <c r="S260" i="3"/>
  <c r="U322" i="3"/>
  <c r="B13" i="12"/>
  <c r="F13" i="12" s="1"/>
  <c r="C13" i="9"/>
  <c r="I13" i="9" s="1"/>
  <c r="R286" i="3"/>
  <c r="C16" i="11" s="1"/>
  <c r="G16" i="11" s="1"/>
  <c r="Q286" i="3"/>
  <c r="C15" i="10" s="1"/>
  <c r="R485" i="3"/>
  <c r="Q240" i="3"/>
  <c r="C10" i="7" s="1"/>
  <c r="R240" i="3"/>
  <c r="E12" i="11" s="1"/>
  <c r="G12" i="11" s="1"/>
  <c r="Q260" i="3"/>
  <c r="C14" i="10" s="1"/>
  <c r="G14" i="10" s="1"/>
  <c r="R260" i="3"/>
  <c r="C15" i="11" s="1"/>
  <c r="R322" i="3"/>
  <c r="C22" i="11" s="1"/>
  <c r="G22" i="11" s="1"/>
  <c r="R308" i="3"/>
  <c r="C21" i="8" s="1"/>
  <c r="I21" i="8" s="1"/>
  <c r="Q485" i="3"/>
  <c r="Q322" i="3"/>
  <c r="C21" i="10" s="1"/>
  <c r="Q308" i="3"/>
  <c r="E20" i="10" s="1"/>
  <c r="J278" i="3"/>
  <c r="O278" i="3" s="1"/>
  <c r="Q226" i="2"/>
  <c r="J526" i="2"/>
  <c r="O495" i="2"/>
  <c r="J336" i="2"/>
  <c r="G542" i="3"/>
  <c r="N328" i="3"/>
  <c r="O328" i="3" s="1"/>
  <c r="O336" i="2"/>
  <c r="V336" i="2" s="1"/>
  <c r="N166" i="2"/>
  <c r="J540" i="3"/>
  <c r="O540" i="3" s="1"/>
  <c r="R226" i="2"/>
  <c r="R540" i="2" s="1"/>
  <c r="O153" i="2"/>
  <c r="V153" i="2" s="1"/>
  <c r="O508" i="2"/>
  <c r="N511" i="2"/>
  <c r="O90" i="2"/>
  <c r="V90" i="2" s="1"/>
  <c r="N275" i="3"/>
  <c r="J275" i="3"/>
  <c r="O144" i="3"/>
  <c r="J35" i="3"/>
  <c r="O526" i="2"/>
  <c r="V526" i="2" s="1"/>
  <c r="O403" i="2"/>
  <c r="N408" i="2"/>
  <c r="J401" i="3"/>
  <c r="N401" i="3"/>
  <c r="O404" i="3"/>
  <c r="O319" i="2"/>
  <c r="V319" i="2" s="1"/>
  <c r="O322" i="2"/>
  <c r="V322" i="2" s="1"/>
  <c r="O192" i="2"/>
  <c r="V192" i="2" s="1"/>
  <c r="N283" i="3"/>
  <c r="J283" i="3"/>
  <c r="O129" i="3"/>
  <c r="O207" i="2"/>
  <c r="V207" i="2" s="1"/>
  <c r="O17" i="2"/>
  <c r="O156" i="3"/>
  <c r="N26" i="3"/>
  <c r="N35" i="3"/>
  <c r="G40" i="3" l="1"/>
  <c r="O196" i="3"/>
  <c r="O518" i="3"/>
  <c r="O530" i="3" s="1"/>
  <c r="N530" i="3"/>
  <c r="J530" i="3"/>
  <c r="I530" i="3" s="1"/>
  <c r="N216" i="3"/>
  <c r="N450" i="3"/>
  <c r="O395" i="3"/>
  <c r="J410" i="3"/>
  <c r="I410" i="3" s="1"/>
  <c r="N410" i="3"/>
  <c r="L410" i="3" s="1"/>
  <c r="N336" i="3"/>
  <c r="L336" i="3" s="1"/>
  <c r="O325" i="3"/>
  <c r="J336" i="3"/>
  <c r="I336" i="3" s="1"/>
  <c r="N198" i="3"/>
  <c r="F5" i="12"/>
  <c r="O187" i="3"/>
  <c r="O276" i="3"/>
  <c r="J226" i="2"/>
  <c r="O280" i="3"/>
  <c r="O279" i="3"/>
  <c r="O296" i="3"/>
  <c r="O152" i="3"/>
  <c r="O233" i="3"/>
  <c r="J138" i="3"/>
  <c r="C63" i="10"/>
  <c r="G63" i="10" s="1"/>
  <c r="C22" i="9"/>
  <c r="I22" i="9" s="1"/>
  <c r="N222" i="3"/>
  <c r="J75" i="3"/>
  <c r="N430" i="3"/>
  <c r="L430" i="3" s="1"/>
  <c r="C66" i="8"/>
  <c r="I66" i="8" s="1"/>
  <c r="N392" i="3"/>
  <c r="L392" i="3" s="1"/>
  <c r="J63" i="3"/>
  <c r="N75" i="3"/>
  <c r="E28" i="10"/>
  <c r="G28" i="10" s="1"/>
  <c r="C52" i="8"/>
  <c r="I52" i="8" s="1"/>
  <c r="J450" i="3"/>
  <c r="E27" i="10"/>
  <c r="G27" i="10" s="1"/>
  <c r="J164" i="3"/>
  <c r="O446" i="3"/>
  <c r="O188" i="3"/>
  <c r="J192" i="3"/>
  <c r="N192" i="3"/>
  <c r="N101" i="3"/>
  <c r="C28" i="9"/>
  <c r="I28" i="9" s="1"/>
  <c r="E45" i="10"/>
  <c r="G45" i="10" s="1"/>
  <c r="J101" i="3"/>
  <c r="N164" i="3"/>
  <c r="O141" i="3"/>
  <c r="N153" i="3"/>
  <c r="J153" i="3"/>
  <c r="J222" i="3"/>
  <c r="C55" i="8"/>
  <c r="I55" i="8" s="1"/>
  <c r="O510" i="3"/>
  <c r="J216" i="3"/>
  <c r="O190" i="3"/>
  <c r="J184" i="3"/>
  <c r="Q40" i="3"/>
  <c r="C5" i="7" s="1"/>
  <c r="J116" i="3"/>
  <c r="O390" i="2"/>
  <c r="V390" i="2" s="1"/>
  <c r="N226" i="2"/>
  <c r="J308" i="3"/>
  <c r="I308" i="3" s="1"/>
  <c r="C50" i="7"/>
  <c r="R40" i="3"/>
  <c r="E7" i="11" s="1"/>
  <c r="G7" i="11" s="1"/>
  <c r="C12" i="9"/>
  <c r="I12" i="9" s="1"/>
  <c r="C29" i="9"/>
  <c r="I29" i="9" s="1"/>
  <c r="C5" i="9"/>
  <c r="I5" i="9" s="1"/>
  <c r="C53" i="8"/>
  <c r="I53" i="8" s="1"/>
  <c r="O159" i="3"/>
  <c r="O180" i="3"/>
  <c r="N485" i="3"/>
  <c r="L485" i="3" s="1"/>
  <c r="J291" i="3"/>
  <c r="I291" i="3" s="1"/>
  <c r="O157" i="3"/>
  <c r="O164" i="3" s="1"/>
  <c r="J359" i="3"/>
  <c r="I359" i="3" s="1"/>
  <c r="N90" i="3"/>
  <c r="J90" i="3"/>
  <c r="N207" i="3"/>
  <c r="E43" i="11"/>
  <c r="G43" i="11" s="1"/>
  <c r="J491" i="3"/>
  <c r="I491" i="3" s="1"/>
  <c r="C46" i="8"/>
  <c r="I46" i="8" s="1"/>
  <c r="C68" i="8"/>
  <c r="I68" i="8" s="1"/>
  <c r="B27" i="12"/>
  <c r="F27" i="12" s="1"/>
  <c r="O308" i="2"/>
  <c r="V308" i="2" s="1"/>
  <c r="N542" i="3"/>
  <c r="L542" i="3" s="1"/>
  <c r="I501" i="3"/>
  <c r="T40" i="3"/>
  <c r="T166" i="3"/>
  <c r="N138" i="3"/>
  <c r="O124" i="3"/>
  <c r="O138" i="3" s="1"/>
  <c r="N63" i="3"/>
  <c r="C45" i="8"/>
  <c r="I45" i="8" s="1"/>
  <c r="N376" i="3"/>
  <c r="L376" i="3" s="1"/>
  <c r="O201" i="3"/>
  <c r="O207" i="3" s="1"/>
  <c r="E26" i="10"/>
  <c r="G26" i="10" s="1"/>
  <c r="C14" i="9"/>
  <c r="I14" i="9" s="1"/>
  <c r="C60" i="8"/>
  <c r="E50" i="10"/>
  <c r="E52" i="10" s="1"/>
  <c r="C56" i="10"/>
  <c r="G56" i="10" s="1"/>
  <c r="J207" i="3"/>
  <c r="J443" i="3"/>
  <c r="I443" i="3" s="1"/>
  <c r="C61" i="8"/>
  <c r="I61" i="8" s="1"/>
  <c r="O211" i="3"/>
  <c r="O216" i="3" s="1"/>
  <c r="O436" i="3"/>
  <c r="O443" i="3" s="1"/>
  <c r="O536" i="3"/>
  <c r="O542" i="3" s="1"/>
  <c r="O494" i="3"/>
  <c r="O501" i="3" s="1"/>
  <c r="O89" i="3"/>
  <c r="Q412" i="3"/>
  <c r="O455" i="3"/>
  <c r="N515" i="3"/>
  <c r="L515" i="3" s="1"/>
  <c r="Q166" i="3"/>
  <c r="E7" i="10" s="1"/>
  <c r="G7" i="10" s="1"/>
  <c r="C67" i="8"/>
  <c r="I67" i="8" s="1"/>
  <c r="O84" i="3"/>
  <c r="J430" i="3"/>
  <c r="I430" i="3" s="1"/>
  <c r="N176" i="3"/>
  <c r="O464" i="3"/>
  <c r="O111" i="3"/>
  <c r="O116" i="3" s="1"/>
  <c r="G166" i="3"/>
  <c r="S166" i="3"/>
  <c r="R166" i="3"/>
  <c r="E8" i="11" s="1"/>
  <c r="C51" i="8"/>
  <c r="I51" i="8" s="1"/>
  <c r="J17" i="3"/>
  <c r="J40" i="3" s="1"/>
  <c r="O181" i="3"/>
  <c r="C43" i="7"/>
  <c r="C28" i="8"/>
  <c r="I28" i="8" s="1"/>
  <c r="J515" i="3"/>
  <c r="I515" i="3" s="1"/>
  <c r="U224" i="3"/>
  <c r="O174" i="3"/>
  <c r="O176" i="3" s="1"/>
  <c r="N491" i="3"/>
  <c r="L491" i="3" s="1"/>
  <c r="O342" i="3"/>
  <c r="O359" i="3" s="1"/>
  <c r="O460" i="3"/>
  <c r="O382" i="3"/>
  <c r="T224" i="3"/>
  <c r="U166" i="3"/>
  <c r="C7" i="9"/>
  <c r="I7" i="9" s="1"/>
  <c r="C15" i="9"/>
  <c r="I15" i="9" s="1"/>
  <c r="J473" i="3"/>
  <c r="I473" i="3" s="1"/>
  <c r="R224" i="3"/>
  <c r="E9" i="11" s="1"/>
  <c r="G9" i="11" s="1"/>
  <c r="N116" i="3"/>
  <c r="C29" i="8"/>
  <c r="I29" i="8" s="1"/>
  <c r="E27" i="11"/>
  <c r="G27" i="11" s="1"/>
  <c r="G31" i="11" s="1"/>
  <c r="E64" i="11"/>
  <c r="G64" i="11" s="1"/>
  <c r="O417" i="3"/>
  <c r="J392" i="3"/>
  <c r="I392" i="3" s="1"/>
  <c r="J322" i="3"/>
  <c r="I322" i="3" s="1"/>
  <c r="O271" i="3"/>
  <c r="O235" i="3"/>
  <c r="U40" i="3"/>
  <c r="J461" i="3"/>
  <c r="I461" i="3" s="1"/>
  <c r="N184" i="3"/>
  <c r="C6" i="9"/>
  <c r="I6" i="9" s="1"/>
  <c r="C21" i="9"/>
  <c r="I21" i="9" s="1"/>
  <c r="O408" i="2"/>
  <c r="V408" i="2" s="1"/>
  <c r="V403" i="2"/>
  <c r="O384" i="3"/>
  <c r="O392" i="3" s="1"/>
  <c r="O456" i="3"/>
  <c r="O40" i="2"/>
  <c r="V40" i="2" s="1"/>
  <c r="V17" i="2"/>
  <c r="B26" i="12"/>
  <c r="F26" i="12" s="1"/>
  <c r="J176" i="3"/>
  <c r="O511" i="2"/>
  <c r="V511" i="2" s="1"/>
  <c r="V508" i="2"/>
  <c r="O497" i="2"/>
  <c r="V497" i="2" s="1"/>
  <c r="V495" i="2"/>
  <c r="Q224" i="3"/>
  <c r="E8" i="10" s="1"/>
  <c r="G8" i="10" s="1"/>
  <c r="O538" i="2"/>
  <c r="V536" i="2"/>
  <c r="N461" i="3"/>
  <c r="L461" i="3" s="1"/>
  <c r="L450" i="3"/>
  <c r="O357" i="2"/>
  <c r="V357" i="2" s="1"/>
  <c r="V353" i="2"/>
  <c r="N473" i="3"/>
  <c r="L473" i="3" s="1"/>
  <c r="O266" i="3"/>
  <c r="O471" i="3"/>
  <c r="Q540" i="2"/>
  <c r="M24" i="6"/>
  <c r="M7" i="6"/>
  <c r="M14" i="6"/>
  <c r="Q14" i="6" s="1"/>
  <c r="M11" i="6"/>
  <c r="M12" i="6"/>
  <c r="M25" i="6"/>
  <c r="M26" i="6"/>
  <c r="M17" i="6"/>
  <c r="M29" i="6"/>
  <c r="M10" i="6"/>
  <c r="M27" i="6"/>
  <c r="M8" i="6"/>
  <c r="M13" i="6"/>
  <c r="M23" i="6"/>
  <c r="M28" i="6"/>
  <c r="M9" i="6"/>
  <c r="M18" i="6"/>
  <c r="M15" i="6"/>
  <c r="M16" i="6"/>
  <c r="C64" i="10"/>
  <c r="G64" i="10" s="1"/>
  <c r="C54" i="7"/>
  <c r="C57" i="10"/>
  <c r="G57" i="10" s="1"/>
  <c r="S40" i="3"/>
  <c r="E44" i="10"/>
  <c r="G44" i="10" s="1"/>
  <c r="C64" i="7"/>
  <c r="C68" i="7" s="1"/>
  <c r="S412" i="3"/>
  <c r="S224" i="3"/>
  <c r="N443" i="3"/>
  <c r="L443" i="3" s="1"/>
  <c r="O488" i="3"/>
  <c r="O491" i="3" s="1"/>
  <c r="N501" i="3"/>
  <c r="L501" i="3" s="1"/>
  <c r="N359" i="3"/>
  <c r="L359" i="3" s="1"/>
  <c r="G60" i="11"/>
  <c r="D16" i="12"/>
  <c r="F16" i="12" s="1"/>
  <c r="O447" i="3"/>
  <c r="O418" i="3"/>
  <c r="N286" i="3"/>
  <c r="L286" i="3" s="1"/>
  <c r="I450" i="3"/>
  <c r="O166" i="2"/>
  <c r="V166" i="2" s="1"/>
  <c r="G224" i="3"/>
  <c r="O312" i="3"/>
  <c r="O322" i="3" s="1"/>
  <c r="C46" i="7"/>
  <c r="C58" i="10"/>
  <c r="G58" i="10" s="1"/>
  <c r="C17" i="8"/>
  <c r="I17" i="8" s="1"/>
  <c r="J540" i="2"/>
  <c r="C28" i="7"/>
  <c r="E16" i="10"/>
  <c r="E17" i="10" s="1"/>
  <c r="J542" i="3"/>
  <c r="I542" i="3" s="1"/>
  <c r="O198" i="3"/>
  <c r="O101" i="3"/>
  <c r="N322" i="3"/>
  <c r="L322" i="3" s="1"/>
  <c r="G544" i="3"/>
  <c r="O485" i="3"/>
  <c r="L530" i="3"/>
  <c r="L291" i="3"/>
  <c r="J376" i="3"/>
  <c r="I376" i="3" s="1"/>
  <c r="O35" i="3"/>
  <c r="G412" i="3"/>
  <c r="O26" i="3"/>
  <c r="J485" i="3"/>
  <c r="I485" i="3" s="1"/>
  <c r="J260" i="3"/>
  <c r="I260" i="3" s="1"/>
  <c r="N240" i="3"/>
  <c r="L240" i="3" s="1"/>
  <c r="O289" i="3"/>
  <c r="O291" i="3" s="1"/>
  <c r="O298" i="3"/>
  <c r="O222" i="3"/>
  <c r="O63" i="3"/>
  <c r="O13" i="3"/>
  <c r="O17" i="3" s="1"/>
  <c r="N17" i="3"/>
  <c r="N40" i="3" s="1"/>
  <c r="N308" i="3"/>
  <c r="L308" i="3" s="1"/>
  <c r="N260" i="3"/>
  <c r="L260" i="3" s="1"/>
  <c r="O515" i="3"/>
  <c r="O329" i="3"/>
  <c r="O401" i="3"/>
  <c r="J286" i="3"/>
  <c r="I286" i="3" s="1"/>
  <c r="J240" i="3"/>
  <c r="I240" i="3" s="1"/>
  <c r="O376" i="3"/>
  <c r="C30" i="8"/>
  <c r="I30" i="8" s="1"/>
  <c r="C13" i="7"/>
  <c r="E53" i="11"/>
  <c r="G53" i="11" s="1"/>
  <c r="T412" i="3"/>
  <c r="E46" i="11"/>
  <c r="G46" i="11" s="1"/>
  <c r="U544" i="3"/>
  <c r="S544" i="3"/>
  <c r="T544" i="3"/>
  <c r="Q544" i="3"/>
  <c r="C53" i="7"/>
  <c r="C23" i="11"/>
  <c r="G23" i="11" s="1"/>
  <c r="C19" i="7"/>
  <c r="E11" i="10"/>
  <c r="G11" i="10" s="1"/>
  <c r="C22" i="10"/>
  <c r="G22" i="10" s="1"/>
  <c r="E29" i="10"/>
  <c r="G29" i="10" s="1"/>
  <c r="C22" i="8"/>
  <c r="I22" i="8" s="1"/>
  <c r="I24" i="8" s="1"/>
  <c r="C20" i="7"/>
  <c r="R412" i="3"/>
  <c r="C15" i="8"/>
  <c r="I15" i="8" s="1"/>
  <c r="R544" i="3"/>
  <c r="C14" i="7"/>
  <c r="C16" i="8"/>
  <c r="I16" i="8" s="1"/>
  <c r="E21" i="11"/>
  <c r="G21" i="11" s="1"/>
  <c r="C12" i="8"/>
  <c r="I12" i="8" s="1"/>
  <c r="O224" i="2"/>
  <c r="V224" i="2" s="1"/>
  <c r="O260" i="3"/>
  <c r="N540" i="2"/>
  <c r="O275" i="3"/>
  <c r="O283" i="3"/>
  <c r="E61" i="11"/>
  <c r="G59" i="11"/>
  <c r="B8" i="12"/>
  <c r="F8" i="12" s="1"/>
  <c r="C8" i="9"/>
  <c r="U412" i="3"/>
  <c r="B17" i="12"/>
  <c r="F12" i="12"/>
  <c r="C55" i="11"/>
  <c r="G51" i="11"/>
  <c r="O75" i="3"/>
  <c r="B23" i="12"/>
  <c r="F21" i="12"/>
  <c r="F23" i="12" s="1"/>
  <c r="C18" i="11"/>
  <c r="G15" i="11"/>
  <c r="G20" i="10"/>
  <c r="E23" i="10"/>
  <c r="G44" i="11"/>
  <c r="G21" i="10"/>
  <c r="G62" i="10"/>
  <c r="E67" i="10"/>
  <c r="G55" i="10"/>
  <c r="E59" i="10"/>
  <c r="F6" i="12"/>
  <c r="H61" i="7"/>
  <c r="C61" i="7"/>
  <c r="F14" i="12"/>
  <c r="I26" i="9"/>
  <c r="G43" i="10"/>
  <c r="G15" i="10"/>
  <c r="C17" i="10"/>
  <c r="I65" i="8"/>
  <c r="G50" i="11"/>
  <c r="I27" i="8"/>
  <c r="G65" i="11"/>
  <c r="C68" i="11"/>
  <c r="E18" i="11"/>
  <c r="G17" i="11"/>
  <c r="I44" i="8"/>
  <c r="G65" i="10"/>
  <c r="O7" i="6" l="1"/>
  <c r="R7" i="6"/>
  <c r="P7" i="6"/>
  <c r="Q7" i="6"/>
  <c r="Q8" i="6"/>
  <c r="R8" i="6"/>
  <c r="O410" i="3"/>
  <c r="O412" i="3" s="1"/>
  <c r="O308" i="3"/>
  <c r="O336" i="3"/>
  <c r="G50" i="10"/>
  <c r="G52" i="10" s="1"/>
  <c r="I23" i="9"/>
  <c r="O153" i="3"/>
  <c r="O240" i="3"/>
  <c r="C7" i="8"/>
  <c r="I7" i="8" s="1"/>
  <c r="H68" i="7"/>
  <c r="C8" i="8"/>
  <c r="I8" i="8" s="1"/>
  <c r="I56" i="8"/>
  <c r="O450" i="3"/>
  <c r="O473" i="3"/>
  <c r="C30" i="9"/>
  <c r="F30" i="12"/>
  <c r="O192" i="3"/>
  <c r="E68" i="11"/>
  <c r="I30" i="9"/>
  <c r="E6" i="10"/>
  <c r="G6" i="10" s="1"/>
  <c r="G9" i="10" s="1"/>
  <c r="I40" i="3"/>
  <c r="O184" i="3"/>
  <c r="O90" i="3"/>
  <c r="O166" i="3" s="1"/>
  <c r="I48" i="8"/>
  <c r="I57" i="8" s="1"/>
  <c r="C67" i="10"/>
  <c r="B30" i="12"/>
  <c r="I17" i="9"/>
  <c r="C6" i="7"/>
  <c r="C48" i="8"/>
  <c r="J166" i="3"/>
  <c r="I166" i="3" s="1"/>
  <c r="C56" i="8"/>
  <c r="N166" i="3"/>
  <c r="L166" i="3" s="1"/>
  <c r="C9" i="8"/>
  <c r="I9" i="8" s="1"/>
  <c r="E31" i="11"/>
  <c r="G226" i="3"/>
  <c r="G338" i="3" s="1"/>
  <c r="G546" i="3" s="1"/>
  <c r="J224" i="3"/>
  <c r="I224" i="3" s="1"/>
  <c r="O461" i="3"/>
  <c r="U226" i="3"/>
  <c r="U338" i="3" s="1"/>
  <c r="U546" i="3" s="1"/>
  <c r="T226" i="3"/>
  <c r="T338" i="3" s="1"/>
  <c r="T546" i="3" s="1"/>
  <c r="S226" i="3"/>
  <c r="S338" i="3" s="1"/>
  <c r="S546" i="3" s="1"/>
  <c r="N224" i="3"/>
  <c r="L224" i="3" s="1"/>
  <c r="C62" i="8"/>
  <c r="C17" i="9"/>
  <c r="C69" i="8"/>
  <c r="I60" i="8"/>
  <c r="I62" i="8" s="1"/>
  <c r="I69" i="8"/>
  <c r="C23" i="9"/>
  <c r="R226" i="3"/>
  <c r="R338" i="3" s="1"/>
  <c r="R546" i="3" s="1"/>
  <c r="O430" i="3"/>
  <c r="Q226" i="3"/>
  <c r="Q338" i="3" s="1"/>
  <c r="Q546" i="3" s="1"/>
  <c r="D17" i="12"/>
  <c r="D18" i="12" s="1"/>
  <c r="C7" i="7"/>
  <c r="O226" i="2"/>
  <c r="G16" i="10"/>
  <c r="G17" i="10" s="1"/>
  <c r="C47" i="7"/>
  <c r="G61" i="11"/>
  <c r="Q9" i="6"/>
  <c r="P9" i="6"/>
  <c r="S9" i="6"/>
  <c r="R9" i="6"/>
  <c r="O9" i="6"/>
  <c r="P8" i="6"/>
  <c r="O8" i="6"/>
  <c r="S8" i="6"/>
  <c r="R17" i="6"/>
  <c r="O17" i="6"/>
  <c r="Q17" i="6"/>
  <c r="S17" i="6"/>
  <c r="B32" i="12" s="1"/>
  <c r="P17" i="6"/>
  <c r="O11" i="6"/>
  <c r="R11" i="6"/>
  <c r="S11" i="6"/>
  <c r="P11" i="6"/>
  <c r="Q11" i="6"/>
  <c r="Q16" i="6"/>
  <c r="R16" i="6"/>
  <c r="C70" i="11" s="1"/>
  <c r="C72" i="11" s="1"/>
  <c r="P16" i="6"/>
  <c r="O16" i="6"/>
  <c r="S16" i="6"/>
  <c r="R28" i="6"/>
  <c r="S28" i="6"/>
  <c r="Q28" i="6"/>
  <c r="O28" i="6"/>
  <c r="P28" i="6"/>
  <c r="S27" i="6"/>
  <c r="O27" i="6"/>
  <c r="P27" i="6"/>
  <c r="Q27" i="6"/>
  <c r="R27" i="6"/>
  <c r="P26" i="6"/>
  <c r="Q26" i="6"/>
  <c r="S26" i="6"/>
  <c r="R26" i="6"/>
  <c r="O26" i="6"/>
  <c r="O14" i="6"/>
  <c r="R14" i="6"/>
  <c r="S14" i="6"/>
  <c r="P14" i="6"/>
  <c r="R15" i="6"/>
  <c r="P15" i="6"/>
  <c r="Q15" i="6"/>
  <c r="O15" i="6"/>
  <c r="S15" i="6"/>
  <c r="S23" i="6"/>
  <c r="Q23" i="6"/>
  <c r="O23" i="6"/>
  <c r="R23" i="6"/>
  <c r="P23" i="6"/>
  <c r="M30" i="6"/>
  <c r="O10" i="6"/>
  <c r="R10" i="6"/>
  <c r="S10" i="6"/>
  <c r="P10" i="6"/>
  <c r="Q10" i="6"/>
  <c r="O25" i="6"/>
  <c r="P25" i="6"/>
  <c r="Q25" i="6"/>
  <c r="R25" i="6"/>
  <c r="S25" i="6"/>
  <c r="S7" i="6"/>
  <c r="M19" i="6"/>
  <c r="R18" i="6"/>
  <c r="P18" i="6"/>
  <c r="Q18" i="6"/>
  <c r="C69" i="10" s="1"/>
  <c r="O18" i="6"/>
  <c r="S18" i="6"/>
  <c r="P13" i="6"/>
  <c r="R13" i="6"/>
  <c r="S13" i="6"/>
  <c r="O13" i="6"/>
  <c r="Q13" i="6"/>
  <c r="O29" i="6"/>
  <c r="Q29" i="6"/>
  <c r="R29" i="6"/>
  <c r="S29" i="6"/>
  <c r="P29" i="6"/>
  <c r="O12" i="6"/>
  <c r="Q12" i="6"/>
  <c r="R12" i="6"/>
  <c r="S12" i="6"/>
  <c r="P12" i="6"/>
  <c r="C34" i="11" s="1"/>
  <c r="P24" i="6"/>
  <c r="Q24" i="6"/>
  <c r="O24" i="6"/>
  <c r="R24" i="6"/>
  <c r="S24" i="6"/>
  <c r="E47" i="10"/>
  <c r="G47" i="10"/>
  <c r="H47" i="7"/>
  <c r="N544" i="3"/>
  <c r="L544" i="3" s="1"/>
  <c r="C59" i="10"/>
  <c r="H29" i="7"/>
  <c r="C29" i="7"/>
  <c r="J412" i="3"/>
  <c r="I412" i="3" s="1"/>
  <c r="O40" i="3"/>
  <c r="J544" i="3"/>
  <c r="I544" i="3" s="1"/>
  <c r="G47" i="11"/>
  <c r="E47" i="11"/>
  <c r="C31" i="8"/>
  <c r="I31" i="8"/>
  <c r="I32" i="8" s="1"/>
  <c r="H16" i="7"/>
  <c r="E55" i="11"/>
  <c r="H55" i="7"/>
  <c r="C23" i="10"/>
  <c r="C31" i="10" s="1"/>
  <c r="C22" i="7"/>
  <c r="C55" i="7"/>
  <c r="F17" i="12"/>
  <c r="G55" i="11"/>
  <c r="B9" i="12"/>
  <c r="B18" i="12" s="1"/>
  <c r="E30" i="10"/>
  <c r="E31" i="10" s="1"/>
  <c r="C24" i="11"/>
  <c r="C32" i="11" s="1"/>
  <c r="G24" i="11"/>
  <c r="G32" i="11" s="1"/>
  <c r="F9" i="12"/>
  <c r="C16" i="7"/>
  <c r="H22" i="7"/>
  <c r="I18" i="8"/>
  <c r="G30" i="10"/>
  <c r="C24" i="8"/>
  <c r="C18" i="8"/>
  <c r="E24" i="11"/>
  <c r="G23" i="10"/>
  <c r="O286" i="3"/>
  <c r="N412" i="3"/>
  <c r="L412" i="3" s="1"/>
  <c r="I8" i="9"/>
  <c r="I9" i="9" s="1"/>
  <c r="C9" i="9"/>
  <c r="G18" i="11"/>
  <c r="G59" i="10"/>
  <c r="G67" i="10"/>
  <c r="G68" i="11"/>
  <c r="G8" i="11"/>
  <c r="G10" i="11" s="1"/>
  <c r="E10" i="11"/>
  <c r="L40" i="3"/>
  <c r="G2" i="3" l="1"/>
  <c r="G3" i="3" s="1"/>
  <c r="I18" i="9"/>
  <c r="C36" i="11"/>
  <c r="S30" i="6"/>
  <c r="O544" i="3"/>
  <c r="O224" i="3"/>
  <c r="O226" i="3" s="1"/>
  <c r="O338" i="3" s="1"/>
  <c r="E9" i="10"/>
  <c r="H8" i="7"/>
  <c r="E32" i="11"/>
  <c r="C8" i="7"/>
  <c r="C73" i="8"/>
  <c r="J226" i="3"/>
  <c r="J338" i="3" s="1"/>
  <c r="J546" i="3" s="1"/>
  <c r="I546" i="3" s="1"/>
  <c r="N226" i="3"/>
  <c r="N338" i="3" s="1"/>
  <c r="L338" i="3" s="1"/>
  <c r="C10" i="8"/>
  <c r="I10" i="8"/>
  <c r="C18" i="9"/>
  <c r="C34" i="9" s="1"/>
  <c r="H30" i="7"/>
  <c r="H56" i="7"/>
  <c r="O540" i="2"/>
  <c r="V226" i="2"/>
  <c r="C56" i="7"/>
  <c r="C72" i="7" s="1"/>
  <c r="B34" i="12"/>
  <c r="T24" i="6"/>
  <c r="T16" i="6"/>
  <c r="T26" i="6"/>
  <c r="Q19" i="6"/>
  <c r="O19" i="6"/>
  <c r="T7" i="6"/>
  <c r="P30" i="6"/>
  <c r="T17" i="6"/>
  <c r="C71" i="10"/>
  <c r="C33" i="10"/>
  <c r="C35" i="10" s="1"/>
  <c r="T13" i="6"/>
  <c r="T14" i="6"/>
  <c r="T12" i="6"/>
  <c r="T18" i="6"/>
  <c r="R19" i="6"/>
  <c r="Q30" i="6"/>
  <c r="T27" i="6"/>
  <c r="T8" i="6"/>
  <c r="T29" i="6"/>
  <c r="P19" i="6"/>
  <c r="T25" i="6"/>
  <c r="T10" i="6"/>
  <c r="R30" i="6"/>
  <c r="T15" i="6"/>
  <c r="S19" i="6"/>
  <c r="O30" i="6"/>
  <c r="T23" i="6"/>
  <c r="T28" i="6"/>
  <c r="T11" i="6"/>
  <c r="T9" i="6"/>
  <c r="C32" i="8"/>
  <c r="G56" i="11"/>
  <c r="C30" i="7"/>
  <c r="F18" i="12"/>
  <c r="G31" i="10"/>
  <c r="O546" i="3" l="1"/>
  <c r="C36" i="8"/>
  <c r="C34" i="7"/>
  <c r="N546" i="3"/>
  <c r="L546" i="3" s="1"/>
  <c r="I338" i="3"/>
  <c r="E69" i="10"/>
  <c r="E70" i="7"/>
  <c r="H70" i="7" s="1"/>
  <c r="D32" i="12"/>
  <c r="E32" i="9"/>
  <c r="E33" i="10"/>
  <c r="E32" i="7"/>
  <c r="H32" i="7" s="1"/>
  <c r="E34" i="8"/>
  <c r="E34" i="11"/>
  <c r="E71" i="8"/>
  <c r="E70" i="11"/>
  <c r="E72" i="7" l="1"/>
  <c r="H72" i="7"/>
  <c r="G69" i="10"/>
  <c r="G71" i="10" s="1"/>
  <c r="E71" i="10"/>
  <c r="G34" i="11"/>
  <c r="G36" i="11" s="1"/>
  <c r="E36" i="11"/>
  <c r="I34" i="8"/>
  <c r="I36" i="8" s="1"/>
  <c r="E36" i="8"/>
  <c r="E34" i="9"/>
  <c r="I32" i="9"/>
  <c r="I34" i="9" s="1"/>
  <c r="G70" i="11"/>
  <c r="G72" i="11" s="1"/>
  <c r="E72" i="11"/>
  <c r="E34" i="7"/>
  <c r="H34" i="7"/>
  <c r="F32" i="12"/>
  <c r="F34" i="12" s="1"/>
  <c r="D34" i="12"/>
  <c r="I71" i="8"/>
  <c r="I73" i="8" s="1"/>
  <c r="E73" i="8"/>
  <c r="G33" i="10"/>
  <c r="G35" i="10" s="1"/>
  <c r="E35" i="10"/>
</calcChain>
</file>

<file path=xl/comments1.xml><?xml version="1.0" encoding="utf-8"?>
<comments xmlns="http://schemas.openxmlformats.org/spreadsheetml/2006/main">
  <authors>
    <author>David Machado</author>
    <author>fzx7qm</author>
  </authors>
  <commentList>
    <comment ref="C9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D202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12/31/2016 --&gt; no further depreciation</t>
        </r>
      </text>
    </comment>
    <comment ref="L236" authorId="1" shapeId="0">
      <text>
        <r>
          <rPr>
            <b/>
            <sz val="9"/>
            <color indexed="81"/>
            <rFont val="Tahoma"/>
            <family val="2"/>
          </rPr>
          <t>WA &amp;ID Settled Rate</t>
        </r>
      </text>
    </comment>
    <comment ref="C24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L247" authorId="1" shapeId="0">
      <text>
        <r>
          <rPr>
            <b/>
            <sz val="9"/>
            <color indexed="81"/>
            <rFont val="Tahoma"/>
            <family val="2"/>
          </rPr>
          <t>ID Settled Rate</t>
        </r>
      </text>
    </comment>
    <comment ref="L249" authorId="1" shapeId="0">
      <text>
        <r>
          <rPr>
            <b/>
            <sz val="9"/>
            <color indexed="81"/>
            <rFont val="Tahoma"/>
            <family val="2"/>
          </rPr>
          <t>ID Settled Rate</t>
        </r>
      </text>
    </comment>
    <comment ref="L267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268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269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C31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Included MT</t>
        </r>
      </text>
    </comment>
    <comment ref="D34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  <comment ref="L431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32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33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62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65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D46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</t>
        </r>
      </text>
    </comment>
    <comment ref="L474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477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480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500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</commentList>
</comments>
</file>

<file path=xl/comments2.xml><?xml version="1.0" encoding="utf-8"?>
<comments xmlns="http://schemas.openxmlformats.org/spreadsheetml/2006/main">
  <authors>
    <author>David Machado</author>
  </authors>
  <commentList>
    <comment ref="C66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</commentList>
</comments>
</file>

<file path=xl/comments3.xml><?xml version="1.0" encoding="utf-8"?>
<comments xmlns="http://schemas.openxmlformats.org/spreadsheetml/2006/main">
  <authors>
    <author>fzx7qm</author>
  </authors>
  <commentList>
    <comment ref="O37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</commentList>
</comments>
</file>

<file path=xl/sharedStrings.xml><?xml version="1.0" encoding="utf-8"?>
<sst xmlns="http://schemas.openxmlformats.org/spreadsheetml/2006/main" count="3651" uniqueCount="313">
  <si>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</si>
  <si>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</si>
  <si>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</si>
  <si>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</si>
  <si>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</si>
  <si>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</si>
  <si>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</si>
  <si>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</si>
  <si>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</si>
  <si>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</si>
  <si>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</si>
  <si>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</si>
  <si>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Service</t>
  </si>
  <si>
    <t>Jurisdiction</t>
  </si>
  <si>
    <t>Account</t>
  </si>
  <si>
    <t>Account Number</t>
  </si>
  <si>
    <t>Description</t>
  </si>
  <si>
    <t>Existing Rate</t>
  </si>
  <si>
    <t>Adjusted Annual Deprec. (EOP)</t>
  </si>
  <si>
    <t>Proposed Study Rate</t>
  </si>
  <si>
    <t>Proposed Annual Depreciation (EOP)</t>
  </si>
  <si>
    <t>Increase or (Decrease)</t>
  </si>
  <si>
    <t>Washington Electric Allocation</t>
  </si>
  <si>
    <t>Idaho Electric Allocation</t>
  </si>
  <si>
    <t>Washington Natural Gas Allocation</t>
  </si>
  <si>
    <t>Idaho Natural Gas Allocation</t>
  </si>
  <si>
    <t>Oregon Natural Gas Allocation</t>
  </si>
  <si>
    <t>STEAM PRODUCTION PLANT</t>
  </si>
  <si>
    <t>COLSTRIP UNIT 3</t>
  </si>
  <si>
    <t>ED</t>
  </si>
  <si>
    <t>C3</t>
  </si>
  <si>
    <t>Structures &amp; Improvements</t>
  </si>
  <si>
    <t>Boiler Plant Equipment</t>
  </si>
  <si>
    <t>Generators</t>
  </si>
  <si>
    <t>Turbogenerator Units</t>
  </si>
  <si>
    <t>Accessory Electric Equipment</t>
  </si>
  <si>
    <t>Misc. Power Plant Equipment</t>
  </si>
  <si>
    <t>ARO</t>
  </si>
  <si>
    <t>Total</t>
  </si>
  <si>
    <t>COLSTRIP UNIT 4</t>
  </si>
  <si>
    <t>C4</t>
  </si>
  <si>
    <t>HYDRAULIC PRODUCTION PLANT</t>
  </si>
  <si>
    <t>POST FALLS</t>
  </si>
  <si>
    <t>PF</t>
  </si>
  <si>
    <t>Removing Property of Others</t>
  </si>
  <si>
    <t>Land Easements</t>
  </si>
  <si>
    <t>Structures &amp; Improvements-Fish &amp; Wildlife</t>
  </si>
  <si>
    <t>Structures &amp; Improvements-Recreation</t>
  </si>
  <si>
    <t>Reservoirs, Dams &amp; Waterways</t>
  </si>
  <si>
    <t>Reservoirs, Dams &amp; Waterways-Fish &amp; Wildlife</t>
  </si>
  <si>
    <t>Reservoirs, Dams &amp; Waterways-Recreation</t>
  </si>
  <si>
    <t>Waterwheels, Turbines &amp; Generators</t>
  </si>
  <si>
    <t>OTHER PRODUCTION PLANT</t>
  </si>
  <si>
    <t>COYOTE SPRINGS</t>
  </si>
  <si>
    <t>CS</t>
  </si>
  <si>
    <t>Fuel Holders, Producers &amp; Access.</t>
  </si>
  <si>
    <t>Miscellaneous Equipment</t>
  </si>
  <si>
    <t>TRANSMISSION PLANT</t>
  </si>
  <si>
    <t>AN</t>
  </si>
  <si>
    <t>Land Rights</t>
  </si>
  <si>
    <t>Station Equipment</t>
  </si>
  <si>
    <t>Towers &amp; Fixtures</t>
  </si>
  <si>
    <t>Poles &amp; Fixtures</t>
  </si>
  <si>
    <t>OH Conductor &amp; Devices</t>
  </si>
  <si>
    <t>UG Conduit</t>
  </si>
  <si>
    <t>UG Conductor &amp; Devices</t>
  </si>
  <si>
    <t>Roads &amp; Trails</t>
  </si>
  <si>
    <t>DISTRIBUTION PLANT - IDAHO</t>
  </si>
  <si>
    <t>ID</t>
  </si>
  <si>
    <t>Land - Easements</t>
  </si>
  <si>
    <t>Poles, Towers &amp; Fixtures</t>
  </si>
  <si>
    <t>Line Transformers</t>
  </si>
  <si>
    <t>OH Services</t>
  </si>
  <si>
    <t>UG Services - Spokane Network</t>
  </si>
  <si>
    <t>UG Services - Other</t>
  </si>
  <si>
    <t>Meters</t>
  </si>
  <si>
    <t>Street Lighting &amp; Signal Sys-Mercury Vapor</t>
  </si>
  <si>
    <t>Street Lighting &amp; Signal Sys-UG Conductor</t>
  </si>
  <si>
    <t>Street Lighting &amp; Signal Sys-Decorative</t>
  </si>
  <si>
    <t>Street Lighting &amp; Signal Sys-Sodium Vapor</t>
  </si>
  <si>
    <t>Street Lighting &amp; Signal Sys-LED</t>
  </si>
  <si>
    <t>DISTRIBUTION PLANT - WASHINGTON</t>
  </si>
  <si>
    <t>WA</t>
  </si>
  <si>
    <t>Energy Storage Equipment</t>
  </si>
  <si>
    <t>Install on Customer Premises - EV Res Charging Station</t>
  </si>
  <si>
    <t>Install on Customer Premises - EV Other Charging Station</t>
  </si>
  <si>
    <t>ELECTRIC GENERAL PLANT - ED AN</t>
  </si>
  <si>
    <t>Computer Equipment</t>
  </si>
  <si>
    <t>Stores Equipment</t>
  </si>
  <si>
    <t>Tools, Shop &amp; Garage Equipment</t>
  </si>
  <si>
    <t>Tools, Shop &amp; Garage Equipment-EV Charger</t>
  </si>
  <si>
    <t>Laboratory Equipment</t>
  </si>
  <si>
    <t>Communication Equipment</t>
  </si>
  <si>
    <t>COMMON PLANT</t>
  </si>
  <si>
    <t>GENERAL PLANT - CD AA</t>
  </si>
  <si>
    <t>CD</t>
  </si>
  <si>
    <t>AA</t>
  </si>
  <si>
    <t>Office Furniture &amp; Equipment</t>
  </si>
  <si>
    <t>Computer Hardware</t>
  </si>
  <si>
    <t>Communication Equipment-Portable</t>
  </si>
  <si>
    <t>GENERAL PLANT - CD AN</t>
  </si>
  <si>
    <t>GENERAL PLANT - CD ID</t>
  </si>
  <si>
    <t>GAS PLANT</t>
  </si>
  <si>
    <t>UNDERGROUND STORAGE - GD AN</t>
  </si>
  <si>
    <t>GD</t>
  </si>
  <si>
    <t>Rights of Way</t>
  </si>
  <si>
    <t>Compressor Station</t>
  </si>
  <si>
    <t>Measuring &amp; Regulating Station</t>
  </si>
  <si>
    <t>Office</t>
  </si>
  <si>
    <t>Pump House</t>
  </si>
  <si>
    <t>Storage Wells</t>
  </si>
  <si>
    <t>Reservoirs</t>
  </si>
  <si>
    <t>Cushion Natural Gas</t>
  </si>
  <si>
    <t>Lines</t>
  </si>
  <si>
    <t>Compressor Station Equipment</t>
  </si>
  <si>
    <t>Measuring &amp; Regulating Equipment</t>
  </si>
  <si>
    <t>Purification Equipment</t>
  </si>
  <si>
    <t>Other Equipment</t>
  </si>
  <si>
    <t>UNDERGROUND STORAGE - GD OR</t>
  </si>
  <si>
    <t>OR</t>
  </si>
  <si>
    <t>DISTRIBUTION PLANT - GD ID</t>
  </si>
  <si>
    <t>Mains</t>
  </si>
  <si>
    <t>Measuring/Regulating Station Equipment</t>
  </si>
  <si>
    <t>Measuring/Regulating City Gate Equipment</t>
  </si>
  <si>
    <t>Services</t>
  </si>
  <si>
    <t>Measuring/Regulating Industrial Equipment</t>
  </si>
  <si>
    <t>DISTRIBUTION PLANT - GD OR</t>
  </si>
  <si>
    <t>DISTRIBUTION PLANT - GD WA</t>
  </si>
  <si>
    <t>GAS GENERAL PLANT - GD AN</t>
  </si>
  <si>
    <t>Office Furniture and Equipment</t>
  </si>
  <si>
    <t>COMMON GAS GENERAL PLANT - GD AA</t>
  </si>
  <si>
    <t>TRANSPORTATION</t>
  </si>
  <si>
    <t>TRANSPORTATION - ED AN</t>
  </si>
  <si>
    <t>KETTLE FALLS STATION</t>
  </si>
  <si>
    <t>KF</t>
  </si>
  <si>
    <t>Easements &amp; Permits</t>
  </si>
  <si>
    <t>Structures &amp; Improvements-Landfill</t>
  </si>
  <si>
    <t>CABINET GORGE</t>
  </si>
  <si>
    <t>CG</t>
  </si>
  <si>
    <t>Removing Property of Others-Conservation</t>
  </si>
  <si>
    <t>Land Easements-Conservation</t>
  </si>
  <si>
    <t>Structures &amp; Improvements-Rec Info</t>
  </si>
  <si>
    <t>Misc. Power Plant Equipment-Fish &amp; Wildlife</t>
  </si>
  <si>
    <t>Misc. Power Plant Equipment-Recreation</t>
  </si>
  <si>
    <t>Roads, Railroads &amp; Bridges</t>
  </si>
  <si>
    <t>LITTLE FALLS</t>
  </si>
  <si>
    <t>LF</t>
  </si>
  <si>
    <t>Settlement</t>
  </si>
  <si>
    <t>LONG LAKE</t>
  </si>
  <si>
    <t>LL</t>
  </si>
  <si>
    <t>MONROE STREET</t>
  </si>
  <si>
    <t>MS</t>
  </si>
  <si>
    <t>Structures &amp; Improvments</t>
  </si>
  <si>
    <t>Structures &amp; Improvments-Fish &amp; Wildlife</t>
  </si>
  <si>
    <t>Structures &amp; Improvments-Recreation</t>
  </si>
  <si>
    <t>NINE MILE</t>
  </si>
  <si>
    <t>NM</t>
  </si>
  <si>
    <t>NOXON RAPIDS</t>
  </si>
  <si>
    <t>NR</t>
  </si>
  <si>
    <t>UPPER FALLS</t>
  </si>
  <si>
    <t>UF</t>
  </si>
  <si>
    <t>BOULDER PARK</t>
  </si>
  <si>
    <t>BP</t>
  </si>
  <si>
    <t>Prime Movers</t>
  </si>
  <si>
    <t>KETTLE FALLS</t>
  </si>
  <si>
    <t>LANCASTER CT</t>
  </si>
  <si>
    <t>LC</t>
  </si>
  <si>
    <t>NORTHEAST TURBINE</t>
  </si>
  <si>
    <t>NE</t>
  </si>
  <si>
    <t>RATHDRUM TURBINE</t>
  </si>
  <si>
    <t>RT</t>
  </si>
  <si>
    <t>SOLAR</t>
  </si>
  <si>
    <t>SP</t>
  </si>
  <si>
    <t>Generators-Washington</t>
  </si>
  <si>
    <t>Total Other Production Plant</t>
  </si>
  <si>
    <t>TOTAL GENERATION</t>
  </si>
  <si>
    <t>DISTRIBUTION PLANT - ED AN</t>
  </si>
  <si>
    <t>ELECTRIC GENERAL PLANT - ED ID</t>
  </si>
  <si>
    <t>ELECTRIC GENERAL PLANT - ED WA</t>
  </si>
  <si>
    <t>GENERAL PLANT - CD WA</t>
  </si>
  <si>
    <t>DISTRIBUTION PLANT - GD AN</t>
  </si>
  <si>
    <t>GAS GENERAL PLANT - GD ID</t>
  </si>
  <si>
    <t>GAS GENERAL PLANT - GD OR</t>
  </si>
  <si>
    <t>GAS GENERAL PLANT - GD WA</t>
  </si>
  <si>
    <t>TRANSPORTATION - ED ID</t>
  </si>
  <si>
    <t>TRANSPORTATION - ED WA</t>
  </si>
  <si>
    <t>TRANSPORTATION - CD AA</t>
  </si>
  <si>
    <t>TRANSPORTATION - CD AN</t>
  </si>
  <si>
    <t>TRANSPORTATION - CD ID</t>
  </si>
  <si>
    <t>TRANSPORTATION - CD WA</t>
  </si>
  <si>
    <t>TRANSPORTATION - GD AN</t>
  </si>
  <si>
    <t>TRANSPORTATION - GD ID</t>
  </si>
  <si>
    <t>TRANSPORTATION - GD OR</t>
  </si>
  <si>
    <t>TRANSPORTATION - GD WA</t>
  </si>
  <si>
    <t>Total Hydraulic Production Plant</t>
  </si>
  <si>
    <t>Total Thermal Production Plant</t>
  </si>
  <si>
    <t>TOTAL ELECTRIC PLANT</t>
  </si>
  <si>
    <t>TOTAL COMMON PLANT</t>
  </si>
  <si>
    <t>TOTAL GAS PLANT</t>
  </si>
  <si>
    <t>TOTAL UTILITY PLANT</t>
  </si>
  <si>
    <t>Accounts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</si>
  <si>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</si>
  <si>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</si>
  <si>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</si>
  <si>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</si>
  <si>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AUTOS</t>
  </si>
  <si>
    <t xml:space="preserve">  OTHER </t>
  </si>
  <si>
    <t>POWER OPERATED EQUIPMENT - OTHER</t>
  </si>
  <si>
    <t>ALLOCATION FACTORS</t>
  </si>
  <si>
    <t>ED AN</t>
  </si>
  <si>
    <t>GD AN</t>
  </si>
  <si>
    <t>OPERATING - O&amp;M Expense</t>
  </si>
  <si>
    <t>CAPITAL EXPENDITURE</t>
  </si>
  <si>
    <t>Avg. Transportation Pool Assignment (2014-2016)</t>
  </si>
  <si>
    <t>Transportation</t>
  </si>
  <si>
    <t>Underground Storage Plant</t>
  </si>
  <si>
    <t>Distribution Plant</t>
  </si>
  <si>
    <t>Common Direct Allocated All (CD AA)</t>
  </si>
  <si>
    <t>Gas Direct Oregon (GD OR)</t>
  </si>
  <si>
    <t>Production Plant:</t>
  </si>
  <si>
    <t>Steam Production Plant</t>
  </si>
  <si>
    <t>Hydraulic Production Plant</t>
  </si>
  <si>
    <t>Other Production Plant</t>
  </si>
  <si>
    <t>Total Production Plant</t>
  </si>
  <si>
    <t>Transmission Plant</t>
  </si>
  <si>
    <t>Electric Direct Allocated North (ED AN)</t>
  </si>
  <si>
    <t>Washington</t>
  </si>
  <si>
    <t>Idaho</t>
  </si>
  <si>
    <t>Total Distribution Plant</t>
  </si>
  <si>
    <t>Electric General Plant:</t>
  </si>
  <si>
    <t>Electric Direct Washington (ED WA)</t>
  </si>
  <si>
    <t>Electric Direct Idaho (ED ID)</t>
  </si>
  <si>
    <t>Total General Electric Plant</t>
  </si>
  <si>
    <t>Common Plant</t>
  </si>
  <si>
    <t>Common Allocated All (CD AA)</t>
  </si>
  <si>
    <t>Common Allocated North (CD AN)</t>
  </si>
  <si>
    <t>Common Idaho (CD ID)</t>
  </si>
  <si>
    <t>Common Washington (CD WA)</t>
  </si>
  <si>
    <t>Total Electric Plant</t>
  </si>
  <si>
    <t>Common Plant:</t>
  </si>
  <si>
    <t>Common Direct Allocated North (CD AN)</t>
  </si>
  <si>
    <t>Common Direct Idaho</t>
  </si>
  <si>
    <t>Common Direct Washington</t>
  </si>
  <si>
    <t>Gas Distribution Plant:</t>
  </si>
  <si>
    <t>Allocated North</t>
  </si>
  <si>
    <t>Gas General Plant:</t>
  </si>
  <si>
    <t>Gas Direct Allocated North (GD AN)</t>
  </si>
  <si>
    <t>Gas Direct Idaho (GD ID)</t>
  </si>
  <si>
    <t>Gas Direct Washington (GD WA)</t>
  </si>
  <si>
    <t>Gas Direct Allocated All (GD AA)</t>
  </si>
  <si>
    <t>Total Gas General Plant</t>
  </si>
  <si>
    <t>Total Gas Plant</t>
  </si>
  <si>
    <t>Oregon</t>
  </si>
  <si>
    <t>Total Underground Storage Plant</t>
  </si>
  <si>
    <t>Total Common Plant</t>
  </si>
  <si>
    <t>Plant (excl. Transportation)</t>
  </si>
  <si>
    <t>See Exhibit B2</t>
  </si>
  <si>
    <t>GRAND TOTAL</t>
  </si>
  <si>
    <t>Total Steam Production Plant</t>
  </si>
  <si>
    <t>TOTAL UTILITY</t>
  </si>
  <si>
    <t xml:space="preserve">    Fully Accrued</t>
  </si>
  <si>
    <t xml:space="preserve">    Depreciable</t>
  </si>
  <si>
    <t>COLSTRIP UNITS 3 &amp; 4 ARO</t>
  </si>
  <si>
    <t>Asset Retirement Obligation</t>
  </si>
  <si>
    <t>General Plant Reserve Adjustment</t>
  </si>
  <si>
    <t>Common General Plant</t>
  </si>
  <si>
    <t>Total Common General Plant Allocated to Electric</t>
  </si>
  <si>
    <t>Total General Plant</t>
  </si>
  <si>
    <t>Functional Group</t>
  </si>
  <si>
    <t>C3C4</t>
  </si>
  <si>
    <t>NA</t>
  </si>
  <si>
    <t>Attach. B-1</t>
  </si>
  <si>
    <t>Attach. B-2</t>
  </si>
  <si>
    <t>Attach. B-3</t>
  </si>
  <si>
    <t>Attach. A</t>
  </si>
  <si>
    <t>Directly Assigned Plant</t>
  </si>
  <si>
    <t>Allocated Plant</t>
  </si>
  <si>
    <t>ALLOCATED INCREASE / (DECREASE)</t>
  </si>
  <si>
    <t>Washington Natural Gas - Adjustment for Proposed Study Rates</t>
  </si>
  <si>
    <t>Common General Plant:</t>
  </si>
  <si>
    <t>Electric - Change in Expense due to Proposed Study Rates</t>
  </si>
  <si>
    <t>Total Common General Plant</t>
  </si>
  <si>
    <t>Natural Gas - Change in Expense due to Proposed Study Rates</t>
  </si>
  <si>
    <t>Total Increase / (Decrease)</t>
  </si>
  <si>
    <t>Summary of Change in Depreciation Expense, by Component</t>
  </si>
  <si>
    <t>Summary of Change in Depreciation Expense,</t>
  </si>
  <si>
    <t>Separated by Direct and Allocated Plant</t>
  </si>
  <si>
    <t>Oregon Natural Gas - Adjustment for Proposed Study Rates</t>
  </si>
  <si>
    <t>General Plant</t>
  </si>
  <si>
    <t>Gas Distribution Plant</t>
  </si>
  <si>
    <t>12/31/2018 EOP Balance</t>
  </si>
  <si>
    <t>Colstrip ARO</t>
  </si>
  <si>
    <t>TRANSMISSION PLANT - Less Colstrip (See Wkpr Colstrip Transmisison)</t>
  </si>
  <si>
    <t>Sum of Ending Balance</t>
  </si>
  <si>
    <t>Accounting Period</t>
  </si>
  <si>
    <t>Asset Category</t>
  </si>
  <si>
    <t>201812</t>
  </si>
  <si>
    <t>Grand Total</t>
  </si>
  <si>
    <t>ED.AN.350200</t>
  </si>
  <si>
    <t>ED.AN.350400</t>
  </si>
  <si>
    <t>ED.AN.352000</t>
  </si>
  <si>
    <t>ED.AN.353000</t>
  </si>
  <si>
    <t>ED.AN.354000</t>
  </si>
  <si>
    <t>ED.AN.355000</t>
  </si>
  <si>
    <t>ED.AN.356000</t>
  </si>
  <si>
    <t>ED.AN.359000</t>
  </si>
  <si>
    <t xml:space="preserve">201812 Total Balance </t>
  </si>
  <si>
    <t>Colstrip Transmisison 12.31.18</t>
  </si>
  <si>
    <t>Non Colstrip Transmission</t>
  </si>
  <si>
    <t>Colstrip Transmission</t>
  </si>
  <si>
    <t>TRANSPORTATION - GD AA</t>
  </si>
  <si>
    <t xml:space="preserve">AA </t>
  </si>
  <si>
    <t xml:space="preserve">Depreciation Study Detail by State and FERC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</si>
</sst>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%"/>
    <numFmt numFmtId="168" formatCode="_(* #,##0.0000_);_(* \(#,##0.0000\);_(* &quot;-&quot;??_);_(@_)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3"/>
    <xf numFmtId="164" fontId="1" fillId="0" borderId="0" xfId="4" applyNumberFormat="1" applyFont="1"/>
    <xf numFmtId="164" fontId="4" fillId="0" borderId="0" xfId="3" applyNumberFormat="1" applyFont="1"/>
    <xf numFmtId="0" fontId="2" fillId="0" borderId="0" xfId="3" applyFill="1" applyAlignment="1">
      <alignment horizontal="center"/>
    </xf>
    <xf numFmtId="37" fontId="2" fillId="0" borderId="0" xfId="3" applyNumberFormat="1" applyFill="1" applyAlignment="1">
      <alignment horizontal="center"/>
    </xf>
    <xf numFmtId="43" fontId="0" fillId="0" borderId="0" xfId="4" applyFont="1" applyFill="1" applyAlignment="1">
      <alignment horizontal="center"/>
    </xf>
    <xf numFmtId="0" fontId="2" fillId="0" borderId="1" xfId="3" applyFill="1" applyBorder="1" applyAlignment="1">
      <alignment horizontal="center" wrapText="1"/>
    </xf>
    <xf numFmtId="37" fontId="2" fillId="0" borderId="1" xfId="3" applyNumberFormat="1" applyFont="1" applyFill="1" applyBorder="1" applyAlignment="1">
      <alignment horizontal="center" wrapText="1"/>
    </xf>
    <xf numFmtId="37" fontId="2" fillId="0" borderId="0" xfId="3" applyNumberFormat="1" applyFill="1" applyAlignment="1">
      <alignment horizontal="center" wrapText="1"/>
    </xf>
    <xf numFmtId="43" fontId="0" fillId="0" borderId="1" xfId="4" applyFont="1" applyFill="1" applyBorder="1" applyAlignment="1">
      <alignment horizontal="center" wrapText="1"/>
    </xf>
    <xf numFmtId="37" fontId="2" fillId="0" borderId="1" xfId="3" applyNumberFormat="1" applyFill="1" applyBorder="1" applyAlignment="1">
      <alignment horizontal="center" wrapText="1"/>
    </xf>
    <xf numFmtId="0" fontId="2" fillId="0" borderId="0" xfId="3" applyFill="1" applyAlignment="1">
      <alignment horizontal="center" wrapText="1"/>
    </xf>
    <xf numFmtId="164" fontId="2" fillId="0" borderId="0" xfId="3" applyNumberFormat="1"/>
    <xf numFmtId="165" fontId="2" fillId="0" borderId="0" xfId="3" applyNumberFormat="1"/>
    <xf numFmtId="164" fontId="0" fillId="0" borderId="0" xfId="4" applyNumberFormat="1" applyFont="1"/>
    <xf numFmtId="10" fontId="0" fillId="0" borderId="0" xfId="2" applyNumberFormat="1" applyFont="1"/>
    <xf numFmtId="43" fontId="0" fillId="0" borderId="0" xfId="1" applyFont="1"/>
    <xf numFmtId="0" fontId="2" fillId="0" borderId="0" xfId="3" applyFill="1" applyAlignment="1">
      <alignment horizontal="right"/>
    </xf>
    <xf numFmtId="0" fontId="2" fillId="0" borderId="0" xfId="3" applyFill="1"/>
    <xf numFmtId="10" fontId="0" fillId="0" borderId="0" xfId="5" applyNumberFormat="1" applyFont="1"/>
    <xf numFmtId="43" fontId="0" fillId="0" borderId="0" xfId="4" applyFont="1"/>
    <xf numFmtId="164" fontId="2" fillId="0" borderId="2" xfId="3" applyNumberFormat="1" applyBorder="1"/>
    <xf numFmtId="0" fontId="2" fillId="0" borderId="1" xfId="3" applyBorder="1"/>
    <xf numFmtId="43" fontId="2" fillId="0" borderId="0" xfId="3" applyNumberFormat="1"/>
    <xf numFmtId="164" fontId="2" fillId="0" borderId="3" xfId="3" applyNumberFormat="1" applyBorder="1"/>
    <xf numFmtId="0" fontId="2" fillId="0" borderId="0" xfId="3" applyFont="1"/>
    <xf numFmtId="164" fontId="7" fillId="0" borderId="0" xfId="4" applyNumberFormat="1" applyFont="1"/>
    <xf numFmtId="164" fontId="2" fillId="0" borderId="0" xfId="3" applyNumberFormat="1" applyFont="1"/>
    <xf numFmtId="0" fontId="2" fillId="0" borderId="0" xfId="3" applyFont="1" applyFill="1" applyAlignment="1">
      <alignment horizontal="center"/>
    </xf>
    <xf numFmtId="37" fontId="2" fillId="0" borderId="0" xfId="3" applyNumberFormat="1" applyFont="1" applyFill="1" applyAlignment="1">
      <alignment horizontal="center"/>
    </xf>
    <xf numFmtId="43" fontId="7" fillId="0" borderId="0" xfId="4" applyFont="1" applyFill="1" applyAlignment="1">
      <alignment horizontal="center"/>
    </xf>
    <xf numFmtId="0" fontId="2" fillId="0" borderId="1" xfId="3" applyFont="1" applyFill="1" applyBorder="1" applyAlignment="1">
      <alignment horizontal="center" wrapText="1"/>
    </xf>
    <xf numFmtId="37" fontId="2" fillId="0" borderId="0" xfId="3" applyNumberFormat="1" applyFont="1" applyFill="1" applyAlignment="1">
      <alignment horizontal="center" wrapText="1"/>
    </xf>
    <xf numFmtId="43" fontId="7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 wrapText="1"/>
    </xf>
    <xf numFmtId="165" fontId="2" fillId="0" borderId="0" xfId="3" applyNumberFormat="1" applyFont="1"/>
    <xf numFmtId="10" fontId="7" fillId="0" borderId="0" xfId="5" applyNumberFormat="1" applyFont="1"/>
    <xf numFmtId="164" fontId="7" fillId="0" borderId="2" xfId="4" applyNumberFormat="1" applyFont="1" applyBorder="1"/>
    <xf numFmtId="0" fontId="2" fillId="3" borderId="0" xfId="3" applyFont="1" applyFill="1"/>
    <xf numFmtId="164" fontId="2" fillId="0" borderId="2" xfId="3" applyNumberFormat="1" applyFont="1" applyBorder="1"/>
    <xf numFmtId="2" fontId="2" fillId="0" borderId="0" xfId="3" applyNumberFormat="1" applyFont="1"/>
    <xf numFmtId="0" fontId="2" fillId="0" borderId="0" xfId="3" applyFont="1" applyFill="1"/>
    <xf numFmtId="43" fontId="7" fillId="0" borderId="0" xfId="4" applyFont="1"/>
    <xf numFmtId="0" fontId="7" fillId="0" borderId="0" xfId="0" applyFont="1"/>
    <xf numFmtId="43" fontId="7" fillId="0" borderId="0" xfId="1" applyFont="1"/>
    <xf numFmtId="164" fontId="7" fillId="0" borderId="3" xfId="0" applyNumberFormat="1" applyFont="1" applyBorder="1"/>
    <xf numFmtId="168" fontId="7" fillId="0" borderId="0" xfId="1" applyNumberFormat="1" applyFont="1"/>
    <xf numFmtId="164" fontId="2" fillId="0" borderId="0" xfId="3" applyNumberFormat="1" applyFont="1" applyBorder="1"/>
    <xf numFmtId="164" fontId="8" fillId="0" borderId="0" xfId="1" applyNumberFormat="1" applyFont="1"/>
    <xf numFmtId="166" fontId="7" fillId="0" borderId="0" xfId="2" applyNumberFormat="1" applyFont="1"/>
    <xf numFmtId="164" fontId="7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2" applyNumberFormat="1" applyFont="1" applyBorder="1" applyAlignment="1">
      <alignment horizontal="center" wrapText="1"/>
    </xf>
    <xf numFmtId="164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166" fontId="9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7" fillId="0" borderId="0" xfId="2" applyNumberFormat="1" applyFont="1" applyFill="1"/>
    <xf numFmtId="166" fontId="7" fillId="0" borderId="0" xfId="2" applyNumberFormat="1" applyFont="1" applyFill="1"/>
    <xf numFmtId="0" fontId="7" fillId="0" borderId="0" xfId="0" applyFont="1" applyFill="1"/>
    <xf numFmtId="166" fontId="7" fillId="0" borderId="2" xfId="2" applyNumberFormat="1" applyFont="1" applyBorder="1"/>
    <xf numFmtId="164" fontId="7" fillId="0" borderId="3" xfId="1" applyNumberFormat="1" applyFont="1" applyBorder="1"/>
    <xf numFmtId="164" fontId="8" fillId="0" borderId="0" xfId="1" applyNumberFormat="1" applyFont="1" applyAlignment="1">
      <alignment horizontal="left"/>
    </xf>
    <xf numFmtId="0" fontId="9" fillId="0" borderId="1" xfId="0" applyFont="1" applyBorder="1"/>
    <xf numFmtId="0" fontId="7" fillId="0" borderId="1" xfId="0" applyFont="1" applyBorder="1"/>
    <xf numFmtId="166" fontId="7" fillId="0" borderId="1" xfId="2" applyNumberFormat="1" applyFont="1" applyBorder="1"/>
    <xf numFmtId="164" fontId="2" fillId="0" borderId="3" xfId="3" applyNumberFormat="1" applyFont="1" applyBorder="1"/>
    <xf numFmtId="43" fontId="2" fillId="0" borderId="0" xfId="1" applyFont="1"/>
    <xf numFmtId="164" fontId="2" fillId="0" borderId="0" xfId="1" applyNumberFormat="1" applyFont="1"/>
    <xf numFmtId="9" fontId="2" fillId="0" borderId="0" xfId="3" applyNumberFormat="1" applyFont="1"/>
    <xf numFmtId="10" fontId="2" fillId="0" borderId="0" xfId="2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2" fillId="0" borderId="0" xfId="1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164" fontId="12" fillId="0" borderId="2" xfId="1" applyNumberFormat="1" applyFont="1" applyBorder="1"/>
    <xf numFmtId="43" fontId="12" fillId="0" borderId="0" xfId="1" applyFont="1"/>
    <xf numFmtId="0" fontId="12" fillId="0" borderId="0" xfId="0" applyFont="1" applyAlignment="1">
      <alignment horizontal="left"/>
    </xf>
    <xf numFmtId="164" fontId="12" fillId="0" borderId="3" xfId="1" applyNumberFormat="1" applyFont="1" applyBorder="1"/>
    <xf numFmtId="164" fontId="12" fillId="0" borderId="0" xfId="1" applyNumberFormat="1" applyFont="1" applyBorder="1"/>
    <xf numFmtId="164" fontId="11" fillId="0" borderId="0" xfId="1" applyNumberFormat="1" applyFont="1"/>
    <xf numFmtId="164" fontId="0" fillId="2" borderId="0" xfId="4" applyNumberFormat="1" applyFont="1" applyFill="1"/>
    <xf numFmtId="164" fontId="7" fillId="4" borderId="0" xfId="4" applyNumberFormat="1" applyFont="1" applyFill="1"/>
    <xf numFmtId="164" fontId="2" fillId="4" borderId="0" xfId="3" applyNumberFormat="1" applyFont="1" applyFill="1"/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169" fontId="12" fillId="0" borderId="0" xfId="6" applyNumberFormat="1" applyFont="1"/>
    <xf numFmtId="169" fontId="12" fillId="0" borderId="3" xfId="6" applyNumberFormat="1" applyFont="1" applyBorder="1"/>
    <xf numFmtId="0" fontId="12" fillId="0" borderId="0" xfId="0" applyFont="1" applyAlignment="1">
      <alignment horizontal="left" indent="1"/>
    </xf>
    <xf numFmtId="164" fontId="12" fillId="0" borderId="7" xfId="1" applyNumberFormat="1" applyFont="1" applyBorder="1"/>
    <xf numFmtId="164" fontId="12" fillId="0" borderId="1" xfId="1" applyNumberFormat="1" applyFont="1" applyBorder="1"/>
    <xf numFmtId="0" fontId="14" fillId="0" borderId="0" xfId="0" applyFont="1"/>
    <xf numFmtId="16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164" fontId="7" fillId="0" borderId="8" xfId="1" applyNumberFormat="1" applyFont="1" applyFill="1" applyBorder="1"/>
    <xf numFmtId="0" fontId="9" fillId="0" borderId="0" xfId="0" applyFont="1" applyAlignment="1">
      <alignment horizontal="center" wrapText="1"/>
    </xf>
    <xf numFmtId="164" fontId="12" fillId="0" borderId="1" xfId="0" applyNumberFormat="1" applyFont="1" applyBorder="1"/>
    <xf numFmtId="169" fontId="12" fillId="0" borderId="0" xfId="6" applyNumberFormat="1" applyFont="1" applyBorder="1"/>
    <xf numFmtId="164" fontId="12" fillId="0" borderId="0" xfId="0" applyNumberFormat="1" applyFont="1" applyBorder="1"/>
    <xf numFmtId="0" fontId="2" fillId="5" borderId="0" xfId="3" applyFont="1" applyFill="1"/>
    <xf numFmtId="165" fontId="2" fillId="5" borderId="0" xfId="3" applyNumberFormat="1" applyFont="1" applyFill="1"/>
    <xf numFmtId="164" fontId="7" fillId="5" borderId="0" xfId="4" applyNumberFormat="1" applyFont="1" applyFill="1"/>
    <xf numFmtId="0" fontId="0" fillId="5" borderId="0" xfId="0" applyFill="1"/>
    <xf numFmtId="10" fontId="7" fillId="5" borderId="0" xfId="5" applyNumberFormat="1" applyFont="1" applyFill="1"/>
    <xf numFmtId="164" fontId="2" fillId="5" borderId="0" xfId="3" applyNumberFormat="1" applyFont="1" applyFill="1"/>
    <xf numFmtId="164" fontId="0" fillId="5" borderId="0" xfId="4" applyNumberFormat="1" applyFont="1" applyFill="1"/>
    <xf numFmtId="164" fontId="2" fillId="0" borderId="2" xfId="3" applyNumberFormat="1" applyFont="1" applyFill="1" applyBorder="1"/>
    <xf numFmtId="165" fontId="2" fillId="0" borderId="0" xfId="3" applyNumberFormat="1" applyFont="1" applyFill="1"/>
    <xf numFmtId="164" fontId="7" fillId="0" borderId="0" xfId="4" applyNumberFormat="1" applyFont="1" applyFill="1"/>
    <xf numFmtId="10" fontId="7" fillId="0" borderId="0" xfId="5" applyNumberFormat="1" applyFont="1" applyFill="1"/>
    <xf numFmtId="164" fontId="2" fillId="0" borderId="0" xfId="3" applyNumberFormat="1" applyFont="1" applyFill="1"/>
    <xf numFmtId="0" fontId="16" fillId="0" borderId="0" xfId="7"/>
    <xf numFmtId="164" fontId="16" fillId="0" borderId="0" xfId="7" applyNumberFormat="1"/>
    <xf numFmtId="43" fontId="0" fillId="0" borderId="0" xfId="8" applyFont="1"/>
    <xf numFmtId="0" fontId="17" fillId="0" borderId="1" xfId="7" applyFont="1" applyBorder="1" applyAlignment="1">
      <alignment horizontal="center" wrapText="1"/>
    </xf>
    <xf numFmtId="164" fontId="16" fillId="0" borderId="0" xfId="1" applyNumberFormat="1" applyFont="1"/>
    <xf numFmtId="164" fontId="0" fillId="0" borderId="0" xfId="1" applyNumberFormat="1" applyFont="1"/>
    <xf numFmtId="43" fontId="15" fillId="0" borderId="0" xfId="8" applyFont="1"/>
    <xf numFmtId="164" fontId="7" fillId="0" borderId="0" xfId="0" applyNumberFormat="1" applyFont="1"/>
    <xf numFmtId="164" fontId="0" fillId="0" borderId="0" xfId="4" applyNumberFormat="1" applyFont="1" applyFill="1"/>
    <xf numFmtId="0" fontId="0" fillId="0" borderId="0" xfId="0" applyFill="1"/>
    <xf numFmtId="2" fontId="2" fillId="0" borderId="0" xfId="3" applyNumberFormat="1" applyFont="1" applyFill="1"/>
    <xf numFmtId="10" fontId="0" fillId="0" borderId="0" xfId="5" applyNumberFormat="1" applyFont="1" applyFill="1"/>
    <xf numFmtId="43" fontId="0" fillId="0" borderId="0" xfId="0" applyNumberFormat="1" applyFill="1"/>
    <xf numFmtId="0" fontId="2" fillId="5" borderId="0" xfId="3" applyFill="1"/>
    <xf numFmtId="10" fontId="0" fillId="5" borderId="0" xfId="5" applyNumberFormat="1" applyFont="1" applyFill="1"/>
    <xf numFmtId="43" fontId="2" fillId="5" borderId="0" xfId="3" applyNumberFormat="1" applyFill="1"/>
    <xf numFmtId="0" fontId="7" fillId="0" borderId="1" xfId="0" applyFont="1" applyFill="1" applyBorder="1"/>
    <xf numFmtId="10" fontId="7" fillId="6" borderId="0" xfId="5" applyNumberFormat="1" applyFont="1" applyFill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</cellXfs>
  <cellStyles count="9">
    <cellStyle name="Comma" xfId="1" builtinId="3"/>
    <cellStyle name="Comma 2" xfId="4"/>
    <cellStyle name="Comma 3" xfId="8"/>
    <cellStyle name="Currency" xfId="6" builtinId="4"/>
    <cellStyle name="Normal" xfId="0" builtinId="0"/>
    <cellStyle name="Normal 2" xfId="3"/>
    <cellStyle name="Normal 3" xfId="7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19</xdr:row>
      <xdr:rowOff>19050</xdr:rowOff>
    </xdr:from>
    <xdr:to>
      <xdr:col>5</xdr:col>
      <xdr:colOff>485775</xdr:colOff>
      <xdr:row>33</xdr:row>
      <xdr:rowOff>190500</xdr:rowOff>
    </xdr:to>
    <xdr:cxnSp macro="">
      <xdr:nvCxnSpPr>
        <xdr:cNvPr id="4" name="Straight Arrow Connector 3"/>
        <xdr:cNvCxnSpPr/>
      </xdr:nvCxnSpPr>
      <xdr:spPr>
        <a:xfrm>
          <a:off x="6838950" y="3448050"/>
          <a:ext cx="0" cy="26479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5</xdr:row>
      <xdr:rowOff>9525</xdr:rowOff>
    </xdr:from>
    <xdr:to>
      <xdr:col>1</xdr:col>
      <xdr:colOff>638175</xdr:colOff>
      <xdr:row>33</xdr:row>
      <xdr:rowOff>190500</xdr:rowOff>
    </xdr:to>
    <xdr:cxnSp macro="">
      <xdr:nvCxnSpPr>
        <xdr:cNvPr id="5" name="Straight Arrow Connector 4"/>
        <xdr:cNvCxnSpPr/>
      </xdr:nvCxnSpPr>
      <xdr:spPr>
        <a:xfrm>
          <a:off x="3514725" y="771525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43</xdr:row>
      <xdr:rowOff>9525</xdr:rowOff>
    </xdr:from>
    <xdr:to>
      <xdr:col>5</xdr:col>
      <xdr:colOff>485775</xdr:colOff>
      <xdr:row>71</xdr:row>
      <xdr:rowOff>190500</xdr:rowOff>
    </xdr:to>
    <xdr:cxnSp macro="">
      <xdr:nvCxnSpPr>
        <xdr:cNvPr id="7" name="Straight Arrow Connector 6"/>
        <xdr:cNvCxnSpPr/>
      </xdr:nvCxnSpPr>
      <xdr:spPr>
        <a:xfrm>
          <a:off x="6877050" y="8277225"/>
          <a:ext cx="0" cy="6086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43</xdr:row>
      <xdr:rowOff>0</xdr:rowOff>
    </xdr:from>
    <xdr:to>
      <xdr:col>1</xdr:col>
      <xdr:colOff>638175</xdr:colOff>
      <xdr:row>71</xdr:row>
      <xdr:rowOff>180975</xdr:rowOff>
    </xdr:to>
    <xdr:cxnSp macro="">
      <xdr:nvCxnSpPr>
        <xdr:cNvPr id="9" name="Straight Arrow Connector 8"/>
        <xdr:cNvCxnSpPr/>
      </xdr:nvCxnSpPr>
      <xdr:spPr>
        <a:xfrm>
          <a:off x="3514725" y="7258050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</xdr:row>
      <xdr:rowOff>28575</xdr:rowOff>
    </xdr:from>
    <xdr:to>
      <xdr:col>1</xdr:col>
      <xdr:colOff>447675</xdr:colOff>
      <xdr:row>31</xdr:row>
      <xdr:rowOff>161925</xdr:rowOff>
    </xdr:to>
    <xdr:cxnSp macro="">
      <xdr:nvCxnSpPr>
        <xdr:cNvPr id="3" name="Straight Connector 2"/>
        <xdr:cNvCxnSpPr/>
      </xdr:nvCxnSpPr>
      <xdr:spPr>
        <a:xfrm>
          <a:off x="3400425" y="1733550"/>
          <a:ext cx="0" cy="470535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21</xdr:row>
      <xdr:rowOff>0</xdr:rowOff>
    </xdr:from>
    <xdr:to>
      <xdr:col>5</xdr:col>
      <xdr:colOff>504825</xdr:colOff>
      <xdr:row>32</xdr:row>
      <xdr:rowOff>28575</xdr:rowOff>
    </xdr:to>
    <xdr:cxnSp macro="">
      <xdr:nvCxnSpPr>
        <xdr:cNvPr id="4" name="Straight Arrow Connector 3"/>
        <xdr:cNvCxnSpPr/>
      </xdr:nvCxnSpPr>
      <xdr:spPr>
        <a:xfrm>
          <a:off x="7181850" y="4371975"/>
          <a:ext cx="0" cy="21240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44</xdr:row>
      <xdr:rowOff>0</xdr:rowOff>
    </xdr:from>
    <xdr:to>
      <xdr:col>1</xdr:col>
      <xdr:colOff>495300</xdr:colOff>
      <xdr:row>68</xdr:row>
      <xdr:rowOff>161925</xdr:rowOff>
    </xdr:to>
    <xdr:cxnSp macro="">
      <xdr:nvCxnSpPr>
        <xdr:cNvPr id="6" name="Straight Arrow Connector 5"/>
        <xdr:cNvCxnSpPr/>
      </xdr:nvCxnSpPr>
      <xdr:spPr>
        <a:xfrm>
          <a:off x="3448050" y="9134475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44</xdr:row>
      <xdr:rowOff>0</xdr:rowOff>
    </xdr:from>
    <xdr:to>
      <xdr:col>5</xdr:col>
      <xdr:colOff>409575</xdr:colOff>
      <xdr:row>56</xdr:row>
      <xdr:rowOff>28575</xdr:rowOff>
    </xdr:to>
    <xdr:cxnSp macro="">
      <xdr:nvCxnSpPr>
        <xdr:cNvPr id="8" name="Straight Arrow Connector 7"/>
        <xdr:cNvCxnSpPr/>
      </xdr:nvCxnSpPr>
      <xdr:spPr>
        <a:xfrm>
          <a:off x="7086600" y="9134475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5</xdr:row>
      <xdr:rowOff>0</xdr:rowOff>
    </xdr:from>
    <xdr:to>
      <xdr:col>1</xdr:col>
      <xdr:colOff>885825</xdr:colOff>
      <xdr:row>29</xdr:row>
      <xdr:rowOff>161925</xdr:rowOff>
    </xdr:to>
    <xdr:cxnSp macro="">
      <xdr:nvCxnSpPr>
        <xdr:cNvPr id="2" name="Straight Arrow Connector 1"/>
        <xdr:cNvCxnSpPr/>
      </xdr:nvCxnSpPr>
      <xdr:spPr>
        <a:xfrm>
          <a:off x="3371850" y="952500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</xdr:row>
      <xdr:rowOff>0</xdr:rowOff>
    </xdr:from>
    <xdr:to>
      <xdr:col>5</xdr:col>
      <xdr:colOff>371475</xdr:colOff>
      <xdr:row>17</xdr:row>
      <xdr:rowOff>28575</xdr:rowOff>
    </xdr:to>
    <xdr:cxnSp macro="">
      <xdr:nvCxnSpPr>
        <xdr:cNvPr id="3" name="Straight Arrow Connector 2"/>
        <xdr:cNvCxnSpPr/>
      </xdr:nvCxnSpPr>
      <xdr:spPr>
        <a:xfrm>
          <a:off x="6667500" y="952500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19</xdr:row>
      <xdr:rowOff>114300</xdr:rowOff>
    </xdr:from>
    <xdr:to>
      <xdr:col>18</xdr:col>
      <xdr:colOff>590550</xdr:colOff>
      <xdr:row>19</xdr:row>
      <xdr:rowOff>114300</xdr:rowOff>
    </xdr:to>
    <xdr:cxnSp macro="">
      <xdr:nvCxnSpPr>
        <xdr:cNvPr id="5" name="Straight Arrow Connector 4"/>
        <xdr:cNvCxnSpPr/>
      </xdr:nvCxnSpPr>
      <xdr:spPr>
        <a:xfrm flipH="1">
          <a:off x="8220075" y="3943350"/>
          <a:ext cx="3362325" cy="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M9311\Projects_by%20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tatus"/>
      <sheetName val="Macro1"/>
    </sheetNames>
    <sheetDataSet>
      <sheetData sheetId="0"/>
      <sheetData sheetId="1">
        <row r="59">
          <cell r="A5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zoomScaleNormal="100" workbookViewId="0">
      <selection activeCell="H39" sqref="H39"/>
    </sheetView>
  </sheetViews>
  <sheetFormatPr defaultColWidth="9.140625" defaultRowHeight="15" outlineLevelRow="1" outlineLevelCol="1" x14ac:dyDescent="0.25"/>
  <cols>
    <col min="1" max="1" width="43.140625" style="78" bestFit="1" customWidth="1"/>
    <col min="2" max="2" width="13.42578125" style="78" customWidth="1" outlineLevel="1"/>
    <col min="3" max="3" width="15.7109375" style="78" customWidth="1" outlineLevel="1"/>
    <col min="4" max="4" width="9.28515625" style="78" customWidth="1" outlineLevel="1"/>
    <col min="5" max="5" width="14.28515625" style="78" customWidth="1" outlineLevel="1"/>
    <col min="6" max="6" width="8.7109375" style="78" customWidth="1" outlineLevel="1"/>
    <col min="7" max="7" width="2.85546875" style="78" customWidth="1"/>
    <col min="8" max="8" width="14.7109375" style="78" bestFit="1" customWidth="1"/>
    <col min="9" max="16384" width="9.140625" style="78"/>
  </cols>
  <sheetData>
    <row r="1" spans="1:8" ht="15.75" x14ac:dyDescent="0.25">
      <c r="A1" s="102" t="s">
        <v>284</v>
      </c>
    </row>
    <row r="2" spans="1:8" x14ac:dyDescent="0.25">
      <c r="A2" s="77"/>
    </row>
    <row r="3" spans="1:8" ht="29.25" x14ac:dyDescent="0.25">
      <c r="A3" s="77" t="s">
        <v>268</v>
      </c>
      <c r="C3" s="79" t="s">
        <v>255</v>
      </c>
      <c r="D3" s="80"/>
      <c r="E3" s="81" t="s">
        <v>214</v>
      </c>
      <c r="F3" s="80"/>
      <c r="H3" s="79" t="s">
        <v>38</v>
      </c>
    </row>
    <row r="4" spans="1:8" x14ac:dyDescent="0.25">
      <c r="A4" s="78" t="s">
        <v>219</v>
      </c>
    </row>
    <row r="5" spans="1:8" x14ac:dyDescent="0.25">
      <c r="A5" s="78" t="s">
        <v>220</v>
      </c>
      <c r="B5" s="82" t="s">
        <v>271</v>
      </c>
      <c r="C5" s="97">
        <f>'Att B1 123118 Depr_Chg-ex trans'!Q40</f>
        <v>770848.28767933871</v>
      </c>
      <c r="H5" s="97">
        <f>SUM(C5,E5,)</f>
        <v>770848.28767933871</v>
      </c>
    </row>
    <row r="6" spans="1:8" x14ac:dyDescent="0.25">
      <c r="A6" s="78" t="s">
        <v>221</v>
      </c>
      <c r="C6" s="83">
        <f>'Att B1 123118 Depr_Chg-ex trans'!Q166</f>
        <v>1230804.325038505</v>
      </c>
      <c r="H6" s="83">
        <f t="shared" ref="H6:H7" si="0">SUM(C6,E6,)</f>
        <v>1230804.325038505</v>
      </c>
    </row>
    <row r="7" spans="1:8" x14ac:dyDescent="0.25">
      <c r="A7" s="78" t="s">
        <v>222</v>
      </c>
      <c r="C7" s="83">
        <f>'Att B1 123118 Depr_Chg-ex trans'!Q224</f>
        <v>609255.75062231789</v>
      </c>
      <c r="H7" s="83">
        <f t="shared" si="0"/>
        <v>609255.75062231789</v>
      </c>
    </row>
    <row r="8" spans="1:8" x14ac:dyDescent="0.25">
      <c r="A8" s="85" t="s">
        <v>223</v>
      </c>
      <c r="C8" s="86">
        <f>SUM(C5:C7)</f>
        <v>2610908.3633401617</v>
      </c>
      <c r="E8" s="86">
        <f>SUM(E5:E7)</f>
        <v>0</v>
      </c>
      <c r="H8" s="86">
        <f>SUM(H5:H7)</f>
        <v>2610908.3633401617</v>
      </c>
    </row>
    <row r="9" spans="1:8" ht="7.5" customHeight="1" x14ac:dyDescent="0.25">
      <c r="C9" s="83"/>
    </row>
    <row r="10" spans="1:8" x14ac:dyDescent="0.25">
      <c r="A10" s="78" t="s">
        <v>224</v>
      </c>
      <c r="C10" s="83">
        <f>'Att B1 123118 Depr_Chg-ex trans'!Q240</f>
        <v>1328567.9020500488</v>
      </c>
      <c r="E10" s="87">
        <v>0</v>
      </c>
      <c r="H10" s="97">
        <f>SUM(C10,E10,)</f>
        <v>1328567.9020500488</v>
      </c>
    </row>
    <row r="11" spans="1:8" ht="7.5" customHeight="1" x14ac:dyDescent="0.25">
      <c r="C11" s="83"/>
    </row>
    <row r="12" spans="1:8" outlineLevel="1" x14ac:dyDescent="0.25">
      <c r="A12" s="78" t="s">
        <v>216</v>
      </c>
      <c r="C12" s="83"/>
    </row>
    <row r="13" spans="1:8" outlineLevel="1" x14ac:dyDescent="0.25">
      <c r="A13" s="78" t="s">
        <v>227</v>
      </c>
      <c r="C13" s="83">
        <f>'Att B1 123118 Depr_Chg-ex trans'!Q260</f>
        <v>0</v>
      </c>
      <c r="H13" s="83">
        <f t="shared" ref="H13:H15" si="1">SUM(C13,E13,)</f>
        <v>0</v>
      </c>
    </row>
    <row r="14" spans="1:8" outlineLevel="1" x14ac:dyDescent="0.25">
      <c r="A14" s="78" t="s">
        <v>226</v>
      </c>
      <c r="C14" s="83">
        <f>'Att B1 123118 Depr_Chg-ex trans'!Q286</f>
        <v>-5244861.6535989987</v>
      </c>
      <c r="H14" s="83">
        <f t="shared" si="1"/>
        <v>-5244861.6535989987</v>
      </c>
    </row>
    <row r="15" spans="1:8" outlineLevel="1" x14ac:dyDescent="0.25">
      <c r="A15" s="78" t="s">
        <v>225</v>
      </c>
      <c r="C15" s="83">
        <f>'Att B1 123118 Depr_Chg-ex trans'!Q291</f>
        <v>13780.509598583008</v>
      </c>
      <c r="H15" s="83">
        <f t="shared" si="1"/>
        <v>13780.509598583008</v>
      </c>
    </row>
    <row r="16" spans="1:8" x14ac:dyDescent="0.25">
      <c r="A16" s="88" t="s">
        <v>216</v>
      </c>
      <c r="C16" s="86">
        <f>SUM(C13:C15)</f>
        <v>-5231081.1440004157</v>
      </c>
      <c r="E16" s="86">
        <f>SUM(E13:E15)</f>
        <v>0</v>
      </c>
      <c r="H16" s="90">
        <f>SUM(H13:H15)</f>
        <v>-5231081.1440004157</v>
      </c>
    </row>
    <row r="17" spans="1:8" ht="7.5" customHeight="1" x14ac:dyDescent="0.25">
      <c r="C17" s="83"/>
    </row>
    <row r="18" spans="1:8" outlineLevel="1" x14ac:dyDescent="0.25">
      <c r="A18" s="78" t="s">
        <v>229</v>
      </c>
      <c r="C18" s="83"/>
    </row>
    <row r="19" spans="1:8" outlineLevel="1" x14ac:dyDescent="0.25">
      <c r="A19" s="78" t="s">
        <v>225</v>
      </c>
      <c r="C19" s="83">
        <f>'Att B1 123118 Depr_Chg-ex trans'!Q308</f>
        <v>584087.67839929904</v>
      </c>
      <c r="F19" s="82" t="s">
        <v>273</v>
      </c>
      <c r="H19" s="83">
        <f t="shared" ref="H19:H21" si="2">SUM(C19,E19,)</f>
        <v>584087.67839929904</v>
      </c>
    </row>
    <row r="20" spans="1:8" outlineLevel="1" x14ac:dyDescent="0.25">
      <c r="A20" s="78" t="s">
        <v>231</v>
      </c>
      <c r="C20" s="83">
        <f>'Att B1 123118 Depr_Chg-ex trans'!Q322</f>
        <v>0</v>
      </c>
      <c r="H20" s="83">
        <f t="shared" si="2"/>
        <v>0</v>
      </c>
    </row>
    <row r="21" spans="1:8" outlineLevel="1" x14ac:dyDescent="0.25">
      <c r="A21" s="78" t="s">
        <v>230</v>
      </c>
      <c r="C21" s="83">
        <f>'Att B1 123118 Depr_Chg-ex trans'!Q336</f>
        <v>314068.96030799998</v>
      </c>
      <c r="H21" s="101">
        <f t="shared" si="2"/>
        <v>314068.96030799998</v>
      </c>
    </row>
    <row r="22" spans="1:8" outlineLevel="1" x14ac:dyDescent="0.25">
      <c r="A22" s="85" t="s">
        <v>232</v>
      </c>
      <c r="C22" s="86">
        <f>SUM(C19:C21)</f>
        <v>898156.63870729902</v>
      </c>
      <c r="E22" s="86">
        <f>SUM(E19:E21)</f>
        <v>0</v>
      </c>
      <c r="H22" s="90">
        <f>SUM(H19:H21)</f>
        <v>898156.63870729902</v>
      </c>
    </row>
    <row r="23" spans="1:8" outlineLevel="1" x14ac:dyDescent="0.25">
      <c r="C23" s="83"/>
    </row>
    <row r="24" spans="1:8" outlineLevel="1" x14ac:dyDescent="0.25">
      <c r="A24" s="78" t="s">
        <v>265</v>
      </c>
      <c r="C24" s="83"/>
    </row>
    <row r="25" spans="1:8" outlineLevel="1" x14ac:dyDescent="0.25">
      <c r="A25" s="78" t="s">
        <v>234</v>
      </c>
      <c r="C25" s="83">
        <f>'Att B1 123118 Depr_Chg-ex trans'!Q359</f>
        <v>-1320177.6971797203</v>
      </c>
      <c r="H25" s="83">
        <f t="shared" ref="H25:H28" si="3">SUM(C25,E25,)</f>
        <v>-1320177.6971797203</v>
      </c>
    </row>
    <row r="26" spans="1:8" outlineLevel="1" x14ac:dyDescent="0.25">
      <c r="A26" s="78" t="s">
        <v>235</v>
      </c>
      <c r="C26" s="83">
        <f>'Att B1 123118 Depr_Chg-ex trans'!Q376</f>
        <v>-23122.667782235847</v>
      </c>
      <c r="H26" s="83">
        <f t="shared" si="3"/>
        <v>-23122.667782235847</v>
      </c>
    </row>
    <row r="27" spans="1:8" outlineLevel="1" x14ac:dyDescent="0.25">
      <c r="A27" s="78" t="s">
        <v>236</v>
      </c>
      <c r="C27" s="83">
        <f>'Att B1 123118 Depr_Chg-ex trans'!Q392</f>
        <v>0</v>
      </c>
      <c r="H27" s="83">
        <f t="shared" si="3"/>
        <v>0</v>
      </c>
    </row>
    <row r="28" spans="1:8" outlineLevel="1" x14ac:dyDescent="0.25">
      <c r="A28" s="78" t="s">
        <v>237</v>
      </c>
      <c r="C28" s="83">
        <f>'Att B1 123118 Depr_Chg-ex trans'!Q410</f>
        <v>155381.63593657361</v>
      </c>
      <c r="H28" s="83">
        <f t="shared" si="3"/>
        <v>155381.63593657361</v>
      </c>
    </row>
    <row r="29" spans="1:8" outlineLevel="1" x14ac:dyDescent="0.25">
      <c r="A29" s="85" t="s">
        <v>266</v>
      </c>
      <c r="C29" s="86">
        <f>SUM(C25:C28)</f>
        <v>-1187918.7290253825</v>
      </c>
      <c r="E29" s="86">
        <f>SUM(E25:E28)</f>
        <v>0</v>
      </c>
      <c r="H29" s="100">
        <f>SUM(H25:H28)</f>
        <v>-1187918.7290253825</v>
      </c>
    </row>
    <row r="30" spans="1:8" x14ac:dyDescent="0.25">
      <c r="A30" s="78" t="s">
        <v>267</v>
      </c>
      <c r="C30" s="86">
        <f>C22+C29</f>
        <v>-289762.09031808353</v>
      </c>
      <c r="H30" s="109">
        <f>H22+H29</f>
        <v>-289762.09031808353</v>
      </c>
    </row>
    <row r="31" spans="1:8" ht="7.5" customHeight="1" x14ac:dyDescent="0.25">
      <c r="C31" s="83"/>
    </row>
    <row r="32" spans="1:8" x14ac:dyDescent="0.25">
      <c r="A32" s="78" t="s">
        <v>214</v>
      </c>
      <c r="C32" s="83"/>
      <c r="D32" s="82" t="s">
        <v>272</v>
      </c>
      <c r="E32" s="83">
        <f>'Att B2 123118 Transp-Depr_Exp'!O19</f>
        <v>-559075.17675474822</v>
      </c>
      <c r="H32" s="83">
        <f>SUM(C32,E32,)</f>
        <v>-559075.17675474822</v>
      </c>
    </row>
    <row r="33" spans="1:8" ht="7.5" customHeight="1" x14ac:dyDescent="0.25">
      <c r="C33" s="83"/>
    </row>
    <row r="34" spans="1:8" ht="15.75" thickBot="1" x14ac:dyDescent="0.3">
      <c r="A34" s="78" t="s">
        <v>238</v>
      </c>
      <c r="C34" s="98">
        <f>SUM(C8,C10,C16,C30,C32)</f>
        <v>-1581366.9689282884</v>
      </c>
      <c r="E34" s="98">
        <f>SUM(E8,E10,E16,E30,E32)</f>
        <v>-559075.17675474822</v>
      </c>
      <c r="H34" s="98">
        <f>SUM(H8,H10,H16,H30,H32)</f>
        <v>-2140442.1456830367</v>
      </c>
    </row>
    <row r="35" spans="1:8" ht="15.75" thickTop="1" x14ac:dyDescent="0.25">
      <c r="C35" s="83"/>
    </row>
    <row r="36" spans="1:8" x14ac:dyDescent="0.25">
      <c r="C36" s="83"/>
    </row>
    <row r="37" spans="1:8" x14ac:dyDescent="0.25">
      <c r="C37" s="83"/>
    </row>
    <row r="38" spans="1:8" x14ac:dyDescent="0.25">
      <c r="A38" s="77" t="s">
        <v>278</v>
      </c>
      <c r="C38" s="83"/>
    </row>
    <row r="39" spans="1:8" x14ac:dyDescent="0.25">
      <c r="A39" s="77"/>
      <c r="C39" s="83"/>
    </row>
    <row r="40" spans="1:8" ht="29.25" x14ac:dyDescent="0.25">
      <c r="A40" s="95" t="s">
        <v>268</v>
      </c>
      <c r="C40" s="79" t="s">
        <v>255</v>
      </c>
      <c r="D40" s="80"/>
      <c r="E40" s="81" t="s">
        <v>214</v>
      </c>
      <c r="F40" s="80"/>
      <c r="H40" s="96" t="s">
        <v>38</v>
      </c>
    </row>
    <row r="41" spans="1:8" x14ac:dyDescent="0.25">
      <c r="A41" s="95"/>
      <c r="C41" s="79"/>
      <c r="D41" s="80"/>
      <c r="E41" s="81"/>
      <c r="F41" s="80"/>
      <c r="H41" s="96"/>
    </row>
    <row r="42" spans="1:8" outlineLevel="1" x14ac:dyDescent="0.25">
      <c r="A42" s="78" t="s">
        <v>279</v>
      </c>
      <c r="C42" s="83"/>
    </row>
    <row r="43" spans="1:8" outlineLevel="1" x14ac:dyDescent="0.25">
      <c r="A43" s="78" t="s">
        <v>217</v>
      </c>
      <c r="B43" s="82" t="s">
        <v>271</v>
      </c>
      <c r="C43" s="97">
        <f>'Att B1 123118 Depr_Chg-ex trans'!S359</f>
        <v>-383700.3755029554</v>
      </c>
      <c r="D43" s="83"/>
      <c r="E43" s="83"/>
      <c r="F43" s="82" t="s">
        <v>273</v>
      </c>
      <c r="H43" s="97">
        <f>SUM(C43,E43,)</f>
        <v>-383700.3755029554</v>
      </c>
    </row>
    <row r="44" spans="1:8" outlineLevel="1" x14ac:dyDescent="0.25">
      <c r="A44" s="78" t="s">
        <v>240</v>
      </c>
      <c r="C44" s="83">
        <f>'Att B1 123118 Depr_Chg-ex trans'!S376</f>
        <v>-6921.9104662565624</v>
      </c>
      <c r="D44" s="83"/>
      <c r="E44" s="83"/>
      <c r="F44" s="83"/>
      <c r="H44" s="83">
        <f t="shared" ref="H44:H46" si="4">SUM(C44,E44,)</f>
        <v>-6921.9104662565624</v>
      </c>
    </row>
    <row r="45" spans="1:8" outlineLevel="1" x14ac:dyDescent="0.25">
      <c r="A45" s="78" t="s">
        <v>241</v>
      </c>
      <c r="C45" s="83">
        <f>'Att B1 123118 Depr_Chg-ex trans'!S392</f>
        <v>0</v>
      </c>
      <c r="D45" s="83"/>
      <c r="E45" s="83"/>
      <c r="F45" s="83"/>
      <c r="H45" s="83">
        <f t="shared" si="4"/>
        <v>0</v>
      </c>
    </row>
    <row r="46" spans="1:8" outlineLevel="1" x14ac:dyDescent="0.25">
      <c r="A46" s="78" t="s">
        <v>242</v>
      </c>
      <c r="C46" s="83">
        <f>'Att B1 123118 Depr_Chg-ex trans'!S410</f>
        <v>44147.90657642638</v>
      </c>
      <c r="D46" s="83"/>
      <c r="E46" s="83"/>
      <c r="F46" s="83"/>
      <c r="H46" s="101">
        <f t="shared" si="4"/>
        <v>44147.90657642638</v>
      </c>
    </row>
    <row r="47" spans="1:8" outlineLevel="1" x14ac:dyDescent="0.25">
      <c r="A47" s="85" t="s">
        <v>281</v>
      </c>
      <c r="C47" s="86">
        <f>SUM(C43:C46)</f>
        <v>-346474.3793927856</v>
      </c>
      <c r="D47" s="83"/>
      <c r="E47" s="86">
        <f>SUM(E43:E46)</f>
        <v>0</v>
      </c>
      <c r="F47" s="83"/>
      <c r="H47" s="90">
        <f>SUM(H43:H46)</f>
        <v>-346474.3793927856</v>
      </c>
    </row>
    <row r="48" spans="1:8" outlineLevel="1" x14ac:dyDescent="0.25">
      <c r="C48" s="83"/>
      <c r="D48" s="83"/>
      <c r="E48" s="83"/>
      <c r="F48" s="83"/>
      <c r="H48" s="83"/>
    </row>
    <row r="49" spans="1:8" outlineLevel="1" x14ac:dyDescent="0.25">
      <c r="A49" s="78" t="s">
        <v>245</v>
      </c>
      <c r="C49" s="83"/>
      <c r="D49" s="83"/>
      <c r="E49" s="83"/>
      <c r="F49" s="83"/>
      <c r="H49" s="83"/>
    </row>
    <row r="50" spans="1:8" outlineLevel="1" x14ac:dyDescent="0.25">
      <c r="A50" s="78" t="s">
        <v>246</v>
      </c>
      <c r="C50" s="83">
        <f>'Att B1 123118 Depr_Chg-ex trans'!S491</f>
        <v>-3862.6537508309993</v>
      </c>
      <c r="D50" s="83"/>
      <c r="E50" s="83"/>
      <c r="F50" s="82"/>
      <c r="H50" s="83">
        <f t="shared" ref="H50:H54" si="5">SUM(C50,E50,)</f>
        <v>-3862.6537508309993</v>
      </c>
    </row>
    <row r="51" spans="1:8" outlineLevel="1" x14ac:dyDescent="0.25">
      <c r="A51" s="78" t="s">
        <v>247</v>
      </c>
      <c r="C51" s="83">
        <f>'Att B1 123118 Depr_Chg-ex trans'!S501</f>
        <v>0</v>
      </c>
      <c r="D51" s="83"/>
      <c r="E51" s="83"/>
      <c r="F51" s="83"/>
      <c r="H51" s="83">
        <f t="shared" si="5"/>
        <v>0</v>
      </c>
    </row>
    <row r="52" spans="1:8" outlineLevel="1" x14ac:dyDescent="0.25">
      <c r="A52" s="78" t="s">
        <v>218</v>
      </c>
      <c r="C52" s="83">
        <f>'Att B1 123118 Depr_Chg-ex trans'!S515</f>
        <v>0</v>
      </c>
      <c r="D52" s="83"/>
      <c r="E52" s="83"/>
      <c r="F52" s="83"/>
      <c r="H52" s="83">
        <f t="shared" si="5"/>
        <v>0</v>
      </c>
    </row>
    <row r="53" spans="1:8" outlineLevel="1" x14ac:dyDescent="0.25">
      <c r="A53" s="78" t="s">
        <v>248</v>
      </c>
      <c r="C53" s="83">
        <f>'Att B1 123118 Depr_Chg-ex trans'!S530</f>
        <v>49615.866274100168</v>
      </c>
      <c r="D53" s="83"/>
      <c r="E53" s="83"/>
      <c r="F53" s="83"/>
      <c r="H53" s="83">
        <f t="shared" si="5"/>
        <v>49615.866274100168</v>
      </c>
    </row>
    <row r="54" spans="1:8" outlineLevel="1" x14ac:dyDescent="0.25">
      <c r="A54" s="78" t="s">
        <v>249</v>
      </c>
      <c r="C54" s="83">
        <f>'Att B1 123118 Depr_Chg-ex trans'!S542</f>
        <v>-8522.7026220280932</v>
      </c>
      <c r="D54" s="83"/>
      <c r="E54" s="83"/>
      <c r="F54" s="83"/>
      <c r="H54" s="83">
        <f t="shared" si="5"/>
        <v>-8522.7026220280932</v>
      </c>
    </row>
    <row r="55" spans="1:8" outlineLevel="1" x14ac:dyDescent="0.25">
      <c r="A55" s="85" t="s">
        <v>250</v>
      </c>
      <c r="C55" s="86">
        <f>SUM(C50:C54)</f>
        <v>37230.509901241079</v>
      </c>
      <c r="D55" s="83"/>
      <c r="E55" s="86">
        <f>SUM(E50:E54)</f>
        <v>0</v>
      </c>
      <c r="F55" s="83"/>
      <c r="H55" s="100">
        <f>SUM(H50:H54)</f>
        <v>37230.509901241079</v>
      </c>
    </row>
    <row r="56" spans="1:8" x14ac:dyDescent="0.25">
      <c r="A56" s="78" t="s">
        <v>288</v>
      </c>
      <c r="C56" s="86">
        <f>C47+C55</f>
        <v>-309243.86949154455</v>
      </c>
      <c r="D56" s="83"/>
      <c r="E56" s="86">
        <f>E47+E55</f>
        <v>0</v>
      </c>
      <c r="F56" s="83"/>
      <c r="H56" s="86">
        <f>H47+H55</f>
        <v>-309243.86949154455</v>
      </c>
    </row>
    <row r="57" spans="1:8" x14ac:dyDescent="0.25">
      <c r="C57" s="83"/>
      <c r="D57" s="83"/>
      <c r="E57" s="83"/>
      <c r="F57" s="83"/>
      <c r="H57" s="83"/>
    </row>
    <row r="58" spans="1:8" outlineLevel="1" x14ac:dyDescent="0.25">
      <c r="A58" s="78" t="s">
        <v>215</v>
      </c>
      <c r="C58" s="83"/>
      <c r="D58" s="83"/>
      <c r="E58" s="83"/>
      <c r="F58" s="83"/>
      <c r="H58" s="83"/>
    </row>
    <row r="59" spans="1:8" outlineLevel="1" x14ac:dyDescent="0.25">
      <c r="A59" s="78" t="s">
        <v>246</v>
      </c>
      <c r="C59" s="83">
        <f>'Att B1 123118 Depr_Chg-ex trans'!S430</f>
        <v>-243706.96481426261</v>
      </c>
      <c r="D59" s="83"/>
      <c r="E59" s="83"/>
      <c r="F59" s="83"/>
      <c r="H59" s="83">
        <f t="shared" ref="H59:H60" si="6">SUM(C59,E59,)</f>
        <v>-243706.96481426261</v>
      </c>
    </row>
    <row r="60" spans="1:8" outlineLevel="1" x14ac:dyDescent="0.25">
      <c r="A60" s="78" t="s">
        <v>218</v>
      </c>
      <c r="C60" s="83">
        <f>'Att B1 123118 Depr_Chg-ex trans'!S443</f>
        <v>0</v>
      </c>
      <c r="D60" s="83"/>
      <c r="E60" s="83"/>
      <c r="F60" s="83"/>
      <c r="H60" s="101">
        <f t="shared" si="6"/>
        <v>0</v>
      </c>
    </row>
    <row r="61" spans="1:8" x14ac:dyDescent="0.25">
      <c r="A61" s="88" t="s">
        <v>215</v>
      </c>
      <c r="C61" s="86">
        <f>SUM(C59:C60)</f>
        <v>-243706.96481426261</v>
      </c>
      <c r="D61" s="83"/>
      <c r="E61" s="86">
        <f>SUM(E59:E60)</f>
        <v>0</v>
      </c>
      <c r="F61" s="83"/>
      <c r="H61" s="90">
        <f>SUM(H59:H60)</f>
        <v>-243706.96481426261</v>
      </c>
    </row>
    <row r="62" spans="1:8" x14ac:dyDescent="0.25">
      <c r="C62" s="83"/>
      <c r="D62" s="83"/>
      <c r="E62" s="83"/>
      <c r="F62" s="83"/>
      <c r="H62" s="83"/>
    </row>
    <row r="63" spans="1:8" outlineLevel="1" x14ac:dyDescent="0.25">
      <c r="A63" s="78" t="s">
        <v>243</v>
      </c>
      <c r="C63" s="83"/>
      <c r="D63" s="83"/>
      <c r="E63" s="83"/>
      <c r="F63" s="83"/>
      <c r="H63" s="83"/>
    </row>
    <row r="64" spans="1:8" outlineLevel="1" x14ac:dyDescent="0.25">
      <c r="A64" s="78" t="s">
        <v>244</v>
      </c>
      <c r="C64" s="83">
        <f>'Att B1 123118 Depr_Chg-ex trans'!S450</f>
        <v>-1914.6442569319988</v>
      </c>
      <c r="D64" s="83"/>
      <c r="E64" s="83"/>
      <c r="F64" s="83"/>
      <c r="H64" s="83">
        <f t="shared" ref="H64:H67" si="7">SUM(C64,E64,)</f>
        <v>-1914.6442569319988</v>
      </c>
    </row>
    <row r="65" spans="1:8" outlineLevel="1" x14ac:dyDescent="0.25">
      <c r="A65" s="78" t="s">
        <v>227</v>
      </c>
      <c r="C65" s="83">
        <f>'Att B1 123118 Depr_Chg-ex trans'!S461</f>
        <v>0</v>
      </c>
      <c r="D65" s="83"/>
      <c r="E65" s="83"/>
      <c r="F65" s="83"/>
      <c r="H65" s="83">
        <f t="shared" si="7"/>
        <v>0</v>
      </c>
    </row>
    <row r="66" spans="1:8" outlineLevel="1" x14ac:dyDescent="0.25">
      <c r="A66" s="78" t="s">
        <v>252</v>
      </c>
      <c r="C66" s="83">
        <f>'Att B1 123118 Depr_Chg-ex trans'!S473</f>
        <v>0</v>
      </c>
      <c r="D66" s="83"/>
      <c r="E66" s="83"/>
      <c r="F66" s="83"/>
      <c r="H66" s="83">
        <f t="shared" si="7"/>
        <v>0</v>
      </c>
    </row>
    <row r="67" spans="1:8" outlineLevel="1" x14ac:dyDescent="0.25">
      <c r="A67" s="78" t="s">
        <v>226</v>
      </c>
      <c r="C67" s="83">
        <f>'Att B1 123118 Depr_Chg-ex trans'!S485</f>
        <v>-728701.34931000019</v>
      </c>
      <c r="D67" s="83"/>
      <c r="E67" s="83"/>
      <c r="F67" s="83"/>
      <c r="H67" s="101">
        <f t="shared" si="7"/>
        <v>-728701.34931000019</v>
      </c>
    </row>
    <row r="68" spans="1:8" x14ac:dyDescent="0.25">
      <c r="A68" s="88" t="s">
        <v>289</v>
      </c>
      <c r="C68" s="86">
        <f>SUM(C64:C67)</f>
        <v>-730615.99356693216</v>
      </c>
      <c r="D68" s="83"/>
      <c r="E68" s="86">
        <f>SUM(E64:E67)</f>
        <v>0</v>
      </c>
      <c r="F68" s="83"/>
      <c r="H68" s="90">
        <f>SUM(H64:H67)</f>
        <v>-730615.99356693216</v>
      </c>
    </row>
    <row r="69" spans="1:8" x14ac:dyDescent="0.25">
      <c r="C69" s="90"/>
      <c r="D69" s="83"/>
      <c r="E69" s="83"/>
      <c r="F69" s="83"/>
      <c r="H69" s="83"/>
    </row>
    <row r="70" spans="1:8" x14ac:dyDescent="0.25">
      <c r="A70" s="78" t="s">
        <v>214</v>
      </c>
      <c r="C70" s="90"/>
      <c r="D70" s="82" t="s">
        <v>272</v>
      </c>
      <c r="E70" s="90">
        <f>'Att B2 123118 Transp-Depr_Exp'!Q19</f>
        <v>-234406.74728704157</v>
      </c>
      <c r="F70" s="83"/>
      <c r="H70" s="90">
        <f t="shared" ref="H70" si="8">SUM(C70,E70,)</f>
        <v>-234406.74728704157</v>
      </c>
    </row>
    <row r="71" spans="1:8" x14ac:dyDescent="0.25">
      <c r="C71" s="83"/>
      <c r="D71" s="83"/>
      <c r="E71" s="83"/>
      <c r="F71" s="83"/>
      <c r="H71" s="83"/>
    </row>
    <row r="72" spans="1:8" ht="15.75" thickBot="1" x14ac:dyDescent="0.3">
      <c r="A72" s="78" t="s">
        <v>251</v>
      </c>
      <c r="C72" s="98">
        <f>SUM(C56,C61,C68,C70)</f>
        <v>-1283566.8278727392</v>
      </c>
      <c r="D72" s="83"/>
      <c r="E72" s="98">
        <f>SUM(E56,E61,E68,E70)</f>
        <v>-234406.74728704157</v>
      </c>
      <c r="F72" s="83"/>
      <c r="H72" s="98">
        <f>SUM(H56,H61,H68,H70)</f>
        <v>-1517973.5751597807</v>
      </c>
    </row>
    <row r="73" spans="1:8" ht="15.75" thickTop="1" x14ac:dyDescent="0.25">
      <c r="C73" s="83"/>
    </row>
    <row r="74" spans="1:8" x14ac:dyDescent="0.25">
      <c r="C74" s="83"/>
    </row>
  </sheetData>
  <pageMargins left="0.7" right="0.7" top="0.75" bottom="0.75" header="0.3" footer="0.3"/>
  <pageSetup scale="86" orientation="landscape" r:id="rId1"/>
  <rowBreaks count="1" manualBreakCount="1">
    <brk id="3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9" sqref="E29"/>
    </sheetView>
  </sheetViews>
  <sheetFormatPr defaultRowHeight="15" x14ac:dyDescent="0.25"/>
  <cols>
    <col min="1" max="1" width="3.140625" style="122" bestFit="1" customWidth="1"/>
    <col min="2" max="2" width="3.28515625" style="122" bestFit="1" customWidth="1"/>
    <col min="3" max="3" width="13.140625" style="122" bestFit="1" customWidth="1"/>
    <col min="4" max="4" width="13.7109375" style="124" customWidth="1"/>
    <col min="5" max="5" width="25" style="124" bestFit="1" customWidth="1"/>
    <col min="6" max="6" width="16" style="124" bestFit="1" customWidth="1"/>
    <col min="7" max="7" width="17" style="122" customWidth="1"/>
    <col min="8" max="15" width="20.85546875" style="122" bestFit="1" customWidth="1"/>
    <col min="16" max="16" width="12.140625" style="122" bestFit="1" customWidth="1"/>
    <col min="17" max="16384" width="9.140625" style="122"/>
  </cols>
  <sheetData>
    <row r="1" spans="1:8" ht="12.75" x14ac:dyDescent="0.2">
      <c r="D1" s="122"/>
      <c r="E1" s="122"/>
      <c r="F1" s="122"/>
    </row>
    <row r="2" spans="1:8" ht="38.25" x14ac:dyDescent="0.2">
      <c r="D2" s="122"/>
      <c r="E2" s="122"/>
      <c r="F2" s="125" t="s">
        <v>306</v>
      </c>
      <c r="G2" s="125" t="s">
        <v>307</v>
      </c>
      <c r="H2" s="125" t="s">
        <v>308</v>
      </c>
    </row>
    <row r="3" spans="1:8" ht="12.75" x14ac:dyDescent="0.2">
      <c r="A3" s="122" t="s">
        <v>29</v>
      </c>
      <c r="B3" s="122" t="s">
        <v>58</v>
      </c>
      <c r="C3" s="122">
        <v>350300</v>
      </c>
      <c r="D3" s="122">
        <v>350.3</v>
      </c>
      <c r="E3" s="122" t="s">
        <v>44</v>
      </c>
      <c r="F3" s="126">
        <v>1487565.91</v>
      </c>
      <c r="H3" s="123">
        <f>F3-G3</f>
        <v>1487565.91</v>
      </c>
    </row>
    <row r="4" spans="1:8" ht="12.75" x14ac:dyDescent="0.2">
      <c r="A4" s="122" t="s">
        <v>29</v>
      </c>
      <c r="B4" s="122" t="s">
        <v>58</v>
      </c>
      <c r="C4" s="122">
        <v>350400</v>
      </c>
      <c r="D4" s="122">
        <v>350.4</v>
      </c>
      <c r="E4" s="122" t="s">
        <v>59</v>
      </c>
      <c r="F4" s="126">
        <v>20226810.25</v>
      </c>
      <c r="G4" s="126">
        <f>E23+E22</f>
        <v>628358.77</v>
      </c>
      <c r="H4" s="123">
        <f t="shared" ref="H4:H13" si="0">F4-G4</f>
        <v>19598451.48</v>
      </c>
    </row>
    <row r="5" spans="1:8" ht="12.75" x14ac:dyDescent="0.2">
      <c r="A5" s="122" t="s">
        <v>29</v>
      </c>
      <c r="B5" s="122" t="s">
        <v>58</v>
      </c>
      <c r="C5" s="122">
        <v>352000</v>
      </c>
      <c r="D5" s="122">
        <v>352</v>
      </c>
      <c r="E5" s="122" t="s">
        <v>31</v>
      </c>
      <c r="F5" s="126">
        <v>26258099.949999999</v>
      </c>
      <c r="G5" s="126">
        <v>1137.99</v>
      </c>
      <c r="H5" s="123">
        <f t="shared" si="0"/>
        <v>26256961.960000001</v>
      </c>
    </row>
    <row r="6" spans="1:8" ht="12.75" x14ac:dyDescent="0.2">
      <c r="A6" s="122" t="s">
        <v>29</v>
      </c>
      <c r="B6" s="122" t="s">
        <v>58</v>
      </c>
      <c r="C6" s="122">
        <v>353000</v>
      </c>
      <c r="D6" s="122">
        <v>353</v>
      </c>
      <c r="E6" s="122" t="s">
        <v>60</v>
      </c>
      <c r="F6" s="126">
        <v>267305386.49000001</v>
      </c>
      <c r="G6" s="126">
        <v>11923929.16</v>
      </c>
      <c r="H6" s="123">
        <f t="shared" si="0"/>
        <v>255381457.33000001</v>
      </c>
    </row>
    <row r="7" spans="1:8" ht="12.75" x14ac:dyDescent="0.2">
      <c r="A7" s="122" t="s">
        <v>29</v>
      </c>
      <c r="B7" s="122" t="s">
        <v>58</v>
      </c>
      <c r="C7" s="122">
        <v>353100</v>
      </c>
      <c r="D7" s="122">
        <v>353.1</v>
      </c>
      <c r="E7" s="122" t="s">
        <v>60</v>
      </c>
      <c r="F7" s="126">
        <v>482904.98</v>
      </c>
      <c r="G7" s="126"/>
      <c r="H7" s="123">
        <f t="shared" si="0"/>
        <v>482904.98</v>
      </c>
    </row>
    <row r="8" spans="1:8" ht="12.75" x14ac:dyDescent="0.2">
      <c r="A8" s="122" t="s">
        <v>29</v>
      </c>
      <c r="B8" s="122" t="s">
        <v>58</v>
      </c>
      <c r="C8" s="122">
        <v>354000</v>
      </c>
      <c r="D8" s="122">
        <v>354</v>
      </c>
      <c r="E8" s="122" t="s">
        <v>61</v>
      </c>
      <c r="F8" s="126">
        <v>17291379.91</v>
      </c>
      <c r="G8" s="126">
        <v>16001117.469999999</v>
      </c>
      <c r="H8" s="123">
        <f t="shared" si="0"/>
        <v>1290262.4400000013</v>
      </c>
    </row>
    <row r="9" spans="1:8" ht="12.75" x14ac:dyDescent="0.2">
      <c r="A9" s="122" t="s">
        <v>29</v>
      </c>
      <c r="B9" s="122" t="s">
        <v>58</v>
      </c>
      <c r="C9" s="122">
        <v>355000</v>
      </c>
      <c r="D9" s="122">
        <v>355</v>
      </c>
      <c r="E9" s="122" t="s">
        <v>62</v>
      </c>
      <c r="F9" s="126">
        <v>262715685.18000001</v>
      </c>
      <c r="G9" s="126">
        <v>5417.77</v>
      </c>
      <c r="H9" s="123">
        <f t="shared" si="0"/>
        <v>262710267.41</v>
      </c>
    </row>
    <row r="10" spans="1:8" ht="12.75" x14ac:dyDescent="0.2">
      <c r="A10" s="122" t="s">
        <v>29</v>
      </c>
      <c r="B10" s="122" t="s">
        <v>58</v>
      </c>
      <c r="C10" s="122">
        <v>356000</v>
      </c>
      <c r="D10" s="122">
        <v>356</v>
      </c>
      <c r="E10" s="122" t="s">
        <v>63</v>
      </c>
      <c r="F10" s="126">
        <v>147347807.13</v>
      </c>
      <c r="G10" s="126">
        <v>12496126.57</v>
      </c>
      <c r="H10" s="123">
        <f t="shared" si="0"/>
        <v>134851680.56</v>
      </c>
    </row>
    <row r="11" spans="1:8" x14ac:dyDescent="0.25">
      <c r="A11" s="122" t="s">
        <v>29</v>
      </c>
      <c r="B11" s="122" t="s">
        <v>58</v>
      </c>
      <c r="C11" s="122">
        <v>357000</v>
      </c>
      <c r="D11" s="124">
        <v>357</v>
      </c>
      <c r="E11" s="124" t="s">
        <v>64</v>
      </c>
      <c r="F11" s="127">
        <v>3188359.42</v>
      </c>
      <c r="G11" s="126"/>
      <c r="H11" s="123">
        <f t="shared" si="0"/>
        <v>3188359.42</v>
      </c>
    </row>
    <row r="12" spans="1:8" x14ac:dyDescent="0.25">
      <c r="A12" s="122" t="s">
        <v>29</v>
      </c>
      <c r="B12" s="122" t="s">
        <v>58</v>
      </c>
      <c r="C12" s="122">
        <v>358000</v>
      </c>
      <c r="D12" s="124">
        <v>358</v>
      </c>
      <c r="E12" s="124" t="s">
        <v>65</v>
      </c>
      <c r="F12" s="127">
        <v>2537017.85</v>
      </c>
      <c r="G12" s="126"/>
      <c r="H12" s="123">
        <f t="shared" si="0"/>
        <v>2537017.85</v>
      </c>
    </row>
    <row r="13" spans="1:8" x14ac:dyDescent="0.25">
      <c r="A13" s="122" t="s">
        <v>29</v>
      </c>
      <c r="B13" s="122" t="s">
        <v>58</v>
      </c>
      <c r="C13" s="122">
        <v>359000</v>
      </c>
      <c r="D13" s="124">
        <v>359</v>
      </c>
      <c r="E13" s="124" t="s">
        <v>66</v>
      </c>
      <c r="F13" s="127">
        <v>2053943.67</v>
      </c>
      <c r="G13" s="126">
        <v>78833.37</v>
      </c>
      <c r="H13" s="123">
        <f t="shared" si="0"/>
        <v>1975110.2999999998</v>
      </c>
    </row>
    <row r="19" spans="1:8" s="124" customFormat="1" x14ac:dyDescent="0.25">
      <c r="A19" s="122"/>
      <c r="B19" s="122"/>
      <c r="C19" s="128" t="s">
        <v>309</v>
      </c>
      <c r="G19" s="122"/>
      <c r="H19" s="122"/>
    </row>
    <row r="20" spans="1:8" s="124" customFormat="1" x14ac:dyDescent="0.25">
      <c r="A20" s="122"/>
      <c r="B20" s="122"/>
      <c r="C20" s="122" t="s">
        <v>293</v>
      </c>
      <c r="D20" s="122"/>
      <c r="E20" s="122" t="s">
        <v>294</v>
      </c>
      <c r="G20" s="122"/>
      <c r="H20" s="122"/>
    </row>
    <row r="21" spans="1:8" x14ac:dyDescent="0.25">
      <c r="C21" s="122" t="s">
        <v>295</v>
      </c>
      <c r="D21" s="122"/>
      <c r="E21" s="122" t="s">
        <v>296</v>
      </c>
    </row>
    <row r="22" spans="1:8" x14ac:dyDescent="0.25">
      <c r="C22" s="122" t="s">
        <v>298</v>
      </c>
      <c r="D22" s="122"/>
      <c r="E22" s="123">
        <v>32570.26</v>
      </c>
    </row>
    <row r="23" spans="1:8" x14ac:dyDescent="0.25">
      <c r="C23" s="122" t="s">
        <v>299</v>
      </c>
      <c r="D23" s="122"/>
      <c r="E23" s="123">
        <v>595788.51</v>
      </c>
    </row>
    <row r="24" spans="1:8" x14ac:dyDescent="0.25">
      <c r="C24" s="122" t="s">
        <v>300</v>
      </c>
      <c r="D24" s="122"/>
      <c r="E24" s="123">
        <v>1137.99</v>
      </c>
    </row>
    <row r="25" spans="1:8" x14ac:dyDescent="0.25">
      <c r="C25" s="122" t="s">
        <v>301</v>
      </c>
      <c r="D25" s="122"/>
      <c r="E25" s="123">
        <v>11923929.16</v>
      </c>
    </row>
    <row r="26" spans="1:8" x14ac:dyDescent="0.25">
      <c r="C26" s="122" t="s">
        <v>302</v>
      </c>
      <c r="D26" s="122"/>
      <c r="E26" s="123">
        <v>16001117.469999999</v>
      </c>
    </row>
    <row r="27" spans="1:8" x14ac:dyDescent="0.25">
      <c r="C27" s="122" t="s">
        <v>303</v>
      </c>
      <c r="D27" s="122"/>
      <c r="E27" s="123">
        <v>5417.77</v>
      </c>
    </row>
    <row r="28" spans="1:8" x14ac:dyDescent="0.25">
      <c r="C28" s="122" t="s">
        <v>304</v>
      </c>
      <c r="D28" s="122"/>
      <c r="E28" s="123">
        <v>12496126.57</v>
      </c>
    </row>
    <row r="29" spans="1:8" x14ac:dyDescent="0.25">
      <c r="C29" s="122" t="s">
        <v>305</v>
      </c>
      <c r="D29" s="122"/>
      <c r="E29" s="123">
        <v>78833.37</v>
      </c>
    </row>
    <row r="30" spans="1:8" x14ac:dyDescent="0.25">
      <c r="C30" s="122" t="s">
        <v>297</v>
      </c>
      <c r="D30" s="122"/>
      <c r="E30" s="123">
        <v>41134921.100000001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P32" sqref="P32"/>
    </sheetView>
  </sheetViews>
  <sheetFormatPr defaultColWidth="9.140625" defaultRowHeight="12.75" x14ac:dyDescent="0.2"/>
  <cols>
    <col min="1" max="1" width="7.28515625" style="44" customWidth="1"/>
    <col min="2" max="2" width="11.140625" style="44" bestFit="1" customWidth="1"/>
    <col min="3" max="3" width="18.7109375" style="50" bestFit="1" customWidth="1"/>
    <col min="4" max="6" width="9.28515625" style="44" bestFit="1" customWidth="1"/>
    <col min="7" max="7" width="11.28515625" style="44" bestFit="1" customWidth="1"/>
    <col min="8" max="11" width="9.28515625" style="44" bestFit="1" customWidth="1"/>
    <col min="12" max="12" width="2.7109375" style="44" customWidth="1"/>
    <col min="13" max="13" width="15.5703125" style="44" customWidth="1"/>
    <col min="14" max="14" width="2.7109375" style="44" customWidth="1"/>
    <col min="15" max="15" width="12.140625" style="44" bestFit="1" customWidth="1"/>
    <col min="16" max="16" width="12" style="44" customWidth="1"/>
    <col min="17" max="19" width="10.5703125" style="44" bestFit="1" customWidth="1"/>
    <col min="20" max="20" width="14.140625" style="44" bestFit="1" customWidth="1"/>
    <col min="21" max="16384" width="9.140625" style="44"/>
  </cols>
  <sheetData>
    <row r="1" spans="1:20" ht="26.25" thickBot="1" x14ac:dyDescent="0.25">
      <c r="M1" s="106" t="s">
        <v>283</v>
      </c>
    </row>
    <row r="2" spans="1:20" ht="13.5" thickBot="1" x14ac:dyDescent="0.25">
      <c r="D2" s="140" t="s">
        <v>208</v>
      </c>
      <c r="E2" s="141"/>
      <c r="F2" s="141"/>
      <c r="G2" s="141"/>
      <c r="H2" s="141"/>
      <c r="I2" s="141"/>
      <c r="J2" s="141"/>
      <c r="K2" s="142"/>
      <c r="L2" s="104"/>
      <c r="M2" s="105">
        <f>('Att B-2b Stdied Bal. - Transprt'!Q106+'Wkpr-201612 TTP Adj Summary'!N238)-('Att B-2b Stdied Bal. - Transprt'!M106+'Wkpr-201612 TTP Adj Summary'!J238)</f>
        <v>-3582257.169902998</v>
      </c>
      <c r="N2" s="103"/>
      <c r="O2" s="143" t="s">
        <v>277</v>
      </c>
      <c r="P2" s="144"/>
      <c r="Q2" s="144"/>
      <c r="R2" s="144"/>
      <c r="S2" s="145"/>
      <c r="T2" s="51"/>
    </row>
    <row r="3" spans="1:20" s="52" customFormat="1" x14ac:dyDescent="0.2">
      <c r="C3" s="53"/>
      <c r="G3" s="52" t="s">
        <v>82</v>
      </c>
      <c r="H3" s="52" t="s">
        <v>68</v>
      </c>
      <c r="I3" s="52" t="s">
        <v>82</v>
      </c>
      <c r="J3" s="52" t="s">
        <v>68</v>
      </c>
      <c r="K3" s="52" t="s">
        <v>119</v>
      </c>
      <c r="M3" s="54"/>
      <c r="N3" s="54"/>
      <c r="O3" s="54" t="s">
        <v>82</v>
      </c>
      <c r="P3" s="54" t="s">
        <v>68</v>
      </c>
      <c r="Q3" s="54" t="s">
        <v>82</v>
      </c>
      <c r="R3" s="54" t="s">
        <v>68</v>
      </c>
      <c r="S3" s="54" t="s">
        <v>119</v>
      </c>
      <c r="T3" s="54"/>
    </row>
    <row r="4" spans="1:20" s="52" customFormat="1" ht="51" x14ac:dyDescent="0.2">
      <c r="A4" s="55" t="s">
        <v>12</v>
      </c>
      <c r="B4" s="55" t="s">
        <v>13</v>
      </c>
      <c r="C4" s="56" t="s">
        <v>213</v>
      </c>
      <c r="D4" s="55" t="s">
        <v>209</v>
      </c>
      <c r="E4" s="55" t="s">
        <v>210</v>
      </c>
      <c r="F4" s="55" t="s">
        <v>119</v>
      </c>
      <c r="G4" s="55" t="s">
        <v>29</v>
      </c>
      <c r="H4" s="55" t="s">
        <v>29</v>
      </c>
      <c r="I4" s="55" t="s">
        <v>104</v>
      </c>
      <c r="J4" s="55" t="s">
        <v>104</v>
      </c>
      <c r="K4" s="55" t="s">
        <v>104</v>
      </c>
      <c r="L4" s="55"/>
      <c r="M4" s="57"/>
      <c r="N4" s="57"/>
      <c r="O4" s="57" t="s">
        <v>29</v>
      </c>
      <c r="P4" s="57" t="s">
        <v>29</v>
      </c>
      <c r="Q4" s="57" t="s">
        <v>104</v>
      </c>
      <c r="R4" s="57" t="s">
        <v>104</v>
      </c>
      <c r="S4" s="57" t="s">
        <v>104</v>
      </c>
      <c r="T4" s="54"/>
    </row>
    <row r="5" spans="1:20" s="52" customFormat="1" x14ac:dyDescent="0.2">
      <c r="C5" s="53"/>
      <c r="D5" s="58"/>
      <c r="E5" s="58"/>
      <c r="F5" s="58"/>
      <c r="G5" s="58"/>
      <c r="H5" s="58"/>
      <c r="I5" s="58"/>
      <c r="J5" s="58"/>
      <c r="K5" s="58"/>
      <c r="L5" s="58"/>
      <c r="M5" s="54"/>
      <c r="N5" s="54"/>
      <c r="O5" s="59"/>
      <c r="P5" s="59"/>
      <c r="Q5" s="59"/>
      <c r="R5" s="59"/>
      <c r="S5" s="59"/>
      <c r="T5" s="54"/>
    </row>
    <row r="6" spans="1:20" s="52" customFormat="1" x14ac:dyDescent="0.2">
      <c r="A6" s="60" t="s">
        <v>211</v>
      </c>
      <c r="B6" s="55"/>
      <c r="C6" s="61"/>
      <c r="D6" s="62"/>
      <c r="E6" s="58"/>
      <c r="F6" s="58"/>
      <c r="G6" s="58"/>
      <c r="H6" s="58"/>
      <c r="I6" s="58"/>
      <c r="J6" s="58"/>
      <c r="K6" s="58"/>
      <c r="L6" s="58"/>
      <c r="M6" s="54"/>
      <c r="N6" s="54"/>
      <c r="O6" s="59"/>
      <c r="P6" s="59"/>
      <c r="Q6" s="59"/>
      <c r="R6" s="59"/>
      <c r="S6" s="59"/>
      <c r="T6" s="54"/>
    </row>
    <row r="7" spans="1:20" x14ac:dyDescent="0.2">
      <c r="A7" s="54" t="s">
        <v>95</v>
      </c>
      <c r="B7" s="54" t="s">
        <v>96</v>
      </c>
      <c r="C7" s="50">
        <v>7.5045534853193339E-3</v>
      </c>
      <c r="D7" s="63">
        <v>0.70577999999999996</v>
      </c>
      <c r="E7" s="63">
        <v>0.20513000000000001</v>
      </c>
      <c r="F7" s="63">
        <v>8.9090000000000003E-2</v>
      </c>
      <c r="G7" s="63">
        <v>0.68594999999999995</v>
      </c>
      <c r="H7" s="63">
        <v>0.31405</v>
      </c>
      <c r="I7" s="63">
        <v>0.68594999999999995</v>
      </c>
      <c r="J7" s="63">
        <v>0.31405</v>
      </c>
      <c r="K7" s="63"/>
      <c r="L7" s="63"/>
      <c r="M7" s="51">
        <f t="shared" ref="M7:M18" si="0">$M$2*C7</f>
        <v>-26883.240529705716</v>
      </c>
      <c r="N7" s="51"/>
      <c r="O7" s="51">
        <f>M7*D7*G7</f>
        <v>-13014.977619049156</v>
      </c>
      <c r="P7" s="51">
        <f>M7*D7*H7</f>
        <v>-5958.6758820065415</v>
      </c>
      <c r="Q7" s="51">
        <f>M7*E7*I7</f>
        <v>-3782.7118351264612</v>
      </c>
      <c r="R7" s="51">
        <f>M7*E7*J7</f>
        <v>-1731.8472947320727</v>
      </c>
      <c r="S7" s="51">
        <f t="shared" ref="S7:S18" si="1">M7*F7</f>
        <v>-2395.0278987914821</v>
      </c>
      <c r="T7" s="51">
        <f t="shared" ref="T7:T18" si="2">SUM(O7:S7)-M7</f>
        <v>0</v>
      </c>
    </row>
    <row r="8" spans="1:20" x14ac:dyDescent="0.2">
      <c r="A8" s="54"/>
      <c r="B8" s="54" t="s">
        <v>58</v>
      </c>
      <c r="C8" s="50">
        <v>6.3330945279295751E-3</v>
      </c>
      <c r="D8" s="63">
        <v>0.77873999999999999</v>
      </c>
      <c r="E8" s="63">
        <v>0.22216</v>
      </c>
      <c r="F8" s="63"/>
      <c r="G8" s="63">
        <f>G7</f>
        <v>0.68594999999999995</v>
      </c>
      <c r="H8" s="63">
        <f>H7</f>
        <v>0.31405</v>
      </c>
      <c r="I8" s="63">
        <f>I7</f>
        <v>0.68594999999999995</v>
      </c>
      <c r="J8" s="63">
        <f>J7</f>
        <v>0.31405</v>
      </c>
      <c r="K8" s="63"/>
      <c r="L8" s="63"/>
      <c r="M8" s="51">
        <f t="shared" si="0"/>
        <v>-22686.773280349164</v>
      </c>
      <c r="N8" s="51"/>
      <c r="O8" s="51">
        <f t="shared" ref="O8:O18" si="3">M8*D8*G8</f>
        <v>-12118.74575260541</v>
      </c>
      <c r="P8" s="51">
        <f t="shared" ref="P8:P18" si="4">M8*D8*H8</f>
        <v>-5548.3520717336969</v>
      </c>
      <c r="Q8" s="51">
        <f>M8*E8*I8</f>
        <v>-3457.2521719685874</v>
      </c>
      <c r="R8" s="51">
        <f>M8*E8*J8</f>
        <v>-1582.8413799937823</v>
      </c>
      <c r="S8" s="51">
        <f t="shared" si="1"/>
        <v>0</v>
      </c>
      <c r="T8" s="51">
        <f t="shared" si="2"/>
        <v>-20.418095952310978</v>
      </c>
    </row>
    <row r="9" spans="1:20" x14ac:dyDescent="0.2">
      <c r="A9" s="54"/>
      <c r="B9" s="54" t="s">
        <v>68</v>
      </c>
      <c r="C9" s="50">
        <v>8.28212263528952E-3</v>
      </c>
      <c r="D9" s="63">
        <f>D8</f>
        <v>0.77873999999999999</v>
      </c>
      <c r="E9" s="63">
        <f>E8</f>
        <v>0.22216</v>
      </c>
      <c r="F9" s="63"/>
      <c r="G9" s="64"/>
      <c r="H9" s="64">
        <v>1</v>
      </c>
      <c r="I9" s="64"/>
      <c r="J9" s="64">
        <v>1</v>
      </c>
      <c r="K9" s="63"/>
      <c r="L9" s="63"/>
      <c r="M9" s="51">
        <f t="shared" si="0"/>
        <v>-29668.693192281797</v>
      </c>
      <c r="N9" s="51"/>
      <c r="O9" s="51">
        <f t="shared" si="3"/>
        <v>0</v>
      </c>
      <c r="P9" s="51">
        <f t="shared" si="4"/>
        <v>-23104.198136557527</v>
      </c>
      <c r="Q9" s="51">
        <f t="shared" ref="Q9:Q18" si="5">M9*E9*I9</f>
        <v>0</v>
      </c>
      <c r="R9" s="51">
        <f t="shared" ref="R9:R18" si="6">M9*E9*J9</f>
        <v>-6591.1968795973235</v>
      </c>
      <c r="S9" s="51">
        <f t="shared" si="1"/>
        <v>0</v>
      </c>
      <c r="T9" s="51">
        <f t="shared" si="2"/>
        <v>-26.70182387305249</v>
      </c>
    </row>
    <row r="10" spans="1:20" x14ac:dyDescent="0.2">
      <c r="A10" s="54"/>
      <c r="B10" s="54" t="s">
        <v>82</v>
      </c>
      <c r="C10" s="50">
        <v>4.0228442033070334E-2</v>
      </c>
      <c r="D10" s="63">
        <f>D8</f>
        <v>0.77873999999999999</v>
      </c>
      <c r="E10" s="63">
        <f>E8</f>
        <v>0.22216</v>
      </c>
      <c r="F10" s="63"/>
      <c r="G10" s="64">
        <v>1</v>
      </c>
      <c r="H10" s="64"/>
      <c r="I10" s="64">
        <v>1</v>
      </c>
      <c r="J10" s="64"/>
      <c r="K10" s="63"/>
      <c r="L10" s="63"/>
      <c r="M10" s="51">
        <f t="shared" si="0"/>
        <v>-144108.62490699335</v>
      </c>
      <c r="N10" s="51"/>
      <c r="O10" s="51">
        <f t="shared" si="3"/>
        <v>-112223.150560072</v>
      </c>
      <c r="P10" s="51">
        <f t="shared" si="4"/>
        <v>0</v>
      </c>
      <c r="Q10" s="51">
        <f t="shared" si="5"/>
        <v>-32015.172109337644</v>
      </c>
      <c r="R10" s="51">
        <f t="shared" si="6"/>
        <v>0</v>
      </c>
      <c r="S10" s="51">
        <f t="shared" si="1"/>
        <v>0</v>
      </c>
      <c r="T10" s="51">
        <f t="shared" si="2"/>
        <v>-129.69776241629734</v>
      </c>
    </row>
    <row r="11" spans="1:20" x14ac:dyDescent="0.2">
      <c r="A11" s="54" t="s">
        <v>29</v>
      </c>
      <c r="B11" s="54" t="s">
        <v>58</v>
      </c>
      <c r="C11" s="50">
        <v>6.0571186016453747E-2</v>
      </c>
      <c r="D11" s="64">
        <v>1</v>
      </c>
      <c r="E11" s="64"/>
      <c r="F11" s="63"/>
      <c r="G11" s="63">
        <f>G7</f>
        <v>0.68594999999999995</v>
      </c>
      <c r="H11" s="63">
        <f>H7</f>
        <v>0.31405</v>
      </c>
      <c r="I11" s="63"/>
      <c r="J11" s="63"/>
      <c r="K11" s="63"/>
      <c r="L11" s="63"/>
      <c r="M11" s="51">
        <f t="shared" si="0"/>
        <v>-216981.56539696964</v>
      </c>
      <c r="N11" s="51"/>
      <c r="O11" s="51">
        <f t="shared" si="3"/>
        <v>-148838.50478405133</v>
      </c>
      <c r="P11" s="51">
        <f t="shared" si="4"/>
        <v>-68143.060612918314</v>
      </c>
      <c r="Q11" s="51">
        <f t="shared" si="5"/>
        <v>0</v>
      </c>
      <c r="R11" s="51">
        <f t="shared" si="6"/>
        <v>0</v>
      </c>
      <c r="S11" s="51">
        <f t="shared" si="1"/>
        <v>0</v>
      </c>
      <c r="T11" s="51">
        <f t="shared" si="2"/>
        <v>0</v>
      </c>
    </row>
    <row r="12" spans="1:20" x14ac:dyDescent="0.2">
      <c r="A12" s="54"/>
      <c r="B12" s="54" t="s">
        <v>68</v>
      </c>
      <c r="C12" s="50">
        <v>4.4361385591038041E-2</v>
      </c>
      <c r="D12" s="64">
        <v>1</v>
      </c>
      <c r="E12" s="64"/>
      <c r="F12" s="63"/>
      <c r="G12" s="64"/>
      <c r="H12" s="64">
        <v>1</v>
      </c>
      <c r="I12" s="63"/>
      <c r="J12" s="63"/>
      <c r="K12" s="63"/>
      <c r="L12" s="63"/>
      <c r="M12" s="51">
        <f t="shared" si="0"/>
        <v>-158913.89160032757</v>
      </c>
      <c r="N12" s="51"/>
      <c r="O12" s="51">
        <f t="shared" si="3"/>
        <v>0</v>
      </c>
      <c r="P12" s="51">
        <f t="shared" si="4"/>
        <v>-158913.89160032757</v>
      </c>
      <c r="Q12" s="51">
        <f t="shared" si="5"/>
        <v>0</v>
      </c>
      <c r="R12" s="51">
        <f t="shared" si="6"/>
        <v>0</v>
      </c>
      <c r="S12" s="51">
        <f t="shared" si="1"/>
        <v>0</v>
      </c>
      <c r="T12" s="51">
        <f t="shared" si="2"/>
        <v>0</v>
      </c>
    </row>
    <row r="13" spans="1:20" x14ac:dyDescent="0.2">
      <c r="A13" s="54"/>
      <c r="B13" s="54" t="s">
        <v>82</v>
      </c>
      <c r="C13" s="50">
        <v>7.6175379124542184E-2</v>
      </c>
      <c r="D13" s="64">
        <v>1</v>
      </c>
      <c r="E13" s="64"/>
      <c r="F13" s="63"/>
      <c r="G13" s="64">
        <v>1</v>
      </c>
      <c r="H13" s="64"/>
      <c r="I13" s="63"/>
      <c r="J13" s="63"/>
      <c r="K13" s="63"/>
      <c r="L13" s="63"/>
      <c r="M13" s="51">
        <f t="shared" si="0"/>
        <v>-272879.79803897039</v>
      </c>
      <c r="N13" s="51"/>
      <c r="O13" s="51">
        <f t="shared" si="3"/>
        <v>-272879.79803897039</v>
      </c>
      <c r="P13" s="51">
        <f t="shared" si="4"/>
        <v>0</v>
      </c>
      <c r="Q13" s="51">
        <f t="shared" si="5"/>
        <v>0</v>
      </c>
      <c r="R13" s="51">
        <f t="shared" si="6"/>
        <v>0</v>
      </c>
      <c r="S13" s="51">
        <f t="shared" si="1"/>
        <v>0</v>
      </c>
      <c r="T13" s="51">
        <f t="shared" si="2"/>
        <v>0</v>
      </c>
    </row>
    <row r="14" spans="1:20" x14ac:dyDescent="0.2">
      <c r="A14" s="54" t="s">
        <v>104</v>
      </c>
      <c r="B14" s="54" t="s">
        <v>96</v>
      </c>
      <c r="C14" s="50">
        <v>2.3316283093994142E-3</v>
      </c>
      <c r="D14" s="64"/>
      <c r="E14" s="63">
        <v>0.69099999999999995</v>
      </c>
      <c r="F14" s="63">
        <v>0.309</v>
      </c>
      <c r="G14" s="65"/>
      <c r="H14" s="65"/>
      <c r="I14" s="63">
        <f>I7</f>
        <v>0.68594999999999995</v>
      </c>
      <c r="J14" s="63">
        <f>J7</f>
        <v>0.31405</v>
      </c>
      <c r="K14" s="64">
        <v>1</v>
      </c>
      <c r="L14" s="64"/>
      <c r="M14" s="51">
        <f t="shared" si="0"/>
        <v>-8352.4922288948565</v>
      </c>
      <c r="N14" s="51"/>
      <c r="O14" s="51">
        <f t="shared" si="3"/>
        <v>0</v>
      </c>
      <c r="P14" s="51">
        <f t="shared" si="4"/>
        <v>0</v>
      </c>
      <c r="Q14" s="51">
        <f>M14*E14*I14</f>
        <v>-3959.0099026876042</v>
      </c>
      <c r="R14" s="51">
        <f t="shared" si="6"/>
        <v>-1812.5622274787406</v>
      </c>
      <c r="S14" s="51">
        <f t="shared" si="1"/>
        <v>-2580.9200987285108</v>
      </c>
      <c r="T14" s="51">
        <f t="shared" si="2"/>
        <v>0</v>
      </c>
    </row>
    <row r="15" spans="1:20" x14ac:dyDescent="0.2">
      <c r="A15" s="54"/>
      <c r="B15" s="54" t="s">
        <v>58</v>
      </c>
      <c r="C15" s="50">
        <v>5.6940496985814796E-3</v>
      </c>
      <c r="D15" s="64"/>
      <c r="E15" s="64">
        <v>1</v>
      </c>
      <c r="F15" s="63"/>
      <c r="G15" s="63"/>
      <c r="H15" s="63"/>
      <c r="I15" s="63">
        <f>I7</f>
        <v>0.68594999999999995</v>
      </c>
      <c r="J15" s="63">
        <f>J7</f>
        <v>0.31405</v>
      </c>
      <c r="K15" s="63"/>
      <c r="L15" s="63"/>
      <c r="M15" s="51">
        <f t="shared" si="0"/>
        <v>-20397.550358527511</v>
      </c>
      <c r="N15" s="51"/>
      <c r="O15" s="51">
        <f t="shared" si="3"/>
        <v>0</v>
      </c>
      <c r="P15" s="51">
        <f t="shared" si="4"/>
        <v>0</v>
      </c>
      <c r="Q15" s="51">
        <f t="shared" si="5"/>
        <v>-13991.699668431946</v>
      </c>
      <c r="R15" s="51">
        <f t="shared" si="6"/>
        <v>-6405.8506900955645</v>
      </c>
      <c r="S15" s="51">
        <f t="shared" si="1"/>
        <v>0</v>
      </c>
      <c r="T15" s="51">
        <f t="shared" si="2"/>
        <v>0</v>
      </c>
    </row>
    <row r="16" spans="1:20" x14ac:dyDescent="0.2">
      <c r="A16" s="54"/>
      <c r="B16" s="54" t="s">
        <v>68</v>
      </c>
      <c r="C16" s="50">
        <v>2.1871460945050391E-2</v>
      </c>
      <c r="D16" s="64"/>
      <c r="E16" s="64">
        <v>1</v>
      </c>
      <c r="F16" s="63"/>
      <c r="G16" s="63"/>
      <c r="H16" s="63"/>
      <c r="I16" s="64"/>
      <c r="J16" s="64">
        <v>1</v>
      </c>
      <c r="K16" s="64"/>
      <c r="L16" s="64"/>
      <c r="M16" s="51">
        <f t="shared" si="0"/>
        <v>-78349.197786660166</v>
      </c>
      <c r="N16" s="51"/>
      <c r="O16" s="51">
        <f t="shared" si="3"/>
        <v>0</v>
      </c>
      <c r="P16" s="51">
        <f t="shared" si="4"/>
        <v>0</v>
      </c>
      <c r="Q16" s="51">
        <f t="shared" si="5"/>
        <v>0</v>
      </c>
      <c r="R16" s="51">
        <f t="shared" si="6"/>
        <v>-78349.197786660166</v>
      </c>
      <c r="S16" s="51">
        <f t="shared" si="1"/>
        <v>0</v>
      </c>
      <c r="T16" s="51">
        <f t="shared" si="2"/>
        <v>0</v>
      </c>
    </row>
    <row r="17" spans="1:20" x14ac:dyDescent="0.2">
      <c r="A17" s="54"/>
      <c r="B17" s="54" t="s">
        <v>119</v>
      </c>
      <c r="C17" s="50">
        <v>3.5342070032847617E-2</v>
      </c>
      <c r="D17" s="64"/>
      <c r="E17" s="64"/>
      <c r="F17" s="64">
        <v>1</v>
      </c>
      <c r="G17" s="63"/>
      <c r="H17" s="63"/>
      <c r="I17" s="64"/>
      <c r="J17" s="64"/>
      <c r="K17" s="64">
        <v>1</v>
      </c>
      <c r="L17" s="64"/>
      <c r="M17" s="51">
        <f t="shared" si="0"/>
        <v>-126604.38377438227</v>
      </c>
      <c r="N17" s="51"/>
      <c r="O17" s="51">
        <f t="shared" si="3"/>
        <v>0</v>
      </c>
      <c r="P17" s="51">
        <f t="shared" si="4"/>
        <v>0</v>
      </c>
      <c r="Q17" s="51">
        <f t="shared" si="5"/>
        <v>0</v>
      </c>
      <c r="R17" s="51">
        <f t="shared" si="6"/>
        <v>0</v>
      </c>
      <c r="S17" s="51">
        <f t="shared" si="1"/>
        <v>-126604.38377438227</v>
      </c>
      <c r="T17" s="51">
        <f t="shared" si="2"/>
        <v>0</v>
      </c>
    </row>
    <row r="18" spans="1:20" x14ac:dyDescent="0.2">
      <c r="A18" s="54"/>
      <c r="B18" s="54" t="s">
        <v>82</v>
      </c>
      <c r="C18" s="50">
        <v>4.9466270341581214E-2</v>
      </c>
      <c r="D18" s="64"/>
      <c r="E18" s="64">
        <v>1</v>
      </c>
      <c r="F18" s="63"/>
      <c r="G18" s="63"/>
      <c r="H18" s="63"/>
      <c r="I18" s="64">
        <v>1</v>
      </c>
      <c r="J18" s="64"/>
      <c r="K18" s="64"/>
      <c r="L18" s="64"/>
      <c r="M18" s="51">
        <f t="shared" si="0"/>
        <v>-177200.90159948933</v>
      </c>
      <c r="N18" s="51"/>
      <c r="O18" s="51">
        <f t="shared" si="3"/>
        <v>0</v>
      </c>
      <c r="P18" s="51">
        <f t="shared" si="4"/>
        <v>0</v>
      </c>
      <c r="Q18" s="51">
        <f t="shared" si="5"/>
        <v>-177200.90159948933</v>
      </c>
      <c r="R18" s="51">
        <f t="shared" si="6"/>
        <v>0</v>
      </c>
      <c r="S18" s="51">
        <f t="shared" si="1"/>
        <v>0</v>
      </c>
      <c r="T18" s="51">
        <f t="shared" si="2"/>
        <v>0</v>
      </c>
    </row>
    <row r="19" spans="1:20" ht="13.5" thickBot="1" x14ac:dyDescent="0.25">
      <c r="C19" s="66">
        <f>SUM(C7:C18)</f>
        <v>0.35816164274110285</v>
      </c>
      <c r="D19" s="65"/>
      <c r="E19" s="65"/>
      <c r="F19" s="65"/>
      <c r="G19" s="65"/>
      <c r="H19" s="65"/>
      <c r="I19" s="65"/>
      <c r="J19" s="65"/>
      <c r="K19" s="65"/>
      <c r="L19" s="65"/>
      <c r="M19" s="67">
        <f>SUM(M7:M18)</f>
        <v>-1283027.1126935517</v>
      </c>
      <c r="N19" s="67"/>
      <c r="O19" s="67">
        <f>SUM(O7:O18)</f>
        <v>-559075.17675474822</v>
      </c>
      <c r="P19" s="67">
        <f>SUM(P7:P18)</f>
        <v>-261668.17830354365</v>
      </c>
      <c r="Q19" s="67">
        <f>SUM(Q7:Q18)</f>
        <v>-234406.74728704157</v>
      </c>
      <c r="R19" s="67">
        <f>SUM(R7:R18)</f>
        <v>-96473.496258557658</v>
      </c>
      <c r="S19" s="67">
        <f>SUM(S7:S18)</f>
        <v>-131580.33177190225</v>
      </c>
      <c r="T19" s="51"/>
    </row>
    <row r="20" spans="1:20" ht="13.5" thickTop="1" x14ac:dyDescent="0.2">
      <c r="D20" s="65"/>
      <c r="E20" s="65"/>
      <c r="F20" s="65"/>
      <c r="G20" s="65"/>
      <c r="H20" s="65"/>
      <c r="I20" s="65"/>
      <c r="J20" s="65"/>
      <c r="K20" s="65"/>
      <c r="L20" s="65"/>
      <c r="M20" s="49"/>
      <c r="N20" s="49"/>
      <c r="O20" s="51"/>
      <c r="P20" s="51"/>
      <c r="Q20" s="51"/>
      <c r="R20" s="51"/>
      <c r="S20" s="51"/>
      <c r="T20" s="68" t="s">
        <v>274</v>
      </c>
    </row>
    <row r="21" spans="1:20" x14ac:dyDescent="0.2"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69" t="s">
        <v>212</v>
      </c>
      <c r="B22" s="70"/>
      <c r="C22" s="71"/>
      <c r="D22" s="138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44" t="s">
        <v>95</v>
      </c>
      <c r="B23" s="54" t="s">
        <v>96</v>
      </c>
      <c r="C23" s="50">
        <v>2.0388740367193064E-3</v>
      </c>
      <c r="D23" s="63">
        <f>D7</f>
        <v>0.70577999999999996</v>
      </c>
      <c r="E23" s="63">
        <f t="shared" ref="E23:J23" si="7">E7</f>
        <v>0.20513000000000001</v>
      </c>
      <c r="F23" s="63">
        <f t="shared" si="7"/>
        <v>8.9090000000000003E-2</v>
      </c>
      <c r="G23" s="63">
        <f t="shared" si="7"/>
        <v>0.68594999999999995</v>
      </c>
      <c r="H23" s="63">
        <f t="shared" si="7"/>
        <v>0.31405</v>
      </c>
      <c r="I23" s="63">
        <f t="shared" si="7"/>
        <v>0.68594999999999995</v>
      </c>
      <c r="J23" s="63">
        <f t="shared" si="7"/>
        <v>0.31405</v>
      </c>
      <c r="K23" s="63"/>
      <c r="L23" s="63"/>
      <c r="M23" s="51">
        <f t="shared" ref="M23:M29" si="8">$M$2*C23</f>
        <v>-7303.7711365668038</v>
      </c>
      <c r="N23" s="51"/>
      <c r="O23" s="51">
        <f t="shared" ref="O23:O29" si="9">M23*D23*G23</f>
        <v>-3535.9731938579184</v>
      </c>
      <c r="P23" s="51">
        <f t="shared" ref="P23:P29" si="10">M23*D23*H23</f>
        <v>-1618.8823989081993</v>
      </c>
      <c r="Q23" s="51">
        <f t="shared" ref="Q23:Q29" si="11">M23*E23*I23</f>
        <v>-1027.7057741166864</v>
      </c>
      <c r="R23" s="51">
        <f t="shared" ref="R23:R29" si="12">M23*E23*J23</f>
        <v>-470.51679912726206</v>
      </c>
      <c r="S23" s="51">
        <f t="shared" ref="S23:S29" si="13">M23*F23</f>
        <v>-650.69297055673655</v>
      </c>
      <c r="T23" s="51">
        <f t="shared" ref="T23:T29" si="14">SUM(O23:S23)-M23</f>
        <v>0</v>
      </c>
    </row>
    <row r="24" spans="1:20" x14ac:dyDescent="0.2">
      <c r="A24" s="44" t="s">
        <v>29</v>
      </c>
      <c r="B24" s="54" t="s">
        <v>58</v>
      </c>
      <c r="C24" s="50">
        <v>7.2886541738990701E-2</v>
      </c>
      <c r="D24" s="64">
        <f>D11</f>
        <v>1</v>
      </c>
      <c r="E24" s="64"/>
      <c r="F24" s="63"/>
      <c r="G24" s="64">
        <f>G11</f>
        <v>0.68594999999999995</v>
      </c>
      <c r="H24" s="64">
        <f>H11</f>
        <v>0.31405</v>
      </c>
      <c r="I24" s="63"/>
      <c r="J24" s="63"/>
      <c r="K24" s="63"/>
      <c r="L24" s="63"/>
      <c r="M24" s="51">
        <f t="shared" si="8"/>
        <v>-261098.33673393357</v>
      </c>
      <c r="N24" s="51"/>
      <c r="O24" s="51">
        <f t="shared" si="9"/>
        <v>-179100.4040826417</v>
      </c>
      <c r="P24" s="51">
        <f t="shared" si="10"/>
        <v>-81997.932651291834</v>
      </c>
      <c r="Q24" s="51">
        <f t="shared" si="11"/>
        <v>0</v>
      </c>
      <c r="R24" s="51">
        <f t="shared" si="12"/>
        <v>0</v>
      </c>
      <c r="S24" s="51">
        <f t="shared" si="13"/>
        <v>0</v>
      </c>
      <c r="T24" s="51">
        <f t="shared" si="14"/>
        <v>0</v>
      </c>
    </row>
    <row r="25" spans="1:20" x14ac:dyDescent="0.2">
      <c r="B25" s="54" t="s">
        <v>68</v>
      </c>
      <c r="C25" s="50">
        <v>0.14172044258557057</v>
      </c>
      <c r="D25" s="64">
        <f>D12</f>
        <v>1</v>
      </c>
      <c r="E25" s="64"/>
      <c r="F25" s="63"/>
      <c r="G25" s="64"/>
      <c r="H25" s="64">
        <f>H12</f>
        <v>1</v>
      </c>
      <c r="I25" s="63"/>
      <c r="J25" s="63"/>
      <c r="K25" s="63"/>
      <c r="L25" s="63"/>
      <c r="M25" s="51">
        <f t="shared" si="8"/>
        <v>-507679.07157398632</v>
      </c>
      <c r="N25" s="51"/>
      <c r="O25" s="51">
        <f t="shared" si="9"/>
        <v>0</v>
      </c>
      <c r="P25" s="51">
        <f t="shared" si="10"/>
        <v>-507679.07157398632</v>
      </c>
      <c r="Q25" s="51">
        <f t="shared" si="11"/>
        <v>0</v>
      </c>
      <c r="R25" s="51">
        <f t="shared" si="12"/>
        <v>0</v>
      </c>
      <c r="S25" s="51">
        <f t="shared" si="13"/>
        <v>0</v>
      </c>
      <c r="T25" s="51">
        <f t="shared" si="14"/>
        <v>0</v>
      </c>
    </row>
    <row r="26" spans="1:20" x14ac:dyDescent="0.2">
      <c r="B26" s="54" t="s">
        <v>82</v>
      </c>
      <c r="C26" s="50">
        <v>0.22493513536367832</v>
      </c>
      <c r="D26" s="64">
        <f>D13</f>
        <v>1</v>
      </c>
      <c r="E26" s="64"/>
      <c r="F26" s="63"/>
      <c r="G26" s="64">
        <f>G13</f>
        <v>1</v>
      </c>
      <c r="H26" s="64"/>
      <c r="I26" s="63"/>
      <c r="J26" s="63"/>
      <c r="K26" s="63"/>
      <c r="L26" s="63"/>
      <c r="M26" s="51">
        <f t="shared" si="8"/>
        <v>-805775.50141963805</v>
      </c>
      <c r="N26" s="51"/>
      <c r="O26" s="51">
        <f t="shared" si="9"/>
        <v>-805775.50141963805</v>
      </c>
      <c r="P26" s="51">
        <f t="shared" si="10"/>
        <v>0</v>
      </c>
      <c r="Q26" s="51">
        <f t="shared" si="11"/>
        <v>0</v>
      </c>
      <c r="R26" s="51">
        <f t="shared" si="12"/>
        <v>0</v>
      </c>
      <c r="S26" s="51">
        <f t="shared" si="13"/>
        <v>0</v>
      </c>
      <c r="T26" s="51">
        <f t="shared" si="14"/>
        <v>0</v>
      </c>
    </row>
    <row r="27" spans="1:20" x14ac:dyDescent="0.2">
      <c r="A27" s="44" t="s">
        <v>104</v>
      </c>
      <c r="B27" s="54" t="s">
        <v>68</v>
      </c>
      <c r="C27" s="50">
        <v>3.4870637906235763E-2</v>
      </c>
      <c r="D27" s="64"/>
      <c r="E27" s="64">
        <f>E16</f>
        <v>1</v>
      </c>
      <c r="F27" s="63"/>
      <c r="G27" s="63"/>
      <c r="H27" s="63"/>
      <c r="I27" s="64"/>
      <c r="J27" s="64">
        <f>J16</f>
        <v>1</v>
      </c>
      <c r="K27" s="64"/>
      <c r="L27" s="64"/>
      <c r="M27" s="51">
        <f t="shared" si="8"/>
        <v>-124915.59265870434</v>
      </c>
      <c r="N27" s="51"/>
      <c r="O27" s="51">
        <f t="shared" si="9"/>
        <v>0</v>
      </c>
      <c r="P27" s="51">
        <f t="shared" si="10"/>
        <v>0</v>
      </c>
      <c r="Q27" s="51">
        <f t="shared" si="11"/>
        <v>0</v>
      </c>
      <c r="R27" s="51">
        <f t="shared" si="12"/>
        <v>-124915.59265870434</v>
      </c>
      <c r="S27" s="51">
        <f t="shared" si="13"/>
        <v>0</v>
      </c>
      <c r="T27" s="51">
        <f t="shared" si="14"/>
        <v>0</v>
      </c>
    </row>
    <row r="28" spans="1:20" x14ac:dyDescent="0.2">
      <c r="B28" s="54" t="s">
        <v>119</v>
      </c>
      <c r="C28" s="50">
        <v>8.9069898820820816E-3</v>
      </c>
      <c r="D28" s="64"/>
      <c r="E28" s="64"/>
      <c r="F28" s="64">
        <f>F17</f>
        <v>1</v>
      </c>
      <c r="G28" s="63"/>
      <c r="H28" s="63"/>
      <c r="I28" s="64"/>
      <c r="J28" s="64"/>
      <c r="K28" s="64">
        <f>K17</f>
        <v>1</v>
      </c>
      <c r="L28" s="64"/>
      <c r="M28" s="51">
        <f t="shared" si="8"/>
        <v>-31907.128367341997</v>
      </c>
      <c r="N28" s="51"/>
      <c r="O28" s="51">
        <f t="shared" si="9"/>
        <v>0</v>
      </c>
      <c r="P28" s="51">
        <f t="shared" si="10"/>
        <v>0</v>
      </c>
      <c r="Q28" s="51">
        <f t="shared" si="11"/>
        <v>0</v>
      </c>
      <c r="R28" s="51">
        <f t="shared" si="12"/>
        <v>0</v>
      </c>
      <c r="S28" s="51">
        <f t="shared" si="13"/>
        <v>-31907.128367341997</v>
      </c>
      <c r="T28" s="51">
        <f t="shared" si="14"/>
        <v>0</v>
      </c>
    </row>
    <row r="29" spans="1:20" x14ac:dyDescent="0.2">
      <c r="B29" s="54" t="s">
        <v>82</v>
      </c>
      <c r="C29" s="50">
        <v>6.5180312383877309E-2</v>
      </c>
      <c r="D29" s="64"/>
      <c r="E29" s="64">
        <f>E18</f>
        <v>1</v>
      </c>
      <c r="F29" s="63"/>
      <c r="G29" s="63"/>
      <c r="H29" s="63"/>
      <c r="I29" s="64">
        <f>I18</f>
        <v>1</v>
      </c>
      <c r="J29" s="64"/>
      <c r="K29" s="64"/>
      <c r="L29" s="64"/>
      <c r="M29" s="51">
        <f t="shared" si="8"/>
        <v>-233492.64137366167</v>
      </c>
      <c r="N29" s="51"/>
      <c r="O29" s="51">
        <f t="shared" si="9"/>
        <v>0</v>
      </c>
      <c r="P29" s="51">
        <f t="shared" si="10"/>
        <v>0</v>
      </c>
      <c r="Q29" s="51">
        <f t="shared" si="11"/>
        <v>-233492.64137366167</v>
      </c>
      <c r="R29" s="51">
        <f t="shared" si="12"/>
        <v>0</v>
      </c>
      <c r="S29" s="51">
        <f t="shared" si="13"/>
        <v>0</v>
      </c>
      <c r="T29" s="51">
        <f t="shared" si="14"/>
        <v>0</v>
      </c>
    </row>
    <row r="30" spans="1:20" ht="13.5" thickBot="1" x14ac:dyDescent="0.25">
      <c r="B30" s="54"/>
      <c r="C30" s="66">
        <f>SUM(C23:C29)</f>
        <v>0.55053893389715403</v>
      </c>
      <c r="D30" s="65"/>
      <c r="E30" s="65"/>
      <c r="F30" s="65"/>
      <c r="G30" s="65"/>
      <c r="H30" s="65"/>
      <c r="I30" s="65"/>
      <c r="J30" s="65"/>
      <c r="K30" s="65"/>
      <c r="M30" s="67">
        <f>SUM(M23:M29)</f>
        <v>-1972172.0432638328</v>
      </c>
      <c r="N30" s="67"/>
      <c r="O30" s="67">
        <f>SUM(O23:O29)</f>
        <v>-988411.87869613769</v>
      </c>
      <c r="P30" s="67">
        <f>SUM(P23:P29)</f>
        <v>-591295.8866241863</v>
      </c>
      <c r="Q30" s="67">
        <f>SUM(Q23:Q29)</f>
        <v>-234520.34714777835</v>
      </c>
      <c r="R30" s="67">
        <f>SUM(R23:R29)</f>
        <v>-125386.1094578316</v>
      </c>
      <c r="S30" s="67">
        <f>SUM(S23:S29)</f>
        <v>-32557.821337898735</v>
      </c>
      <c r="T30" s="51"/>
    </row>
    <row r="31" spans="1:20" ht="13.5" thickTop="1" x14ac:dyDescent="0.2"/>
  </sheetData>
  <mergeCells count="2">
    <mergeCell ref="D2:K2"/>
    <mergeCell ref="O2:S2"/>
  </mergeCells>
  <pageMargins left="0.7" right="0.7" top="0.75" bottom="0.75" header="0.3" footer="0.3"/>
  <pageSetup scale="59" orientation="landscape" r:id="rId1"/>
  <headerFooter>
    <oddFooter>&amp;RPage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107"/>
  <sheetViews>
    <sheetView topLeftCell="A80" zoomScaleNormal="100" workbookViewId="0">
      <selection activeCell="O106" sqref="O106"/>
    </sheetView>
  </sheetViews>
  <sheetFormatPr defaultColWidth="9.140625" defaultRowHeight="12.75" outlineLevelCol="1" x14ac:dyDescent="0.2"/>
  <cols>
    <col min="1" max="1" width="2.140625" style="1" customWidth="1"/>
    <col min="2" max="7" width="9.140625" style="1" customWidth="1" outlineLevel="1"/>
    <col min="8" max="8" width="9.140625" style="1"/>
    <col min="9" max="9" width="50.5703125" style="1" bestFit="1" customWidth="1"/>
    <col min="10" max="10" width="16.5703125" style="1" bestFit="1" customWidth="1"/>
    <col min="11" max="11" width="2.85546875" style="1" customWidth="1"/>
    <col min="12" max="12" width="9.140625" style="1"/>
    <col min="13" max="13" width="13.85546875" style="1" bestFit="1" customWidth="1"/>
    <col min="14" max="14" width="2.85546875" style="1" customWidth="1"/>
    <col min="15" max="15" width="9.140625" style="1"/>
    <col min="16" max="16" width="2.85546875" style="1" customWidth="1"/>
    <col min="17" max="18" width="14.140625" style="1" bestFit="1" customWidth="1"/>
    <col min="19" max="16384" width="9.140625" style="1"/>
  </cols>
  <sheetData>
    <row r="2" spans="1:18" ht="15" x14ac:dyDescent="0.25">
      <c r="H2" s="4"/>
      <c r="I2" s="4" t="s">
        <v>0</v>
      </c>
      <c r="J2" s="5" t="s">
        <v>1</v>
      </c>
      <c r="K2" s="5"/>
      <c r="L2" s="6" t="s">
        <v>2</v>
      </c>
      <c r="M2" s="5" t="s">
        <v>3</v>
      </c>
      <c r="N2" s="5"/>
      <c r="O2" s="6" t="s">
        <v>4</v>
      </c>
      <c r="P2" s="4"/>
      <c r="Q2" s="5" t="s">
        <v>5</v>
      </c>
      <c r="R2" s="5" t="s">
        <v>6</v>
      </c>
    </row>
    <row r="3" spans="1:18" ht="60" x14ac:dyDescent="0.25">
      <c r="A3" s="23"/>
      <c r="B3" s="1" t="s">
        <v>12</v>
      </c>
      <c r="C3" s="1" t="s">
        <v>13</v>
      </c>
      <c r="D3" s="1" t="s">
        <v>200</v>
      </c>
      <c r="H3" s="7" t="s">
        <v>15</v>
      </c>
      <c r="I3" s="7" t="s">
        <v>16</v>
      </c>
      <c r="J3" s="8" t="s">
        <v>290</v>
      </c>
      <c r="K3" s="9"/>
      <c r="L3" s="10" t="s">
        <v>17</v>
      </c>
      <c r="M3" s="11" t="s">
        <v>18</v>
      </c>
      <c r="N3" s="9"/>
      <c r="O3" s="11" t="s">
        <v>19</v>
      </c>
      <c r="P3" s="9"/>
      <c r="Q3" s="10" t="s">
        <v>20</v>
      </c>
      <c r="R3" s="11" t="s">
        <v>21</v>
      </c>
    </row>
    <row r="4" spans="1:18" x14ac:dyDescent="0.2">
      <c r="M4" s="13"/>
      <c r="Q4" s="13"/>
      <c r="R4" s="13"/>
    </row>
    <row r="5" spans="1:18" x14ac:dyDescent="0.2">
      <c r="A5" s="1" t="s">
        <v>131</v>
      </c>
    </row>
    <row r="6" spans="1:18" x14ac:dyDescent="0.2">
      <c r="H6" s="1" t="s">
        <v>132</v>
      </c>
    </row>
    <row r="7" spans="1:18" ht="15" x14ac:dyDescent="0.25">
      <c r="B7" s="1" t="s">
        <v>29</v>
      </c>
      <c r="C7" s="1" t="s">
        <v>58</v>
      </c>
      <c r="D7" s="1">
        <v>392045</v>
      </c>
      <c r="E7" s="1">
        <v>392046</v>
      </c>
      <c r="F7" s="1">
        <v>392047</v>
      </c>
      <c r="G7" s="1">
        <v>392048</v>
      </c>
      <c r="H7" s="1">
        <v>392.2</v>
      </c>
      <c r="I7" s="1" t="s">
        <v>201</v>
      </c>
      <c r="J7" s="15">
        <v>3368705.27</v>
      </c>
      <c r="L7" s="20">
        <v>7.1599999999999997E-2</v>
      </c>
      <c r="M7" s="24">
        <f t="shared" ref="M7:M13" si="0">J7*L7</f>
        <v>241199.29733199999</v>
      </c>
      <c r="O7" s="20">
        <v>7.7699999999999991E-2</v>
      </c>
      <c r="Q7" s="24">
        <f t="shared" ref="Q7:Q13" si="1">J7*O7</f>
        <v>261748.39947899999</v>
      </c>
      <c r="R7" s="24">
        <f>Q7-M7</f>
        <v>20549.102146999998</v>
      </c>
    </row>
    <row r="8" spans="1:18" ht="15" x14ac:dyDescent="0.25">
      <c r="B8" s="1" t="s">
        <v>29</v>
      </c>
      <c r="C8" s="1" t="s">
        <v>58</v>
      </c>
      <c r="D8" s="1">
        <v>392056</v>
      </c>
      <c r="E8" s="1">
        <v>392057</v>
      </c>
      <c r="F8" s="1">
        <v>392067</v>
      </c>
      <c r="H8" s="19">
        <v>392.3</v>
      </c>
      <c r="I8" s="1" t="s">
        <v>202</v>
      </c>
      <c r="J8" s="15">
        <v>7219336.2100000009</v>
      </c>
      <c r="L8" s="20">
        <v>9.7799999999999998E-2</v>
      </c>
      <c r="M8" s="24">
        <f t="shared" si="0"/>
        <v>706051.08133800002</v>
      </c>
      <c r="O8" s="20">
        <v>5.4800000000000001E-2</v>
      </c>
      <c r="Q8" s="24">
        <f t="shared" si="1"/>
        <v>395619.62430800009</v>
      </c>
      <c r="R8" s="24">
        <f t="shared" ref="R8:R13" si="2">Q8-M8</f>
        <v>-310431.45702999993</v>
      </c>
    </row>
    <row r="9" spans="1:18" ht="15" x14ac:dyDescent="0.25">
      <c r="B9" s="1" t="s">
        <v>29</v>
      </c>
      <c r="C9" s="1" t="s">
        <v>58</v>
      </c>
      <c r="D9" s="1">
        <v>392058</v>
      </c>
      <c r="E9" s="1">
        <v>392065</v>
      </c>
      <c r="F9" s="1">
        <v>392066</v>
      </c>
      <c r="G9" s="1">
        <v>392068</v>
      </c>
      <c r="H9" s="1">
        <v>392.4</v>
      </c>
      <c r="I9" s="1" t="s">
        <v>203</v>
      </c>
      <c r="J9" s="15">
        <v>1824888.13</v>
      </c>
      <c r="L9" s="20">
        <v>6.0699999999999997E-2</v>
      </c>
      <c r="M9" s="24">
        <f t="shared" si="0"/>
        <v>110770.70949099999</v>
      </c>
      <c r="O9" s="20">
        <v>5.6399999999999999E-2</v>
      </c>
      <c r="Q9" s="24">
        <f t="shared" si="1"/>
        <v>102923.69053199999</v>
      </c>
      <c r="R9" s="24">
        <f t="shared" si="2"/>
        <v>-7847.0189589999936</v>
      </c>
    </row>
    <row r="10" spans="1:18" ht="15" x14ac:dyDescent="0.25">
      <c r="B10" s="1" t="s">
        <v>29</v>
      </c>
      <c r="C10" s="1" t="s">
        <v>58</v>
      </c>
      <c r="D10" s="1">
        <v>392000</v>
      </c>
      <c r="H10" s="1">
        <v>392.5</v>
      </c>
      <c r="I10" s="1" t="s">
        <v>204</v>
      </c>
      <c r="J10" s="15">
        <v>2481375.91</v>
      </c>
      <c r="L10" s="20">
        <v>3.0300000000000001E-2</v>
      </c>
      <c r="M10" s="24">
        <f t="shared" si="0"/>
        <v>75185.690073000005</v>
      </c>
      <c r="O10" s="20">
        <v>6.2600000000000003E-2</v>
      </c>
      <c r="Q10" s="24">
        <f t="shared" si="1"/>
        <v>155334.13196600002</v>
      </c>
      <c r="R10" s="24">
        <f t="shared" si="2"/>
        <v>80148.44189300001</v>
      </c>
    </row>
    <row r="11" spans="1:18" ht="15" x14ac:dyDescent="0.25">
      <c r="B11" s="1" t="s">
        <v>29</v>
      </c>
      <c r="C11" s="1" t="s">
        <v>58</v>
      </c>
      <c r="D11" s="1">
        <v>396055</v>
      </c>
      <c r="E11" s="1">
        <v>396056</v>
      </c>
      <c r="F11" s="1">
        <v>396057</v>
      </c>
      <c r="G11" s="1">
        <v>396067</v>
      </c>
      <c r="H11" s="1">
        <v>396.3</v>
      </c>
      <c r="I11" s="1" t="s">
        <v>202</v>
      </c>
      <c r="J11" s="15">
        <v>1351523.69</v>
      </c>
      <c r="L11" s="20">
        <v>6.9000000000000006E-2</v>
      </c>
      <c r="M11" s="24">
        <f t="shared" si="0"/>
        <v>93255.134610000008</v>
      </c>
      <c r="O11" s="20">
        <v>7.5800000000000006E-2</v>
      </c>
      <c r="Q11" s="24">
        <f t="shared" si="1"/>
        <v>102445.495702</v>
      </c>
      <c r="R11" s="24">
        <f t="shared" si="2"/>
        <v>9190.3610919999919</v>
      </c>
    </row>
    <row r="12" spans="1:18" ht="15" x14ac:dyDescent="0.25">
      <c r="B12" s="1" t="s">
        <v>29</v>
      </c>
      <c r="C12" s="1" t="s">
        <v>58</v>
      </c>
      <c r="D12" s="1">
        <v>396058</v>
      </c>
      <c r="E12" s="1">
        <v>396066</v>
      </c>
      <c r="F12" s="1">
        <v>396068</v>
      </c>
      <c r="H12" s="1">
        <v>396.4</v>
      </c>
      <c r="I12" s="1" t="s">
        <v>203</v>
      </c>
      <c r="J12" s="15">
        <v>5725043.5199999996</v>
      </c>
      <c r="L12" s="20">
        <v>8.7499999999999994E-2</v>
      </c>
      <c r="M12" s="24">
        <f t="shared" si="0"/>
        <v>500941.3079999999</v>
      </c>
      <c r="O12" s="20">
        <v>3.7499999999999999E-2</v>
      </c>
      <c r="Q12" s="24">
        <f t="shared" si="1"/>
        <v>214689.13199999998</v>
      </c>
      <c r="R12" s="24">
        <f t="shared" si="2"/>
        <v>-286252.17599999992</v>
      </c>
    </row>
    <row r="13" spans="1:18" ht="15" x14ac:dyDescent="0.25">
      <c r="B13" s="1" t="s">
        <v>29</v>
      </c>
      <c r="C13" s="1" t="s">
        <v>58</v>
      </c>
      <c r="D13" s="1">
        <v>396000</v>
      </c>
      <c r="H13" s="1">
        <v>396.5</v>
      </c>
      <c r="I13" s="1" t="s">
        <v>204</v>
      </c>
      <c r="J13" s="15">
        <v>1442079.45</v>
      </c>
      <c r="L13" s="20">
        <v>5.4199999999999998E-2</v>
      </c>
      <c r="M13" s="24">
        <f t="shared" si="0"/>
        <v>78160.706189999997</v>
      </c>
      <c r="O13" s="20">
        <v>8.1799999999999998E-2</v>
      </c>
      <c r="Q13" s="24">
        <f t="shared" si="1"/>
        <v>117962.09900999999</v>
      </c>
      <c r="R13" s="24">
        <f t="shared" si="2"/>
        <v>39801.392819999994</v>
      </c>
    </row>
    <row r="14" spans="1:18" x14ac:dyDescent="0.2">
      <c r="I14" s="1" t="s">
        <v>38</v>
      </c>
      <c r="J14" s="22">
        <f>SUM(J7:J13)</f>
        <v>23412952.179999996</v>
      </c>
      <c r="M14" s="22">
        <f>SUM(M7:M13)</f>
        <v>1805563.9270340002</v>
      </c>
      <c r="Q14" s="22">
        <f>SUM(Q7:Q13)</f>
        <v>1350722.5729970001</v>
      </c>
      <c r="R14" s="22">
        <f>SUM(R7:R13)</f>
        <v>-454841.35403699981</v>
      </c>
    </row>
    <row r="16" spans="1:18" x14ac:dyDescent="0.2">
      <c r="H16" s="1" t="s">
        <v>184</v>
      </c>
    </row>
    <row r="17" spans="2:18" ht="15" x14ac:dyDescent="0.25">
      <c r="B17" s="1" t="s">
        <v>29</v>
      </c>
      <c r="C17" s="1" t="s">
        <v>68</v>
      </c>
      <c r="D17" s="1">
        <v>392045</v>
      </c>
      <c r="E17" s="1">
        <v>392046</v>
      </c>
      <c r="F17" s="1">
        <v>392047</v>
      </c>
      <c r="G17" s="1">
        <v>392048</v>
      </c>
      <c r="H17" s="1">
        <v>392.2</v>
      </c>
      <c r="I17" s="1" t="s">
        <v>201</v>
      </c>
      <c r="J17" s="15">
        <v>798452.08</v>
      </c>
      <c r="L17" s="20">
        <v>7.1599999999999997E-2</v>
      </c>
      <c r="M17" s="24">
        <f t="shared" ref="M17:M23" si="3">J17*L17</f>
        <v>57169.168927999992</v>
      </c>
      <c r="O17" s="20">
        <v>7.7700000000000005E-2</v>
      </c>
      <c r="Q17" s="24">
        <f t="shared" ref="Q17:Q23" si="4">J17*O17</f>
        <v>62039.726616</v>
      </c>
      <c r="R17" s="24">
        <f t="shared" ref="R17:R23" si="5">Q17-M17</f>
        <v>4870.5576880000081</v>
      </c>
    </row>
    <row r="18" spans="2:18" ht="15" x14ac:dyDescent="0.25">
      <c r="B18" s="1" t="s">
        <v>29</v>
      </c>
      <c r="C18" s="1" t="s">
        <v>68</v>
      </c>
      <c r="D18" s="1">
        <v>392056</v>
      </c>
      <c r="E18" s="1">
        <v>392057</v>
      </c>
      <c r="F18" s="1">
        <v>392067</v>
      </c>
      <c r="H18" s="19">
        <v>392.3</v>
      </c>
      <c r="I18" s="1" t="s">
        <v>202</v>
      </c>
      <c r="J18" s="15">
        <v>4346121.33</v>
      </c>
      <c r="L18" s="20">
        <v>9.7799999999999998E-2</v>
      </c>
      <c r="M18" s="24">
        <f t="shared" si="3"/>
        <v>425050.66607400001</v>
      </c>
      <c r="O18" s="20">
        <v>5.4800000000000001E-2</v>
      </c>
      <c r="Q18" s="24">
        <f t="shared" si="4"/>
        <v>238167.44888400001</v>
      </c>
      <c r="R18" s="24">
        <f t="shared" si="5"/>
        <v>-186883.21719</v>
      </c>
    </row>
    <row r="19" spans="2:18" ht="15" x14ac:dyDescent="0.25">
      <c r="B19" s="1" t="s">
        <v>29</v>
      </c>
      <c r="C19" s="1" t="s">
        <v>68</v>
      </c>
      <c r="D19" s="1">
        <v>392066</v>
      </c>
      <c r="E19" s="1">
        <v>392068</v>
      </c>
      <c r="H19" s="1">
        <v>392.4</v>
      </c>
      <c r="I19" s="1" t="s">
        <v>203</v>
      </c>
      <c r="J19" s="15">
        <v>1997700.6500000001</v>
      </c>
      <c r="L19" s="20">
        <v>6.0699999999999997E-2</v>
      </c>
      <c r="M19" s="24">
        <f t="shared" si="3"/>
        <v>121260.429455</v>
      </c>
      <c r="O19" s="20">
        <v>5.6399999999999999E-2</v>
      </c>
      <c r="Q19" s="24">
        <f t="shared" si="4"/>
        <v>112670.31666000001</v>
      </c>
      <c r="R19" s="24">
        <f t="shared" si="5"/>
        <v>-8590.1127949999936</v>
      </c>
    </row>
    <row r="20" spans="2:18" ht="15" x14ac:dyDescent="0.25">
      <c r="B20" s="1" t="s">
        <v>29</v>
      </c>
      <c r="C20" s="1" t="s">
        <v>68</v>
      </c>
      <c r="D20" s="1">
        <v>392000</v>
      </c>
      <c r="H20" s="1">
        <v>392.5</v>
      </c>
      <c r="I20" s="1" t="s">
        <v>204</v>
      </c>
      <c r="J20" s="15">
        <v>2254797.39</v>
      </c>
      <c r="L20" s="20">
        <v>3.0300000000000001E-2</v>
      </c>
      <c r="M20" s="24">
        <f t="shared" si="3"/>
        <v>68320.360916999998</v>
      </c>
      <c r="O20" s="20">
        <v>6.2600000000000003E-2</v>
      </c>
      <c r="Q20" s="24">
        <f t="shared" si="4"/>
        <v>141150.31661400001</v>
      </c>
      <c r="R20" s="24">
        <f t="shared" si="5"/>
        <v>72829.955697000012</v>
      </c>
    </row>
    <row r="21" spans="2:18" ht="15" x14ac:dyDescent="0.25">
      <c r="B21" s="1" t="s">
        <v>29</v>
      </c>
      <c r="C21" s="1" t="s">
        <v>68</v>
      </c>
      <c r="D21" s="1">
        <v>396055</v>
      </c>
      <c r="E21" s="1">
        <v>396056</v>
      </c>
      <c r="F21" s="1">
        <v>396057</v>
      </c>
      <c r="G21" s="1">
        <v>396067</v>
      </c>
      <c r="H21" s="1">
        <v>396.3</v>
      </c>
      <c r="I21" s="1" t="s">
        <v>202</v>
      </c>
      <c r="J21" s="15">
        <v>1634014.9000000001</v>
      </c>
      <c r="L21" s="20">
        <v>6.9000000000000006E-2</v>
      </c>
      <c r="M21" s="24">
        <f t="shared" si="3"/>
        <v>112747.02810000003</v>
      </c>
      <c r="O21" s="20">
        <v>7.5800000000000006E-2</v>
      </c>
      <c r="Q21" s="24">
        <f t="shared" si="4"/>
        <v>123858.32942000002</v>
      </c>
      <c r="R21" s="24">
        <f t="shared" si="5"/>
        <v>11111.301319999999</v>
      </c>
    </row>
    <row r="22" spans="2:18" ht="15" x14ac:dyDescent="0.25">
      <c r="B22" s="1" t="s">
        <v>29</v>
      </c>
      <c r="C22" s="1" t="s">
        <v>68</v>
      </c>
      <c r="D22" s="1">
        <v>396058</v>
      </c>
      <c r="E22" s="1">
        <v>396065</v>
      </c>
      <c r="F22" s="1">
        <v>396066</v>
      </c>
      <c r="G22" s="1">
        <v>396068</v>
      </c>
      <c r="H22" s="1">
        <v>396.4</v>
      </c>
      <c r="I22" s="1" t="s">
        <v>203</v>
      </c>
      <c r="J22" s="15">
        <v>6984523.0499999998</v>
      </c>
      <c r="L22" s="20">
        <v>8.7499999999999994E-2</v>
      </c>
      <c r="M22" s="24">
        <f t="shared" si="3"/>
        <v>611145.76687499997</v>
      </c>
      <c r="O22" s="20">
        <v>3.7499999999999999E-2</v>
      </c>
      <c r="Q22" s="24">
        <f t="shared" si="4"/>
        <v>261919.61437499998</v>
      </c>
      <c r="R22" s="24">
        <f t="shared" si="5"/>
        <v>-349226.15249999997</v>
      </c>
    </row>
    <row r="23" spans="2:18" ht="15" x14ac:dyDescent="0.25">
      <c r="B23" s="1" t="s">
        <v>29</v>
      </c>
      <c r="C23" s="1" t="s">
        <v>68</v>
      </c>
      <c r="D23" s="1">
        <v>396000</v>
      </c>
      <c r="H23" s="1">
        <v>396.5</v>
      </c>
      <c r="I23" s="1" t="s">
        <v>204</v>
      </c>
      <c r="J23" s="15">
        <v>883085.05</v>
      </c>
      <c r="L23" s="20">
        <v>5.4199999999999998E-2</v>
      </c>
      <c r="M23" s="24">
        <f t="shared" si="3"/>
        <v>47863.209710000003</v>
      </c>
      <c r="O23" s="20">
        <v>8.1799999999999998E-2</v>
      </c>
      <c r="Q23" s="24">
        <f t="shared" si="4"/>
        <v>72236.357090000005</v>
      </c>
      <c r="R23" s="24">
        <f t="shared" si="5"/>
        <v>24373.147380000002</v>
      </c>
    </row>
    <row r="24" spans="2:18" x14ac:dyDescent="0.2">
      <c r="I24" s="1" t="s">
        <v>38</v>
      </c>
      <c r="J24" s="22">
        <f>SUM(J17:J23)</f>
        <v>18898694.450000003</v>
      </c>
      <c r="M24" s="22">
        <f>SUM(M17:M23)</f>
        <v>1443556.6300590001</v>
      </c>
      <c r="Q24" s="22">
        <f>SUM(Q17:Q23)</f>
        <v>1012042.1096590001</v>
      </c>
      <c r="R24" s="22">
        <f>SUM(R17:R23)</f>
        <v>-431514.52039999998</v>
      </c>
    </row>
    <row r="26" spans="2:18" x14ac:dyDescent="0.2">
      <c r="H26" s="1" t="s">
        <v>185</v>
      </c>
    </row>
    <row r="27" spans="2:18" ht="15" x14ac:dyDescent="0.25">
      <c r="B27" s="1" t="s">
        <v>29</v>
      </c>
      <c r="C27" s="1" t="s">
        <v>82</v>
      </c>
      <c r="D27" s="1">
        <v>392046</v>
      </c>
      <c r="E27" s="1">
        <v>392047</v>
      </c>
      <c r="F27" s="1">
        <v>392048</v>
      </c>
      <c r="H27" s="1">
        <v>392.2</v>
      </c>
      <c r="I27" s="1" t="s">
        <v>201</v>
      </c>
      <c r="J27" s="15">
        <v>2919945.7800000003</v>
      </c>
      <c r="L27" s="20">
        <v>7.1599999999999997E-2</v>
      </c>
      <c r="M27" s="24">
        <f t="shared" ref="M27:M33" si="6">J27*L27</f>
        <v>209068.11784800002</v>
      </c>
      <c r="O27" s="20">
        <v>7.7699999999999991E-2</v>
      </c>
      <c r="Q27" s="24">
        <f t="shared" ref="Q27:Q33" si="7">J27*O27</f>
        <v>226879.787106</v>
      </c>
      <c r="R27" s="24">
        <f t="shared" ref="R27:R33" si="8">Q27-M27</f>
        <v>17811.66925799998</v>
      </c>
    </row>
    <row r="28" spans="2:18" ht="15" x14ac:dyDescent="0.25">
      <c r="B28" s="1" t="s">
        <v>29</v>
      </c>
      <c r="C28" s="1" t="s">
        <v>82</v>
      </c>
      <c r="D28" s="1">
        <v>392056</v>
      </c>
      <c r="E28" s="1">
        <v>392057</v>
      </c>
      <c r="F28" s="1">
        <v>392067</v>
      </c>
      <c r="H28" s="19">
        <v>392.3</v>
      </c>
      <c r="I28" s="1" t="s">
        <v>202</v>
      </c>
      <c r="J28" s="15">
        <v>9401428.3800000008</v>
      </c>
      <c r="L28" s="20">
        <v>9.7799999999999998E-2</v>
      </c>
      <c r="M28" s="24">
        <f t="shared" si="6"/>
        <v>919459.69556400005</v>
      </c>
      <c r="O28" s="20">
        <v>5.4800000000000001E-2</v>
      </c>
      <c r="Q28" s="24">
        <f t="shared" si="7"/>
        <v>515198.27522400004</v>
      </c>
      <c r="R28" s="24">
        <f t="shared" si="8"/>
        <v>-404261.42034000001</v>
      </c>
    </row>
    <row r="29" spans="2:18" ht="15" x14ac:dyDescent="0.25">
      <c r="B29" s="1" t="s">
        <v>29</v>
      </c>
      <c r="C29" s="1" t="s">
        <v>82</v>
      </c>
      <c r="D29" s="1">
        <v>392058</v>
      </c>
      <c r="E29" s="1">
        <v>392065</v>
      </c>
      <c r="F29" s="1">
        <v>392066</v>
      </c>
      <c r="G29" s="1">
        <v>392068</v>
      </c>
      <c r="H29" s="1">
        <v>392.4</v>
      </c>
      <c r="I29" s="1" t="s">
        <v>203</v>
      </c>
      <c r="J29" s="15">
        <v>7396411.2800000003</v>
      </c>
      <c r="L29" s="20">
        <v>6.0699999999999997E-2</v>
      </c>
      <c r="M29" s="24">
        <f t="shared" si="6"/>
        <v>448962.16469599999</v>
      </c>
      <c r="O29" s="20">
        <v>5.6399999999999999E-2</v>
      </c>
      <c r="Q29" s="24">
        <f t="shared" si="7"/>
        <v>417157.59619200003</v>
      </c>
      <c r="R29" s="24">
        <f t="shared" si="8"/>
        <v>-31804.568503999966</v>
      </c>
    </row>
    <row r="30" spans="2:18" ht="15" x14ac:dyDescent="0.25">
      <c r="B30" s="1" t="s">
        <v>29</v>
      </c>
      <c r="C30" s="1" t="s">
        <v>82</v>
      </c>
      <c r="D30" s="1">
        <v>392000</v>
      </c>
      <c r="H30" s="1">
        <v>392.5</v>
      </c>
      <c r="I30" s="1" t="s">
        <v>204</v>
      </c>
      <c r="J30" s="15">
        <v>2479333.35</v>
      </c>
      <c r="L30" s="20">
        <v>3.0300000000000001E-2</v>
      </c>
      <c r="M30" s="24">
        <f t="shared" si="6"/>
        <v>75123.800505000007</v>
      </c>
      <c r="O30" s="20">
        <v>6.2600000000000003E-2</v>
      </c>
      <c r="Q30" s="24">
        <f t="shared" si="7"/>
        <v>155206.26771000001</v>
      </c>
      <c r="R30" s="24">
        <f t="shared" si="8"/>
        <v>80082.467205000008</v>
      </c>
    </row>
    <row r="31" spans="2:18" ht="15" x14ac:dyDescent="0.25">
      <c r="B31" s="1" t="s">
        <v>29</v>
      </c>
      <c r="C31" s="1" t="s">
        <v>82</v>
      </c>
      <c r="D31" s="1">
        <v>396055</v>
      </c>
      <c r="E31" s="1">
        <v>396056</v>
      </c>
      <c r="F31" s="1">
        <v>396057</v>
      </c>
      <c r="G31" s="1">
        <v>396067</v>
      </c>
      <c r="H31" s="1">
        <v>396.3</v>
      </c>
      <c r="I31" s="1" t="s">
        <v>202</v>
      </c>
      <c r="J31" s="15">
        <v>2960093.1</v>
      </c>
      <c r="L31" s="20">
        <v>6.9000000000000006E-2</v>
      </c>
      <c r="M31" s="24">
        <f t="shared" si="6"/>
        <v>204246.42390000002</v>
      </c>
      <c r="O31" s="20">
        <v>7.5800000000000006E-2</v>
      </c>
      <c r="Q31" s="24">
        <f t="shared" si="7"/>
        <v>224375.05698000002</v>
      </c>
      <c r="R31" s="24">
        <f t="shared" si="8"/>
        <v>20128.63308</v>
      </c>
    </row>
    <row r="32" spans="2:18" ht="15" x14ac:dyDescent="0.25">
      <c r="B32" s="1" t="s">
        <v>29</v>
      </c>
      <c r="C32" s="1" t="s">
        <v>82</v>
      </c>
      <c r="D32" s="1">
        <v>396058</v>
      </c>
      <c r="E32" s="1">
        <v>396065</v>
      </c>
      <c r="F32" s="1">
        <v>396066</v>
      </c>
      <c r="G32" s="1">
        <v>396068</v>
      </c>
      <c r="H32" s="1">
        <v>396.4</v>
      </c>
      <c r="I32" s="1" t="s">
        <v>203</v>
      </c>
      <c r="J32" s="15">
        <v>9632563.6099999994</v>
      </c>
      <c r="L32" s="20">
        <v>8.7499999999999994E-2</v>
      </c>
      <c r="M32" s="24">
        <f t="shared" si="6"/>
        <v>842849.31587499985</v>
      </c>
      <c r="O32" s="20">
        <v>3.7499999999999999E-2</v>
      </c>
      <c r="Q32" s="24">
        <f t="shared" si="7"/>
        <v>361221.13537499995</v>
      </c>
      <c r="R32" s="24">
        <f t="shared" si="8"/>
        <v>-481628.1804999999</v>
      </c>
    </row>
    <row r="33" spans="2:18" ht="15" x14ac:dyDescent="0.25">
      <c r="B33" s="1" t="s">
        <v>29</v>
      </c>
      <c r="C33" s="1" t="s">
        <v>82</v>
      </c>
      <c r="D33" s="1">
        <v>396000</v>
      </c>
      <c r="H33" s="1">
        <v>396.5</v>
      </c>
      <c r="I33" s="1" t="s">
        <v>204</v>
      </c>
      <c r="J33" s="15">
        <v>1541302.7</v>
      </c>
      <c r="L33" s="20">
        <v>5.4199999999999998E-2</v>
      </c>
      <c r="M33" s="24">
        <f t="shared" si="6"/>
        <v>83538.606339999998</v>
      </c>
      <c r="O33" s="20">
        <v>8.1799999999999998E-2</v>
      </c>
      <c r="Q33" s="24">
        <f t="shared" si="7"/>
        <v>126078.56086</v>
      </c>
      <c r="R33" s="24">
        <f t="shared" si="8"/>
        <v>42539.954519999999</v>
      </c>
    </row>
    <row r="34" spans="2:18" x14ac:dyDescent="0.2">
      <c r="I34" s="1" t="s">
        <v>38</v>
      </c>
      <c r="J34" s="22">
        <f>SUM(J27:J33)</f>
        <v>36331078.200000003</v>
      </c>
      <c r="M34" s="22">
        <f>SUM(M27:M33)</f>
        <v>2783248.1247279998</v>
      </c>
      <c r="Q34" s="22">
        <f>SUM(Q27:Q33)</f>
        <v>2026116.6794470004</v>
      </c>
      <c r="R34" s="22">
        <f>SUM(R27:R33)</f>
        <v>-757131.44528099988</v>
      </c>
    </row>
    <row r="36" spans="2:18" x14ac:dyDescent="0.2">
      <c r="H36" s="1" t="s">
        <v>186</v>
      </c>
    </row>
    <row r="37" spans="2:18" ht="15" x14ac:dyDescent="0.25">
      <c r="B37" s="1" t="s">
        <v>95</v>
      </c>
      <c r="C37" s="1" t="s">
        <v>96</v>
      </c>
      <c r="D37" s="1">
        <v>392046</v>
      </c>
      <c r="E37" s="1">
        <v>392048</v>
      </c>
      <c r="H37" s="1">
        <v>392.2</v>
      </c>
      <c r="I37" s="1" t="s">
        <v>201</v>
      </c>
      <c r="J37" s="15">
        <v>313842</v>
      </c>
      <c r="L37" s="20">
        <v>0.16170000000000001</v>
      </c>
      <c r="M37" s="24">
        <f>J37*L37</f>
        <v>50748.251400000001</v>
      </c>
      <c r="O37" s="20">
        <v>3.5499999999999997E-2</v>
      </c>
      <c r="Q37" s="24">
        <f>J37*O37</f>
        <v>11141.391</v>
      </c>
      <c r="R37" s="24">
        <f>Q37-M37</f>
        <v>-39606.860400000005</v>
      </c>
    </row>
    <row r="38" spans="2:18" ht="15" x14ac:dyDescent="0.25">
      <c r="B38" s="1" t="s">
        <v>95</v>
      </c>
      <c r="C38" s="1" t="s">
        <v>96</v>
      </c>
      <c r="D38" s="1">
        <v>392056</v>
      </c>
      <c r="H38" s="1">
        <v>392.3</v>
      </c>
      <c r="I38" s="1" t="s">
        <v>202</v>
      </c>
      <c r="J38" s="15">
        <v>128029</v>
      </c>
      <c r="L38" s="20">
        <v>0.1908</v>
      </c>
      <c r="M38" s="24">
        <f>J38*L38</f>
        <v>24427.933199999999</v>
      </c>
      <c r="O38" s="20">
        <v>2.8000000000000001E-2</v>
      </c>
      <c r="Q38" s="24">
        <f>J38*O38</f>
        <v>3584.8119999999999</v>
      </c>
      <c r="R38" s="24">
        <f>Q38-M38</f>
        <v>-20843.121200000001</v>
      </c>
    </row>
    <row r="39" spans="2:18" ht="15" x14ac:dyDescent="0.25">
      <c r="B39" s="1" t="s">
        <v>95</v>
      </c>
      <c r="C39" s="1" t="s">
        <v>96</v>
      </c>
      <c r="D39" s="1">
        <v>392065</v>
      </c>
      <c r="H39" s="1">
        <v>392.4</v>
      </c>
      <c r="I39" s="1" t="s">
        <v>203</v>
      </c>
      <c r="J39" s="15">
        <v>120321.54</v>
      </c>
      <c r="L39" s="20">
        <v>6.0699999999999997E-2</v>
      </c>
      <c r="M39" s="24">
        <f>J39*L39</f>
        <v>7303.5174779999988</v>
      </c>
      <c r="O39" s="20">
        <v>7.0400000000000004E-2</v>
      </c>
      <c r="Q39" s="24">
        <f>J39*O39</f>
        <v>8470.6364159999994</v>
      </c>
      <c r="R39" s="24">
        <f>Q39-M39</f>
        <v>1167.1189380000005</v>
      </c>
    </row>
    <row r="40" spans="2:18" ht="15" x14ac:dyDescent="0.25">
      <c r="B40" s="1" t="s">
        <v>95</v>
      </c>
      <c r="C40" s="1" t="s">
        <v>96</v>
      </c>
      <c r="D40" s="1">
        <v>392000</v>
      </c>
      <c r="H40" s="1">
        <v>392.5</v>
      </c>
      <c r="I40" s="1" t="s">
        <v>204</v>
      </c>
      <c r="J40" s="15">
        <v>6750662.1399999997</v>
      </c>
      <c r="L40" s="20">
        <v>5.67E-2</v>
      </c>
      <c r="M40" s="24">
        <f>J40*L40</f>
        <v>382762.54333799996</v>
      </c>
      <c r="O40" s="20">
        <v>5.3800000000000001E-2</v>
      </c>
      <c r="Q40" s="24">
        <f>J40*O40</f>
        <v>363185.62313199998</v>
      </c>
      <c r="R40" s="24">
        <f>Q40-M40</f>
        <v>-19576.920205999981</v>
      </c>
    </row>
    <row r="41" spans="2:18" ht="15" x14ac:dyDescent="0.25">
      <c r="B41" s="1" t="s">
        <v>95</v>
      </c>
      <c r="C41" s="1" t="s">
        <v>96</v>
      </c>
      <c r="D41" s="1">
        <v>396000</v>
      </c>
      <c r="H41" s="1">
        <v>396.5</v>
      </c>
      <c r="I41" s="1" t="s">
        <v>204</v>
      </c>
      <c r="J41" s="15">
        <v>528478.65</v>
      </c>
      <c r="L41" s="20">
        <v>4.9099999999999998E-2</v>
      </c>
      <c r="M41" s="24">
        <f>J41*L41</f>
        <v>25948.301715000001</v>
      </c>
      <c r="O41" s="20">
        <v>2.06E-2</v>
      </c>
      <c r="Q41" s="24">
        <f>J41*O41</f>
        <v>10886.660190000001</v>
      </c>
      <c r="R41" s="24">
        <f>Q41-M41</f>
        <v>-15061.641525000001</v>
      </c>
    </row>
    <row r="42" spans="2:18" x14ac:dyDescent="0.2">
      <c r="I42" s="1" t="s">
        <v>38</v>
      </c>
      <c r="J42" s="22">
        <f>SUM(J37:J41)</f>
        <v>7841333.3300000001</v>
      </c>
      <c r="M42" s="22">
        <f>SUM(M37:M41)</f>
        <v>491190.54713099997</v>
      </c>
      <c r="Q42" s="22">
        <f>SUM(Q37:Q41)</f>
        <v>397269.12273800001</v>
      </c>
      <c r="R42" s="22">
        <f>SUM(R37:R41)</f>
        <v>-93921.424392999979</v>
      </c>
    </row>
    <row r="43" spans="2:18" ht="15" x14ac:dyDescent="0.25">
      <c r="J43" s="15"/>
    </row>
    <row r="45" spans="2:18" x14ac:dyDescent="0.2">
      <c r="H45" s="1" t="s">
        <v>187</v>
      </c>
    </row>
    <row r="46" spans="2:18" ht="15" x14ac:dyDescent="0.25">
      <c r="B46" s="1" t="s">
        <v>95</v>
      </c>
      <c r="C46" s="1" t="s">
        <v>58</v>
      </c>
      <c r="D46" s="1">
        <v>392032</v>
      </c>
      <c r="H46" s="1">
        <v>392.1</v>
      </c>
      <c r="I46" s="1" t="s">
        <v>205</v>
      </c>
      <c r="J46" s="15">
        <v>81741.69</v>
      </c>
      <c r="L46" s="20">
        <v>0.21279999999999999</v>
      </c>
      <c r="M46" s="24">
        <f>J46*L46</f>
        <v>17394.631632000001</v>
      </c>
      <c r="O46" s="20">
        <v>3.8300000000000001E-2</v>
      </c>
      <c r="Q46" s="24">
        <f>J46*O46</f>
        <v>3130.7067270000002</v>
      </c>
      <c r="R46" s="24">
        <f>Q46-M46</f>
        <v>-14263.924905</v>
      </c>
    </row>
    <row r="47" spans="2:18" ht="15" x14ac:dyDescent="0.25">
      <c r="B47" s="1" t="s">
        <v>95</v>
      </c>
      <c r="C47" s="1" t="s">
        <v>58</v>
      </c>
      <c r="D47" s="1">
        <v>392045</v>
      </c>
      <c r="E47" s="1">
        <v>392046</v>
      </c>
      <c r="F47" s="1">
        <v>392047</v>
      </c>
      <c r="G47" s="1">
        <v>392048</v>
      </c>
      <c r="H47" s="1">
        <v>392.2</v>
      </c>
      <c r="I47" s="1" t="s">
        <v>201</v>
      </c>
      <c r="J47" s="15">
        <v>1722246.78</v>
      </c>
      <c r="L47" s="20">
        <v>0.16170000000000001</v>
      </c>
      <c r="M47" s="24">
        <f>J47*L47</f>
        <v>278487.30432600004</v>
      </c>
      <c r="O47" s="20">
        <v>4.6800000000000001E-2</v>
      </c>
      <c r="Q47" s="24">
        <f>J47*O47</f>
        <v>80601.149304000006</v>
      </c>
      <c r="R47" s="24">
        <f>Q47-M47</f>
        <v>-197886.15502200002</v>
      </c>
    </row>
    <row r="48" spans="2:18" ht="15" x14ac:dyDescent="0.25">
      <c r="B48" s="1" t="s">
        <v>95</v>
      </c>
      <c r="C48" s="1" t="s">
        <v>58</v>
      </c>
      <c r="D48" s="1">
        <v>392056</v>
      </c>
      <c r="E48" s="1">
        <v>392057</v>
      </c>
      <c r="H48" s="1">
        <v>392.3</v>
      </c>
      <c r="I48" s="1" t="s">
        <v>202</v>
      </c>
      <c r="J48" s="15">
        <v>607788.88</v>
      </c>
      <c r="L48" s="20">
        <v>0.1908</v>
      </c>
      <c r="M48" s="24">
        <f>J48*L48</f>
        <v>115966.118304</v>
      </c>
      <c r="O48" s="20">
        <v>2.8000000000000001E-2</v>
      </c>
      <c r="Q48" s="24">
        <f>J48*O48</f>
        <v>17018.088640000002</v>
      </c>
      <c r="R48" s="24">
        <f>Q48-M48</f>
        <v>-98948.029664000002</v>
      </c>
    </row>
    <row r="49" spans="2:18" ht="15" x14ac:dyDescent="0.25">
      <c r="B49" s="1" t="s">
        <v>95</v>
      </c>
      <c r="C49" s="1" t="s">
        <v>58</v>
      </c>
      <c r="D49" s="1">
        <v>392000</v>
      </c>
      <c r="H49" s="1">
        <v>392.5</v>
      </c>
      <c r="I49" s="1" t="s">
        <v>204</v>
      </c>
      <c r="J49" s="15">
        <v>509678.3</v>
      </c>
      <c r="L49" s="20">
        <v>5.67E-2</v>
      </c>
      <c r="M49" s="24">
        <f>J49*L49</f>
        <v>28898.759610000001</v>
      </c>
      <c r="O49" s="20">
        <v>7.2400000000000006E-2</v>
      </c>
      <c r="Q49" s="24">
        <f>J49*O49</f>
        <v>36900.708920000005</v>
      </c>
      <c r="R49" s="24">
        <f>Q49-M49</f>
        <v>8001.9493100000036</v>
      </c>
    </row>
    <row r="50" spans="2:18" ht="15" x14ac:dyDescent="0.25">
      <c r="B50" s="1" t="s">
        <v>95</v>
      </c>
      <c r="C50" s="1" t="s">
        <v>58</v>
      </c>
      <c r="D50" s="1">
        <v>396000</v>
      </c>
      <c r="H50" s="1">
        <v>396.5</v>
      </c>
      <c r="I50" s="1" t="s">
        <v>204</v>
      </c>
      <c r="J50" s="15">
        <v>604499.41</v>
      </c>
      <c r="L50" s="20">
        <v>4.9099999999999998E-2</v>
      </c>
      <c r="M50" s="24">
        <f>J50*L50</f>
        <v>29680.921031000002</v>
      </c>
      <c r="O50" s="20">
        <v>3.4000000000000002E-2</v>
      </c>
      <c r="Q50" s="24">
        <f>J50*O50</f>
        <v>20552.979940000001</v>
      </c>
      <c r="R50" s="24">
        <f>Q50-M50</f>
        <v>-9127.9410910000006</v>
      </c>
    </row>
    <row r="51" spans="2:18" x14ac:dyDescent="0.2">
      <c r="I51" s="1" t="s">
        <v>38</v>
      </c>
      <c r="J51" s="22">
        <f>SUM(J46:J50)</f>
        <v>3525955.06</v>
      </c>
      <c r="M51" s="22">
        <f>SUM(M46:M50)</f>
        <v>470427.734903</v>
      </c>
      <c r="Q51" s="22">
        <f>SUM(Q46:Q50)</f>
        <v>158203.633531</v>
      </c>
      <c r="R51" s="22">
        <f>SUM(R46:R50)</f>
        <v>-312224.101372</v>
      </c>
    </row>
    <row r="53" spans="2:18" x14ac:dyDescent="0.2">
      <c r="H53" s="1" t="s">
        <v>188</v>
      </c>
    </row>
    <row r="54" spans="2:18" ht="15" x14ac:dyDescent="0.25">
      <c r="B54" s="1" t="s">
        <v>95</v>
      </c>
      <c r="C54" s="1" t="s">
        <v>68</v>
      </c>
      <c r="D54" s="1">
        <v>392046</v>
      </c>
      <c r="E54" s="1">
        <v>392047</v>
      </c>
      <c r="F54" s="1">
        <v>392048</v>
      </c>
      <c r="H54" s="1">
        <v>392.2</v>
      </c>
      <c r="I54" s="1" t="s">
        <v>201</v>
      </c>
      <c r="J54" s="15">
        <v>467687.67999999999</v>
      </c>
      <c r="L54" s="20">
        <v>0.16170000000000001</v>
      </c>
      <c r="M54" s="24">
        <f>J54*L54</f>
        <v>75625.097856000008</v>
      </c>
      <c r="O54" s="20">
        <v>4.6800000000000001E-2</v>
      </c>
      <c r="Q54" s="24">
        <f>J54*O54</f>
        <v>21887.783424000001</v>
      </c>
      <c r="R54" s="24">
        <f>Q54-M54</f>
        <v>-53737.314432000006</v>
      </c>
    </row>
    <row r="55" spans="2:18" ht="15" x14ac:dyDescent="0.25">
      <c r="B55" s="1" t="s">
        <v>95</v>
      </c>
      <c r="C55" s="1" t="s">
        <v>68</v>
      </c>
      <c r="D55" s="1">
        <v>392056</v>
      </c>
      <c r="E55" s="1">
        <v>392057</v>
      </c>
      <c r="H55" s="1">
        <v>392.3</v>
      </c>
      <c r="I55" s="1" t="s">
        <v>202</v>
      </c>
      <c r="J55" s="15">
        <v>417569.35000000003</v>
      </c>
      <c r="L55" s="20">
        <v>0.1908</v>
      </c>
      <c r="M55" s="24">
        <f>J55*L55</f>
        <v>79672.231980000011</v>
      </c>
      <c r="O55" s="20">
        <v>2.8000000000000001E-2</v>
      </c>
      <c r="Q55" s="24">
        <f>J55*O55</f>
        <v>11691.941800000001</v>
      </c>
      <c r="R55" s="24">
        <f>Q55-M55</f>
        <v>-67980.290180000011</v>
      </c>
    </row>
    <row r="56" spans="2:18" ht="15" x14ac:dyDescent="0.25">
      <c r="B56" s="1" t="s">
        <v>95</v>
      </c>
      <c r="C56" s="1" t="s">
        <v>68</v>
      </c>
      <c r="D56" s="1">
        <v>392000</v>
      </c>
      <c r="H56" s="1">
        <v>392.5</v>
      </c>
      <c r="I56" s="1" t="s">
        <v>204</v>
      </c>
      <c r="J56" s="15">
        <v>126167.31</v>
      </c>
      <c r="L56" s="20">
        <v>5.67E-2</v>
      </c>
      <c r="M56" s="24">
        <f>J56*L56</f>
        <v>7153.6864770000002</v>
      </c>
      <c r="O56" s="20">
        <v>7.2400000000000006E-2</v>
      </c>
      <c r="Q56" s="24">
        <f>J56*O56</f>
        <v>9134.5132439999998</v>
      </c>
      <c r="R56" s="24">
        <f>Q56-M56</f>
        <v>1980.8267669999996</v>
      </c>
    </row>
    <row r="57" spans="2:18" ht="15" x14ac:dyDescent="0.25">
      <c r="B57" s="1" t="s">
        <v>95</v>
      </c>
      <c r="C57" s="1" t="s">
        <v>68</v>
      </c>
      <c r="D57" s="1">
        <v>396000</v>
      </c>
      <c r="H57" s="1">
        <v>396.5</v>
      </c>
      <c r="I57" s="1" t="s">
        <v>204</v>
      </c>
      <c r="J57" s="15">
        <v>397014.94</v>
      </c>
      <c r="L57" s="20">
        <v>4.9099999999999998E-2</v>
      </c>
      <c r="M57" s="24">
        <f>J57*L57</f>
        <v>19493.433553999999</v>
      </c>
      <c r="O57" s="20">
        <v>3.4000000000000002E-2</v>
      </c>
      <c r="Q57" s="24">
        <f>J57*O57</f>
        <v>13498.507960000001</v>
      </c>
      <c r="R57" s="24">
        <f>Q57-M57</f>
        <v>-5994.9255939999985</v>
      </c>
    </row>
    <row r="58" spans="2:18" x14ac:dyDescent="0.2">
      <c r="I58" s="1" t="s">
        <v>38</v>
      </c>
      <c r="J58" s="22">
        <f>SUM(J54:J57)</f>
        <v>1408439.28</v>
      </c>
      <c r="M58" s="22">
        <f>SUM(M54:M57)</f>
        <v>181944.44986700002</v>
      </c>
      <c r="Q58" s="22">
        <f>SUM(Q54:Q57)</f>
        <v>56212.746428000006</v>
      </c>
      <c r="R58" s="22">
        <f>SUM(R54:R57)</f>
        <v>-125731.70343900002</v>
      </c>
    </row>
    <row r="60" spans="2:18" x14ac:dyDescent="0.2">
      <c r="H60" s="1" t="s">
        <v>189</v>
      </c>
    </row>
    <row r="61" spans="2:18" ht="15" x14ac:dyDescent="0.25">
      <c r="B61" s="1" t="s">
        <v>95</v>
      </c>
      <c r="C61" s="1" t="s">
        <v>82</v>
      </c>
      <c r="D61" s="1">
        <v>392046</v>
      </c>
      <c r="E61" s="1">
        <v>392047</v>
      </c>
      <c r="F61" s="1">
        <v>392048</v>
      </c>
      <c r="H61" s="1">
        <v>392.2</v>
      </c>
      <c r="I61" s="1" t="s">
        <v>201</v>
      </c>
      <c r="J61" s="15">
        <v>2146723.2199999997</v>
      </c>
      <c r="L61" s="20">
        <v>0.16170000000000001</v>
      </c>
      <c r="M61" s="24">
        <f>J61*L61</f>
        <v>347125.14467399998</v>
      </c>
      <c r="O61" s="20">
        <v>4.6800000000000001E-2</v>
      </c>
      <c r="Q61" s="24">
        <f>J61*O61</f>
        <v>100466.646696</v>
      </c>
      <c r="R61" s="24">
        <f>Q61-M61</f>
        <v>-246658.49797799997</v>
      </c>
    </row>
    <row r="62" spans="2:18" ht="15" x14ac:dyDescent="0.25">
      <c r="B62" s="1" t="s">
        <v>95</v>
      </c>
      <c r="C62" s="1" t="s">
        <v>82</v>
      </c>
      <c r="D62" s="1">
        <v>392056</v>
      </c>
      <c r="H62" s="1">
        <v>392.3</v>
      </c>
      <c r="I62" s="1" t="s">
        <v>202</v>
      </c>
      <c r="J62" s="15">
        <v>260042.35</v>
      </c>
      <c r="L62" s="20">
        <v>0.1908</v>
      </c>
      <c r="M62" s="24">
        <f>J62*L62</f>
        <v>49616.080379999999</v>
      </c>
      <c r="O62" s="20">
        <v>2.8000000000000001E-2</v>
      </c>
      <c r="Q62" s="24">
        <f>J62*O62</f>
        <v>7281.1858000000002</v>
      </c>
      <c r="R62" s="24">
        <f>Q62-M62</f>
        <v>-42334.89458</v>
      </c>
    </row>
    <row r="63" spans="2:18" ht="15" x14ac:dyDescent="0.25">
      <c r="B63" s="1" t="s">
        <v>95</v>
      </c>
      <c r="C63" s="1" t="s">
        <v>82</v>
      </c>
      <c r="D63" s="1">
        <v>392000</v>
      </c>
      <c r="H63" s="1">
        <v>392.5</v>
      </c>
      <c r="I63" s="1" t="s">
        <v>204</v>
      </c>
      <c r="J63" s="15">
        <v>172188.95</v>
      </c>
      <c r="L63" s="20">
        <v>5.67E-2</v>
      </c>
      <c r="M63" s="24">
        <f>J63*L63</f>
        <v>9763.1134650000004</v>
      </c>
      <c r="O63" s="20">
        <v>7.2400000000000006E-2</v>
      </c>
      <c r="Q63" s="24">
        <f>J63*O63</f>
        <v>12466.479980000002</v>
      </c>
      <c r="R63" s="24">
        <f>Q63-M63</f>
        <v>2703.3665150000015</v>
      </c>
    </row>
    <row r="64" spans="2:18" ht="15" x14ac:dyDescent="0.25">
      <c r="B64" s="1" t="s">
        <v>95</v>
      </c>
      <c r="C64" s="1" t="s">
        <v>82</v>
      </c>
      <c r="D64" s="1">
        <v>396067</v>
      </c>
      <c r="H64" s="1">
        <v>396.3</v>
      </c>
      <c r="I64" s="1" t="s">
        <v>202</v>
      </c>
      <c r="J64" s="15">
        <v>59501.89</v>
      </c>
      <c r="L64" s="21">
        <v>0</v>
      </c>
      <c r="M64" s="24">
        <f>J64*L64</f>
        <v>0</v>
      </c>
      <c r="O64" s="21">
        <v>0</v>
      </c>
      <c r="Q64" s="24">
        <f>J64*O64</f>
        <v>0</v>
      </c>
      <c r="R64" s="24">
        <f>Q64-M64</f>
        <v>0</v>
      </c>
    </row>
    <row r="65" spans="2:18" ht="15" x14ac:dyDescent="0.25">
      <c r="B65" s="1" t="s">
        <v>95</v>
      </c>
      <c r="C65" s="1" t="s">
        <v>82</v>
      </c>
      <c r="D65" s="1">
        <v>396000</v>
      </c>
      <c r="H65" s="1">
        <v>396.5</v>
      </c>
      <c r="I65" s="1" t="s">
        <v>204</v>
      </c>
      <c r="J65" s="15">
        <v>264581.61</v>
      </c>
      <c r="L65" s="20">
        <v>4.9099999999999998E-2</v>
      </c>
      <c r="M65" s="24">
        <f>J65*L65</f>
        <v>12990.957050999999</v>
      </c>
      <c r="O65" s="20">
        <v>3.4000000000000002E-2</v>
      </c>
      <c r="Q65" s="24">
        <f>J65*O65</f>
        <v>8995.7747400000007</v>
      </c>
      <c r="R65" s="24">
        <f>Q65-M65</f>
        <v>-3995.1823109999987</v>
      </c>
    </row>
    <row r="66" spans="2:18" x14ac:dyDescent="0.2">
      <c r="I66" s="1" t="s">
        <v>38</v>
      </c>
      <c r="J66" s="22">
        <f>SUM(J61:J65)</f>
        <v>2903038.02</v>
      </c>
      <c r="M66" s="22">
        <f>SUM(M61:M65)</f>
        <v>419495.29556999996</v>
      </c>
      <c r="Q66" s="22">
        <f>SUM(Q61:Q65)</f>
        <v>129210.08721600001</v>
      </c>
      <c r="R66" s="22">
        <f>SUM(R61:R65)</f>
        <v>-290285.208354</v>
      </c>
    </row>
    <row r="68" spans="2:18" ht="15" x14ac:dyDescent="0.25">
      <c r="B68"/>
      <c r="C68"/>
      <c r="D68"/>
      <c r="E68"/>
      <c r="F68"/>
      <c r="G68"/>
      <c r="H68" s="1" t="s">
        <v>310</v>
      </c>
      <c r="J68"/>
      <c r="K68"/>
      <c r="L68"/>
      <c r="M68"/>
      <c r="N68"/>
      <c r="O68"/>
      <c r="P68"/>
      <c r="Q68"/>
      <c r="R68"/>
    </row>
    <row r="69" spans="2:18" ht="15" x14ac:dyDescent="0.25">
      <c r="B69" s="135" t="s">
        <v>104</v>
      </c>
      <c r="C69" s="135" t="s">
        <v>311</v>
      </c>
      <c r="D69" s="135">
        <v>392000</v>
      </c>
      <c r="E69" s="135"/>
      <c r="F69" s="135"/>
      <c r="G69" s="135"/>
      <c r="H69" s="135">
        <v>392.5</v>
      </c>
      <c r="I69" s="135" t="s">
        <v>204</v>
      </c>
      <c r="J69" s="116">
        <v>46950.2</v>
      </c>
      <c r="K69" s="135"/>
      <c r="L69" s="136">
        <v>4.4699999999999997E-2</v>
      </c>
      <c r="M69" s="137">
        <f t="shared" ref="M69" si="9">J69*L69</f>
        <v>2098.6739399999997</v>
      </c>
      <c r="N69" s="135"/>
      <c r="O69" s="136">
        <v>7.3300000000000004E-2</v>
      </c>
      <c r="P69" s="135"/>
      <c r="Q69" s="137">
        <f>J69*O69</f>
        <v>3441.4496599999998</v>
      </c>
      <c r="R69" s="137">
        <f t="shared" ref="R69" si="10">Q69-M69</f>
        <v>1342.7757200000001</v>
      </c>
    </row>
    <row r="70" spans="2:18" s="19" customFormat="1" ht="15" x14ac:dyDescent="0.25">
      <c r="B70" s="131"/>
      <c r="C70" s="131"/>
      <c r="D70" s="131"/>
      <c r="E70" s="131"/>
      <c r="F70" s="131"/>
      <c r="G70" s="131"/>
      <c r="H70" s="131"/>
      <c r="I70" s="131"/>
      <c r="J70" s="130"/>
      <c r="K70" s="131"/>
      <c r="L70" s="133"/>
      <c r="M70" s="134"/>
      <c r="N70" s="131"/>
      <c r="O70" s="133"/>
      <c r="P70" s="131"/>
      <c r="Q70" s="134"/>
      <c r="R70" s="134"/>
    </row>
    <row r="71" spans="2:18" x14ac:dyDescent="0.2">
      <c r="H71" s="1" t="s">
        <v>190</v>
      </c>
    </row>
    <row r="72" spans="2:18" ht="15" x14ac:dyDescent="0.25">
      <c r="B72" s="1" t="s">
        <v>104</v>
      </c>
      <c r="C72" s="1" t="s">
        <v>58</v>
      </c>
      <c r="D72" s="1">
        <v>392045</v>
      </c>
      <c r="E72" s="1">
        <v>392046</v>
      </c>
      <c r="F72" s="1">
        <v>392047</v>
      </c>
      <c r="G72" s="1">
        <v>392048</v>
      </c>
      <c r="H72" s="1">
        <v>392.2</v>
      </c>
      <c r="I72" s="1" t="s">
        <v>201</v>
      </c>
      <c r="J72" s="15">
        <v>539137.91999999993</v>
      </c>
      <c r="L72" s="20">
        <v>0.16250000000000001</v>
      </c>
      <c r="M72" s="24">
        <f t="shared" ref="M72:M77" si="11">J72*L72</f>
        <v>87609.911999999997</v>
      </c>
      <c r="O72" s="20">
        <v>5.7800000000000004E-2</v>
      </c>
      <c r="Q72" s="24">
        <f t="shared" ref="Q72:Q77" si="12">J72*O72</f>
        <v>31162.171775999999</v>
      </c>
      <c r="R72" s="24">
        <f t="shared" ref="R72:R77" si="13">Q72-M72</f>
        <v>-56447.740223999994</v>
      </c>
    </row>
    <row r="73" spans="2:18" ht="15" x14ac:dyDescent="0.25">
      <c r="B73" s="1" t="s">
        <v>104</v>
      </c>
      <c r="C73" s="1" t="s">
        <v>58</v>
      </c>
      <c r="D73" s="1">
        <v>392055</v>
      </c>
      <c r="E73" s="1">
        <v>392056</v>
      </c>
      <c r="F73" s="1">
        <v>392057</v>
      </c>
      <c r="H73" s="1">
        <v>392.3</v>
      </c>
      <c r="I73" s="1" t="s">
        <v>202</v>
      </c>
      <c r="J73" s="15">
        <v>728298.97</v>
      </c>
      <c r="L73" s="20">
        <v>0.12759999999999999</v>
      </c>
      <c r="M73" s="24">
        <f t="shared" si="11"/>
        <v>92930.948571999994</v>
      </c>
      <c r="O73" s="20">
        <v>4.9200000000000001E-2</v>
      </c>
      <c r="Q73" s="24">
        <f t="shared" si="12"/>
        <v>35832.309324000002</v>
      </c>
      <c r="R73" s="24">
        <f t="shared" si="13"/>
        <v>-57098.639247999992</v>
      </c>
    </row>
    <row r="74" spans="2:18" ht="15" x14ac:dyDescent="0.25">
      <c r="B74" s="1" t="s">
        <v>104</v>
      </c>
      <c r="C74" s="1" t="s">
        <v>58</v>
      </c>
      <c r="D74" s="1">
        <v>392058</v>
      </c>
      <c r="H74" s="1">
        <v>392.4</v>
      </c>
      <c r="I74" s="1" t="s">
        <v>203</v>
      </c>
      <c r="J74" s="15">
        <v>391212.7</v>
      </c>
      <c r="L74" s="20">
        <v>6.7500000000000004E-2</v>
      </c>
      <c r="M74" s="24">
        <f t="shared" si="11"/>
        <v>26406.857250000001</v>
      </c>
      <c r="O74" s="20">
        <v>5.74E-2</v>
      </c>
      <c r="Q74" s="24">
        <f t="shared" si="12"/>
        <v>22455.608980000001</v>
      </c>
      <c r="R74" s="24">
        <f t="shared" si="13"/>
        <v>-3951.24827</v>
      </c>
    </row>
    <row r="75" spans="2:18" ht="15" x14ac:dyDescent="0.25">
      <c r="B75" s="1" t="s">
        <v>104</v>
      </c>
      <c r="C75" s="1" t="s">
        <v>58</v>
      </c>
      <c r="D75" s="1">
        <v>392000</v>
      </c>
      <c r="H75" s="1">
        <v>392.5</v>
      </c>
      <c r="I75" s="1" t="s">
        <v>204</v>
      </c>
      <c r="J75" s="15">
        <v>96594.1</v>
      </c>
      <c r="L75" s="20">
        <v>4.4699999999999997E-2</v>
      </c>
      <c r="M75" s="24">
        <f t="shared" si="11"/>
        <v>4317.7562699999999</v>
      </c>
      <c r="O75" s="20">
        <v>7.3300000000000004E-2</v>
      </c>
      <c r="Q75" s="24">
        <f t="shared" si="12"/>
        <v>7080.3475300000009</v>
      </c>
      <c r="R75" s="24">
        <f t="shared" si="13"/>
        <v>2762.5912600000011</v>
      </c>
    </row>
    <row r="76" spans="2:18" ht="15" x14ac:dyDescent="0.25">
      <c r="B76" s="1" t="s">
        <v>104</v>
      </c>
      <c r="C76" s="1" t="s">
        <v>58</v>
      </c>
      <c r="D76" s="1">
        <v>396058</v>
      </c>
      <c r="E76" s="1">
        <v>396066</v>
      </c>
      <c r="H76" s="1">
        <v>396.4</v>
      </c>
      <c r="I76" s="1" t="s">
        <v>203</v>
      </c>
      <c r="J76" s="15">
        <v>775944.04</v>
      </c>
      <c r="L76" s="20">
        <v>0.112</v>
      </c>
      <c r="M76" s="24">
        <f t="shared" si="11"/>
        <v>86905.732480000006</v>
      </c>
      <c r="O76" s="20">
        <v>2.1099999999999997E-2</v>
      </c>
      <c r="Q76" s="24">
        <f t="shared" si="12"/>
        <v>16372.419243999999</v>
      </c>
      <c r="R76" s="24">
        <f t="shared" si="13"/>
        <v>-70533.313236000002</v>
      </c>
    </row>
    <row r="77" spans="2:18" ht="15" x14ac:dyDescent="0.25">
      <c r="B77" s="1" t="s">
        <v>104</v>
      </c>
      <c r="C77" s="1" t="s">
        <v>58</v>
      </c>
      <c r="D77" s="1">
        <v>396000</v>
      </c>
      <c r="H77" s="1">
        <v>396.5</v>
      </c>
      <c r="I77" s="1" t="s">
        <v>204</v>
      </c>
      <c r="J77" s="15">
        <v>44645.24</v>
      </c>
      <c r="L77" s="20">
        <v>5.6500000000000002E-2</v>
      </c>
      <c r="M77" s="24">
        <f t="shared" si="11"/>
        <v>2522.45606</v>
      </c>
      <c r="O77" s="20">
        <v>7.46E-2</v>
      </c>
      <c r="Q77" s="24">
        <f t="shared" si="12"/>
        <v>3330.5349039999996</v>
      </c>
      <c r="R77" s="24">
        <f t="shared" si="13"/>
        <v>808.07884399999966</v>
      </c>
    </row>
    <row r="78" spans="2:18" x14ac:dyDescent="0.2">
      <c r="I78" s="1" t="s">
        <v>38</v>
      </c>
      <c r="J78" s="22">
        <f>SUM(J72:J77)</f>
        <v>2575832.9700000002</v>
      </c>
      <c r="M78" s="22">
        <f>SUM(M72:M77)</f>
        <v>300693.66263199999</v>
      </c>
      <c r="Q78" s="22">
        <f>SUM(Q72:Q77)</f>
        <v>116233.39175800001</v>
      </c>
      <c r="R78" s="22">
        <f>SUM(R72:R77)</f>
        <v>-184460.27087399998</v>
      </c>
    </row>
    <row r="80" spans="2:18" x14ac:dyDescent="0.2">
      <c r="H80" s="1" t="s">
        <v>191</v>
      </c>
    </row>
    <row r="81" spans="2:18" ht="15" x14ac:dyDescent="0.25">
      <c r="B81" s="1" t="s">
        <v>104</v>
      </c>
      <c r="C81" s="1" t="s">
        <v>68</v>
      </c>
      <c r="D81" s="1">
        <v>392046</v>
      </c>
      <c r="E81" s="1">
        <v>392048</v>
      </c>
      <c r="H81" s="1">
        <v>392.2</v>
      </c>
      <c r="I81" s="1" t="s">
        <v>201</v>
      </c>
      <c r="J81" s="15">
        <v>1082197.31</v>
      </c>
      <c r="L81" s="20">
        <v>0.16250000000000001</v>
      </c>
      <c r="M81" s="24">
        <f t="shared" ref="M81:M86" si="14">J81*L81</f>
        <v>175857.062875</v>
      </c>
      <c r="O81" s="20">
        <v>5.7800000000000004E-2</v>
      </c>
      <c r="Q81" s="24">
        <f t="shared" ref="Q81:Q86" si="15">J81*O81</f>
        <v>62551.004518000009</v>
      </c>
      <c r="R81" s="24">
        <f t="shared" ref="R81:R86" si="16">Q81-M81</f>
        <v>-113306.058357</v>
      </c>
    </row>
    <row r="82" spans="2:18" ht="15" x14ac:dyDescent="0.25">
      <c r="B82" s="1" t="s">
        <v>104</v>
      </c>
      <c r="C82" s="1" t="s">
        <v>68</v>
      </c>
      <c r="D82" s="1">
        <v>392056</v>
      </c>
      <c r="E82" s="1">
        <v>392057</v>
      </c>
      <c r="H82" s="1">
        <v>392.3</v>
      </c>
      <c r="I82" s="1" t="s">
        <v>202</v>
      </c>
      <c r="J82" s="15">
        <v>797660.59</v>
      </c>
      <c r="L82" s="20">
        <v>0.12759999999999999</v>
      </c>
      <c r="M82" s="24">
        <f t="shared" si="14"/>
        <v>101781.49128399999</v>
      </c>
      <c r="O82" s="20">
        <v>4.9200000000000001E-2</v>
      </c>
      <c r="Q82" s="24">
        <f t="shared" si="15"/>
        <v>39244.901028</v>
      </c>
      <c r="R82" s="24">
        <f t="shared" si="16"/>
        <v>-62536.590255999989</v>
      </c>
    </row>
    <row r="83" spans="2:18" ht="15" x14ac:dyDescent="0.25">
      <c r="B83" s="1" t="s">
        <v>104</v>
      </c>
      <c r="C83" s="1" t="s">
        <v>68</v>
      </c>
      <c r="D83" s="1">
        <v>392058</v>
      </c>
      <c r="H83" s="1">
        <v>392.4</v>
      </c>
      <c r="I83" s="1" t="s">
        <v>203</v>
      </c>
      <c r="J83" s="15">
        <v>374663.84</v>
      </c>
      <c r="L83" s="20">
        <v>6.7500000000000004E-2</v>
      </c>
      <c r="M83" s="24">
        <f t="shared" si="14"/>
        <v>25289.809200000003</v>
      </c>
      <c r="O83" s="20">
        <v>5.74E-2</v>
      </c>
      <c r="Q83" s="24">
        <f t="shared" si="15"/>
        <v>21505.704416</v>
      </c>
      <c r="R83" s="24">
        <f t="shared" si="16"/>
        <v>-3784.1047840000028</v>
      </c>
    </row>
    <row r="84" spans="2:18" ht="15" x14ac:dyDescent="0.25">
      <c r="B84" s="1" t="s">
        <v>104</v>
      </c>
      <c r="C84" s="1" t="s">
        <v>68</v>
      </c>
      <c r="D84" s="1">
        <v>392000</v>
      </c>
      <c r="H84" s="1">
        <v>392.5</v>
      </c>
      <c r="I84" s="1" t="s">
        <v>204</v>
      </c>
      <c r="J84" s="15">
        <v>328560.18</v>
      </c>
      <c r="L84" s="20">
        <v>4.4699999999999997E-2</v>
      </c>
      <c r="M84" s="24">
        <f t="shared" si="14"/>
        <v>14686.640045999999</v>
      </c>
      <c r="O84" s="20">
        <v>7.3300000000000004E-2</v>
      </c>
      <c r="Q84" s="24">
        <f t="shared" si="15"/>
        <v>24083.461194</v>
      </c>
      <c r="R84" s="24">
        <f t="shared" si="16"/>
        <v>9396.8211480000009</v>
      </c>
    </row>
    <row r="85" spans="2:18" ht="15" x14ac:dyDescent="0.25">
      <c r="B85" s="1" t="s">
        <v>104</v>
      </c>
      <c r="C85" s="1" t="s">
        <v>68</v>
      </c>
      <c r="D85" s="1">
        <v>396058</v>
      </c>
      <c r="H85" s="1">
        <v>396.4</v>
      </c>
      <c r="I85" s="1" t="s">
        <v>203</v>
      </c>
      <c r="J85" s="15">
        <v>377082.53</v>
      </c>
      <c r="L85" s="20">
        <v>0.112</v>
      </c>
      <c r="M85" s="24">
        <f t="shared" si="14"/>
        <v>42233.24336</v>
      </c>
      <c r="O85" s="20">
        <v>2.1099999999999997E-2</v>
      </c>
      <c r="Q85" s="24">
        <f t="shared" si="15"/>
        <v>7956.4413829999994</v>
      </c>
      <c r="R85" s="24">
        <f t="shared" si="16"/>
        <v>-34276.801977000003</v>
      </c>
    </row>
    <row r="86" spans="2:18" ht="15" x14ac:dyDescent="0.25">
      <c r="B86" s="1" t="s">
        <v>104</v>
      </c>
      <c r="C86" s="1" t="s">
        <v>68</v>
      </c>
      <c r="D86" s="1">
        <v>396000</v>
      </c>
      <c r="H86" s="1">
        <v>396.5</v>
      </c>
      <c r="I86" s="1" t="s">
        <v>204</v>
      </c>
      <c r="J86" s="15">
        <v>470602.03</v>
      </c>
      <c r="L86" s="20">
        <v>5.6500000000000002E-2</v>
      </c>
      <c r="M86" s="24">
        <f t="shared" si="14"/>
        <v>26589.014695000002</v>
      </c>
      <c r="O86" s="20">
        <v>7.46E-2</v>
      </c>
      <c r="Q86" s="24">
        <f t="shared" si="15"/>
        <v>35106.911438000003</v>
      </c>
      <c r="R86" s="24">
        <f t="shared" si="16"/>
        <v>8517.8967430000012</v>
      </c>
    </row>
    <row r="87" spans="2:18" x14ac:dyDescent="0.2">
      <c r="I87" s="1" t="s">
        <v>38</v>
      </c>
      <c r="J87" s="22">
        <f>SUM(J81:J86)</f>
        <v>3430766.4800000004</v>
      </c>
      <c r="M87" s="22">
        <f>SUM(M81:M86)</f>
        <v>386437.26146000007</v>
      </c>
      <c r="Q87" s="22">
        <f>SUM(Q81:Q86)</f>
        <v>190448.42397700003</v>
      </c>
      <c r="R87" s="22">
        <f>SUM(R81:R86)</f>
        <v>-195988.83748300001</v>
      </c>
    </row>
    <row r="89" spans="2:18" x14ac:dyDescent="0.2">
      <c r="H89" s="1" t="s">
        <v>192</v>
      </c>
    </row>
    <row r="90" spans="2:18" ht="15" x14ac:dyDescent="0.25">
      <c r="B90" s="1" t="s">
        <v>104</v>
      </c>
      <c r="C90" s="1" t="s">
        <v>119</v>
      </c>
      <c r="D90" s="1">
        <v>392045</v>
      </c>
      <c r="E90" s="1">
        <v>392046</v>
      </c>
      <c r="F90" s="1">
        <v>392047</v>
      </c>
      <c r="G90" s="1">
        <v>392048</v>
      </c>
      <c r="H90" s="1">
        <v>392.2</v>
      </c>
      <c r="I90" s="1" t="s">
        <v>201</v>
      </c>
      <c r="J90" s="15">
        <v>2858132.76</v>
      </c>
      <c r="L90" s="20">
        <v>8.4699999999999998E-2</v>
      </c>
      <c r="M90" s="24">
        <v>242083.84477199998</v>
      </c>
      <c r="O90" s="20">
        <v>7.6899999999999996E-2</v>
      </c>
      <c r="Q90" s="24">
        <v>219790.40924399998</v>
      </c>
      <c r="R90" s="24">
        <f>Q90-M90</f>
        <v>-22293.435528000002</v>
      </c>
    </row>
    <row r="91" spans="2:18" ht="15" x14ac:dyDescent="0.25">
      <c r="B91" s="1" t="s">
        <v>104</v>
      </c>
      <c r="C91" s="1" t="s">
        <v>119</v>
      </c>
      <c r="D91" s="1">
        <v>392056</v>
      </c>
      <c r="E91" s="1">
        <v>392057</v>
      </c>
      <c r="H91" s="1">
        <v>392.3</v>
      </c>
      <c r="I91" s="1" t="s">
        <v>202</v>
      </c>
      <c r="J91" s="15">
        <v>957182.8</v>
      </c>
      <c r="L91" s="20">
        <v>8.6400000000000005E-2</v>
      </c>
      <c r="M91" s="24">
        <f>J91*L91</f>
        <v>82700.593920000014</v>
      </c>
      <c r="O91" s="20">
        <v>4.9000000000000002E-2</v>
      </c>
      <c r="Q91" s="24">
        <f>J91*O91</f>
        <v>46901.957200000004</v>
      </c>
      <c r="R91" s="24">
        <f>Q91-M91</f>
        <v>-35798.63672000001</v>
      </c>
    </row>
    <row r="92" spans="2:18" ht="15" x14ac:dyDescent="0.25">
      <c r="B92" s="1" t="s">
        <v>104</v>
      </c>
      <c r="C92" s="1" t="s">
        <v>119</v>
      </c>
      <c r="D92" s="1">
        <v>392058</v>
      </c>
      <c r="H92" s="1">
        <v>392.4</v>
      </c>
      <c r="I92" s="1" t="s">
        <v>203</v>
      </c>
      <c r="J92" s="15">
        <v>0</v>
      </c>
      <c r="L92" s="21">
        <v>0</v>
      </c>
      <c r="M92" s="24">
        <f>J92*L92</f>
        <v>0</v>
      </c>
      <c r="O92" s="21">
        <v>0</v>
      </c>
      <c r="Q92" s="24">
        <f>J92*O92</f>
        <v>0</v>
      </c>
      <c r="R92" s="24">
        <f>Q92-M92</f>
        <v>0</v>
      </c>
    </row>
    <row r="93" spans="2:18" ht="15" x14ac:dyDescent="0.25">
      <c r="B93" s="1" t="s">
        <v>104</v>
      </c>
      <c r="C93" s="1" t="s">
        <v>119</v>
      </c>
      <c r="D93" s="1">
        <v>392000</v>
      </c>
      <c r="H93" s="1">
        <v>392.5</v>
      </c>
      <c r="I93" s="1" t="s">
        <v>206</v>
      </c>
      <c r="J93" s="15">
        <v>123517.16</v>
      </c>
      <c r="L93" s="20">
        <v>2.8400000000000002E-2</v>
      </c>
      <c r="M93" s="24">
        <f>J93*L93</f>
        <v>3507.8873440000002</v>
      </c>
      <c r="O93" s="20">
        <v>1.5600000000000001E-2</v>
      </c>
      <c r="Q93" s="24">
        <f>J93*O93</f>
        <v>1926.8676960000003</v>
      </c>
      <c r="R93" s="24">
        <f>Q93-M93</f>
        <v>-1581.019648</v>
      </c>
    </row>
    <row r="94" spans="2:18" ht="15" x14ac:dyDescent="0.25">
      <c r="B94" s="1" t="s">
        <v>104</v>
      </c>
      <c r="C94" s="1" t="s">
        <v>119</v>
      </c>
      <c r="D94" s="1">
        <v>396000</v>
      </c>
      <c r="H94" s="1">
        <v>396.5</v>
      </c>
      <c r="I94" s="1" t="s">
        <v>207</v>
      </c>
      <c r="J94" s="15">
        <v>43833.95</v>
      </c>
      <c r="L94" s="20">
        <v>4.6399999999999997E-2</v>
      </c>
      <c r="M94" s="24">
        <f>J94*L94</f>
        <v>2033.8952799999997</v>
      </c>
      <c r="O94" s="20">
        <v>4.6100000000000002E-2</v>
      </c>
      <c r="Q94" s="24">
        <f>J94*O94</f>
        <v>2020.745095</v>
      </c>
      <c r="R94" s="24">
        <f>Q94-M94</f>
        <v>-13.150184999999738</v>
      </c>
    </row>
    <row r="95" spans="2:18" x14ac:dyDescent="0.2">
      <c r="I95" s="1" t="s">
        <v>38</v>
      </c>
      <c r="J95" s="22">
        <f>SUM(J90:J94)</f>
        <v>3982666.67</v>
      </c>
      <c r="M95" s="22">
        <f>SUM(M90:M94)</f>
        <v>330326.22131599998</v>
      </c>
      <c r="Q95" s="22">
        <f>SUM(Q90:Q94)</f>
        <v>270639.97923499998</v>
      </c>
      <c r="R95" s="22">
        <f>SUM(R90:R94)</f>
        <v>-59686.242081000011</v>
      </c>
    </row>
    <row r="97" spans="2:18" x14ac:dyDescent="0.2">
      <c r="H97" s="1" t="s">
        <v>193</v>
      </c>
    </row>
    <row r="98" spans="2:18" ht="15" x14ac:dyDescent="0.25">
      <c r="B98" s="1" t="s">
        <v>104</v>
      </c>
      <c r="C98" s="1" t="s">
        <v>82</v>
      </c>
      <c r="D98" s="1">
        <v>392045</v>
      </c>
      <c r="E98" s="1">
        <v>392046</v>
      </c>
      <c r="F98" s="1">
        <v>392047</v>
      </c>
      <c r="G98" s="1">
        <v>392048</v>
      </c>
      <c r="H98" s="1">
        <v>392.2</v>
      </c>
      <c r="I98" s="1" t="s">
        <v>201</v>
      </c>
      <c r="J98" s="15">
        <v>3774133.66</v>
      </c>
      <c r="L98" s="20">
        <v>0.16250000000000001</v>
      </c>
      <c r="M98" s="24">
        <f t="shared" ref="M98:M103" si="17">J98*L98</f>
        <v>613296.71975000005</v>
      </c>
      <c r="O98" s="20">
        <v>5.7799999999999997E-2</v>
      </c>
      <c r="Q98" s="24">
        <f t="shared" ref="Q98:Q103" si="18">J98*O98</f>
        <v>218144.925548</v>
      </c>
      <c r="R98" s="24">
        <f t="shared" ref="R98:R103" si="19">Q98-M98</f>
        <v>-395151.79420200002</v>
      </c>
    </row>
    <row r="99" spans="2:18" ht="15" x14ac:dyDescent="0.25">
      <c r="B99" s="1" t="s">
        <v>104</v>
      </c>
      <c r="C99" s="1" t="s">
        <v>82</v>
      </c>
      <c r="D99" s="1">
        <v>392056</v>
      </c>
      <c r="E99" s="1">
        <v>392057</v>
      </c>
      <c r="H99" s="1">
        <v>392.3</v>
      </c>
      <c r="I99" s="1" t="s">
        <v>202</v>
      </c>
      <c r="J99" s="15">
        <v>2742583.1799999997</v>
      </c>
      <c r="L99" s="20">
        <v>0.12759999999999999</v>
      </c>
      <c r="M99" s="24">
        <f t="shared" si="17"/>
        <v>349953.61376799992</v>
      </c>
      <c r="O99" s="20">
        <v>4.9200000000000001E-2</v>
      </c>
      <c r="Q99" s="24">
        <f t="shared" si="18"/>
        <v>134935.09245599998</v>
      </c>
      <c r="R99" s="24">
        <f t="shared" si="19"/>
        <v>-215018.52131199994</v>
      </c>
    </row>
    <row r="100" spans="2:18" ht="15" x14ac:dyDescent="0.25">
      <c r="B100" s="1" t="s">
        <v>104</v>
      </c>
      <c r="C100" s="1" t="s">
        <v>82</v>
      </c>
      <c r="D100" s="1">
        <v>392058</v>
      </c>
      <c r="E100" s="1">
        <v>392065</v>
      </c>
      <c r="H100" s="1">
        <v>392.4</v>
      </c>
      <c r="I100" s="1" t="s">
        <v>203</v>
      </c>
      <c r="J100" s="15">
        <v>1894106.64</v>
      </c>
      <c r="L100" s="20">
        <v>6.7500000000000004E-2</v>
      </c>
      <c r="M100" s="24">
        <f t="shared" si="17"/>
        <v>127852.1982</v>
      </c>
      <c r="O100" s="20">
        <v>5.74E-2</v>
      </c>
      <c r="Q100" s="24">
        <f>J100*O100</f>
        <v>108721.72113599999</v>
      </c>
      <c r="R100" s="24">
        <f t="shared" si="19"/>
        <v>-19130.477064000006</v>
      </c>
    </row>
    <row r="101" spans="2:18" ht="15" x14ac:dyDescent="0.25">
      <c r="B101" s="1" t="s">
        <v>104</v>
      </c>
      <c r="C101" s="1" t="s">
        <v>82</v>
      </c>
      <c r="D101" s="1">
        <v>392000</v>
      </c>
      <c r="H101" s="1">
        <v>392.5</v>
      </c>
      <c r="I101" s="1" t="s">
        <v>204</v>
      </c>
      <c r="J101" s="15">
        <v>976022.77</v>
      </c>
      <c r="L101" s="20">
        <v>4.4699999999999997E-2</v>
      </c>
      <c r="M101" s="24">
        <f t="shared" si="17"/>
        <v>43628.217818999998</v>
      </c>
      <c r="O101" s="20">
        <v>7.3300000000000004E-2</v>
      </c>
      <c r="Q101" s="24">
        <f t="shared" si="18"/>
        <v>71542.469041000004</v>
      </c>
      <c r="R101" s="24">
        <f t="shared" si="19"/>
        <v>27914.251222000006</v>
      </c>
    </row>
    <row r="102" spans="2:18" ht="15" x14ac:dyDescent="0.25">
      <c r="B102" s="1" t="s">
        <v>104</v>
      </c>
      <c r="C102" s="1" t="s">
        <v>82</v>
      </c>
      <c r="D102" s="1">
        <v>396058</v>
      </c>
      <c r="H102" s="1">
        <v>396.4</v>
      </c>
      <c r="I102" s="1" t="s">
        <v>203</v>
      </c>
      <c r="J102" s="15">
        <v>1097101.21</v>
      </c>
      <c r="L102" s="20">
        <v>0.112</v>
      </c>
      <c r="M102" s="24">
        <f t="shared" si="17"/>
        <v>122875.33551999999</v>
      </c>
      <c r="O102" s="20">
        <v>2.1099999999999997E-2</v>
      </c>
      <c r="Q102" s="24">
        <f t="shared" si="18"/>
        <v>23148.835530999997</v>
      </c>
      <c r="R102" s="24">
        <f t="shared" si="19"/>
        <v>-99726.499989000004</v>
      </c>
    </row>
    <row r="103" spans="2:18" ht="15" x14ac:dyDescent="0.25">
      <c r="B103" s="1" t="s">
        <v>104</v>
      </c>
      <c r="C103" s="1" t="s">
        <v>82</v>
      </c>
      <c r="D103" s="1">
        <v>396000</v>
      </c>
      <c r="H103" s="1">
        <v>396.5</v>
      </c>
      <c r="I103" s="1" t="s">
        <v>204</v>
      </c>
      <c r="J103" s="15">
        <v>1287193.56</v>
      </c>
      <c r="L103" s="20">
        <v>5.6500000000000002E-2</v>
      </c>
      <c r="M103" s="24">
        <f t="shared" si="17"/>
        <v>72726.436140000005</v>
      </c>
      <c r="O103" s="20">
        <v>7.46E-2</v>
      </c>
      <c r="Q103" s="24">
        <f t="shared" si="18"/>
        <v>96024.639576000001</v>
      </c>
      <c r="R103" s="24">
        <f t="shared" si="19"/>
        <v>23298.203435999996</v>
      </c>
    </row>
    <row r="104" spans="2:18" x14ac:dyDescent="0.2">
      <c r="I104" s="1" t="s">
        <v>38</v>
      </c>
      <c r="J104" s="22">
        <f>SUM(J98:J103)</f>
        <v>11771141.020000001</v>
      </c>
      <c r="M104" s="22">
        <f>SUM(M98:M103)</f>
        <v>1330332.5211970001</v>
      </c>
      <c r="Q104" s="22">
        <f>SUM(Q98:Q103)</f>
        <v>652517.68328800006</v>
      </c>
      <c r="R104" s="22">
        <f>SUM(R98:R103)</f>
        <v>-677814.83790899988</v>
      </c>
    </row>
    <row r="106" spans="2:18" ht="13.5" thickBot="1" x14ac:dyDescent="0.25">
      <c r="J106" s="25">
        <f>SUM(J14,J24,J34,J42,J51,J58,J66,J78,J87,J95,J104,J69)</f>
        <v>116128847.86</v>
      </c>
      <c r="M106" s="25">
        <f>SUM(M14,M24,M34,M42,M51,M58,M66,M78,M87,M95,M104,M69)</f>
        <v>9945315.0498369988</v>
      </c>
      <c r="O106" s="76">
        <f>Q106/J106</f>
        <v>5.4793085414961085E-2</v>
      </c>
      <c r="Q106" s="25">
        <f>SUM(Q14,Q24,Q34,Q42,Q51,Q58,Q66,Q78,Q87,Q95,Q104,Q69)</f>
        <v>6363057.8799340008</v>
      </c>
      <c r="R106" s="25">
        <f>SUM(R14,R24,R34,R42,R51,R58,R66,R78,R87,R95,R104,R69)</f>
        <v>-3582257.1699029999</v>
      </c>
    </row>
    <row r="107" spans="2:18" ht="13.5" thickTop="1" x14ac:dyDescent="0.2"/>
  </sheetData>
  <pageMargins left="0.7" right="0.7" top="0.75" bottom="0.75" header="0.3" footer="0.3"/>
  <pageSetup scale="83" fitToHeight="0" orientation="landscape" r:id="rId1"/>
  <headerFooter>
    <oddFooter>&amp;RPage &amp;P of &amp;N</oddFooter>
  </headerFooter>
  <rowBreaks count="2" manualBreakCount="2">
    <brk id="35" max="16383" man="1"/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zoomScaleNormal="100" workbookViewId="0">
      <selection activeCell="K33" sqref="K33"/>
    </sheetView>
  </sheetViews>
  <sheetFormatPr defaultColWidth="9.140625" defaultRowHeight="15" outlineLevelRow="1" outlineLevelCol="1" x14ac:dyDescent="0.25"/>
  <cols>
    <col min="1" max="1" width="43.140625" style="78" bestFit="1" customWidth="1"/>
    <col min="2" max="2" width="13.42578125" style="78" bestFit="1" customWidth="1" outlineLevel="1"/>
    <col min="3" max="3" width="15.7109375" style="78" customWidth="1" outlineLevel="1"/>
    <col min="4" max="4" width="9.28515625" style="78" customWidth="1" outlineLevel="1"/>
    <col min="5" max="5" width="15.28515625" style="78" bestFit="1" customWidth="1" outlineLevel="1"/>
    <col min="6" max="6" width="4.28515625" style="78" customWidth="1"/>
    <col min="7" max="7" width="11" style="78" bestFit="1" customWidth="1"/>
    <col min="8" max="16384" width="9.140625" style="78"/>
  </cols>
  <sheetData>
    <row r="1" spans="1:7" ht="15.75" x14ac:dyDescent="0.25">
      <c r="A1" s="102" t="s">
        <v>285</v>
      </c>
    </row>
    <row r="2" spans="1:7" ht="15.75" x14ac:dyDescent="0.25">
      <c r="A2" s="102" t="s">
        <v>286</v>
      </c>
    </row>
    <row r="3" spans="1:7" ht="15.75" x14ac:dyDescent="0.25">
      <c r="A3" s="102"/>
    </row>
    <row r="4" spans="1:7" ht="29.25" x14ac:dyDescent="0.25">
      <c r="A4" s="77" t="s">
        <v>268</v>
      </c>
      <c r="C4" s="79" t="s">
        <v>275</v>
      </c>
      <c r="D4" s="80"/>
      <c r="E4" s="81" t="s">
        <v>276</v>
      </c>
      <c r="G4" s="79" t="s">
        <v>38</v>
      </c>
    </row>
    <row r="5" spans="1:7" x14ac:dyDescent="0.25">
      <c r="A5" s="78" t="s">
        <v>219</v>
      </c>
    </row>
    <row r="6" spans="1:7" x14ac:dyDescent="0.25">
      <c r="A6" s="78" t="s">
        <v>220</v>
      </c>
      <c r="B6" s="82"/>
      <c r="C6" s="83">
        <v>0</v>
      </c>
      <c r="E6" s="83">
        <f>'Att B1 123118 Depr_Chg-ex trans'!Q40</f>
        <v>770848.28767933871</v>
      </c>
      <c r="G6" s="84">
        <f>SUM(C6,E6)</f>
        <v>770848.28767933871</v>
      </c>
    </row>
    <row r="7" spans="1:7" x14ac:dyDescent="0.25">
      <c r="A7" s="78" t="s">
        <v>221</v>
      </c>
      <c r="C7" s="83">
        <v>0</v>
      </c>
      <c r="E7" s="83">
        <f>'Att B1 123118 Depr_Chg-ex trans'!Q166</f>
        <v>1230804.325038505</v>
      </c>
      <c r="G7" s="84">
        <f>SUM(C7,E7)</f>
        <v>1230804.325038505</v>
      </c>
    </row>
    <row r="8" spans="1:7" x14ac:dyDescent="0.25">
      <c r="A8" s="78" t="s">
        <v>222</v>
      </c>
      <c r="C8" s="83">
        <v>0</v>
      </c>
      <c r="E8" s="83">
        <f>'Att B1 123118 Depr_Chg-ex trans'!Q224</f>
        <v>609255.75062231789</v>
      </c>
      <c r="G8" s="84">
        <f>SUM(C8,E8)</f>
        <v>609255.75062231789</v>
      </c>
    </row>
    <row r="9" spans="1:7" x14ac:dyDescent="0.25">
      <c r="A9" s="85" t="s">
        <v>223</v>
      </c>
      <c r="C9" s="86">
        <f>SUM(C6:C8)</f>
        <v>0</v>
      </c>
      <c r="E9" s="86">
        <f>SUM(E6:E8)</f>
        <v>2610908.3633401617</v>
      </c>
      <c r="G9" s="86">
        <f>SUM(G6:G8)</f>
        <v>2610908.3633401617</v>
      </c>
    </row>
    <row r="10" spans="1:7" ht="7.5" customHeight="1" x14ac:dyDescent="0.25">
      <c r="C10" s="83"/>
      <c r="E10" s="83"/>
    </row>
    <row r="11" spans="1:7" x14ac:dyDescent="0.25">
      <c r="A11" s="78" t="s">
        <v>224</v>
      </c>
      <c r="C11" s="83">
        <v>0</v>
      </c>
      <c r="E11" s="83">
        <f>'Att B1 123118 Depr_Chg-ex trans'!Q240</f>
        <v>1328567.9020500488</v>
      </c>
      <c r="G11" s="84">
        <f>SUM(C11,E11)</f>
        <v>1328567.9020500488</v>
      </c>
    </row>
    <row r="12" spans="1:7" ht="7.5" customHeight="1" x14ac:dyDescent="0.25">
      <c r="C12" s="83"/>
      <c r="E12" s="83"/>
    </row>
    <row r="13" spans="1:7" outlineLevel="1" x14ac:dyDescent="0.25">
      <c r="A13" s="78" t="s">
        <v>216</v>
      </c>
      <c r="C13" s="83"/>
      <c r="E13" s="83"/>
    </row>
    <row r="14" spans="1:7" outlineLevel="1" x14ac:dyDescent="0.25">
      <c r="A14" s="78" t="s">
        <v>227</v>
      </c>
      <c r="C14" s="83">
        <f>'Att B1 123118 Depr_Chg-ex trans'!Q260</f>
        <v>0</v>
      </c>
      <c r="E14" s="83"/>
      <c r="G14" s="84">
        <f>SUM(C14,E14)</f>
        <v>0</v>
      </c>
    </row>
    <row r="15" spans="1:7" outlineLevel="1" x14ac:dyDescent="0.25">
      <c r="A15" s="78" t="s">
        <v>226</v>
      </c>
      <c r="C15" s="83">
        <f>'Att B1 123118 Depr_Chg-ex trans'!Q286</f>
        <v>-5244861.6535989987</v>
      </c>
      <c r="E15" s="83"/>
      <c r="G15" s="84">
        <f>SUM(C15,E15)</f>
        <v>-5244861.6535989987</v>
      </c>
    </row>
    <row r="16" spans="1:7" outlineLevel="1" x14ac:dyDescent="0.25">
      <c r="A16" s="78" t="s">
        <v>225</v>
      </c>
      <c r="C16" s="83"/>
      <c r="E16" s="83">
        <f>'Att B1 123118 Depr_Chg-ex trans'!Q291</f>
        <v>13780.509598583008</v>
      </c>
      <c r="G16" s="84">
        <f>SUM(C16,E16)</f>
        <v>13780.509598583008</v>
      </c>
    </row>
    <row r="17" spans="1:7" x14ac:dyDescent="0.25">
      <c r="A17" s="88" t="s">
        <v>216</v>
      </c>
      <c r="C17" s="86">
        <f>SUM(C14:C16)</f>
        <v>-5244861.6535989987</v>
      </c>
      <c r="E17" s="86">
        <f>SUM(E14:E16)</f>
        <v>13780.509598583008</v>
      </c>
      <c r="G17" s="86">
        <f>SUM(G14:G16)</f>
        <v>-5231081.1440004157</v>
      </c>
    </row>
    <row r="18" spans="1:7" ht="7.5" customHeight="1" x14ac:dyDescent="0.25">
      <c r="C18" s="83"/>
      <c r="E18" s="83"/>
    </row>
    <row r="19" spans="1:7" outlineLevel="1" x14ac:dyDescent="0.25">
      <c r="A19" s="78" t="s">
        <v>229</v>
      </c>
      <c r="C19" s="83"/>
      <c r="E19" s="83"/>
    </row>
    <row r="20" spans="1:7" outlineLevel="1" x14ac:dyDescent="0.25">
      <c r="A20" s="78" t="s">
        <v>225</v>
      </c>
      <c r="C20" s="83"/>
      <c r="E20" s="83" t="e">
        <f>'Att B1 123118 Depr_Chg-ex trans'!Q308+'Attachment A.1-Washington'!#REF!</f>
        <v>#REF!</v>
      </c>
      <c r="G20" s="84" t="e">
        <f>SUM(C20,E20)</f>
        <v>#REF!</v>
      </c>
    </row>
    <row r="21" spans="1:7" outlineLevel="1" x14ac:dyDescent="0.25">
      <c r="A21" s="78" t="s">
        <v>231</v>
      </c>
      <c r="C21" s="83">
        <f>'Att B1 123118 Depr_Chg-ex trans'!Q322</f>
        <v>0</v>
      </c>
      <c r="E21" s="83"/>
      <c r="G21" s="84">
        <f>SUM(C21,E21)</f>
        <v>0</v>
      </c>
    </row>
    <row r="22" spans="1:7" outlineLevel="1" x14ac:dyDescent="0.25">
      <c r="A22" s="78" t="s">
        <v>230</v>
      </c>
      <c r="C22" s="83">
        <f>'Att B1 123118 Depr_Chg-ex trans'!Q336</f>
        <v>314068.96030799998</v>
      </c>
      <c r="E22" s="83"/>
      <c r="G22" s="84">
        <f>SUM(C22,E22)</f>
        <v>314068.96030799998</v>
      </c>
    </row>
    <row r="23" spans="1:7" outlineLevel="1" x14ac:dyDescent="0.25">
      <c r="A23" s="85" t="s">
        <v>232</v>
      </c>
      <c r="C23" s="86">
        <f>SUM(C20:C22)</f>
        <v>314068.96030799998</v>
      </c>
      <c r="E23" s="86" t="e">
        <f>SUM(E20:E22)</f>
        <v>#REF!</v>
      </c>
      <c r="G23" s="86" t="e">
        <f>SUM(G20:G22)</f>
        <v>#REF!</v>
      </c>
    </row>
    <row r="24" spans="1:7" outlineLevel="1" x14ac:dyDescent="0.25">
      <c r="C24" s="83"/>
      <c r="E24" s="83"/>
    </row>
    <row r="25" spans="1:7" outlineLevel="1" x14ac:dyDescent="0.25">
      <c r="A25" s="78" t="s">
        <v>265</v>
      </c>
      <c r="C25" s="83"/>
      <c r="E25" s="83"/>
    </row>
    <row r="26" spans="1:7" outlineLevel="1" x14ac:dyDescent="0.25">
      <c r="A26" s="78" t="s">
        <v>234</v>
      </c>
      <c r="C26" s="83"/>
      <c r="E26" s="83" t="e">
        <f>'Att B1 123118 Depr_Chg-ex trans'!Q359+'Attachment A.1-Washington'!#REF!</f>
        <v>#REF!</v>
      </c>
      <c r="G26" s="84" t="e">
        <f>SUM(C26,E26)</f>
        <v>#REF!</v>
      </c>
    </row>
    <row r="27" spans="1:7" outlineLevel="1" x14ac:dyDescent="0.25">
      <c r="A27" s="78" t="s">
        <v>235</v>
      </c>
      <c r="C27" s="83"/>
      <c r="E27" s="83">
        <f>'Att B1 123118 Depr_Chg-ex trans'!Q376</f>
        <v>-23122.667782235847</v>
      </c>
      <c r="G27" s="84">
        <f>SUM(C27,E27)</f>
        <v>-23122.667782235847</v>
      </c>
    </row>
    <row r="28" spans="1:7" outlineLevel="1" x14ac:dyDescent="0.25">
      <c r="A28" s="78" t="s">
        <v>236</v>
      </c>
      <c r="C28" s="83"/>
      <c r="E28" s="83">
        <f>'Att B1 123118 Depr_Chg-ex trans'!Q392</f>
        <v>0</v>
      </c>
      <c r="G28" s="84">
        <f>SUM(C28,E28)</f>
        <v>0</v>
      </c>
    </row>
    <row r="29" spans="1:7" outlineLevel="1" x14ac:dyDescent="0.25">
      <c r="A29" s="78" t="s">
        <v>237</v>
      </c>
      <c r="C29" s="83"/>
      <c r="E29" s="83">
        <f>'Att B1 123118 Depr_Chg-ex trans'!Q410</f>
        <v>155381.63593657361</v>
      </c>
      <c r="G29" s="84">
        <f>SUM(C29,E29)</f>
        <v>155381.63593657361</v>
      </c>
    </row>
    <row r="30" spans="1:7" outlineLevel="1" x14ac:dyDescent="0.25">
      <c r="A30" s="85" t="s">
        <v>266</v>
      </c>
      <c r="C30" s="86">
        <f>SUM(C26:C29)</f>
        <v>0</v>
      </c>
      <c r="E30" s="86" t="e">
        <f>SUM(E26:E29)</f>
        <v>#REF!</v>
      </c>
      <c r="G30" s="86" t="e">
        <f>SUM(G26:G29)</f>
        <v>#REF!</v>
      </c>
    </row>
    <row r="31" spans="1:7" x14ac:dyDescent="0.25">
      <c r="A31" s="78" t="s">
        <v>267</v>
      </c>
      <c r="C31" s="83">
        <f>C23+C30</f>
        <v>314068.96030799998</v>
      </c>
      <c r="E31" s="83" t="e">
        <f>E23+E30</f>
        <v>#REF!</v>
      </c>
      <c r="G31" s="84" t="e">
        <f>G23+G30</f>
        <v>#REF!</v>
      </c>
    </row>
    <row r="32" spans="1:7" ht="7.5" customHeight="1" x14ac:dyDescent="0.25">
      <c r="C32" s="83"/>
      <c r="E32" s="83"/>
    </row>
    <row r="33" spans="1:7" x14ac:dyDescent="0.25">
      <c r="A33" s="78" t="s">
        <v>214</v>
      </c>
      <c r="B33" s="82"/>
      <c r="C33" s="83">
        <f>'Att B2 123118 Transp-Depr_Exp'!O13</f>
        <v>-272879.79803897039</v>
      </c>
      <c r="D33" s="82"/>
      <c r="E33" s="83">
        <f>'Att B2 123118 Transp-Depr_Exp'!O19-C33</f>
        <v>-286195.37871577783</v>
      </c>
      <c r="G33" s="84">
        <f>SUM(C33,E33)</f>
        <v>-559075.17675474822</v>
      </c>
    </row>
    <row r="34" spans="1:7" ht="7.5" customHeight="1" x14ac:dyDescent="0.25">
      <c r="C34" s="83"/>
      <c r="E34" s="83"/>
    </row>
    <row r="35" spans="1:7" ht="15.75" thickBot="1" x14ac:dyDescent="0.3">
      <c r="A35" s="78" t="s">
        <v>238</v>
      </c>
      <c r="C35" s="89">
        <f>SUM(C9,C11,C17,C31,C33)</f>
        <v>-5203672.4913299698</v>
      </c>
      <c r="E35" s="89" t="e">
        <f>SUM(E9,E11,E17,E31,E33)</f>
        <v>#REF!</v>
      </c>
      <c r="G35" s="89" t="e">
        <f>SUM(G9,G11,G17,G31,G33)</f>
        <v>#REF!</v>
      </c>
    </row>
    <row r="36" spans="1:7" ht="15.75" thickTop="1" x14ac:dyDescent="0.25">
      <c r="C36" s="83"/>
    </row>
    <row r="37" spans="1:7" x14ac:dyDescent="0.25">
      <c r="C37" s="83"/>
    </row>
    <row r="38" spans="1:7" x14ac:dyDescent="0.25">
      <c r="C38" s="83"/>
    </row>
    <row r="39" spans="1:7" x14ac:dyDescent="0.25">
      <c r="A39" s="77" t="s">
        <v>278</v>
      </c>
      <c r="C39" s="83"/>
    </row>
    <row r="40" spans="1:7" x14ac:dyDescent="0.25">
      <c r="A40" s="77"/>
      <c r="C40" s="83"/>
    </row>
    <row r="41" spans="1:7" ht="29.25" x14ac:dyDescent="0.25">
      <c r="C41" s="79" t="s">
        <v>275</v>
      </c>
      <c r="D41" s="80"/>
      <c r="E41" s="81" t="s">
        <v>276</v>
      </c>
      <c r="G41" s="79" t="s">
        <v>38</v>
      </c>
    </row>
    <row r="42" spans="1:7" x14ac:dyDescent="0.25">
      <c r="A42" s="78" t="s">
        <v>239</v>
      </c>
      <c r="C42" s="83"/>
    </row>
    <row r="43" spans="1:7" x14ac:dyDescent="0.25">
      <c r="A43" s="78" t="s">
        <v>217</v>
      </c>
      <c r="B43" s="82"/>
      <c r="C43" s="83">
        <v>0</v>
      </c>
      <c r="D43" s="83"/>
      <c r="E43" s="83" t="e">
        <f>'Att B1 123118 Depr_Chg-ex trans'!S359+'Attachment A.1-Washington'!#REF!</f>
        <v>#REF!</v>
      </c>
      <c r="G43" s="83" t="e">
        <f>SUM(C43,E43)</f>
        <v>#REF!</v>
      </c>
    </row>
    <row r="44" spans="1:7" x14ac:dyDescent="0.25">
      <c r="A44" s="78" t="s">
        <v>240</v>
      </c>
      <c r="C44" s="83">
        <v>0</v>
      </c>
      <c r="D44" s="83"/>
      <c r="E44" s="83">
        <f>'Att B1 123118 Depr_Chg-ex trans'!S376</f>
        <v>-6921.9104662565624</v>
      </c>
      <c r="G44" s="83">
        <f>SUM(C44,E44)</f>
        <v>-6921.9104662565624</v>
      </c>
    </row>
    <row r="45" spans="1:7" x14ac:dyDescent="0.25">
      <c r="A45" s="78" t="s">
        <v>241</v>
      </c>
      <c r="C45" s="83">
        <v>0</v>
      </c>
      <c r="D45" s="83"/>
      <c r="E45" s="83">
        <f>'Att B1 123118 Depr_Chg-ex trans'!S392</f>
        <v>0</v>
      </c>
      <c r="G45" s="83">
        <f>SUM(C45,E45)</f>
        <v>0</v>
      </c>
    </row>
    <row r="46" spans="1:7" x14ac:dyDescent="0.25">
      <c r="A46" s="78" t="s">
        <v>242</v>
      </c>
      <c r="C46" s="83">
        <v>0</v>
      </c>
      <c r="D46" s="83"/>
      <c r="E46" s="83">
        <f>'Att B1 123118 Depr_Chg-ex trans'!S410</f>
        <v>44147.90657642638</v>
      </c>
      <c r="G46" s="83">
        <f>SUM(C46,E46)</f>
        <v>44147.90657642638</v>
      </c>
    </row>
    <row r="47" spans="1:7" x14ac:dyDescent="0.25">
      <c r="A47" s="85" t="s">
        <v>254</v>
      </c>
      <c r="C47" s="86">
        <f>SUM(C43:C46)</f>
        <v>0</v>
      </c>
      <c r="D47" s="83"/>
      <c r="E47" s="86" t="e">
        <f>SUM(E43:E46)</f>
        <v>#REF!</v>
      </c>
      <c r="G47" s="86" t="e">
        <f>SUM(G43:G46)</f>
        <v>#REF!</v>
      </c>
    </row>
    <row r="48" spans="1:7" x14ac:dyDescent="0.25">
      <c r="C48" s="83"/>
      <c r="D48" s="83"/>
      <c r="E48" s="83"/>
      <c r="G48" s="83"/>
    </row>
    <row r="49" spans="1:7" x14ac:dyDescent="0.25">
      <c r="A49" s="78" t="s">
        <v>215</v>
      </c>
      <c r="C49" s="83"/>
      <c r="D49" s="83"/>
      <c r="E49" s="83"/>
      <c r="G49" s="83"/>
    </row>
    <row r="50" spans="1:7" x14ac:dyDescent="0.25">
      <c r="A50" s="78" t="s">
        <v>246</v>
      </c>
      <c r="C50" s="83">
        <v>0</v>
      </c>
      <c r="D50" s="83"/>
      <c r="E50" s="83">
        <f>'Att B1 123118 Depr_Chg-ex trans'!S430</f>
        <v>-243706.96481426261</v>
      </c>
      <c r="G50" s="83">
        <f>SUM(C50,E50)</f>
        <v>-243706.96481426261</v>
      </c>
    </row>
    <row r="51" spans="1:7" x14ac:dyDescent="0.25">
      <c r="A51" s="78" t="s">
        <v>218</v>
      </c>
      <c r="C51" s="83">
        <v>0</v>
      </c>
      <c r="D51" s="83"/>
      <c r="E51" s="83"/>
      <c r="G51" s="83">
        <f>SUM(C51,E51)</f>
        <v>0</v>
      </c>
    </row>
    <row r="52" spans="1:7" x14ac:dyDescent="0.25">
      <c r="A52" s="85" t="s">
        <v>253</v>
      </c>
      <c r="C52" s="86">
        <f>SUM(C50:C51)</f>
        <v>0</v>
      </c>
      <c r="D52" s="83"/>
      <c r="E52" s="86">
        <f>SUM(E50:E51)</f>
        <v>-243706.96481426261</v>
      </c>
      <c r="G52" s="86">
        <f>SUM(G50:G51)</f>
        <v>-243706.96481426261</v>
      </c>
    </row>
    <row r="53" spans="1:7" x14ac:dyDescent="0.25">
      <c r="C53" s="83"/>
      <c r="D53" s="83"/>
      <c r="E53" s="83"/>
      <c r="G53" s="83"/>
    </row>
    <row r="54" spans="1:7" x14ac:dyDescent="0.25">
      <c r="A54" s="78" t="s">
        <v>243</v>
      </c>
      <c r="C54" s="83"/>
      <c r="D54" s="83"/>
      <c r="E54" s="83"/>
      <c r="G54" s="83"/>
    </row>
    <row r="55" spans="1:7" x14ac:dyDescent="0.25">
      <c r="A55" s="78" t="s">
        <v>244</v>
      </c>
      <c r="C55" s="83">
        <v>0</v>
      </c>
      <c r="D55" s="83"/>
      <c r="E55" s="83">
        <f>'Att B1 123118 Depr_Chg-ex trans'!S450</f>
        <v>-1914.6442569319988</v>
      </c>
      <c r="G55" s="83">
        <f>SUM(C55,E55)</f>
        <v>-1914.6442569319988</v>
      </c>
    </row>
    <row r="56" spans="1:7" x14ac:dyDescent="0.25">
      <c r="A56" s="78" t="s">
        <v>227</v>
      </c>
      <c r="C56" s="83">
        <f>'Att B1 123118 Depr_Chg-ex trans'!S461</f>
        <v>0</v>
      </c>
      <c r="D56" s="83"/>
      <c r="E56" s="83">
        <v>0</v>
      </c>
      <c r="G56" s="83">
        <f>SUM(C56,E56)</f>
        <v>0</v>
      </c>
    </row>
    <row r="57" spans="1:7" x14ac:dyDescent="0.25">
      <c r="A57" s="78" t="s">
        <v>252</v>
      </c>
      <c r="C57" s="83">
        <f>'Att B1 123118 Depr_Chg-ex trans'!S473</f>
        <v>0</v>
      </c>
      <c r="D57" s="83"/>
      <c r="E57" s="83">
        <v>0</v>
      </c>
      <c r="G57" s="83">
        <f>SUM(C57,E57)</f>
        <v>0</v>
      </c>
    </row>
    <row r="58" spans="1:7" x14ac:dyDescent="0.25">
      <c r="A58" s="78" t="s">
        <v>226</v>
      </c>
      <c r="C58" s="83">
        <f>'Att B1 123118 Depr_Chg-ex trans'!S485</f>
        <v>-728701.34931000019</v>
      </c>
      <c r="D58" s="83"/>
      <c r="E58" s="83">
        <v>0</v>
      </c>
      <c r="G58" s="83">
        <f>SUM(C58,E58)</f>
        <v>-728701.34931000019</v>
      </c>
    </row>
    <row r="59" spans="1:7" x14ac:dyDescent="0.25">
      <c r="A59" s="85" t="s">
        <v>228</v>
      </c>
      <c r="C59" s="86">
        <f>SUM(C55:C58)</f>
        <v>-728701.34931000019</v>
      </c>
      <c r="D59" s="83"/>
      <c r="E59" s="86">
        <f>SUM(E55:E58)</f>
        <v>-1914.6442569319988</v>
      </c>
      <c r="G59" s="86">
        <f>SUM(G55:G58)</f>
        <v>-730615.99356693216</v>
      </c>
    </row>
    <row r="60" spans="1:7" x14ac:dyDescent="0.25">
      <c r="C60" s="83"/>
      <c r="D60" s="83"/>
      <c r="E60" s="83"/>
      <c r="G60" s="83"/>
    </row>
    <row r="61" spans="1:7" x14ac:dyDescent="0.25">
      <c r="A61" s="78" t="s">
        <v>245</v>
      </c>
      <c r="C61" s="83"/>
      <c r="D61" s="83"/>
      <c r="E61" s="83"/>
      <c r="G61" s="83"/>
    </row>
    <row r="62" spans="1:7" x14ac:dyDescent="0.25">
      <c r="A62" s="78" t="s">
        <v>246</v>
      </c>
      <c r="C62" s="83"/>
      <c r="D62" s="83"/>
      <c r="E62" s="83" t="e">
        <f>'Att B1 123118 Depr_Chg-ex trans'!S491+'Attachment A.1-Washington'!#REF!</f>
        <v>#REF!</v>
      </c>
      <c r="G62" s="83" t="e">
        <f>SUM(C62,E62)</f>
        <v>#REF!</v>
      </c>
    </row>
    <row r="63" spans="1:7" x14ac:dyDescent="0.25">
      <c r="A63" s="78" t="s">
        <v>247</v>
      </c>
      <c r="C63" s="83">
        <f>'Att B1 123118 Depr_Chg-ex trans'!S501</f>
        <v>0</v>
      </c>
      <c r="D63" s="83"/>
      <c r="E63" s="83">
        <v>0</v>
      </c>
      <c r="G63" s="83">
        <f>SUM(C63,E63)</f>
        <v>0</v>
      </c>
    </row>
    <row r="64" spans="1:7" x14ac:dyDescent="0.25">
      <c r="A64" s="78" t="s">
        <v>218</v>
      </c>
      <c r="C64" s="83">
        <f>'Att B1 123118 Depr_Chg-ex trans'!S515</f>
        <v>0</v>
      </c>
      <c r="D64" s="83"/>
      <c r="E64" s="83">
        <v>0</v>
      </c>
      <c r="G64" s="83">
        <f>SUM(C64,E64)</f>
        <v>0</v>
      </c>
    </row>
    <row r="65" spans="1:7" x14ac:dyDescent="0.25">
      <c r="A65" s="78" t="s">
        <v>248</v>
      </c>
      <c r="C65" s="83">
        <f>'Att B1 123118 Depr_Chg-ex trans'!S530</f>
        <v>49615.866274100168</v>
      </c>
      <c r="D65" s="83"/>
      <c r="E65" s="83">
        <v>0</v>
      </c>
      <c r="G65" s="83">
        <f>SUM(C65,E65)</f>
        <v>49615.866274100168</v>
      </c>
    </row>
    <row r="66" spans="1:7" x14ac:dyDescent="0.25">
      <c r="A66" s="78" t="s">
        <v>249</v>
      </c>
      <c r="C66" s="83">
        <v>0</v>
      </c>
      <c r="D66" s="83"/>
      <c r="E66" s="83" t="e">
        <f>'Att B1 123118 Depr_Chg-ex trans'!S542+'Attachment A.1-Washington'!#REF!</f>
        <v>#REF!</v>
      </c>
      <c r="G66" s="83" t="e">
        <f>SUM(C66,E66)</f>
        <v>#REF!</v>
      </c>
    </row>
    <row r="67" spans="1:7" x14ac:dyDescent="0.25">
      <c r="A67" s="85" t="s">
        <v>250</v>
      </c>
      <c r="C67" s="86">
        <f>SUM(C62:C66)</f>
        <v>49615.866274100168</v>
      </c>
      <c r="D67" s="83"/>
      <c r="E67" s="86" t="e">
        <f>SUM(E62:E66)</f>
        <v>#REF!</v>
      </c>
      <c r="G67" s="86" t="e">
        <f>SUM(G62:G66)</f>
        <v>#REF!</v>
      </c>
    </row>
    <row r="68" spans="1:7" x14ac:dyDescent="0.25">
      <c r="C68" s="90"/>
      <c r="D68" s="83"/>
      <c r="E68" s="83"/>
      <c r="G68" s="83"/>
    </row>
    <row r="69" spans="1:7" x14ac:dyDescent="0.25">
      <c r="A69" s="78" t="s">
        <v>214</v>
      </c>
      <c r="C69" s="90">
        <f>'Att B2 123118 Transp-Depr_Exp'!Q18</f>
        <v>-177200.90159948933</v>
      </c>
      <c r="D69" s="82"/>
      <c r="E69" s="83">
        <f>'Att B2 123118 Transp-Depr_Exp'!Q19-C69</f>
        <v>-57205.845687552239</v>
      </c>
      <c r="G69" s="83">
        <f>SUM(C69,E69)</f>
        <v>-234406.74728704157</v>
      </c>
    </row>
    <row r="70" spans="1:7" x14ac:dyDescent="0.25">
      <c r="C70" s="83"/>
      <c r="D70" s="83"/>
      <c r="E70" s="83"/>
      <c r="G70" s="83"/>
    </row>
    <row r="71" spans="1:7" ht="15.75" thickBot="1" x14ac:dyDescent="0.3">
      <c r="A71" s="78" t="s">
        <v>251</v>
      </c>
      <c r="C71" s="89">
        <f>SUM(C47,C52,C59,C67,C69)</f>
        <v>-856286.38463538932</v>
      </c>
      <c r="D71" s="83"/>
      <c r="E71" s="89" t="e">
        <f>SUM(E47,E52,E59,E67,E69)</f>
        <v>#REF!</v>
      </c>
      <c r="G71" s="89" t="e">
        <f>SUM(G47,G52,G59,G67,G69)</f>
        <v>#REF!</v>
      </c>
    </row>
    <row r="72" spans="1:7" ht="15.75" thickTop="1" x14ac:dyDescent="0.25">
      <c r="C72" s="83"/>
    </row>
    <row r="73" spans="1:7" x14ac:dyDescent="0.25">
      <c r="C73" s="83"/>
    </row>
  </sheetData>
  <pageMargins left="0.7" right="0.7" top="0.75" bottom="0.75" header="0.3" footer="0.3"/>
  <pageSetup scale="86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topLeftCell="A22" zoomScaleNormal="100" workbookViewId="0">
      <selection activeCell="P36" sqref="P36"/>
    </sheetView>
  </sheetViews>
  <sheetFormatPr defaultColWidth="9.140625" defaultRowHeight="15" outlineLevelRow="1" outlineLevelCol="1" x14ac:dyDescent="0.25"/>
  <cols>
    <col min="1" max="1" width="44.28515625" style="78" customWidth="1"/>
    <col min="2" max="2" width="10.85546875" style="78" customWidth="1"/>
    <col min="3" max="3" width="21.5703125" style="78" customWidth="1" outlineLevel="1"/>
    <col min="4" max="4" width="9.28515625" style="78" customWidth="1" outlineLevel="1"/>
    <col min="5" max="5" width="14.140625" style="78" customWidth="1" outlineLevel="1"/>
    <col min="6" max="6" width="9.28515625" style="78" customWidth="1" outlineLevel="1"/>
    <col min="7" max="7" width="18.7109375" style="78" customWidth="1" outlineLevel="1"/>
    <col min="8" max="8" width="2.85546875" style="78" customWidth="1" outlineLevel="1"/>
    <col min="9" max="9" width="13" style="78" customWidth="1"/>
    <col min="10" max="16384" width="9.140625" style="78"/>
  </cols>
  <sheetData>
    <row r="1" spans="1:9" ht="15.75" x14ac:dyDescent="0.25">
      <c r="A1" s="102" t="s">
        <v>284</v>
      </c>
      <c r="B1" s="102"/>
    </row>
    <row r="4" spans="1:9" x14ac:dyDescent="0.25">
      <c r="A4" s="77" t="s">
        <v>280</v>
      </c>
      <c r="B4" s="77"/>
    </row>
    <row r="5" spans="1:9" ht="43.5" x14ac:dyDescent="0.25">
      <c r="C5" s="79" t="s">
        <v>255</v>
      </c>
      <c r="D5" s="80"/>
      <c r="E5" s="81" t="s">
        <v>214</v>
      </c>
      <c r="F5" s="80"/>
      <c r="G5" s="79" t="s">
        <v>264</v>
      </c>
      <c r="I5" s="79" t="s">
        <v>38</v>
      </c>
    </row>
    <row r="6" spans="1:9" x14ac:dyDescent="0.25">
      <c r="A6" s="78" t="s">
        <v>219</v>
      </c>
    </row>
    <row r="7" spans="1:9" x14ac:dyDescent="0.25">
      <c r="A7" s="78" t="s">
        <v>220</v>
      </c>
      <c r="B7" s="82" t="s">
        <v>271</v>
      </c>
      <c r="C7" s="83">
        <f>'Att B1 123118 Depr_Chg-ex trans'!R40</f>
        <v>407999.07075366122</v>
      </c>
      <c r="I7" s="97">
        <f>SUM(C7,E7,G7)</f>
        <v>407999.07075366122</v>
      </c>
    </row>
    <row r="8" spans="1:9" x14ac:dyDescent="0.25">
      <c r="A8" s="78" t="s">
        <v>221</v>
      </c>
      <c r="C8" s="83">
        <f>'Att B1 123118 Depr_Chg-ex trans'!R166</f>
        <v>651447.28077049484</v>
      </c>
      <c r="I8" s="84">
        <f>SUM(C8,E8,G8)</f>
        <v>651447.28077049484</v>
      </c>
    </row>
    <row r="9" spans="1:9" x14ac:dyDescent="0.25">
      <c r="A9" s="78" t="s">
        <v>222</v>
      </c>
      <c r="C9" s="83">
        <f>'Att B1 123118 Depr_Chg-ex trans'!R224</f>
        <v>322470.43170268269</v>
      </c>
      <c r="I9" s="84">
        <f>SUM(C9,E9,G9)</f>
        <v>322470.43170268269</v>
      </c>
    </row>
    <row r="10" spans="1:9" x14ac:dyDescent="0.25">
      <c r="A10" s="99" t="s">
        <v>223</v>
      </c>
      <c r="B10" s="99"/>
      <c r="C10" s="86">
        <f>SUM(C7:C9)</f>
        <v>1381916.7832268388</v>
      </c>
      <c r="E10" s="86">
        <f>SUM(E7:E9)</f>
        <v>0</v>
      </c>
      <c r="G10" s="86">
        <f>SUM(G7:G9)</f>
        <v>0</v>
      </c>
      <c r="I10" s="86">
        <f>SUM(I7:I9)</f>
        <v>1381916.7832268388</v>
      </c>
    </row>
    <row r="11" spans="1:9" x14ac:dyDescent="0.25">
      <c r="C11" s="83"/>
    </row>
    <row r="12" spans="1:9" x14ac:dyDescent="0.25">
      <c r="A12" s="78" t="s">
        <v>224</v>
      </c>
      <c r="C12" s="83">
        <f>'Att B1 123118 Depr_Chg-ex trans'!R240</f>
        <v>703192.15613935143</v>
      </c>
      <c r="E12" s="87">
        <v>0</v>
      </c>
      <c r="G12" s="87">
        <v>0</v>
      </c>
      <c r="I12" s="84">
        <f>SUM(C12,E12,G12)</f>
        <v>703192.15613935143</v>
      </c>
    </row>
    <row r="13" spans="1:9" x14ac:dyDescent="0.25">
      <c r="C13" s="83"/>
    </row>
    <row r="14" spans="1:9" outlineLevel="1" x14ac:dyDescent="0.25">
      <c r="A14" s="78" t="s">
        <v>216</v>
      </c>
      <c r="C14" s="83"/>
    </row>
    <row r="15" spans="1:9" outlineLevel="1" x14ac:dyDescent="0.25">
      <c r="A15" s="78" t="s">
        <v>227</v>
      </c>
      <c r="C15" s="83">
        <f>'Att B1 123118 Depr_Chg-ex trans'!R260</f>
        <v>-2054333.97817653</v>
      </c>
      <c r="I15" s="84">
        <f>SUM(C15,E15,G15)</f>
        <v>-2054333.97817653</v>
      </c>
    </row>
    <row r="16" spans="1:9" outlineLevel="1" x14ac:dyDescent="0.25">
      <c r="A16" s="78" t="s">
        <v>226</v>
      </c>
      <c r="C16" s="83">
        <f>'Att B1 123118 Depr_Chg-ex trans'!R286</f>
        <v>0</v>
      </c>
      <c r="I16" s="84">
        <f>SUM(C16,E16,G16)</f>
        <v>0</v>
      </c>
    </row>
    <row r="17" spans="1:9" outlineLevel="1" x14ac:dyDescent="0.25">
      <c r="A17" s="78" t="s">
        <v>225</v>
      </c>
      <c r="C17" s="101">
        <f>'Att B1 123118 Depr_Chg-ex trans'!R291</f>
        <v>7293.8283714170029</v>
      </c>
      <c r="I17" s="107">
        <f>SUM(C17,E17,G17)</f>
        <v>7293.8283714170029</v>
      </c>
    </row>
    <row r="18" spans="1:9" x14ac:dyDescent="0.25">
      <c r="A18" s="78" t="s">
        <v>216</v>
      </c>
      <c r="C18" s="90">
        <f>SUM(C15:C17)</f>
        <v>-2047040.149805113</v>
      </c>
      <c r="E18" s="86">
        <f>SUM(E15:E17)</f>
        <v>0</v>
      </c>
      <c r="G18" s="86"/>
      <c r="I18" s="90">
        <f>SUM(I15:I17)</f>
        <v>-2047040.149805113</v>
      </c>
    </row>
    <row r="19" spans="1:9" x14ac:dyDescent="0.25">
      <c r="C19" s="83"/>
    </row>
    <row r="20" spans="1:9" outlineLevel="1" x14ac:dyDescent="0.25">
      <c r="A20" s="78" t="s">
        <v>229</v>
      </c>
      <c r="C20" s="83"/>
    </row>
    <row r="21" spans="1:9" outlineLevel="1" x14ac:dyDescent="0.25">
      <c r="A21" s="78" t="s">
        <v>225</v>
      </c>
      <c r="C21" s="83">
        <f>'Att B1 123118 Depr_Chg-ex trans'!R308</f>
        <v>309149.32786970079</v>
      </c>
      <c r="F21" s="82" t="s">
        <v>273</v>
      </c>
      <c r="G21" s="83"/>
      <c r="I21" s="84">
        <f>SUM(C21,E21,G21)</f>
        <v>309149.32786970079</v>
      </c>
    </row>
    <row r="22" spans="1:9" outlineLevel="1" x14ac:dyDescent="0.25">
      <c r="A22" s="78" t="s">
        <v>231</v>
      </c>
      <c r="C22" s="83">
        <f>'Att B1 123118 Depr_Chg-ex trans'!R322</f>
        <v>226816.38022600001</v>
      </c>
      <c r="I22" s="84">
        <f>SUM(C22,E22,G22)</f>
        <v>226816.38022600001</v>
      </c>
    </row>
    <row r="23" spans="1:9" outlineLevel="1" x14ac:dyDescent="0.25">
      <c r="A23" s="78" t="s">
        <v>230</v>
      </c>
      <c r="C23" s="83">
        <f>'Att B1 123118 Depr_Chg-ex trans'!R336</f>
        <v>0</v>
      </c>
      <c r="I23" s="84">
        <f>SUM(C23,E23,G23)</f>
        <v>0</v>
      </c>
    </row>
    <row r="24" spans="1:9" outlineLevel="1" x14ac:dyDescent="0.25">
      <c r="A24" s="99" t="s">
        <v>232</v>
      </c>
      <c r="B24" s="99"/>
      <c r="C24" s="86">
        <f>SUM(C21:C23)</f>
        <v>535965.70809570083</v>
      </c>
      <c r="E24" s="86">
        <f>SUM(E21:E23)</f>
        <v>0</v>
      </c>
      <c r="G24" s="86"/>
      <c r="I24" s="86">
        <f>SUM(I21:I23)</f>
        <v>535965.70809570083</v>
      </c>
    </row>
    <row r="25" spans="1:9" outlineLevel="1" x14ac:dyDescent="0.25">
      <c r="C25" s="83"/>
    </row>
    <row r="26" spans="1:9" outlineLevel="1" x14ac:dyDescent="0.25">
      <c r="A26" s="78" t="s">
        <v>233</v>
      </c>
      <c r="C26" s="83"/>
    </row>
    <row r="27" spans="1:9" outlineLevel="1" x14ac:dyDescent="0.25">
      <c r="A27" s="78" t="s">
        <v>234</v>
      </c>
      <c r="C27" s="83">
        <f>'Att B1 123118 Depr_Chg-ex trans'!R359</f>
        <v>-604419.86412900453</v>
      </c>
      <c r="G27" s="83"/>
      <c r="I27" s="84">
        <f>SUM(C27,E27,G27)</f>
        <v>-604419.86412900453</v>
      </c>
    </row>
    <row r="28" spans="1:9" outlineLevel="1" x14ac:dyDescent="0.25">
      <c r="A28" s="78" t="s">
        <v>235</v>
      </c>
      <c r="C28" s="83">
        <f>'Att B1 123118 Depr_Chg-ex trans'!R376</f>
        <v>-10586.3019418488</v>
      </c>
      <c r="I28" s="84">
        <f>SUM(C28,E28,G28)</f>
        <v>-10586.3019418488</v>
      </c>
    </row>
    <row r="29" spans="1:9" outlineLevel="1" x14ac:dyDescent="0.25">
      <c r="A29" s="78" t="s">
        <v>236</v>
      </c>
      <c r="C29" s="83">
        <f>'Att B1 123118 Depr_Chg-ex trans'!R392</f>
        <v>99012.956526291935</v>
      </c>
      <c r="I29" s="84">
        <f>SUM(C29,E29,G29)</f>
        <v>99012.956526291935</v>
      </c>
    </row>
    <row r="30" spans="1:9" outlineLevel="1" x14ac:dyDescent="0.25">
      <c r="A30" s="78" t="s">
        <v>237</v>
      </c>
      <c r="C30" s="83">
        <f>'Att B1 123118 Depr_Chg-ex trans'!R410</f>
        <v>0</v>
      </c>
      <c r="I30" s="84">
        <f>SUM(C30,E30,G30)</f>
        <v>0</v>
      </c>
    </row>
    <row r="31" spans="1:9" outlineLevel="1" x14ac:dyDescent="0.25">
      <c r="A31" s="99" t="s">
        <v>266</v>
      </c>
      <c r="B31" s="99"/>
      <c r="C31" s="86">
        <f>SUM(C27:C30)</f>
        <v>-515993.20954456145</v>
      </c>
      <c r="E31" s="86">
        <f>SUM(E27:E30)</f>
        <v>0</v>
      </c>
      <c r="G31" s="86"/>
      <c r="I31" s="86">
        <f>SUM(I27:I30)</f>
        <v>-515993.20954456145</v>
      </c>
    </row>
    <row r="32" spans="1:9" x14ac:dyDescent="0.25">
      <c r="A32" s="78" t="s">
        <v>288</v>
      </c>
      <c r="C32" s="90">
        <f>C24+C31</f>
        <v>19972.498551139375</v>
      </c>
      <c r="E32" s="90">
        <f>E24+E31</f>
        <v>0</v>
      </c>
      <c r="G32" s="90"/>
      <c r="I32" s="90">
        <f>I24+I31</f>
        <v>19972.498551139375</v>
      </c>
    </row>
    <row r="33" spans="1:9" x14ac:dyDescent="0.25">
      <c r="C33" s="83"/>
    </row>
    <row r="34" spans="1:9" x14ac:dyDescent="0.25">
      <c r="A34" s="78" t="s">
        <v>214</v>
      </c>
      <c r="C34" s="83"/>
      <c r="D34" s="82" t="s">
        <v>272</v>
      </c>
      <c r="E34" s="83">
        <f>'Att B2 123118 Transp-Depr_Exp'!P19</f>
        <v>-261668.17830354365</v>
      </c>
      <c r="I34" s="84">
        <f>SUM(C34,E34,G34)</f>
        <v>-261668.17830354365</v>
      </c>
    </row>
    <row r="35" spans="1:9" x14ac:dyDescent="0.25">
      <c r="C35" s="83"/>
    </row>
    <row r="36" spans="1:9" ht="15.75" thickBot="1" x14ac:dyDescent="0.3">
      <c r="A36" s="78" t="s">
        <v>238</v>
      </c>
      <c r="C36" s="89">
        <f>SUM(C10,C12,C18,C32,C34)</f>
        <v>58041.288112216629</v>
      </c>
      <c r="E36" s="89">
        <f>SUM(E10,E12,E18,E32,E34)</f>
        <v>-261668.17830354365</v>
      </c>
      <c r="G36" s="89">
        <f>SUM(G10,G12,G18,G32,G34)</f>
        <v>0</v>
      </c>
      <c r="I36" s="98">
        <f>SUM(I10,I12,I18,I32,I34)</f>
        <v>-203626.89019132702</v>
      </c>
    </row>
    <row r="37" spans="1:9" ht="15.75" thickTop="1" x14ac:dyDescent="0.25">
      <c r="C37" s="83"/>
    </row>
    <row r="38" spans="1:9" x14ac:dyDescent="0.25">
      <c r="C38" s="83"/>
    </row>
    <row r="39" spans="1:9" x14ac:dyDescent="0.25">
      <c r="C39" s="83"/>
    </row>
    <row r="40" spans="1:9" x14ac:dyDescent="0.25">
      <c r="C40" s="83"/>
    </row>
    <row r="41" spans="1:9" x14ac:dyDescent="0.25">
      <c r="A41" s="77" t="s">
        <v>282</v>
      </c>
      <c r="B41" s="77"/>
      <c r="C41" s="91"/>
      <c r="D41" s="77"/>
      <c r="E41" s="77"/>
      <c r="F41" s="77"/>
    </row>
    <row r="42" spans="1:9" ht="43.5" x14ac:dyDescent="0.25">
      <c r="C42" s="79" t="s">
        <v>255</v>
      </c>
      <c r="D42" s="80"/>
      <c r="E42" s="81" t="s">
        <v>214</v>
      </c>
      <c r="F42" s="80"/>
      <c r="G42" s="79" t="s">
        <v>264</v>
      </c>
      <c r="I42" s="79" t="s">
        <v>38</v>
      </c>
    </row>
    <row r="43" spans="1:9" outlineLevel="1" x14ac:dyDescent="0.25">
      <c r="A43" s="78" t="s">
        <v>239</v>
      </c>
      <c r="C43" s="83"/>
    </row>
    <row r="44" spans="1:9" outlineLevel="1" x14ac:dyDescent="0.25">
      <c r="A44" s="78" t="s">
        <v>217</v>
      </c>
      <c r="B44" s="82" t="s">
        <v>271</v>
      </c>
      <c r="C44" s="83">
        <f>'Att B1 123118 Depr_Chg-ex trans'!T359</f>
        <v>-175670.38840542783</v>
      </c>
      <c r="D44" s="83"/>
      <c r="E44" s="83"/>
      <c r="F44" s="82" t="s">
        <v>273</v>
      </c>
      <c r="G44" s="83"/>
      <c r="I44" s="83">
        <f>SUM(C44,E44,G44)</f>
        <v>-175670.38840542783</v>
      </c>
    </row>
    <row r="45" spans="1:9" outlineLevel="1" x14ac:dyDescent="0.25">
      <c r="A45" s="78" t="s">
        <v>240</v>
      </c>
      <c r="C45" s="83">
        <f>'Att B1 123118 Depr_Chg-ex trans'!T376</f>
        <v>-2655.6720916587628</v>
      </c>
      <c r="D45" s="83"/>
      <c r="E45" s="83"/>
      <c r="F45" s="83"/>
      <c r="G45" s="83"/>
      <c r="I45" s="83">
        <f>SUM(C45,E45,G45)</f>
        <v>-2655.6720916587628</v>
      </c>
    </row>
    <row r="46" spans="1:9" outlineLevel="1" x14ac:dyDescent="0.25">
      <c r="A46" s="78" t="s">
        <v>241</v>
      </c>
      <c r="C46" s="83">
        <f>'Att B1 123118 Depr_Chg-ex trans'!T392</f>
        <v>28132.119527708041</v>
      </c>
      <c r="D46" s="83"/>
      <c r="E46" s="83"/>
      <c r="F46" s="83"/>
      <c r="G46" s="83"/>
      <c r="I46" s="83">
        <f>SUM(C46,E46,G46)</f>
        <v>28132.119527708041</v>
      </c>
    </row>
    <row r="47" spans="1:9" outlineLevel="1" x14ac:dyDescent="0.25">
      <c r="A47" s="78" t="s">
        <v>242</v>
      </c>
      <c r="C47" s="83">
        <f>'Att B1 123118 Depr_Chg-ex trans'!T410</f>
        <v>0</v>
      </c>
      <c r="D47" s="83"/>
      <c r="E47" s="83"/>
      <c r="F47" s="83"/>
      <c r="G47" s="83"/>
      <c r="I47" s="83">
        <f>SUM(C47,E47,G47)</f>
        <v>0</v>
      </c>
    </row>
    <row r="48" spans="1:9" outlineLevel="1" x14ac:dyDescent="0.25">
      <c r="A48" s="99" t="s">
        <v>281</v>
      </c>
      <c r="B48" s="99"/>
      <c r="C48" s="86">
        <f>SUM(C44:C47)</f>
        <v>-150193.94096937854</v>
      </c>
      <c r="D48" s="83"/>
      <c r="E48" s="86">
        <f>SUM(E44:E47)</f>
        <v>0</v>
      </c>
      <c r="F48" s="83"/>
      <c r="G48" s="86"/>
      <c r="I48" s="86">
        <f>SUM(I44:I47)</f>
        <v>-150193.94096937854</v>
      </c>
    </row>
    <row r="49" spans="1:9" outlineLevel="1" x14ac:dyDescent="0.25">
      <c r="C49" s="83"/>
      <c r="D49" s="83"/>
      <c r="E49" s="83"/>
      <c r="F49" s="83"/>
      <c r="G49" s="83"/>
      <c r="I49" s="83"/>
    </row>
    <row r="50" spans="1:9" outlineLevel="1" x14ac:dyDescent="0.25">
      <c r="A50" s="78" t="s">
        <v>245</v>
      </c>
      <c r="C50" s="83"/>
      <c r="D50" s="83"/>
      <c r="E50" s="83"/>
      <c r="F50" s="83"/>
      <c r="G50" s="83"/>
      <c r="I50" s="83"/>
    </row>
    <row r="51" spans="1:9" outlineLevel="1" x14ac:dyDescent="0.25">
      <c r="A51" s="78" t="s">
        <v>246</v>
      </c>
      <c r="C51" s="83">
        <f>'Att B1 123118 Depr_Chg-ex trans'!T491</f>
        <v>-1727.2937901689993</v>
      </c>
      <c r="D51" s="83"/>
      <c r="E51" s="83"/>
      <c r="F51" s="83"/>
      <c r="G51" s="83"/>
      <c r="I51" s="83">
        <f>SUM(C51,E51,G51)</f>
        <v>-1727.2937901689993</v>
      </c>
    </row>
    <row r="52" spans="1:9" outlineLevel="1" x14ac:dyDescent="0.25">
      <c r="A52" s="78" t="s">
        <v>247</v>
      </c>
      <c r="C52" s="83">
        <f>'Att B1 123118 Depr_Chg-ex trans'!T501</f>
        <v>11910.333874</v>
      </c>
      <c r="D52" s="83"/>
      <c r="E52" s="83"/>
      <c r="F52" s="83"/>
      <c r="G52" s="83"/>
      <c r="I52" s="83">
        <f>SUM(C52,E52,G52)</f>
        <v>11910.333874</v>
      </c>
    </row>
    <row r="53" spans="1:9" outlineLevel="1" x14ac:dyDescent="0.25">
      <c r="A53" s="78" t="s">
        <v>218</v>
      </c>
      <c r="C53" s="83">
        <f>'Att B1 123118 Depr_Chg-ex trans'!T515</f>
        <v>0</v>
      </c>
      <c r="D53" s="83"/>
      <c r="E53" s="83"/>
      <c r="F53" s="83"/>
      <c r="G53" s="83"/>
      <c r="I53" s="83">
        <f>SUM(C53,E53,G53)</f>
        <v>0</v>
      </c>
    </row>
    <row r="54" spans="1:9" outlineLevel="1" x14ac:dyDescent="0.25">
      <c r="A54" s="78" t="s">
        <v>248</v>
      </c>
      <c r="C54" s="83">
        <f>'Att B1 123118 Depr_Chg-ex trans'!T530</f>
        <v>0</v>
      </c>
      <c r="D54" s="83"/>
      <c r="E54" s="83"/>
      <c r="F54" s="83"/>
      <c r="G54" s="83"/>
      <c r="I54" s="83">
        <f>SUM(C54,E54,G54)</f>
        <v>0</v>
      </c>
    </row>
    <row r="55" spans="1:9" outlineLevel="1" x14ac:dyDescent="0.25">
      <c r="A55" s="78" t="s">
        <v>249</v>
      </c>
      <c r="C55" s="83">
        <f>'Att B1 123118 Depr_Chg-ex trans'!T542</f>
        <v>-3811.1651377810172</v>
      </c>
      <c r="D55" s="83"/>
      <c r="E55" s="83"/>
      <c r="F55" s="83"/>
      <c r="G55" s="83"/>
      <c r="I55" s="83">
        <f>SUM(C55,E55,G55)</f>
        <v>-3811.1651377810172</v>
      </c>
    </row>
    <row r="56" spans="1:9" outlineLevel="1" x14ac:dyDescent="0.25">
      <c r="A56" s="99" t="s">
        <v>250</v>
      </c>
      <c r="B56" s="99"/>
      <c r="C56" s="86">
        <f>SUM(C51:C55)</f>
        <v>6371.8749460499839</v>
      </c>
      <c r="D56" s="83"/>
      <c r="E56" s="86">
        <f>SUM(E51:E55)</f>
        <v>0</v>
      </c>
      <c r="F56" s="83"/>
      <c r="G56" s="86"/>
      <c r="I56" s="100">
        <f>SUM(I51:I55)</f>
        <v>6371.8749460499839</v>
      </c>
    </row>
    <row r="57" spans="1:9" x14ac:dyDescent="0.25">
      <c r="A57" s="78" t="s">
        <v>288</v>
      </c>
      <c r="C57" s="90"/>
      <c r="D57" s="83"/>
      <c r="E57" s="90"/>
      <c r="F57" s="83"/>
      <c r="G57" s="90"/>
      <c r="I57" s="108">
        <f>I48+I56</f>
        <v>-143822.06602332855</v>
      </c>
    </row>
    <row r="58" spans="1:9" x14ac:dyDescent="0.25">
      <c r="C58" s="83"/>
      <c r="D58" s="83"/>
      <c r="E58" s="83"/>
      <c r="F58" s="83"/>
      <c r="G58" s="83"/>
      <c r="I58" s="83"/>
    </row>
    <row r="59" spans="1:9" outlineLevel="1" x14ac:dyDescent="0.25">
      <c r="A59" s="78" t="s">
        <v>215</v>
      </c>
      <c r="C59" s="83"/>
      <c r="D59" s="83"/>
      <c r="E59" s="83"/>
      <c r="F59" s="83"/>
      <c r="G59" s="83"/>
      <c r="I59" s="83"/>
    </row>
    <row r="60" spans="1:9" outlineLevel="1" x14ac:dyDescent="0.25">
      <c r="A60" s="78" t="s">
        <v>246</v>
      </c>
      <c r="C60" s="83">
        <f>'Att B1 123118 Depr_Chg-ex trans'!T430</f>
        <v>-108980.39381708707</v>
      </c>
      <c r="D60" s="83"/>
      <c r="E60" s="83"/>
      <c r="F60" s="83"/>
      <c r="G60" s="83"/>
      <c r="I60" s="83">
        <f>SUM(C60,E60,G60)</f>
        <v>-108980.39381708707</v>
      </c>
    </row>
    <row r="61" spans="1:9" outlineLevel="1" x14ac:dyDescent="0.25">
      <c r="A61" s="78" t="s">
        <v>218</v>
      </c>
      <c r="C61" s="83">
        <f>'Att B1 123118 Depr_Chg-ex trans'!T443</f>
        <v>0</v>
      </c>
      <c r="D61" s="83"/>
      <c r="E61" s="83"/>
      <c r="F61" s="83"/>
      <c r="G61" s="83"/>
      <c r="I61" s="101">
        <f>SUM(C61,E61,G61)</f>
        <v>0</v>
      </c>
    </row>
    <row r="62" spans="1:9" x14ac:dyDescent="0.25">
      <c r="A62" s="78" t="s">
        <v>215</v>
      </c>
      <c r="C62" s="86">
        <f>SUM(C60:C61)</f>
        <v>-108980.39381708707</v>
      </c>
      <c r="D62" s="83"/>
      <c r="E62" s="86">
        <f>SUM(E60:E61)</f>
        <v>0</v>
      </c>
      <c r="F62" s="83"/>
      <c r="G62" s="86"/>
      <c r="I62" s="90">
        <f>SUM(I60:I61)</f>
        <v>-108980.39381708707</v>
      </c>
    </row>
    <row r="63" spans="1:9" x14ac:dyDescent="0.25">
      <c r="C63" s="83"/>
      <c r="D63" s="83"/>
      <c r="E63" s="83"/>
      <c r="F63" s="83"/>
      <c r="G63" s="83"/>
      <c r="I63" s="83"/>
    </row>
    <row r="64" spans="1:9" outlineLevel="1" x14ac:dyDescent="0.25">
      <c r="A64" s="78" t="s">
        <v>243</v>
      </c>
      <c r="C64" s="83"/>
      <c r="D64" s="83"/>
      <c r="E64" s="83"/>
      <c r="F64" s="83"/>
      <c r="G64" s="83"/>
      <c r="I64" s="83"/>
    </row>
    <row r="65" spans="1:9" outlineLevel="1" x14ac:dyDescent="0.25">
      <c r="A65" s="78" t="s">
        <v>244</v>
      </c>
      <c r="C65" s="83">
        <f>'Att B1 123118 Depr_Chg-ex trans'!T450</f>
        <v>-856.1867950679989</v>
      </c>
      <c r="D65" s="83"/>
      <c r="E65" s="83"/>
      <c r="F65" s="83"/>
      <c r="G65" s="83"/>
      <c r="I65" s="83">
        <f>SUM(C65,E65,G65)</f>
        <v>-856.1867950679989</v>
      </c>
    </row>
    <row r="66" spans="1:9" outlineLevel="1" x14ac:dyDescent="0.25">
      <c r="A66" s="78" t="s">
        <v>227</v>
      </c>
      <c r="C66" s="83">
        <f>'Att B1 123118 Depr_Chg-ex trans'!T461</f>
        <v>-297985.6699339996</v>
      </c>
      <c r="D66" s="83"/>
      <c r="E66" s="83"/>
      <c r="F66" s="83"/>
      <c r="G66" s="83"/>
      <c r="I66" s="83">
        <f>SUM(C66,E66,G66)</f>
        <v>-297985.6699339996</v>
      </c>
    </row>
    <row r="67" spans="1:9" outlineLevel="1" x14ac:dyDescent="0.25">
      <c r="A67" s="78" t="s">
        <v>252</v>
      </c>
      <c r="C67" s="83">
        <f>'Att B1 123118 Depr_Chg-ex trans'!T473</f>
        <v>0</v>
      </c>
      <c r="D67" s="83"/>
      <c r="E67" s="83"/>
      <c r="F67" s="83"/>
      <c r="G67" s="83"/>
      <c r="I67" s="83">
        <f>SUM(C67,E67,G67)</f>
        <v>0</v>
      </c>
    </row>
    <row r="68" spans="1:9" outlineLevel="1" x14ac:dyDescent="0.25">
      <c r="A68" s="78" t="s">
        <v>226</v>
      </c>
      <c r="C68" s="83">
        <f>'Att B1 123118 Depr_Chg-ex trans'!T485</f>
        <v>0</v>
      </c>
      <c r="D68" s="83"/>
      <c r="E68" s="83"/>
      <c r="F68" s="83"/>
      <c r="G68" s="83"/>
      <c r="I68" s="101">
        <f>SUM(C68,E68,G68)</f>
        <v>0</v>
      </c>
    </row>
    <row r="69" spans="1:9" x14ac:dyDescent="0.25">
      <c r="A69" s="78" t="s">
        <v>216</v>
      </c>
      <c r="C69" s="86">
        <f>SUM(C65:C68)</f>
        <v>-298841.85672906757</v>
      </c>
      <c r="D69" s="83"/>
      <c r="E69" s="86">
        <f>SUM(E65:E68)</f>
        <v>0</v>
      </c>
      <c r="F69" s="83"/>
      <c r="G69" s="86">
        <f>SUM(G65:G68)</f>
        <v>0</v>
      </c>
      <c r="I69" s="90">
        <f>SUM(I65:I68)</f>
        <v>-298841.85672906757</v>
      </c>
    </row>
    <row r="70" spans="1:9" x14ac:dyDescent="0.25">
      <c r="C70" s="90"/>
      <c r="D70" s="83"/>
      <c r="E70" s="83"/>
      <c r="F70" s="83"/>
      <c r="G70" s="83"/>
      <c r="I70" s="83"/>
    </row>
    <row r="71" spans="1:9" x14ac:dyDescent="0.25">
      <c r="A71" s="78" t="s">
        <v>214</v>
      </c>
      <c r="C71" s="90">
        <v>0</v>
      </c>
      <c r="D71" s="82" t="s">
        <v>272</v>
      </c>
      <c r="E71" s="83">
        <f>'Att B2 123118 Transp-Depr_Exp'!R19</f>
        <v>-96473.496258557658</v>
      </c>
      <c r="F71" s="83"/>
      <c r="G71" s="83">
        <v>0</v>
      </c>
      <c r="I71" s="83">
        <f>SUM(C71,E71,G71)</f>
        <v>-96473.496258557658</v>
      </c>
    </row>
    <row r="72" spans="1:9" x14ac:dyDescent="0.25">
      <c r="C72" s="83"/>
      <c r="D72" s="83"/>
      <c r="E72" s="83"/>
      <c r="F72" s="83"/>
      <c r="G72" s="83"/>
      <c r="I72" s="83">
        <f>SUM(C72,E72,G72)</f>
        <v>0</v>
      </c>
    </row>
    <row r="73" spans="1:9" ht="15.75" thickBot="1" x14ac:dyDescent="0.3">
      <c r="A73" s="78" t="s">
        <v>251</v>
      </c>
      <c r="C73" s="89">
        <f>SUM(C48,C62,C69,C56,C71)</f>
        <v>-551644.31656948326</v>
      </c>
      <c r="D73" s="83"/>
      <c r="E73" s="89">
        <f>SUM(E48,E62,E69,E56,E71)</f>
        <v>-96473.496258557658</v>
      </c>
      <c r="F73" s="83"/>
      <c r="G73" s="89">
        <f>SUM(G48,G62,G69,G56,G71)</f>
        <v>0</v>
      </c>
      <c r="I73" s="98">
        <f>SUM(I62,I69,I57,I71)</f>
        <v>-648117.8128280408</v>
      </c>
    </row>
    <row r="74" spans="1:9" ht="15.75" thickTop="1" x14ac:dyDescent="0.25">
      <c r="C74" s="83"/>
    </row>
    <row r="75" spans="1:9" x14ac:dyDescent="0.25">
      <c r="C75" s="83"/>
    </row>
  </sheetData>
  <pageMargins left="0.7" right="0.7" top="0.75" bottom="0.75" header="0.3" footer="0.3"/>
  <pageSetup scale="72" orientation="landscape" r:id="rId1"/>
  <headerFooter>
    <oddFooter>&amp;RPage &amp;P of &amp;N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zoomScaleNormal="100" workbookViewId="0">
      <selection activeCell="L30" sqref="L30"/>
    </sheetView>
  </sheetViews>
  <sheetFormatPr defaultColWidth="9.140625" defaultRowHeight="15" outlineLevelRow="1" outlineLevelCol="1" x14ac:dyDescent="0.25"/>
  <cols>
    <col min="1" max="1" width="43.140625" style="78" customWidth="1"/>
    <col min="2" max="2" width="15.28515625" style="78" customWidth="1"/>
    <col min="3" max="3" width="15.7109375" style="78" customWidth="1" outlineLevel="1"/>
    <col min="4" max="4" width="9.28515625" style="78" customWidth="1" outlineLevel="1"/>
    <col min="5" max="5" width="15.28515625" style="78" bestFit="1" customWidth="1" outlineLevel="1"/>
    <col min="6" max="6" width="9.28515625" style="78" customWidth="1" outlineLevel="1"/>
    <col min="7" max="7" width="12.5703125" style="78" bestFit="1" customWidth="1"/>
    <col min="8" max="16384" width="9.140625" style="78"/>
  </cols>
  <sheetData>
    <row r="1" spans="1:7" ht="15.75" x14ac:dyDescent="0.25">
      <c r="A1" s="102" t="s">
        <v>285</v>
      </c>
      <c r="B1" s="102"/>
    </row>
    <row r="2" spans="1:7" ht="15.75" x14ac:dyDescent="0.25">
      <c r="A2" s="102" t="s">
        <v>286</v>
      </c>
      <c r="B2" s="102"/>
    </row>
    <row r="4" spans="1:7" x14ac:dyDescent="0.25">
      <c r="A4" s="77" t="s">
        <v>280</v>
      </c>
      <c r="B4" s="77"/>
    </row>
    <row r="5" spans="1:7" ht="29.25" x14ac:dyDescent="0.25">
      <c r="C5" s="79" t="s">
        <v>275</v>
      </c>
      <c r="D5" s="80"/>
      <c r="E5" s="81" t="s">
        <v>276</v>
      </c>
      <c r="F5" s="80"/>
      <c r="G5" s="79" t="s">
        <v>38</v>
      </c>
    </row>
    <row r="6" spans="1:7" x14ac:dyDescent="0.25">
      <c r="A6" s="78" t="s">
        <v>219</v>
      </c>
    </row>
    <row r="7" spans="1:7" x14ac:dyDescent="0.25">
      <c r="A7" s="78" t="s">
        <v>220</v>
      </c>
      <c r="E7" s="83">
        <f>'Att B1 123118 Depr_Chg-ex trans'!R40</f>
        <v>407999.07075366122</v>
      </c>
      <c r="G7" s="84">
        <f>SUM(C7,E7)</f>
        <v>407999.07075366122</v>
      </c>
    </row>
    <row r="8" spans="1:7" x14ac:dyDescent="0.25">
      <c r="A8" s="78" t="s">
        <v>221</v>
      </c>
      <c r="E8" s="83">
        <f>'Att B1 123118 Depr_Chg-ex trans'!R166</f>
        <v>651447.28077049484</v>
      </c>
      <c r="G8" s="84">
        <f>SUM(C8,E8)</f>
        <v>651447.28077049484</v>
      </c>
    </row>
    <row r="9" spans="1:7" x14ac:dyDescent="0.25">
      <c r="A9" s="78" t="s">
        <v>222</v>
      </c>
      <c r="E9" s="83">
        <f>'Att B1 123118 Depr_Chg-ex trans'!R224</f>
        <v>322470.43170268269</v>
      </c>
      <c r="G9" s="84">
        <f>SUM(C9,E9)</f>
        <v>322470.43170268269</v>
      </c>
    </row>
    <row r="10" spans="1:7" x14ac:dyDescent="0.25">
      <c r="A10" s="78" t="s">
        <v>223</v>
      </c>
      <c r="C10" s="86">
        <f>SUM(C7:C9)</f>
        <v>0</v>
      </c>
      <c r="E10" s="86">
        <f>SUM(E7:E9)</f>
        <v>1381916.7832268388</v>
      </c>
      <c r="G10" s="86">
        <f>SUM(G7:G9)</f>
        <v>1381916.7832268388</v>
      </c>
    </row>
    <row r="11" spans="1:7" x14ac:dyDescent="0.25">
      <c r="C11" s="83"/>
    </row>
    <row r="12" spans="1:7" x14ac:dyDescent="0.25">
      <c r="A12" s="78" t="s">
        <v>224</v>
      </c>
      <c r="E12" s="83">
        <f>'Att B1 123118 Depr_Chg-ex trans'!R240</f>
        <v>703192.15613935143</v>
      </c>
      <c r="G12" s="84">
        <f>SUM(C12,E12)</f>
        <v>703192.15613935143</v>
      </c>
    </row>
    <row r="13" spans="1:7" x14ac:dyDescent="0.25">
      <c r="C13" s="83"/>
    </row>
    <row r="14" spans="1:7" outlineLevel="1" x14ac:dyDescent="0.25">
      <c r="A14" s="78" t="s">
        <v>216</v>
      </c>
      <c r="C14" s="83"/>
    </row>
    <row r="15" spans="1:7" outlineLevel="1" x14ac:dyDescent="0.25">
      <c r="A15" s="78" t="s">
        <v>227</v>
      </c>
      <c r="C15" s="83">
        <f>'Att B1 123118 Depr_Chg-ex trans'!R260</f>
        <v>-2054333.97817653</v>
      </c>
      <c r="G15" s="84">
        <f>SUM(C15,E15)</f>
        <v>-2054333.97817653</v>
      </c>
    </row>
    <row r="16" spans="1:7" outlineLevel="1" x14ac:dyDescent="0.25">
      <c r="A16" s="78" t="s">
        <v>226</v>
      </c>
      <c r="C16" s="83">
        <f>'Att B1 123118 Depr_Chg-ex trans'!R286</f>
        <v>0</v>
      </c>
      <c r="G16" s="84">
        <f>SUM(C16,E16)</f>
        <v>0</v>
      </c>
    </row>
    <row r="17" spans="1:7" outlineLevel="1" x14ac:dyDescent="0.25">
      <c r="A17" s="78" t="s">
        <v>225</v>
      </c>
      <c r="E17" s="83">
        <f>'Att B1 123118 Depr_Chg-ex trans'!R291</f>
        <v>7293.8283714170029</v>
      </c>
      <c r="G17" s="84">
        <f>SUM(C17,E17)</f>
        <v>7293.8283714170029</v>
      </c>
    </row>
    <row r="18" spans="1:7" x14ac:dyDescent="0.25">
      <c r="A18" s="78" t="s">
        <v>216</v>
      </c>
      <c r="C18" s="86">
        <f>SUM(C15:C17)</f>
        <v>-2054333.97817653</v>
      </c>
      <c r="E18" s="86">
        <f>SUM(E15:E17)</f>
        <v>7293.8283714170029</v>
      </c>
      <c r="G18" s="86">
        <f>SUM(G15:G17)</f>
        <v>-2047040.149805113</v>
      </c>
    </row>
    <row r="19" spans="1:7" x14ac:dyDescent="0.25">
      <c r="C19" s="83"/>
    </row>
    <row r="20" spans="1:7" outlineLevel="1" x14ac:dyDescent="0.25">
      <c r="A20" s="78" t="s">
        <v>229</v>
      </c>
      <c r="C20" s="83"/>
    </row>
    <row r="21" spans="1:7" outlineLevel="1" x14ac:dyDescent="0.25">
      <c r="A21" s="78" t="s">
        <v>225</v>
      </c>
      <c r="E21" s="83">
        <f>'Att B1 123118 Depr_Chg-ex trans'!R308+'Attachment A.1-Idaho'!G21</f>
        <v>309149.32786970079</v>
      </c>
      <c r="G21" s="84">
        <f>SUM(C21,E21)</f>
        <v>309149.32786970079</v>
      </c>
    </row>
    <row r="22" spans="1:7" outlineLevel="1" x14ac:dyDescent="0.25">
      <c r="A22" s="78" t="s">
        <v>231</v>
      </c>
      <c r="C22" s="83">
        <f>'Att B1 123118 Depr_Chg-ex trans'!R322</f>
        <v>226816.38022600001</v>
      </c>
      <c r="G22" s="84">
        <f>SUM(C22,E22)</f>
        <v>226816.38022600001</v>
      </c>
    </row>
    <row r="23" spans="1:7" outlineLevel="1" x14ac:dyDescent="0.25">
      <c r="A23" s="78" t="s">
        <v>230</v>
      </c>
      <c r="C23" s="83">
        <f>'Att B1 123118 Depr_Chg-ex trans'!R336</f>
        <v>0</v>
      </c>
      <c r="G23" s="84">
        <f>SUM(C23,E23)</f>
        <v>0</v>
      </c>
    </row>
    <row r="24" spans="1:7" outlineLevel="1" x14ac:dyDescent="0.25">
      <c r="A24" s="99" t="s">
        <v>232</v>
      </c>
      <c r="B24" s="99"/>
      <c r="C24" s="86">
        <f>SUM(C21:C23)</f>
        <v>226816.38022600001</v>
      </c>
      <c r="E24" s="86">
        <f>SUM(E21:E23)</f>
        <v>309149.32786970079</v>
      </c>
      <c r="G24" s="86">
        <f>SUM(G21:G23)</f>
        <v>535965.70809570083</v>
      </c>
    </row>
    <row r="25" spans="1:7" outlineLevel="1" x14ac:dyDescent="0.25">
      <c r="C25" s="83"/>
    </row>
    <row r="26" spans="1:7" outlineLevel="1" x14ac:dyDescent="0.25">
      <c r="A26" s="78" t="s">
        <v>233</v>
      </c>
      <c r="C26" s="83"/>
    </row>
    <row r="27" spans="1:7" outlineLevel="1" x14ac:dyDescent="0.25">
      <c r="A27" s="78" t="s">
        <v>234</v>
      </c>
      <c r="E27" s="83">
        <f>'Att B1 123118 Depr_Chg-ex trans'!R359+'Attachment A.1-Idaho'!G27</f>
        <v>-604419.86412900453</v>
      </c>
      <c r="G27" s="84">
        <f>SUM(C27,E27)</f>
        <v>-604419.86412900453</v>
      </c>
    </row>
    <row r="28" spans="1:7" outlineLevel="1" x14ac:dyDescent="0.25">
      <c r="A28" s="78" t="s">
        <v>235</v>
      </c>
      <c r="E28" s="83">
        <f>'Att B1 123118 Depr_Chg-ex trans'!R376</f>
        <v>-10586.3019418488</v>
      </c>
      <c r="G28" s="84">
        <f>SUM(C28,E28)</f>
        <v>-10586.3019418488</v>
      </c>
    </row>
    <row r="29" spans="1:7" outlineLevel="1" x14ac:dyDescent="0.25">
      <c r="A29" s="78" t="s">
        <v>236</v>
      </c>
      <c r="E29" s="83">
        <f>'Att B1 123118 Depr_Chg-ex trans'!R392</f>
        <v>99012.956526291935</v>
      </c>
      <c r="G29" s="84">
        <f>SUM(C29,E29)</f>
        <v>99012.956526291935</v>
      </c>
    </row>
    <row r="30" spans="1:7" outlineLevel="1" x14ac:dyDescent="0.25">
      <c r="A30" s="78" t="s">
        <v>237</v>
      </c>
      <c r="E30" s="83">
        <f>'Att B1 123118 Depr_Chg-ex trans'!R410</f>
        <v>0</v>
      </c>
      <c r="G30" s="84">
        <f>SUM(C30,E30)</f>
        <v>0</v>
      </c>
    </row>
    <row r="31" spans="1:7" outlineLevel="1" x14ac:dyDescent="0.25">
      <c r="A31" s="99" t="s">
        <v>281</v>
      </c>
      <c r="B31" s="99"/>
      <c r="C31" s="86">
        <f>SUM(C27:C30)</f>
        <v>0</v>
      </c>
      <c r="E31" s="86">
        <f>SUM(E27:E30)</f>
        <v>-515993.20954456145</v>
      </c>
      <c r="G31" s="86">
        <f>SUM(G27:G30)</f>
        <v>-515993.20954456145</v>
      </c>
    </row>
    <row r="32" spans="1:7" x14ac:dyDescent="0.25">
      <c r="A32" s="78" t="s">
        <v>267</v>
      </c>
      <c r="C32" s="90">
        <f>C24+C31</f>
        <v>226816.38022600001</v>
      </c>
      <c r="E32" s="90">
        <f>E24+E31</f>
        <v>-206843.88167486066</v>
      </c>
      <c r="G32" s="90">
        <f>G24+G31</f>
        <v>19972.498551139375</v>
      </c>
    </row>
    <row r="33" spans="1:7" x14ac:dyDescent="0.25">
      <c r="C33" s="83"/>
    </row>
    <row r="34" spans="1:7" x14ac:dyDescent="0.25">
      <c r="A34" s="78" t="s">
        <v>214</v>
      </c>
      <c r="C34" s="83">
        <f>'Att B2 123118 Transp-Depr_Exp'!P12</f>
        <v>-158913.89160032757</v>
      </c>
      <c r="E34" s="83">
        <f>'Att B2 123118 Transp-Depr_Exp'!P19-C34</f>
        <v>-102754.28670321609</v>
      </c>
      <c r="G34" s="84">
        <f>SUM(C34,E34)</f>
        <v>-261668.17830354365</v>
      </c>
    </row>
    <row r="35" spans="1:7" x14ac:dyDescent="0.25">
      <c r="C35" s="83"/>
    </row>
    <row r="36" spans="1:7" ht="15.75" thickBot="1" x14ac:dyDescent="0.3">
      <c r="A36" s="78" t="s">
        <v>238</v>
      </c>
      <c r="C36" s="89">
        <f>SUM(C10,C12,C18,C32,C34)</f>
        <v>-1986431.4895508576</v>
      </c>
      <c r="E36" s="89">
        <f>SUM(E10,E12,E18,E32,E34)</f>
        <v>1782804.5993595305</v>
      </c>
      <c r="G36" s="89">
        <f>SUM(G10,G12,G18,G32,G34)</f>
        <v>-203626.89019132702</v>
      </c>
    </row>
    <row r="37" spans="1:7" ht="15.75" thickTop="1" x14ac:dyDescent="0.25">
      <c r="C37" s="83"/>
    </row>
    <row r="38" spans="1:7" x14ac:dyDescent="0.25">
      <c r="C38" s="83"/>
    </row>
    <row r="39" spans="1:7" x14ac:dyDescent="0.25">
      <c r="A39" s="77" t="s">
        <v>282</v>
      </c>
      <c r="B39" s="77"/>
      <c r="C39" s="91"/>
      <c r="D39" s="77"/>
      <c r="E39" s="77"/>
      <c r="F39" s="77"/>
    </row>
    <row r="40" spans="1:7" x14ac:dyDescent="0.25">
      <c r="A40" s="77"/>
      <c r="B40" s="77"/>
      <c r="C40" s="91"/>
      <c r="D40" s="77"/>
      <c r="E40" s="77"/>
      <c r="F40" s="77"/>
    </row>
    <row r="41" spans="1:7" ht="29.25" x14ac:dyDescent="0.25">
      <c r="C41" s="79" t="s">
        <v>275</v>
      </c>
      <c r="D41" s="80"/>
      <c r="E41" s="81" t="s">
        <v>276</v>
      </c>
      <c r="F41" s="80"/>
      <c r="G41" s="79" t="s">
        <v>38</v>
      </c>
    </row>
    <row r="42" spans="1:7" outlineLevel="1" x14ac:dyDescent="0.25">
      <c r="A42" s="78" t="s">
        <v>239</v>
      </c>
      <c r="C42" s="83"/>
    </row>
    <row r="43" spans="1:7" outlineLevel="1" x14ac:dyDescent="0.25">
      <c r="A43" s="78" t="s">
        <v>217</v>
      </c>
      <c r="D43" s="83"/>
      <c r="E43" s="83">
        <f>'Att B1 123118 Depr_Chg-ex trans'!T359+'Attachment A.1-Idaho'!G44</f>
        <v>-175670.38840542783</v>
      </c>
      <c r="F43" s="83"/>
      <c r="G43" s="83">
        <f>SUM(C43,E43)</f>
        <v>-175670.38840542783</v>
      </c>
    </row>
    <row r="44" spans="1:7" outlineLevel="1" x14ac:dyDescent="0.25">
      <c r="A44" s="78" t="s">
        <v>240</v>
      </c>
      <c r="D44" s="83"/>
      <c r="E44" s="83">
        <f>'Att B1 123118 Depr_Chg-ex trans'!T376</f>
        <v>-2655.6720916587628</v>
      </c>
      <c r="F44" s="83"/>
      <c r="G44" s="83">
        <f>SUM(C44,E44)</f>
        <v>-2655.6720916587628</v>
      </c>
    </row>
    <row r="45" spans="1:7" outlineLevel="1" x14ac:dyDescent="0.25">
      <c r="A45" s="78" t="s">
        <v>241</v>
      </c>
      <c r="D45" s="83"/>
      <c r="E45" s="83">
        <f>'Att B1 123118 Depr_Chg-ex trans'!T392</f>
        <v>28132.119527708041</v>
      </c>
      <c r="F45" s="83"/>
      <c r="G45" s="83">
        <f>SUM(C45,E45)</f>
        <v>28132.119527708041</v>
      </c>
    </row>
    <row r="46" spans="1:7" outlineLevel="1" x14ac:dyDescent="0.25">
      <c r="A46" s="78" t="s">
        <v>242</v>
      </c>
      <c r="D46" s="83"/>
      <c r="E46" s="83">
        <f>'Att B1 123118 Depr_Chg-ex trans'!T410</f>
        <v>0</v>
      </c>
      <c r="F46" s="83"/>
      <c r="G46" s="83">
        <f>SUM(C46,E46)</f>
        <v>0</v>
      </c>
    </row>
    <row r="47" spans="1:7" outlineLevel="1" x14ac:dyDescent="0.25">
      <c r="A47" s="99" t="s">
        <v>281</v>
      </c>
      <c r="B47" s="99"/>
      <c r="C47" s="86">
        <f>SUM(C43:C46)</f>
        <v>0</v>
      </c>
      <c r="D47" s="83"/>
      <c r="E47" s="86">
        <f>SUM(E43:E46)</f>
        <v>-150193.94096937854</v>
      </c>
      <c r="F47" s="83"/>
      <c r="G47" s="86">
        <f>SUM(G43:G46)</f>
        <v>-150193.94096937854</v>
      </c>
    </row>
    <row r="48" spans="1:7" outlineLevel="1" x14ac:dyDescent="0.25">
      <c r="C48" s="83"/>
      <c r="D48" s="83"/>
      <c r="E48" s="83"/>
      <c r="F48" s="83"/>
      <c r="G48" s="83"/>
    </row>
    <row r="49" spans="1:7" outlineLevel="1" x14ac:dyDescent="0.25">
      <c r="A49" s="78" t="s">
        <v>245</v>
      </c>
      <c r="C49" s="83"/>
      <c r="D49" s="83"/>
      <c r="E49" s="83"/>
      <c r="F49" s="83"/>
      <c r="G49" s="83"/>
    </row>
    <row r="50" spans="1:7" outlineLevel="1" x14ac:dyDescent="0.25">
      <c r="A50" s="78" t="s">
        <v>246</v>
      </c>
      <c r="D50" s="83"/>
      <c r="E50" s="83">
        <f>'Att B1 123118 Depr_Chg-ex trans'!T491+'Attachment A.1-Idaho'!G51</f>
        <v>-1727.2937901689993</v>
      </c>
      <c r="F50" s="83"/>
      <c r="G50" s="83">
        <f>SUM(C50,E50)</f>
        <v>-1727.2937901689993</v>
      </c>
    </row>
    <row r="51" spans="1:7" outlineLevel="1" x14ac:dyDescent="0.25">
      <c r="A51" s="78" t="s">
        <v>247</v>
      </c>
      <c r="C51" s="83">
        <f>'Att B1 123118 Depr_Chg-ex trans'!T501</f>
        <v>11910.333874</v>
      </c>
      <c r="D51" s="83"/>
      <c r="E51" s="83"/>
      <c r="F51" s="83"/>
      <c r="G51" s="83">
        <f>SUM(C51,E51)</f>
        <v>11910.333874</v>
      </c>
    </row>
    <row r="52" spans="1:7" outlineLevel="1" x14ac:dyDescent="0.25">
      <c r="A52" s="78" t="s">
        <v>218</v>
      </c>
      <c r="D52" s="83"/>
      <c r="E52" s="83">
        <f>'Att B1 123118 Depr_Chg-ex trans'!T515</f>
        <v>0</v>
      </c>
      <c r="F52" s="83"/>
      <c r="G52" s="83">
        <f>SUM(C52,E52)</f>
        <v>0</v>
      </c>
    </row>
    <row r="53" spans="1:7" outlineLevel="1" x14ac:dyDescent="0.25">
      <c r="A53" s="78" t="s">
        <v>248</v>
      </c>
      <c r="D53" s="83"/>
      <c r="E53" s="83">
        <f>'Att B1 123118 Depr_Chg-ex trans'!T530</f>
        <v>0</v>
      </c>
      <c r="F53" s="83"/>
      <c r="G53" s="83">
        <f>SUM(C53,E53)</f>
        <v>0</v>
      </c>
    </row>
    <row r="54" spans="1:7" outlineLevel="1" x14ac:dyDescent="0.25">
      <c r="A54" s="78" t="s">
        <v>249</v>
      </c>
      <c r="D54" s="83"/>
      <c r="E54" s="83">
        <f>'Att B1 123118 Depr_Chg-ex trans'!T542+'Attachment A.1-Idaho'!G55</f>
        <v>-3811.1651377810172</v>
      </c>
      <c r="F54" s="83"/>
      <c r="G54" s="83">
        <f>SUM(C54,E54)</f>
        <v>-3811.1651377810172</v>
      </c>
    </row>
    <row r="55" spans="1:7" outlineLevel="1" x14ac:dyDescent="0.25">
      <c r="A55" s="99" t="s">
        <v>250</v>
      </c>
      <c r="B55" s="99"/>
      <c r="C55" s="86">
        <f>SUM(C50:C54)</f>
        <v>11910.333874</v>
      </c>
      <c r="D55" s="83"/>
      <c r="E55" s="86">
        <f>SUM(E50:E54)</f>
        <v>-5538.458927950016</v>
      </c>
      <c r="F55" s="83"/>
      <c r="G55" s="100">
        <f>SUM(G50:G54)</f>
        <v>6371.8749460499839</v>
      </c>
    </row>
    <row r="56" spans="1:7" x14ac:dyDescent="0.25">
      <c r="A56" s="78" t="s">
        <v>267</v>
      </c>
      <c r="C56" s="90"/>
      <c r="D56" s="83"/>
      <c r="E56" s="90"/>
      <c r="F56" s="83"/>
      <c r="G56" s="90">
        <f>G47+G55</f>
        <v>-143822.06602332855</v>
      </c>
    </row>
    <row r="57" spans="1:7" x14ac:dyDescent="0.25">
      <c r="C57" s="83"/>
      <c r="D57" s="83"/>
      <c r="E57" s="83"/>
      <c r="F57" s="83"/>
      <c r="G57" s="83"/>
    </row>
    <row r="58" spans="1:7" outlineLevel="1" x14ac:dyDescent="0.25">
      <c r="A58" s="78" t="s">
        <v>215</v>
      </c>
      <c r="C58" s="83"/>
      <c r="D58" s="83"/>
      <c r="E58" s="83"/>
      <c r="F58" s="83"/>
      <c r="G58" s="83"/>
    </row>
    <row r="59" spans="1:7" outlineLevel="1" x14ac:dyDescent="0.25">
      <c r="A59" s="78" t="s">
        <v>246</v>
      </c>
      <c r="D59" s="83"/>
      <c r="E59" s="83">
        <f>'Att B1 123118 Depr_Chg-ex trans'!T430</f>
        <v>-108980.39381708707</v>
      </c>
      <c r="F59" s="83"/>
      <c r="G59" s="83">
        <f>SUM(C59,E59)</f>
        <v>-108980.39381708707</v>
      </c>
    </row>
    <row r="60" spans="1:7" outlineLevel="1" x14ac:dyDescent="0.25">
      <c r="A60" s="78" t="s">
        <v>218</v>
      </c>
      <c r="C60" s="83">
        <f>'Att B1 123118 Depr_Chg-ex trans'!T443</f>
        <v>0</v>
      </c>
      <c r="D60" s="83"/>
      <c r="E60" s="83"/>
      <c r="F60" s="83"/>
      <c r="G60" s="101">
        <f>SUM(C60,E60)</f>
        <v>0</v>
      </c>
    </row>
    <row r="61" spans="1:7" x14ac:dyDescent="0.25">
      <c r="A61" s="78" t="s">
        <v>253</v>
      </c>
      <c r="C61" s="86">
        <f>SUM(C59:C60)</f>
        <v>0</v>
      </c>
      <c r="D61" s="83"/>
      <c r="E61" s="86">
        <f>SUM(E59:E60)</f>
        <v>-108980.39381708707</v>
      </c>
      <c r="F61" s="83"/>
      <c r="G61" s="90">
        <f>SUM(G59:G60)</f>
        <v>-108980.39381708707</v>
      </c>
    </row>
    <row r="62" spans="1:7" x14ac:dyDescent="0.25">
      <c r="C62" s="83"/>
      <c r="D62" s="83"/>
      <c r="E62" s="83"/>
      <c r="F62" s="83"/>
      <c r="G62" s="83"/>
    </row>
    <row r="63" spans="1:7" outlineLevel="1" x14ac:dyDescent="0.25">
      <c r="A63" s="78" t="s">
        <v>243</v>
      </c>
      <c r="C63" s="83"/>
      <c r="D63" s="83"/>
      <c r="E63" s="83"/>
      <c r="F63" s="83"/>
      <c r="G63" s="83"/>
    </row>
    <row r="64" spans="1:7" outlineLevel="1" x14ac:dyDescent="0.25">
      <c r="A64" s="78" t="s">
        <v>244</v>
      </c>
      <c r="D64" s="83"/>
      <c r="E64" s="83">
        <f>'Att B1 123118 Depr_Chg-ex trans'!T450</f>
        <v>-856.1867950679989</v>
      </c>
      <c r="F64" s="83"/>
      <c r="G64" s="83">
        <f>SUM(C64,E64)</f>
        <v>-856.1867950679989</v>
      </c>
    </row>
    <row r="65" spans="1:7" outlineLevel="1" x14ac:dyDescent="0.25">
      <c r="A65" s="78" t="s">
        <v>227</v>
      </c>
      <c r="C65" s="83">
        <f>'Att B1 123118 Depr_Chg-ex trans'!T461</f>
        <v>-297985.6699339996</v>
      </c>
      <c r="D65" s="83"/>
      <c r="E65" s="83"/>
      <c r="F65" s="83"/>
      <c r="G65" s="83">
        <f>SUM(C65,E65)</f>
        <v>-297985.6699339996</v>
      </c>
    </row>
    <row r="66" spans="1:7" outlineLevel="1" x14ac:dyDescent="0.25">
      <c r="A66" s="78" t="s">
        <v>252</v>
      </c>
      <c r="C66" s="83">
        <f>'Att B1 123118 Depr_Chg-ex trans'!T473</f>
        <v>0</v>
      </c>
      <c r="D66" s="83"/>
      <c r="E66" s="83"/>
      <c r="F66" s="83"/>
      <c r="G66" s="83">
        <f>SUM(C66,E66)</f>
        <v>0</v>
      </c>
    </row>
    <row r="67" spans="1:7" outlineLevel="1" x14ac:dyDescent="0.25">
      <c r="A67" s="78" t="s">
        <v>226</v>
      </c>
      <c r="C67" s="83">
        <f>'Att B1 123118 Depr_Chg-ex trans'!T485</f>
        <v>0</v>
      </c>
      <c r="D67" s="83"/>
      <c r="E67" s="83"/>
      <c r="F67" s="83"/>
      <c r="G67" s="101">
        <f>SUM(C67,E67)</f>
        <v>0</v>
      </c>
    </row>
    <row r="68" spans="1:7" x14ac:dyDescent="0.25">
      <c r="A68" s="78" t="s">
        <v>228</v>
      </c>
      <c r="C68" s="86">
        <f>SUM(C64:C67)</f>
        <v>-297985.6699339996</v>
      </c>
      <c r="D68" s="83"/>
      <c r="E68" s="86">
        <f>SUM(E64:E67)</f>
        <v>-856.1867950679989</v>
      </c>
      <c r="F68" s="83"/>
      <c r="G68" s="90">
        <f>SUM(G64:G67)</f>
        <v>-298841.85672906757</v>
      </c>
    </row>
    <row r="69" spans="1:7" x14ac:dyDescent="0.25">
      <c r="C69" s="90"/>
      <c r="D69" s="83"/>
      <c r="E69" s="83"/>
      <c r="F69" s="83"/>
      <c r="G69" s="83"/>
    </row>
    <row r="70" spans="1:7" x14ac:dyDescent="0.25">
      <c r="A70" s="78" t="s">
        <v>214</v>
      </c>
      <c r="C70" s="90">
        <f>'Att B2 123118 Transp-Depr_Exp'!R16</f>
        <v>-78349.197786660166</v>
      </c>
      <c r="D70" s="83"/>
      <c r="E70" s="83">
        <f>'Att B2 123118 Transp-Depr_Exp'!R19-C70</f>
        <v>-18124.298471897491</v>
      </c>
      <c r="F70" s="83"/>
      <c r="G70" s="83">
        <f>SUM(C70,E70)</f>
        <v>-96473.496258557658</v>
      </c>
    </row>
    <row r="71" spans="1:7" x14ac:dyDescent="0.25">
      <c r="C71" s="83"/>
      <c r="D71" s="83"/>
      <c r="E71" s="83"/>
      <c r="F71" s="83"/>
      <c r="G71" s="83">
        <f>SUM(C71,E71)</f>
        <v>0</v>
      </c>
    </row>
    <row r="72" spans="1:7" ht="15.75" thickBot="1" x14ac:dyDescent="0.3">
      <c r="A72" s="78" t="s">
        <v>251</v>
      </c>
      <c r="C72" s="89">
        <f>SUM(C47,C61,C68,C55,C70)</f>
        <v>-364424.53384665976</v>
      </c>
      <c r="D72" s="83"/>
      <c r="E72" s="89">
        <f>SUM(E47,E61,E68,E55,E70)</f>
        <v>-283693.27898138115</v>
      </c>
      <c r="F72" s="83"/>
      <c r="G72" s="89">
        <f>SUM(G61,G68,G56,G70)</f>
        <v>-648117.8128280408</v>
      </c>
    </row>
    <row r="73" spans="1:7" ht="15.75" thickTop="1" x14ac:dyDescent="0.25">
      <c r="C73" s="83"/>
    </row>
    <row r="74" spans="1:7" x14ac:dyDescent="0.25">
      <c r="C74" s="83"/>
    </row>
  </sheetData>
  <pageMargins left="0.7" right="0.7" top="0.75" bottom="0.75" header="0.3" footer="0.3"/>
  <pageSetup scale="88" orientation="landscape" r:id="rId1"/>
  <headerFooter>
    <oddFooter>&amp;RPage &amp;P of &amp;N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O5" sqref="O5"/>
    </sheetView>
  </sheetViews>
  <sheetFormatPr defaultColWidth="9.140625" defaultRowHeight="15" outlineLevelRow="1" outlineLevelCol="1" x14ac:dyDescent="0.25"/>
  <cols>
    <col min="1" max="1" width="37.28515625" style="78" customWidth="1"/>
    <col min="2" max="2" width="9.28515625" style="78" bestFit="1" customWidth="1"/>
    <col min="3" max="3" width="21.42578125" style="78" customWidth="1" outlineLevel="1"/>
    <col min="4" max="4" width="9.28515625" style="78" customWidth="1" outlineLevel="1"/>
    <col min="5" max="5" width="15" style="78" customWidth="1" outlineLevel="1"/>
    <col min="6" max="6" width="9.28515625" style="78" customWidth="1" outlineLevel="1"/>
    <col min="7" max="7" width="13.85546875" style="78" customWidth="1" outlineLevel="1"/>
    <col min="8" max="8" width="2.85546875" style="78" customWidth="1" outlineLevel="1"/>
    <col min="9" max="9" width="18" style="78" customWidth="1"/>
    <col min="10" max="16384" width="9.140625" style="78"/>
  </cols>
  <sheetData>
    <row r="1" spans="1:9" x14ac:dyDescent="0.25">
      <c r="A1" s="77" t="s">
        <v>287</v>
      </c>
      <c r="B1" s="77"/>
      <c r="C1" s="83"/>
    </row>
    <row r="2" spans="1:9" x14ac:dyDescent="0.25">
      <c r="A2" s="77"/>
      <c r="B2" s="77"/>
      <c r="C2" s="83"/>
    </row>
    <row r="3" spans="1:9" ht="36" customHeight="1" x14ac:dyDescent="0.25">
      <c r="C3" s="79" t="s">
        <v>255</v>
      </c>
      <c r="D3" s="80"/>
      <c r="E3" s="81" t="s">
        <v>214</v>
      </c>
      <c r="F3" s="80"/>
      <c r="G3" s="79" t="s">
        <v>264</v>
      </c>
      <c r="I3" s="81" t="s">
        <v>38</v>
      </c>
    </row>
    <row r="4" spans="1:9" outlineLevel="1" x14ac:dyDescent="0.25">
      <c r="A4" s="78" t="s">
        <v>239</v>
      </c>
      <c r="C4" s="83"/>
    </row>
    <row r="5" spans="1:9" outlineLevel="1" x14ac:dyDescent="0.25">
      <c r="A5" s="78" t="s">
        <v>217</v>
      </c>
      <c r="B5" s="82" t="s">
        <v>271</v>
      </c>
      <c r="C5" s="83">
        <f>'Att B1 123118 Depr_Chg-ex trans'!U359</f>
        <v>-242940.28838589121</v>
      </c>
      <c r="D5" s="83"/>
      <c r="E5" s="83"/>
      <c r="F5" s="82" t="s">
        <v>273</v>
      </c>
      <c r="G5" s="83"/>
      <c r="I5" s="84">
        <f>SUM(C5,E5,G5)</f>
        <v>-242940.28838589121</v>
      </c>
    </row>
    <row r="6" spans="1:9" outlineLevel="1" x14ac:dyDescent="0.25">
      <c r="A6" s="78" t="s">
        <v>240</v>
      </c>
      <c r="C6" s="83">
        <f>'Att B1 123118 Depr_Chg-ex trans'!U376</f>
        <v>0</v>
      </c>
      <c r="D6" s="83"/>
      <c r="E6" s="83"/>
      <c r="F6" s="83"/>
      <c r="G6" s="83"/>
      <c r="I6" s="84">
        <f>SUM(C6,E6,G6)</f>
        <v>0</v>
      </c>
    </row>
    <row r="7" spans="1:9" outlineLevel="1" x14ac:dyDescent="0.25">
      <c r="A7" s="78" t="s">
        <v>241</v>
      </c>
      <c r="C7" s="83">
        <f>'Att B1 123118 Depr_Chg-ex trans'!U392</f>
        <v>0</v>
      </c>
      <c r="D7" s="83"/>
      <c r="E7" s="83"/>
      <c r="F7" s="83"/>
      <c r="G7" s="83"/>
      <c r="I7" s="84">
        <f>SUM(C7,E7,G7)</f>
        <v>0</v>
      </c>
    </row>
    <row r="8" spans="1:9" outlineLevel="1" x14ac:dyDescent="0.25">
      <c r="A8" s="78" t="s">
        <v>242</v>
      </c>
      <c r="C8" s="83">
        <f>'Att B1 123118 Depr_Chg-ex trans'!U410</f>
        <v>0</v>
      </c>
      <c r="D8" s="83"/>
      <c r="E8" s="83"/>
      <c r="F8" s="83"/>
      <c r="G8" s="83"/>
      <c r="I8" s="84">
        <f>SUM(C8,E8,G8)</f>
        <v>0</v>
      </c>
    </row>
    <row r="9" spans="1:9" outlineLevel="1" x14ac:dyDescent="0.25">
      <c r="A9" s="99" t="s">
        <v>281</v>
      </c>
      <c r="B9" s="99"/>
      <c r="C9" s="86">
        <f>SUM(C5:C8)</f>
        <v>-242940.28838589121</v>
      </c>
      <c r="D9" s="83"/>
      <c r="E9" s="86">
        <f>SUM(E5:E8)</f>
        <v>0</v>
      </c>
      <c r="F9" s="83"/>
      <c r="G9" s="86"/>
      <c r="I9" s="86">
        <f>SUM(I5:I8)</f>
        <v>-242940.28838589121</v>
      </c>
    </row>
    <row r="10" spans="1:9" outlineLevel="1" x14ac:dyDescent="0.25">
      <c r="C10" s="83"/>
      <c r="D10" s="83"/>
      <c r="E10" s="83"/>
      <c r="F10" s="83"/>
      <c r="G10" s="83"/>
    </row>
    <row r="11" spans="1:9" outlineLevel="1" x14ac:dyDescent="0.25">
      <c r="A11" s="78" t="s">
        <v>245</v>
      </c>
      <c r="C11" s="83"/>
      <c r="D11" s="83"/>
      <c r="E11" s="83"/>
      <c r="F11" s="83"/>
      <c r="G11" s="83"/>
    </row>
    <row r="12" spans="1:9" outlineLevel="1" x14ac:dyDescent="0.25">
      <c r="A12" s="78" t="s">
        <v>246</v>
      </c>
      <c r="C12" s="83">
        <f>'Att B1 123118 Depr_Chg-ex trans'!U491</f>
        <v>0</v>
      </c>
      <c r="D12" s="83"/>
      <c r="E12" s="83"/>
      <c r="F12" s="83"/>
      <c r="G12" s="83"/>
      <c r="I12" s="84">
        <f>SUM(C12,E12,G12)</f>
        <v>0</v>
      </c>
    </row>
    <row r="13" spans="1:9" outlineLevel="1" x14ac:dyDescent="0.25">
      <c r="A13" s="78" t="s">
        <v>247</v>
      </c>
      <c r="C13" s="83">
        <f>'Att B1 123118 Depr_Chg-ex trans'!U501</f>
        <v>0</v>
      </c>
      <c r="D13" s="83"/>
      <c r="E13" s="83"/>
      <c r="F13" s="83"/>
      <c r="G13" s="83"/>
      <c r="I13" s="84">
        <f>SUM(C13,E13,G13)</f>
        <v>0</v>
      </c>
    </row>
    <row r="14" spans="1:9" outlineLevel="1" x14ac:dyDescent="0.25">
      <c r="A14" s="78" t="s">
        <v>218</v>
      </c>
      <c r="C14" s="83">
        <f>'Att B1 123118 Depr_Chg-ex trans'!U515</f>
        <v>24282.891609999981</v>
      </c>
      <c r="D14" s="83"/>
      <c r="E14" s="83"/>
      <c r="F14" s="83"/>
      <c r="G14" s="83"/>
      <c r="I14" s="84">
        <f>SUM(C14,E14,G14)</f>
        <v>24282.891609999981</v>
      </c>
    </row>
    <row r="15" spans="1:9" outlineLevel="1" x14ac:dyDescent="0.25">
      <c r="A15" s="78" t="s">
        <v>248</v>
      </c>
      <c r="C15" s="83">
        <f>'Att B1 123118 Depr_Chg-ex trans'!U530</f>
        <v>0</v>
      </c>
      <c r="D15" s="83"/>
      <c r="E15" s="83"/>
      <c r="F15" s="83"/>
      <c r="G15" s="83"/>
      <c r="I15" s="84">
        <f>SUM(C15,E15,G15)</f>
        <v>0</v>
      </c>
    </row>
    <row r="16" spans="1:9" outlineLevel="1" x14ac:dyDescent="0.25">
      <c r="A16" s="78" t="s">
        <v>249</v>
      </c>
      <c r="C16" s="83">
        <f>'Att B1 123118 Depr_Chg-ex trans'!U542</f>
        <v>-5342.5077271908767</v>
      </c>
      <c r="D16" s="83"/>
      <c r="E16" s="83"/>
      <c r="F16" s="83"/>
      <c r="G16" s="83"/>
      <c r="I16" s="84">
        <f>SUM(C16,E16,G16)</f>
        <v>-5342.5077271908767</v>
      </c>
    </row>
    <row r="17" spans="1:9" outlineLevel="1" x14ac:dyDescent="0.25">
      <c r="A17" s="99" t="s">
        <v>250</v>
      </c>
      <c r="B17" s="99"/>
      <c r="C17" s="100">
        <f>SUM(C12:C16)</f>
        <v>18940.383882809103</v>
      </c>
      <c r="D17" s="83"/>
      <c r="E17" s="100">
        <f>SUM(E12:E16)</f>
        <v>0</v>
      </c>
      <c r="F17" s="83"/>
      <c r="G17" s="100"/>
      <c r="I17" s="100">
        <f>SUM(I12:I16)</f>
        <v>18940.383882809103</v>
      </c>
    </row>
    <row r="18" spans="1:9" x14ac:dyDescent="0.25">
      <c r="A18" s="78" t="s">
        <v>288</v>
      </c>
      <c r="C18" s="90">
        <f>SUM(C9,C17)</f>
        <v>-223999.9045030821</v>
      </c>
      <c r="D18" s="83"/>
      <c r="E18" s="90">
        <f>SUM(E9,E17)</f>
        <v>0</v>
      </c>
      <c r="F18" s="83"/>
      <c r="G18" s="90"/>
      <c r="I18" s="108">
        <f>SUM(I9,I17)</f>
        <v>-223999.9045030821</v>
      </c>
    </row>
    <row r="19" spans="1:9" x14ac:dyDescent="0.25">
      <c r="C19" s="83"/>
      <c r="D19" s="83"/>
      <c r="E19" s="83"/>
      <c r="F19" s="83"/>
      <c r="G19" s="83"/>
    </row>
    <row r="20" spans="1:9" outlineLevel="1" x14ac:dyDescent="0.25">
      <c r="A20" s="78" t="s">
        <v>215</v>
      </c>
      <c r="C20" s="83"/>
      <c r="D20" s="83"/>
      <c r="E20" s="83"/>
      <c r="F20" s="83"/>
      <c r="G20" s="83"/>
      <c r="I20" s="84">
        <f>SUM(C20,E20,G20)</f>
        <v>0</v>
      </c>
    </row>
    <row r="21" spans="1:9" outlineLevel="1" x14ac:dyDescent="0.25">
      <c r="A21" s="78" t="s">
        <v>246</v>
      </c>
      <c r="C21" s="83">
        <f>'Att B1 123118 Depr_Chg-ex trans'!U430</f>
        <v>0</v>
      </c>
      <c r="D21" s="83"/>
      <c r="E21" s="83"/>
      <c r="F21" s="83"/>
      <c r="G21" s="83"/>
      <c r="I21" s="84">
        <f>SUM(C21,E21,G21)</f>
        <v>0</v>
      </c>
    </row>
    <row r="22" spans="1:9" outlineLevel="1" x14ac:dyDescent="0.25">
      <c r="A22" s="78" t="s">
        <v>218</v>
      </c>
      <c r="C22" s="101">
        <f>'Att B1 123118 Depr_Chg-ex trans'!U443</f>
        <v>-45497.585859999992</v>
      </c>
      <c r="D22" s="83"/>
      <c r="E22" s="101"/>
      <c r="F22" s="83"/>
      <c r="G22" s="101"/>
      <c r="I22" s="107">
        <f>SUM(C22,E22,G22)</f>
        <v>-45497.585859999992</v>
      </c>
    </row>
    <row r="23" spans="1:9" x14ac:dyDescent="0.25">
      <c r="A23" s="78" t="s">
        <v>215</v>
      </c>
      <c r="C23" s="90">
        <f>SUM(C21:C22)</f>
        <v>-45497.585859999992</v>
      </c>
      <c r="D23" s="83"/>
      <c r="E23" s="90">
        <f>SUM(E21:E22)</f>
        <v>0</v>
      </c>
      <c r="F23" s="83"/>
      <c r="G23" s="90"/>
      <c r="I23" s="90">
        <f>SUM(I21:I22)</f>
        <v>-45497.585859999992</v>
      </c>
    </row>
    <row r="24" spans="1:9" x14ac:dyDescent="0.25">
      <c r="C24" s="83"/>
      <c r="D24" s="83"/>
      <c r="E24" s="83"/>
      <c r="F24" s="83"/>
      <c r="G24" s="83"/>
    </row>
    <row r="25" spans="1:9" outlineLevel="1" x14ac:dyDescent="0.25">
      <c r="A25" s="78" t="s">
        <v>243</v>
      </c>
      <c r="C25" s="83"/>
      <c r="D25" s="83"/>
      <c r="E25" s="83"/>
      <c r="F25" s="83"/>
      <c r="G25" s="83"/>
    </row>
    <row r="26" spans="1:9" outlineLevel="1" x14ac:dyDescent="0.25">
      <c r="A26" s="78" t="s">
        <v>244</v>
      </c>
      <c r="C26" s="83">
        <f>'Att B1 123118 Depr_Chg-ex trans'!U450</f>
        <v>0</v>
      </c>
      <c r="D26" s="83"/>
      <c r="E26" s="83"/>
      <c r="F26" s="83"/>
      <c r="G26" s="83"/>
      <c r="I26" s="84">
        <f>SUM(C26,E26,G26)</f>
        <v>0</v>
      </c>
    </row>
    <row r="27" spans="1:9" outlineLevel="1" x14ac:dyDescent="0.25">
      <c r="A27" s="78" t="s">
        <v>227</v>
      </c>
      <c r="C27" s="83">
        <f>'Att B1 123118 Depr_Chg-ex trans'!U461</f>
        <v>0</v>
      </c>
      <c r="D27" s="83"/>
      <c r="E27" s="83"/>
      <c r="F27" s="83"/>
      <c r="G27" s="83"/>
      <c r="I27" s="84">
        <f>SUM(C27,E27,G27)</f>
        <v>0</v>
      </c>
    </row>
    <row r="28" spans="1:9" outlineLevel="1" x14ac:dyDescent="0.25">
      <c r="A28" s="78" t="s">
        <v>252</v>
      </c>
      <c r="C28" s="83">
        <f>'Att B1 123118 Depr_Chg-ex trans'!U473</f>
        <v>450247.08249400003</v>
      </c>
      <c r="D28" s="83"/>
      <c r="E28" s="83"/>
      <c r="F28" s="83"/>
      <c r="G28" s="83"/>
      <c r="I28" s="84">
        <f>SUM(C28,E28,G28)</f>
        <v>450247.08249400003</v>
      </c>
    </row>
    <row r="29" spans="1:9" outlineLevel="1" x14ac:dyDescent="0.25">
      <c r="A29" s="78" t="s">
        <v>226</v>
      </c>
      <c r="C29" s="101">
        <f>'Att B1 123118 Depr_Chg-ex trans'!U485</f>
        <v>0</v>
      </c>
      <c r="D29" s="83"/>
      <c r="E29" s="101"/>
      <c r="F29" s="83"/>
      <c r="G29" s="101"/>
      <c r="I29" s="107">
        <f>SUM(C29,E29,G29)</f>
        <v>0</v>
      </c>
    </row>
    <row r="30" spans="1:9" x14ac:dyDescent="0.25">
      <c r="A30" s="78" t="s">
        <v>216</v>
      </c>
      <c r="C30" s="90">
        <f>SUM(C26:C29)</f>
        <v>450247.08249400003</v>
      </c>
      <c r="D30" s="83"/>
      <c r="E30" s="90">
        <f>SUM(E26:E29)</f>
        <v>0</v>
      </c>
      <c r="F30" s="83"/>
      <c r="G30" s="90">
        <f>SUM(G26:G29)</f>
        <v>0</v>
      </c>
      <c r="I30" s="90">
        <f>SUM(I26:I29)</f>
        <v>450247.08249400003</v>
      </c>
    </row>
    <row r="31" spans="1:9" x14ac:dyDescent="0.25">
      <c r="C31" s="83"/>
      <c r="D31" s="83"/>
      <c r="E31" s="83"/>
      <c r="F31" s="83"/>
      <c r="G31" s="83"/>
    </row>
    <row r="32" spans="1:9" x14ac:dyDescent="0.25">
      <c r="A32" s="78" t="s">
        <v>214</v>
      </c>
      <c r="C32" s="90">
        <v>0</v>
      </c>
      <c r="D32" s="82" t="s">
        <v>272</v>
      </c>
      <c r="E32" s="83">
        <f>'Att B2 123118 Transp-Depr_Exp'!S19</f>
        <v>-131580.33177190225</v>
      </c>
      <c r="F32" s="83"/>
      <c r="G32" s="83">
        <v>0</v>
      </c>
      <c r="I32" s="84">
        <f>SUM(C32,E32,G32)</f>
        <v>-131580.33177190225</v>
      </c>
    </row>
    <row r="33" spans="1:9" x14ac:dyDescent="0.25">
      <c r="C33" s="83"/>
      <c r="D33" s="83"/>
      <c r="E33" s="83"/>
      <c r="F33" s="83"/>
      <c r="G33" s="83"/>
    </row>
    <row r="34" spans="1:9" ht="15.75" thickBot="1" x14ac:dyDescent="0.3">
      <c r="A34" s="78" t="s">
        <v>251</v>
      </c>
      <c r="C34" s="89">
        <f>SUM(C18, C23,C30,C32)</f>
        <v>180749.59213091794</v>
      </c>
      <c r="D34" s="83"/>
      <c r="E34" s="89">
        <f>SUM(E18, E23,E30,E32)</f>
        <v>-131580.33177190225</v>
      </c>
      <c r="F34" s="83"/>
      <c r="G34" s="89">
        <f>SUM(G18, G23,G30,G32)</f>
        <v>0</v>
      </c>
      <c r="I34" s="98">
        <f>SUM(I18, I23,I30,I32)</f>
        <v>49169.260359015694</v>
      </c>
    </row>
    <row r="35" spans="1:9" ht="15.75" thickTop="1" x14ac:dyDescent="0.25">
      <c r="C35" s="83"/>
    </row>
    <row r="36" spans="1:9" x14ac:dyDescent="0.25">
      <c r="C36" s="83"/>
    </row>
  </sheetData>
  <pageMargins left="0.7" right="0.7" top="0.75" bottom="0.75" header="0.3" footer="0.3"/>
  <pageSetup scale="89" orientation="landscape" horizontalDpi="1200" verticalDpi="1200" r:id="rId1"/>
  <headerFooter>
    <oddFooter>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activeCell="L29" sqref="L29"/>
    </sheetView>
  </sheetViews>
  <sheetFormatPr defaultColWidth="9.140625" defaultRowHeight="15" outlineLevelRow="1" outlineLevelCol="1" x14ac:dyDescent="0.25"/>
  <cols>
    <col min="1" max="1" width="38.28515625" style="78" customWidth="1"/>
    <col min="2" max="2" width="15.7109375" style="78" customWidth="1" outlineLevel="1"/>
    <col min="3" max="3" width="9.28515625" style="78" customWidth="1" outlineLevel="1"/>
    <col min="4" max="4" width="15" style="78" customWidth="1" outlineLevel="1"/>
    <col min="5" max="5" width="2.85546875" style="78" customWidth="1" outlineLevel="1"/>
    <col min="6" max="6" width="10.5703125" style="78" bestFit="1" customWidth="1"/>
    <col min="7" max="16384" width="9.140625" style="78"/>
  </cols>
  <sheetData>
    <row r="1" spans="1:6" x14ac:dyDescent="0.25">
      <c r="A1" s="77" t="s">
        <v>287</v>
      </c>
      <c r="B1" s="83"/>
    </row>
    <row r="2" spans="1:6" x14ac:dyDescent="0.25">
      <c r="A2" s="77"/>
      <c r="B2" s="83"/>
    </row>
    <row r="3" spans="1:6" ht="29.25" x14ac:dyDescent="0.25">
      <c r="B3" s="79" t="s">
        <v>275</v>
      </c>
      <c r="C3" s="80"/>
      <c r="D3" s="81" t="s">
        <v>276</v>
      </c>
      <c r="F3" s="81" t="s">
        <v>38</v>
      </c>
    </row>
    <row r="4" spans="1:6" outlineLevel="1" x14ac:dyDescent="0.25">
      <c r="A4" s="78" t="s">
        <v>239</v>
      </c>
      <c r="B4" s="83"/>
    </row>
    <row r="5" spans="1:6" outlineLevel="1" x14ac:dyDescent="0.25">
      <c r="A5" s="78" t="s">
        <v>217</v>
      </c>
      <c r="B5" s="83">
        <f>'Att B1 123118 Depr_Chg-ex trans'!U375</f>
        <v>0</v>
      </c>
      <c r="C5" s="83"/>
      <c r="D5" s="83">
        <f>'Att B1 123118 Depr_Chg-ex trans'!U359+'Attachment A.1-Oregon'!G5</f>
        <v>-242940.28838589121</v>
      </c>
      <c r="F5" s="84">
        <f>SUM(B5,D5)</f>
        <v>-242940.28838589121</v>
      </c>
    </row>
    <row r="6" spans="1:6" outlineLevel="1" x14ac:dyDescent="0.25">
      <c r="A6" s="78" t="s">
        <v>240</v>
      </c>
      <c r="B6" s="83">
        <f>'Att B1 123118 Depr_Chg-ex trans'!U376</f>
        <v>0</v>
      </c>
      <c r="C6" s="83"/>
      <c r="D6" s="83"/>
      <c r="F6" s="84">
        <f>SUM(B6,D6)</f>
        <v>0</v>
      </c>
    </row>
    <row r="7" spans="1:6" outlineLevel="1" x14ac:dyDescent="0.25">
      <c r="A7" s="78" t="s">
        <v>241</v>
      </c>
      <c r="B7" s="83">
        <f>'Att B1 123118 Depr_Chg-ex trans'!U392</f>
        <v>0</v>
      </c>
      <c r="C7" s="83"/>
      <c r="D7" s="83"/>
      <c r="F7" s="84">
        <f>SUM(B7,D7)</f>
        <v>0</v>
      </c>
    </row>
    <row r="8" spans="1:6" outlineLevel="1" x14ac:dyDescent="0.25">
      <c r="A8" s="78" t="s">
        <v>242</v>
      </c>
      <c r="B8" s="83">
        <f>'Att B1 123118 Depr_Chg-ex trans'!U410</f>
        <v>0</v>
      </c>
      <c r="C8" s="83"/>
      <c r="D8" s="83"/>
      <c r="F8" s="84">
        <f>SUM(B8,D8)</f>
        <v>0</v>
      </c>
    </row>
    <row r="9" spans="1:6" outlineLevel="1" x14ac:dyDescent="0.25">
      <c r="A9" s="99" t="s">
        <v>281</v>
      </c>
      <c r="B9" s="86">
        <f>SUM(B5:B8)</f>
        <v>0</v>
      </c>
      <c r="C9" s="83"/>
      <c r="D9" s="86">
        <f>SUM(D5:D8)</f>
        <v>-242940.28838589121</v>
      </c>
      <c r="F9" s="86">
        <f>SUM(F5:F8)</f>
        <v>-242940.28838589121</v>
      </c>
    </row>
    <row r="10" spans="1:6" outlineLevel="1" x14ac:dyDescent="0.25">
      <c r="B10" s="83"/>
      <c r="C10" s="83"/>
      <c r="D10" s="83"/>
    </row>
    <row r="11" spans="1:6" outlineLevel="1" x14ac:dyDescent="0.25">
      <c r="A11" s="78" t="s">
        <v>245</v>
      </c>
      <c r="B11" s="83"/>
      <c r="C11" s="83"/>
      <c r="D11" s="83"/>
    </row>
    <row r="12" spans="1:6" outlineLevel="1" x14ac:dyDescent="0.25">
      <c r="A12" s="78" t="s">
        <v>246</v>
      </c>
      <c r="B12" s="83">
        <f>'Att B1 123118 Depr_Chg-ex trans'!U491</f>
        <v>0</v>
      </c>
      <c r="C12" s="83"/>
      <c r="D12" s="83"/>
      <c r="F12" s="84">
        <f>SUM(B12,D12)</f>
        <v>0</v>
      </c>
    </row>
    <row r="13" spans="1:6" outlineLevel="1" x14ac:dyDescent="0.25">
      <c r="A13" s="78" t="s">
        <v>247</v>
      </c>
      <c r="B13" s="83">
        <f>'Att B1 123118 Depr_Chg-ex trans'!U501</f>
        <v>0</v>
      </c>
      <c r="C13" s="83"/>
      <c r="D13" s="83"/>
      <c r="F13" s="84">
        <f>SUM(B13,D13)</f>
        <v>0</v>
      </c>
    </row>
    <row r="14" spans="1:6" outlineLevel="1" x14ac:dyDescent="0.25">
      <c r="A14" s="78" t="s">
        <v>218</v>
      </c>
      <c r="B14" s="83">
        <f>'Att B1 123118 Depr_Chg-ex trans'!U529</f>
        <v>0</v>
      </c>
      <c r="C14" s="83"/>
      <c r="D14" s="83">
        <f>'Att B1 123118 Depr_Chg-ex trans'!U515+'Attachment A.1-Oregon'!G14</f>
        <v>24282.891609999981</v>
      </c>
      <c r="F14" s="84">
        <f>SUM(B14,D14)</f>
        <v>24282.891609999981</v>
      </c>
    </row>
    <row r="15" spans="1:6" outlineLevel="1" x14ac:dyDescent="0.25">
      <c r="A15" s="78" t="s">
        <v>248</v>
      </c>
      <c r="B15" s="83">
        <f>'Att B1 123118 Depr_Chg-ex trans'!U530</f>
        <v>0</v>
      </c>
      <c r="C15" s="83"/>
      <c r="D15" s="83"/>
      <c r="F15" s="84">
        <f>SUM(B15,D15)</f>
        <v>0</v>
      </c>
    </row>
    <row r="16" spans="1:6" outlineLevel="1" x14ac:dyDescent="0.25">
      <c r="A16" s="78" t="s">
        <v>249</v>
      </c>
      <c r="B16" s="83">
        <f>'Att B1 123118 Depr_Chg-ex trans'!U531</f>
        <v>0</v>
      </c>
      <c r="C16" s="83"/>
      <c r="D16" s="83">
        <f>'Att B1 123118 Depr_Chg-ex trans'!U542+'Attachment A.1-Oregon'!G16</f>
        <v>-5342.5077271908767</v>
      </c>
      <c r="F16" s="84">
        <f>SUM(B16,D16)</f>
        <v>-5342.5077271908767</v>
      </c>
    </row>
    <row r="17" spans="1:6" outlineLevel="1" x14ac:dyDescent="0.25">
      <c r="A17" s="99" t="s">
        <v>250</v>
      </c>
      <c r="B17" s="100">
        <f>SUM(B12:B16)</f>
        <v>0</v>
      </c>
      <c r="C17" s="83"/>
      <c r="D17" s="100">
        <f>SUM(D12:D16)</f>
        <v>18940.383882809103</v>
      </c>
      <c r="F17" s="100">
        <f>SUM(F12:F16)</f>
        <v>18940.383882809103</v>
      </c>
    </row>
    <row r="18" spans="1:6" x14ac:dyDescent="0.25">
      <c r="A18" s="78" t="s">
        <v>267</v>
      </c>
      <c r="B18" s="90">
        <f>SUM(B9,B17)</f>
        <v>0</v>
      </c>
      <c r="C18" s="83"/>
      <c r="D18" s="90">
        <f>SUM(D9,D17)</f>
        <v>-223999.9045030821</v>
      </c>
      <c r="F18" s="90">
        <f>SUM(F9,F17)</f>
        <v>-223999.9045030821</v>
      </c>
    </row>
    <row r="19" spans="1:6" x14ac:dyDescent="0.25">
      <c r="B19" s="83"/>
      <c r="C19" s="83"/>
      <c r="D19" s="83"/>
    </row>
    <row r="20" spans="1:6" outlineLevel="1" x14ac:dyDescent="0.25">
      <c r="A20" s="78" t="s">
        <v>215</v>
      </c>
      <c r="B20" s="83"/>
      <c r="C20" s="83"/>
      <c r="D20" s="83"/>
      <c r="F20" s="84"/>
    </row>
    <row r="21" spans="1:6" outlineLevel="1" x14ac:dyDescent="0.25">
      <c r="A21" s="78" t="s">
        <v>246</v>
      </c>
      <c r="B21" s="83">
        <f>'Att B1 123118 Depr_Chg-ex trans'!U430</f>
        <v>0</v>
      </c>
      <c r="C21" s="83"/>
      <c r="D21" s="83"/>
      <c r="F21" s="84">
        <f>SUM(B21,D21)</f>
        <v>0</v>
      </c>
    </row>
    <row r="22" spans="1:6" outlineLevel="1" x14ac:dyDescent="0.25">
      <c r="A22" s="78" t="s">
        <v>218</v>
      </c>
      <c r="B22" s="101">
        <f>'Att B1 123118 Depr_Chg-ex trans'!U443</f>
        <v>-45497.585859999992</v>
      </c>
      <c r="C22" s="83"/>
      <c r="D22" s="101"/>
      <c r="F22" s="107">
        <f>SUM(B22,D22)</f>
        <v>-45497.585859999992</v>
      </c>
    </row>
    <row r="23" spans="1:6" x14ac:dyDescent="0.25">
      <c r="A23" s="78" t="s">
        <v>253</v>
      </c>
      <c r="B23" s="90">
        <f>SUM(B21:B22)</f>
        <v>-45497.585859999992</v>
      </c>
      <c r="C23" s="83"/>
      <c r="D23" s="90">
        <f>SUM(D21:D22)</f>
        <v>0</v>
      </c>
      <c r="F23" s="90">
        <f>SUM(F21:F22)</f>
        <v>-45497.585859999992</v>
      </c>
    </row>
    <row r="24" spans="1:6" x14ac:dyDescent="0.25">
      <c r="B24" s="83"/>
      <c r="C24" s="83"/>
      <c r="D24" s="83"/>
    </row>
    <row r="25" spans="1:6" outlineLevel="1" x14ac:dyDescent="0.25">
      <c r="A25" s="78" t="s">
        <v>243</v>
      </c>
      <c r="B25" s="83"/>
      <c r="C25" s="83"/>
      <c r="D25" s="83"/>
    </row>
    <row r="26" spans="1:6" outlineLevel="1" x14ac:dyDescent="0.25">
      <c r="A26" s="78" t="s">
        <v>244</v>
      </c>
      <c r="B26" s="83">
        <f>'Att B1 123118 Depr_Chg-ex trans'!U450</f>
        <v>0</v>
      </c>
      <c r="C26" s="83"/>
      <c r="D26" s="83"/>
      <c r="F26" s="84">
        <f>SUM(B26,D26)</f>
        <v>0</v>
      </c>
    </row>
    <row r="27" spans="1:6" outlineLevel="1" x14ac:dyDescent="0.25">
      <c r="A27" s="78" t="s">
        <v>227</v>
      </c>
      <c r="B27" s="83">
        <f>'Att B1 123118 Depr_Chg-ex trans'!U461</f>
        <v>0</v>
      </c>
      <c r="C27" s="83"/>
      <c r="D27" s="83"/>
      <c r="F27" s="84">
        <f>SUM(B27,D27)</f>
        <v>0</v>
      </c>
    </row>
    <row r="28" spans="1:6" outlineLevel="1" x14ac:dyDescent="0.25">
      <c r="A28" s="78" t="s">
        <v>252</v>
      </c>
      <c r="B28" s="83">
        <f>'Att B1 123118 Depr_Chg-ex trans'!U473</f>
        <v>450247.08249400003</v>
      </c>
      <c r="C28" s="83"/>
      <c r="D28" s="83"/>
      <c r="F28" s="84">
        <f>SUM(B28,D28)</f>
        <v>450247.08249400003</v>
      </c>
    </row>
    <row r="29" spans="1:6" outlineLevel="1" x14ac:dyDescent="0.25">
      <c r="A29" s="78" t="s">
        <v>226</v>
      </c>
      <c r="B29" s="101">
        <f>'Att B1 123118 Depr_Chg-ex trans'!U485</f>
        <v>0</v>
      </c>
      <c r="C29" s="83"/>
      <c r="D29" s="101"/>
      <c r="F29" s="107">
        <f>SUM(B29,D29)</f>
        <v>0</v>
      </c>
    </row>
    <row r="30" spans="1:6" x14ac:dyDescent="0.25">
      <c r="A30" s="78" t="s">
        <v>228</v>
      </c>
      <c r="B30" s="90">
        <f>SUM(B26:B29)</f>
        <v>450247.08249400003</v>
      </c>
      <c r="C30" s="83"/>
      <c r="D30" s="90">
        <f>SUM(D26:D29)</f>
        <v>0</v>
      </c>
      <c r="F30" s="90">
        <f>SUM(F26:F29)</f>
        <v>450247.08249400003</v>
      </c>
    </row>
    <row r="31" spans="1:6" x14ac:dyDescent="0.25">
      <c r="B31" s="83"/>
      <c r="C31" s="83"/>
      <c r="D31" s="83"/>
    </row>
    <row r="32" spans="1:6" x14ac:dyDescent="0.25">
      <c r="A32" s="78" t="s">
        <v>214</v>
      </c>
      <c r="B32" s="90">
        <f>'Att B2 123118 Transp-Depr_Exp'!S17</f>
        <v>-126604.38377438227</v>
      </c>
      <c r="C32" s="83"/>
      <c r="D32" s="83">
        <f>'Att B2 123118 Transp-Depr_Exp'!S19-B32</f>
        <v>-4975.9479975199793</v>
      </c>
      <c r="F32" s="84">
        <f>SUM(B32,D32)</f>
        <v>-131580.33177190225</v>
      </c>
    </row>
    <row r="33" spans="1:6" x14ac:dyDescent="0.25">
      <c r="B33" s="83"/>
      <c r="C33" s="83"/>
      <c r="D33" s="83"/>
    </row>
    <row r="34" spans="1:6" ht="15.75" thickBot="1" x14ac:dyDescent="0.3">
      <c r="A34" s="78" t="s">
        <v>251</v>
      </c>
      <c r="B34" s="89">
        <f>SUM(B18, B23,B30,B32)</f>
        <v>278145.1128596178</v>
      </c>
      <c r="C34" s="83"/>
      <c r="D34" s="89">
        <f>SUM(D18, D23,D30,D32)</f>
        <v>-228975.85250060208</v>
      </c>
      <c r="F34" s="89">
        <f>SUM(F18, F23,F30,F32)</f>
        <v>49169.260359015694</v>
      </c>
    </row>
    <row r="35" spans="1:6" ht="15.75" thickTop="1" x14ac:dyDescent="0.25">
      <c r="B35" s="83"/>
    </row>
    <row r="36" spans="1:6" x14ac:dyDescent="0.25">
      <c r="B36" s="83"/>
    </row>
  </sheetData>
  <pageMargins left="0.7" right="0.7" top="0.75" bottom="0.75" header="0.3" footer="0.3"/>
  <pageSetup scale="97" orientation="landscape" horizontalDpi="1200" verticalDpi="1200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6"/>
  <sheetViews>
    <sheetView topLeftCell="A508" zoomScale="90" zoomScaleNormal="90" workbookViewId="0">
      <selection activeCell="L542" sqref="L542"/>
    </sheetView>
  </sheetViews>
  <sheetFormatPr defaultColWidth="9.140625" defaultRowHeight="12.75" outlineLevelRow="1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3.28515625" style="26" bestFit="1" customWidth="1"/>
    <col min="15" max="15" width="11.5703125" style="26" bestFit="1" customWidth="1"/>
    <col min="16" max="16" width="2.85546875" style="26" customWidth="1"/>
    <col min="17" max="17" width="12.28515625" style="26" bestFit="1" customWidth="1"/>
    <col min="18" max="18" width="12.42578125" style="26" bestFit="1" customWidth="1"/>
    <col min="19" max="19" width="11.7109375" style="26" bestFit="1" customWidth="1"/>
    <col min="20" max="21" width="11" style="26" bestFit="1" customWidth="1"/>
    <col min="22" max="16384" width="9.140625" style="26"/>
  </cols>
  <sheetData>
    <row r="1" spans="1:21" hidden="1" outlineLevel="1" x14ac:dyDescent="0.2">
      <c r="G1" s="27">
        <f>'Wkpr-Stdy Bal (ex. trnsptn)'!G1+('Wkpr-201612 TTP Adj Summary'!G241-'Wkpr-201612 TTP Adj Summary'!G238)</f>
        <v>5455224823.829998</v>
      </c>
    </row>
    <row r="2" spans="1:21" hidden="1" outlineLevel="1" x14ac:dyDescent="0.2">
      <c r="G2" s="28">
        <f>G546</f>
        <v>5455224823.8299999</v>
      </c>
    </row>
    <row r="3" spans="1:21" hidden="1" outlineLevel="1" x14ac:dyDescent="0.2">
      <c r="G3" s="28">
        <f>G1-G2</f>
        <v>0</v>
      </c>
    </row>
    <row r="4" spans="1:21" collapsed="1" x14ac:dyDescent="0.2">
      <c r="A4" s="26" t="s">
        <v>312</v>
      </c>
    </row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290</v>
      </c>
      <c r="H6" s="33"/>
      <c r="I6" s="34" t="s">
        <v>17</v>
      </c>
      <c r="J6" s="8" t="s">
        <v>18</v>
      </c>
      <c r="K6" s="33"/>
      <c r="L6" s="8" t="s">
        <v>19</v>
      </c>
      <c r="M6" s="33"/>
      <c r="N6" s="34" t="s">
        <v>20</v>
      </c>
      <c r="O6" s="8" t="s">
        <v>21</v>
      </c>
      <c r="P6" s="35"/>
      <c r="Q6" s="8" t="s">
        <v>22</v>
      </c>
      <c r="R6" s="8" t="s">
        <v>23</v>
      </c>
      <c r="S6" s="8" t="s">
        <v>24</v>
      </c>
      <c r="T6" s="8" t="s">
        <v>25</v>
      </c>
      <c r="U6" s="8" t="s">
        <v>26</v>
      </c>
    </row>
    <row r="7" spans="1:21" x14ac:dyDescent="0.2">
      <c r="A7" s="26" t="s">
        <v>27</v>
      </c>
    </row>
    <row r="8" spans="1:21" x14ac:dyDescent="0.2">
      <c r="F8" s="26" t="s">
        <v>133</v>
      </c>
    </row>
    <row r="9" spans="1:21" x14ac:dyDescent="0.2">
      <c r="B9" s="26" t="s">
        <v>29</v>
      </c>
      <c r="C9" s="26" t="s">
        <v>134</v>
      </c>
      <c r="D9" s="26">
        <f>E9*1000</f>
        <v>310300</v>
      </c>
      <c r="E9" s="36">
        <v>310.3</v>
      </c>
      <c r="F9" s="26" t="s">
        <v>44</v>
      </c>
      <c r="G9" s="27">
        <f>SUMIFS('Wkpr-Stdy Bal (ex. trnsptn)'!$G$9:$G$534,'Wkpr-Stdy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Summary'!$G$9:$G$238,'Wkpr-201612 TTP Adj Summary'!$B$9:$B$238,'Att B1 123118 Depr_Chg-ex trans'!$B9,'Wkpr-201612 TTP Adj Summary'!$C$9:$C$238,'Att B1 123118 Depr_Chg-ex trans'!$C9,'Wkpr-201612 TTP Adj Summary'!$D$9:$D$238,'Att B1 123118 Depr_Chg-ex trans'!$D9)</f>
        <v>138174.5</v>
      </c>
      <c r="H9" s="27"/>
      <c r="I9" s="37">
        <f>'Wkpr-Stdy Bal (ex. trnsptn)'!I9</f>
        <v>1.4500000000000001E-2</v>
      </c>
      <c r="J9" s="28">
        <f>G9*I9</f>
        <v>2003.53025</v>
      </c>
      <c r="L9" s="37">
        <f>'Wkpr-Stdy Bal (ex. trnsptn)'!L9</f>
        <v>1.32E-2</v>
      </c>
      <c r="N9" s="28">
        <f>G9*L9</f>
        <v>1823.9033999999999</v>
      </c>
      <c r="O9" s="28">
        <f>N9-J9</f>
        <v>-179.6268500000001</v>
      </c>
      <c r="Q9" s="27">
        <f>SUMIFS('Wkpr-Stdy Bal (ex. trnsptn)'!$Q$9:$Q$534,'Wkpr-Stdy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Summary'!$Q$9:$Q$238,'Wkpr-201612 TTP Adj Summary'!$B$9:$B$238,'Att B1 123118 Depr_Chg-ex trans'!$B9,'Wkpr-201612 TTP Adj Summary'!$C$9:$C$238,'Att B1 123118 Depr_Chg-ex trans'!$C9,'Wkpr-201612 TTP Adj Summary'!$D$9:$D$238,'Att B1 123118 Depr_Chg-ex trans'!$D9)</f>
        <v>-117.45799721499998</v>
      </c>
      <c r="R9" s="27">
        <f>SUMIFS('Wkpr-Stdy Bal (ex. trnsptn)'!$R$9:$R$534,'Wkpr-Stdy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Summary'!$R$9:$R$238,'Wkpr-201612 TTP Adj Summary'!$B$9:$B$238,'Att B1 123118 Depr_Chg-ex trans'!$B9,'Wkpr-201612 TTP Adj Summary'!$C$9:$C$238,'Att B1 123118 Depr_Chg-ex trans'!$C9,'Wkpr-201612 TTP Adj Summary'!$D$9:$D$238,'Att B1 123118 Depr_Chg-ex trans'!$D9)</f>
        <v>-62.168852785000013</v>
      </c>
      <c r="S9" s="27">
        <f>SUMIFS('Wkpr-Stdy Bal (ex. trnsptn)'!$S$9:$S$534,'Wkpr-Stdy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Summary'!$S$9:$S$238,'Wkpr-201612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  <c r="T9" s="27">
        <f>SUMIFS('Wkpr-Stdy Bal (ex. trnsptn)'!$T$9:$T$534,'Wkpr-Stdy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Summary'!$T$9:$T$238,'Wkpr-201612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  <c r="U9" s="27">
        <f>SUMIFS('Wkpr-Stdy Bal (ex. trnsptn)'!$U$9:$U$534,'Wkpr-Stdy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Summary'!$U$9:$U$238,'Wkpr-201612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</row>
    <row r="10" spans="1:21" x14ac:dyDescent="0.2">
      <c r="B10" s="26" t="s">
        <v>29</v>
      </c>
      <c r="C10" s="26" t="s">
        <v>134</v>
      </c>
      <c r="D10" s="26">
        <f t="shared" ref="D10:D16" si="0">E10*1000</f>
        <v>310400</v>
      </c>
      <c r="E10" s="36">
        <v>310.39999999999998</v>
      </c>
      <c r="F10" s="26" t="s">
        <v>135</v>
      </c>
      <c r="G10" s="27">
        <f>SUMIFS('Wkpr-Stdy Bal (ex. trnsptn)'!$G$9:$G$534,'Wkpr-Stdy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Summary'!$G$9:$G$238,'Wkpr-201612 TTP Adj Summary'!$B$9:$B$238,'Att B1 123118 Depr_Chg-ex trans'!$B10,'Wkpr-201612 TTP Adj Summary'!$C$9:$C$238,'Att B1 123118 Depr_Chg-ex trans'!$C10,'Wkpr-201612 TTP Adj Summary'!$D$9:$D$238,'Att B1 123118 Depr_Chg-ex trans'!$D10)</f>
        <v>10000</v>
      </c>
      <c r="I10" s="37">
        <f>'Wkpr-Stdy Bal (ex. trnsptn)'!I10</f>
        <v>1.4500000000000001E-2</v>
      </c>
      <c r="J10" s="28">
        <f t="shared" ref="J10:J16" si="1">G10*I10</f>
        <v>145</v>
      </c>
      <c r="L10" s="37">
        <f>'Wkpr-Stdy Bal (ex. trnsptn)'!L10</f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f>SUMIFS('Wkpr-Stdy Bal (ex. trnsptn)'!$Q$9:$Q$534,'Wkpr-Stdy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Summary'!$Q$9:$Q$238,'Wkpr-201612 TTP Adj Summary'!$B$9:$B$238,'Att B1 123118 Depr_Chg-ex trans'!$B10,'Wkpr-201612 TTP Adj Summary'!$C$9:$C$238,'Att B1 123118 Depr_Chg-ex trans'!$C10,'Wkpr-201612 TTP Adj Summary'!$D$9:$D$238,'Att B1 123118 Depr_Chg-ex trans'!$D10)</f>
        <v>-8.5006999999999948</v>
      </c>
      <c r="R10" s="27">
        <f>SUMIFS('Wkpr-Stdy Bal (ex. trnsptn)'!$R$9:$R$534,'Wkpr-Stdy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Summary'!$R$9:$R$238,'Wkpr-201612 TTP Adj Summary'!$B$9:$B$238,'Att B1 123118 Depr_Chg-ex trans'!$B10,'Wkpr-201612 TTP Adj Summary'!$C$9:$C$238,'Att B1 123118 Depr_Chg-ex trans'!$C10,'Wkpr-201612 TTP Adj Summary'!$D$9:$D$238,'Att B1 123118 Depr_Chg-ex trans'!$D10)</f>
        <v>-4.4992999999999981</v>
      </c>
      <c r="S10" s="27">
        <f>SUMIFS('Wkpr-Stdy Bal (ex. trnsptn)'!$S$9:$S$534,'Wkpr-Stdy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Summary'!$S$9:$S$238,'Wkpr-201612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  <c r="T10" s="27">
        <f>SUMIFS('Wkpr-Stdy Bal (ex. trnsptn)'!$T$9:$T$534,'Wkpr-Stdy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Summary'!$T$9:$T$238,'Wkpr-201612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  <c r="U10" s="27">
        <f>SUMIFS('Wkpr-Stdy Bal (ex. trnsptn)'!$U$9:$U$534,'Wkpr-Stdy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Summary'!$U$9:$U$238,'Wkpr-201612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</row>
    <row r="11" spans="1:21" x14ac:dyDescent="0.2">
      <c r="B11" s="26" t="s">
        <v>29</v>
      </c>
      <c r="C11" s="26" t="s">
        <v>134</v>
      </c>
      <c r="D11" s="26">
        <f t="shared" si="0"/>
        <v>311000</v>
      </c>
      <c r="E11" s="36">
        <v>311</v>
      </c>
      <c r="F11" s="26" t="s">
        <v>31</v>
      </c>
      <c r="G11" s="27">
        <f>SUMIFS('Wkpr-Stdy Bal (ex. trnsptn)'!$G$9:$G$534,'Wkpr-Stdy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Summary'!$G$9:$G$238,'Wkpr-201612 TTP Adj Summary'!$B$9:$B$238,'Att B1 123118 Depr_Chg-ex trans'!$B11,'Wkpr-201612 TTP Adj Summary'!$C$9:$C$238,'Att B1 123118 Depr_Chg-ex trans'!$C11,'Wkpr-201612 TTP Adj Summary'!$D$9:$D$238,'Att B1 123118 Depr_Chg-ex trans'!$D11)</f>
        <v>24964738.190000001</v>
      </c>
      <c r="I11" s="37">
        <f>'Wkpr-Stdy Bal (ex. trnsptn)'!I11</f>
        <v>1.5099999999999999E-2</v>
      </c>
      <c r="J11" s="28">
        <f t="shared" si="1"/>
        <v>376967.546669</v>
      </c>
      <c r="L11" s="37">
        <f>'Wkpr-Stdy Bal (ex. trnsptn)'!L11</f>
        <v>2.4899999999999999E-2</v>
      </c>
      <c r="N11" s="28">
        <f t="shared" si="2"/>
        <v>621621.98093099997</v>
      </c>
      <c r="O11" s="28">
        <f t="shared" si="3"/>
        <v>244654.43426199997</v>
      </c>
      <c r="Q11" s="27">
        <f>SUMIFS('Wkpr-Stdy Bal (ex. trnsptn)'!$Q$9:$Q$534,'Wkpr-Stdy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Summary'!$Q$9:$Q$238,'Wkpr-201612 TTP Adj Summary'!$B$9:$B$238,'Att B1 123118 Depr_Chg-ex trans'!$B11,'Wkpr-201612 TTP Adj Summary'!$C$9:$C$238,'Att B1 123118 Depr_Chg-ex trans'!$C11,'Wkpr-201612 TTP Adj Summary'!$D$9:$D$238,'Att B1 123118 Depr_Chg-ex trans'!$D11)</f>
        <v>159979.53456392177</v>
      </c>
      <c r="R11" s="27">
        <f>SUMIFS('Wkpr-Stdy Bal (ex. trnsptn)'!$R$9:$R$534,'Wkpr-Stdy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Summary'!$R$9:$R$238,'Wkpr-201612 TTP Adj Summary'!$B$9:$B$238,'Att B1 123118 Depr_Chg-ex trans'!$B11,'Wkpr-201612 TTP Adj Summary'!$C$9:$C$238,'Att B1 123118 Depr_Chg-ex trans'!$C11,'Wkpr-201612 TTP Adj Summary'!$D$9:$D$238,'Att B1 123118 Depr_Chg-ex trans'!$D11)</f>
        <v>84674.899698078181</v>
      </c>
      <c r="S11" s="27">
        <f>SUMIFS('Wkpr-Stdy Bal (ex. trnsptn)'!$S$9:$S$534,'Wkpr-Stdy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Summary'!$S$9:$S$238,'Wkpr-201612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  <c r="T11" s="27">
        <f>SUMIFS('Wkpr-Stdy Bal (ex. trnsptn)'!$T$9:$T$534,'Wkpr-Stdy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Summary'!$T$9:$T$238,'Wkpr-201612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  <c r="U11" s="27">
        <f>SUMIFS('Wkpr-Stdy Bal (ex. trnsptn)'!$U$9:$U$534,'Wkpr-Stdy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Summary'!$U$9:$U$238,'Wkpr-201612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</row>
    <row r="12" spans="1:21" x14ac:dyDescent="0.2">
      <c r="B12" s="26" t="s">
        <v>29</v>
      </c>
      <c r="C12" s="26" t="s">
        <v>134</v>
      </c>
      <c r="D12" s="26">
        <f t="shared" si="0"/>
        <v>311100</v>
      </c>
      <c r="E12" s="36">
        <v>311.10000000000002</v>
      </c>
      <c r="F12" s="26" t="s">
        <v>136</v>
      </c>
      <c r="G12" s="27">
        <f>SUMIFS('Wkpr-Stdy Bal (ex. trnsptn)'!$G$9:$G$534,'Wkpr-Stdy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Summary'!$G$9:$G$238,'Wkpr-201612 TTP Adj Summary'!$B$9:$B$238,'Att B1 123118 Depr_Chg-ex trans'!$B12,'Wkpr-201612 TTP Adj Summary'!$C$9:$C$238,'Att B1 123118 Depr_Chg-ex trans'!$C12,'Wkpr-201612 TTP Adj Summary'!$D$9:$D$238,'Att B1 123118 Depr_Chg-ex trans'!$D12)</f>
        <v>3738715.82</v>
      </c>
      <c r="I12" s="37">
        <f>'Wkpr-Stdy Bal (ex. trnsptn)'!I12</f>
        <v>2.7900000000000001E-2</v>
      </c>
      <c r="J12" s="28">
        <f t="shared" si="1"/>
        <v>104310.171378</v>
      </c>
      <c r="L12" s="37">
        <f>'Wkpr-Stdy Bal (ex. trnsptn)'!L12</f>
        <v>2.7799999999999998E-2</v>
      </c>
      <c r="N12" s="28">
        <f t="shared" si="2"/>
        <v>103936.29979599999</v>
      </c>
      <c r="O12" s="28">
        <f t="shared" si="3"/>
        <v>-373.87158200000704</v>
      </c>
      <c r="Q12" s="27">
        <f>SUMIFS('Wkpr-Stdy Bal (ex. trnsptn)'!$Q$9:$Q$534,'Wkpr-Stdy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Summary'!$Q$9:$Q$238,'Wkpr-201612 TTP Adj Summary'!$B$9:$B$238,'Att B1 123118 Depr_Chg-ex trans'!$B12,'Wkpr-201612 TTP Adj Summary'!$C$9:$C$238,'Att B1 123118 Depr_Chg-ex trans'!$C12,'Wkpr-201612 TTP Adj Summary'!$D$9:$D$238,'Att B1 123118 Depr_Chg-ex trans'!$D12)</f>
        <v>-244.47462746981182</v>
      </c>
      <c r="R12" s="27">
        <f>SUMIFS('Wkpr-Stdy Bal (ex. trnsptn)'!$R$9:$R$534,'Wkpr-Stdy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Summary'!$R$9:$R$238,'Wkpr-201612 TTP Adj Summary'!$B$9:$B$238,'Att B1 123118 Depr_Chg-ex trans'!$B12,'Wkpr-201612 TTP Adj Summary'!$C$9:$C$238,'Att B1 123118 Depr_Chg-ex trans'!$C12,'Wkpr-201612 TTP Adj Summary'!$D$9:$D$238,'Att B1 123118 Depr_Chg-ex trans'!$D12)</f>
        <v>-129.39695453020249</v>
      </c>
      <c r="S12" s="27">
        <f>SUMIFS('Wkpr-Stdy Bal (ex. trnsptn)'!$S$9:$S$534,'Wkpr-Stdy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Summary'!$S$9:$S$238,'Wkpr-201612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  <c r="T12" s="27">
        <f>SUMIFS('Wkpr-Stdy Bal (ex. trnsptn)'!$T$9:$T$534,'Wkpr-Stdy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Summary'!$T$9:$T$238,'Wkpr-201612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  <c r="U12" s="27">
        <f>SUMIFS('Wkpr-Stdy Bal (ex. trnsptn)'!$U$9:$U$534,'Wkpr-Stdy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Summary'!$U$9:$U$238,'Wkpr-201612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</row>
    <row r="13" spans="1:21" x14ac:dyDescent="0.2">
      <c r="B13" s="26" t="s">
        <v>29</v>
      </c>
      <c r="C13" s="26" t="s">
        <v>134</v>
      </c>
      <c r="D13" s="26">
        <f t="shared" si="0"/>
        <v>312000</v>
      </c>
      <c r="E13" s="36">
        <v>312</v>
      </c>
      <c r="F13" s="26" t="s">
        <v>32</v>
      </c>
      <c r="G13" s="27">
        <f>SUMIFS('Wkpr-Stdy Bal (ex. trnsptn)'!$G$9:$G$534,'Wkpr-Stdy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Summary'!$G$9:$G$238,'Wkpr-201612 TTP Adj Summary'!$B$9:$B$238,'Att B1 123118 Depr_Chg-ex trans'!$B13,'Wkpr-201612 TTP Adj Summary'!$C$9:$C$238,'Att B1 123118 Depr_Chg-ex trans'!$C13,'Wkpr-201612 TTP Adj Summary'!$D$9:$D$238,'Att B1 123118 Depr_Chg-ex trans'!$D13)</f>
        <v>45606285.880000003</v>
      </c>
      <c r="I13" s="37">
        <f>'Wkpr-Stdy Bal (ex. trnsptn)'!I13</f>
        <v>1.9300000000000001E-2</v>
      </c>
      <c r="J13" s="28">
        <f t="shared" si="1"/>
        <v>880201.31748400012</v>
      </c>
      <c r="L13" s="37">
        <f>'Wkpr-Stdy Bal (ex. trnsptn)'!L13</f>
        <v>3.1800000000000002E-2</v>
      </c>
      <c r="N13" s="28">
        <f t="shared" si="2"/>
        <v>1450279.8909840002</v>
      </c>
      <c r="O13" s="28">
        <f t="shared" si="3"/>
        <v>570078.57350000006</v>
      </c>
      <c r="Q13" s="27">
        <f>SUMIFS('Wkpr-Stdy Bal (ex. trnsptn)'!$Q$9:$Q$534,'Wkpr-Stdy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Summary'!$Q$9:$Q$238,'Wkpr-201612 TTP Adj Summary'!$B$9:$B$238,'Att B1 123118 Depr_Chg-ex trans'!$B13,'Wkpr-201612 TTP Adj Summary'!$C$9:$C$238,'Att B1 123118 Depr_Chg-ex trans'!$C13,'Wkpr-201612 TTP Adj Summary'!$D$9:$D$238,'Att B1 123118 Depr_Chg-ex trans'!$D13)</f>
        <v>372774.37921165011</v>
      </c>
      <c r="R13" s="27">
        <f>SUMIFS('Wkpr-Stdy Bal (ex. trnsptn)'!$R$9:$R$534,'Wkpr-Stdy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Summary'!$R$9:$R$238,'Wkpr-201612 TTP Adj Summary'!$B$9:$B$238,'Att B1 123118 Depr_Chg-ex trans'!$B13,'Wkpr-201612 TTP Adj Summary'!$C$9:$C$238,'Att B1 123118 Depr_Chg-ex trans'!$C13,'Wkpr-201612 TTP Adj Summary'!$D$9:$D$238,'Att B1 123118 Depr_Chg-ex trans'!$D13)</f>
        <v>197304.19428835</v>
      </c>
      <c r="S13" s="27">
        <f>SUMIFS('Wkpr-Stdy Bal (ex. trnsptn)'!$S$9:$S$534,'Wkpr-Stdy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Summary'!$S$9:$S$238,'Wkpr-201612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  <c r="T13" s="27">
        <f>SUMIFS('Wkpr-Stdy Bal (ex. trnsptn)'!$T$9:$T$534,'Wkpr-Stdy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Summary'!$T$9:$T$238,'Wkpr-201612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  <c r="U13" s="27">
        <f>SUMIFS('Wkpr-Stdy Bal (ex. trnsptn)'!$U$9:$U$534,'Wkpr-Stdy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Summary'!$U$9:$U$238,'Wkpr-201612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</row>
    <row r="14" spans="1:21" x14ac:dyDescent="0.2">
      <c r="B14" s="26" t="s">
        <v>29</v>
      </c>
      <c r="C14" s="26" t="s">
        <v>134</v>
      </c>
      <c r="D14" s="26">
        <f t="shared" si="0"/>
        <v>314000</v>
      </c>
      <c r="E14" s="36">
        <v>314</v>
      </c>
      <c r="F14" s="26" t="s">
        <v>34</v>
      </c>
      <c r="G14" s="27">
        <f>SUMIFS('Wkpr-Stdy Bal (ex. trnsptn)'!$G$9:$G$534,'Wkpr-Stdy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Summary'!$G$9:$G$238,'Wkpr-201612 TTP Adj Summary'!$B$9:$B$238,'Att B1 123118 Depr_Chg-ex trans'!$B14,'Wkpr-201612 TTP Adj Summary'!$C$9:$C$238,'Att B1 123118 Depr_Chg-ex trans'!$C14,'Wkpr-201612 TTP Adj Summary'!$D$9:$D$238,'Att B1 123118 Depr_Chg-ex trans'!$D14)</f>
        <v>17785911.27</v>
      </c>
      <c r="I14" s="37">
        <f>'Wkpr-Stdy Bal (ex. trnsptn)'!I14</f>
        <v>2.12E-2</v>
      </c>
      <c r="J14" s="28">
        <f t="shared" si="1"/>
        <v>377061.31892400002</v>
      </c>
      <c r="L14" s="37">
        <f>'Wkpr-Stdy Bal (ex. trnsptn)'!L14</f>
        <v>2.2499999999999999E-2</v>
      </c>
      <c r="N14" s="28">
        <f t="shared" si="2"/>
        <v>400183.00357499998</v>
      </c>
      <c r="O14" s="28">
        <f t="shared" si="3"/>
        <v>23121.68465099996</v>
      </c>
      <c r="Q14" s="27">
        <f>SUMIFS('Wkpr-Stdy Bal (ex. trnsptn)'!$Q$9:$Q$534,'Wkpr-Stdy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Summary'!$Q$9:$Q$238,'Wkpr-201612 TTP Adj Summary'!$B$9:$B$238,'Att B1 123118 Depr_Chg-ex trans'!$B14,'Wkpr-201612 TTP Adj Summary'!$C$9:$C$238,'Att B1 123118 Depr_Chg-ex trans'!$C14,'Wkpr-201612 TTP Adj Summary'!$D$9:$D$238,'Att B1 123118 Depr_Chg-ex trans'!$D14)</f>
        <v>15119.269593288889</v>
      </c>
      <c r="R14" s="27">
        <f>SUMIFS('Wkpr-Stdy Bal (ex. trnsptn)'!$R$9:$R$534,'Wkpr-Stdy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Summary'!$R$9:$R$238,'Wkpr-201612 TTP Adj Summary'!$B$9:$B$238,'Att B1 123118 Depr_Chg-ex trans'!$B14,'Wkpr-201612 TTP Adj Summary'!$C$9:$C$238,'Att B1 123118 Depr_Chg-ex trans'!$C14,'Wkpr-201612 TTP Adj Summary'!$D$9:$D$238,'Att B1 123118 Depr_Chg-ex trans'!$D14)</f>
        <v>8002.4150577110704</v>
      </c>
      <c r="S14" s="27">
        <f>SUMIFS('Wkpr-Stdy Bal (ex. trnsptn)'!$S$9:$S$534,'Wkpr-Stdy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Summary'!$S$9:$S$238,'Wkpr-201612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  <c r="T14" s="27">
        <f>SUMIFS('Wkpr-Stdy Bal (ex. trnsptn)'!$T$9:$T$534,'Wkpr-Stdy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Summary'!$T$9:$T$238,'Wkpr-201612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  <c r="U14" s="27">
        <f>SUMIFS('Wkpr-Stdy Bal (ex. trnsptn)'!$U$9:$U$534,'Wkpr-Stdy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Summary'!$U$9:$U$238,'Wkpr-201612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</row>
    <row r="15" spans="1:21" x14ac:dyDescent="0.2">
      <c r="B15" s="26" t="s">
        <v>29</v>
      </c>
      <c r="C15" s="26" t="s">
        <v>134</v>
      </c>
      <c r="D15" s="26">
        <f t="shared" si="0"/>
        <v>315000</v>
      </c>
      <c r="E15" s="36">
        <v>315</v>
      </c>
      <c r="F15" s="26" t="s">
        <v>35</v>
      </c>
      <c r="G15" s="27">
        <f>SUMIFS('Wkpr-Stdy Bal (ex. trnsptn)'!$G$9:$G$534,'Wkpr-Stdy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Summary'!$G$9:$G$238,'Wkpr-201612 TTP Adj Summary'!$B$9:$B$238,'Att B1 123118 Depr_Chg-ex trans'!$B15,'Wkpr-201612 TTP Adj Summary'!$C$9:$C$238,'Att B1 123118 Depr_Chg-ex trans'!$C15,'Wkpr-201612 TTP Adj Summary'!$D$9:$D$238,'Att B1 123118 Depr_Chg-ex trans'!$D15)</f>
        <v>12347725.24</v>
      </c>
      <c r="I15" s="37">
        <f>'Wkpr-Stdy Bal (ex. trnsptn)'!I15</f>
        <v>1.5599999999999999E-2</v>
      </c>
      <c r="J15" s="28">
        <f t="shared" si="1"/>
        <v>192624.513744</v>
      </c>
      <c r="L15" s="37">
        <f>'Wkpr-Stdy Bal (ex. trnsptn)'!L15</f>
        <v>4.0599999999999997E-2</v>
      </c>
      <c r="N15" s="28">
        <f t="shared" si="2"/>
        <v>501317.64474399999</v>
      </c>
      <c r="O15" s="28">
        <f t="shared" si="3"/>
        <v>308693.13099999999</v>
      </c>
      <c r="Q15" s="27">
        <f>SUMIFS('Wkpr-Stdy Bal (ex. trnsptn)'!$Q$9:$Q$534,'Wkpr-Stdy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Summary'!$Q$9:$Q$238,'Wkpr-201612 TTP Adj Summary'!$B$9:$B$238,'Att B1 123118 Depr_Chg-ex trans'!$B15,'Wkpr-201612 TTP Adj Summary'!$C$9:$C$238,'Att B1 123118 Depr_Chg-ex trans'!$C15,'Wkpr-201612 TTP Adj Summary'!$D$9:$D$238,'Att B1 123118 Depr_Chg-ex trans'!$D15)</f>
        <v>201854.43836090001</v>
      </c>
      <c r="R15" s="27">
        <f>SUMIFS('Wkpr-Stdy Bal (ex. trnsptn)'!$R$9:$R$534,'Wkpr-Stdy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Summary'!$R$9:$R$238,'Wkpr-201612 TTP Adj Summary'!$B$9:$B$238,'Att B1 123118 Depr_Chg-ex trans'!$B15,'Wkpr-201612 TTP Adj Summary'!$C$9:$C$238,'Att B1 123118 Depr_Chg-ex trans'!$C15,'Wkpr-201612 TTP Adj Summary'!$D$9:$D$238,'Att B1 123118 Depr_Chg-ex trans'!$D15)</f>
        <v>106838.69263909999</v>
      </c>
      <c r="S15" s="27">
        <f>SUMIFS('Wkpr-Stdy Bal (ex. trnsptn)'!$S$9:$S$534,'Wkpr-Stdy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Summary'!$S$9:$S$238,'Wkpr-201612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  <c r="T15" s="27">
        <f>SUMIFS('Wkpr-Stdy Bal (ex. trnsptn)'!$T$9:$T$534,'Wkpr-Stdy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Summary'!$T$9:$T$238,'Wkpr-201612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  <c r="U15" s="27">
        <f>SUMIFS('Wkpr-Stdy Bal (ex. trnsptn)'!$U$9:$U$534,'Wkpr-Stdy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Summary'!$U$9:$U$238,'Wkpr-201612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</row>
    <row r="16" spans="1:21" x14ac:dyDescent="0.2">
      <c r="B16" s="26" t="s">
        <v>29</v>
      </c>
      <c r="C16" s="26" t="s">
        <v>134</v>
      </c>
      <c r="D16" s="26">
        <f t="shared" si="0"/>
        <v>316000</v>
      </c>
      <c r="E16" s="36">
        <v>316</v>
      </c>
      <c r="F16" s="26" t="s">
        <v>36</v>
      </c>
      <c r="G16" s="27">
        <f>SUMIFS('Wkpr-Stdy Bal (ex. trnsptn)'!$G$9:$G$534,'Wkpr-Stdy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Summary'!$G$9:$G$238,'Wkpr-201612 TTP Adj Summary'!$B$9:$B$238,'Att B1 123118 Depr_Chg-ex trans'!$B16,'Wkpr-201612 TTP Adj Summary'!$C$9:$C$238,'Att B1 123118 Depr_Chg-ex trans'!$C16,'Wkpr-201612 TTP Adj Summary'!$D$9:$D$238,'Att B1 123118 Depr_Chg-ex trans'!$D16)</f>
        <v>2672035.2400000002</v>
      </c>
      <c r="I16" s="37">
        <f>'Wkpr-Stdy Bal (ex. trnsptn)'!I16</f>
        <v>1.7399999999999999E-2</v>
      </c>
      <c r="J16" s="28">
        <f t="shared" si="1"/>
        <v>46493.413176000002</v>
      </c>
      <c r="L16" s="37">
        <f>'Wkpr-Stdy Bal (ex. trnsptn)'!L16</f>
        <v>2.9700000000000001E-2</v>
      </c>
      <c r="N16" s="28">
        <f t="shared" si="2"/>
        <v>79359.446628000005</v>
      </c>
      <c r="O16" s="28">
        <f t="shared" si="3"/>
        <v>32866.033452000003</v>
      </c>
      <c r="Q16" s="27">
        <f>SUMIFS('Wkpr-Stdy Bal (ex. trnsptn)'!$Q$9:$Q$534,'Wkpr-Stdy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Summary'!$Q$9:$Q$238,'Wkpr-201612 TTP Adj Summary'!$B$9:$B$238,'Att B1 123118 Depr_Chg-ex trans'!$B16,'Wkpr-201612 TTP Adj Summary'!$C$9:$C$238,'Att B1 123118 Depr_Chg-ex trans'!$C16,'Wkpr-201612 TTP Adj Summary'!$D$9:$D$238,'Att B1 123118 Depr_Chg-ex trans'!$D16)</f>
        <v>21491.099274262804</v>
      </c>
      <c r="R16" s="27">
        <f>SUMIFS('Wkpr-Stdy Bal (ex. trnsptn)'!$R$9:$R$534,'Wkpr-Stdy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Summary'!$R$9:$R$238,'Wkpr-201612 TTP Adj Summary'!$B$9:$B$238,'Att B1 123118 Depr_Chg-ex trans'!$B16,'Wkpr-201612 TTP Adj Summary'!$C$9:$C$238,'Att B1 123118 Depr_Chg-ex trans'!$C16,'Wkpr-201612 TTP Adj Summary'!$D$9:$D$238,'Att B1 123118 Depr_Chg-ex trans'!$D16)</f>
        <v>11374.934177737199</v>
      </c>
      <c r="S16" s="27">
        <f>SUMIFS('Wkpr-Stdy Bal (ex. trnsptn)'!$S$9:$S$534,'Wkpr-Stdy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Summary'!$S$9:$S$238,'Wkpr-201612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  <c r="T16" s="27">
        <f>SUMIFS('Wkpr-Stdy Bal (ex. trnsptn)'!$T$9:$T$534,'Wkpr-Stdy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Summary'!$T$9:$T$238,'Wkpr-201612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  <c r="U16" s="27">
        <f>SUMIFS('Wkpr-Stdy Bal (ex. trnsptn)'!$U$9:$U$534,'Wkpr-Stdy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Summary'!$U$9:$U$238,'Wkpr-201612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</row>
    <row r="17" spans="2:21" x14ac:dyDescent="0.2">
      <c r="E17" s="36"/>
      <c r="F17" s="26" t="s">
        <v>38</v>
      </c>
      <c r="G17" s="38">
        <f>SUM(G9:G16)</f>
        <v>107263586.13999999</v>
      </c>
      <c r="J17" s="38">
        <f>SUM(J9:J16)</f>
        <v>1979806.8116250001</v>
      </c>
      <c r="N17" s="38">
        <f>SUM(N9:N16)</f>
        <v>3158654.1700579999</v>
      </c>
      <c r="O17" s="38">
        <f>SUM(O9:O16)</f>
        <v>1178847.358433</v>
      </c>
      <c r="Q17" s="38">
        <f>SUM(Q9:Q16)</f>
        <v>770848.28767933871</v>
      </c>
      <c r="R17" s="38">
        <f>SUM(R9:R16)</f>
        <v>407999.07075366122</v>
      </c>
      <c r="S17" s="38">
        <f>SUM(S9:S16)</f>
        <v>0</v>
      </c>
      <c r="T17" s="38">
        <f>SUM(T9:T16)</f>
        <v>0</v>
      </c>
      <c r="U17" s="38">
        <f>SUM(U9:U16)</f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28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29</v>
      </c>
      <c r="C20" s="26" t="s">
        <v>30</v>
      </c>
      <c r="D20" s="26">
        <f t="shared" ref="D20:D25" si="4">E20*1000</f>
        <v>311000</v>
      </c>
      <c r="E20" s="36">
        <v>311</v>
      </c>
      <c r="F20" s="26" t="s">
        <v>31</v>
      </c>
      <c r="G20" s="27">
        <f>SUMIFS('Wkpr-Stdy Bal (ex. trnsptn)'!$G$9:$G$534,'Wkpr-Stdy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Summary'!$G$9:$G$238,'Wkpr-201612 TTP Adj Summary'!$B$9:$B$238,'Att B1 123118 Depr_Chg-ex trans'!$B20,'Wkpr-201612 TTP Adj Summary'!$C$9:$C$238,'Att B1 123118 Depr_Chg-ex trans'!$C20,'Wkpr-201612 TTP Adj Summary'!$D$9:$D$238,'Att B1 123118 Depr_Chg-ex trans'!$D20)</f>
        <v>57304764.899999999</v>
      </c>
      <c r="I20" s="37">
        <f>'Wkpr-Stdy Bal (ex. trnsptn)'!I20</f>
        <v>1.5600080000000001E-2</v>
      </c>
      <c r="J20" s="28"/>
      <c r="L20" s="37">
        <f>'Wkpr-Stdy Bal (ex. trnsptn)'!L20</f>
        <v>1.2200000000000001E-2</v>
      </c>
      <c r="N20" s="28"/>
      <c r="O20" s="28"/>
      <c r="Q20" s="27">
        <f>SUMIFS('Wkpr-Stdy Bal (ex. trnsptn)'!$Q$9:$Q$534,'Wkpr-Stdy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Summary'!$Q$9:$Q$238,'Wkpr-201612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R20" s="27">
        <f>SUMIFS('Wkpr-Stdy Bal (ex. trnsptn)'!$R$9:$R$534,'Wkpr-Stdy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Summary'!$R$9:$R$238,'Wkpr-201612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S20" s="27">
        <f>SUMIFS('Wkpr-Stdy Bal (ex. trnsptn)'!$S$9:$S$534,'Wkpr-Stdy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Summary'!$S$9:$S$238,'Wkpr-201612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T20" s="27">
        <f>SUMIFS('Wkpr-Stdy Bal (ex. trnsptn)'!$T$9:$T$534,'Wkpr-Stdy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Summary'!$T$9:$T$238,'Wkpr-201612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U20" s="27">
        <f>SUMIFS('Wkpr-Stdy Bal (ex. trnsptn)'!$U$9:$U$534,'Wkpr-Stdy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Summary'!$U$9:$U$238,'Wkpr-201612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</row>
    <row r="21" spans="2:21" x14ac:dyDescent="0.2">
      <c r="B21" s="26" t="s">
        <v>29</v>
      </c>
      <c r="C21" s="26" t="s">
        <v>30</v>
      </c>
      <c r="D21" s="26">
        <f t="shared" si="4"/>
        <v>312000</v>
      </c>
      <c r="E21" s="36">
        <v>312</v>
      </c>
      <c r="F21" s="26" t="s">
        <v>32</v>
      </c>
      <c r="G21" s="27">
        <f>SUMIFS('Wkpr-Stdy Bal (ex. trnsptn)'!$G$9:$G$534,'Wkpr-Stdy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Summary'!$G$9:$G$238,'Wkpr-201612 TTP Adj Summary'!$B$9:$B$238,'Att B1 123118 Depr_Chg-ex trans'!$B21,'Wkpr-201612 TTP Adj Summary'!$C$9:$C$238,'Att B1 123118 Depr_Chg-ex trans'!$C21,'Wkpr-201612 TTP Adj Summary'!$D$9:$D$238,'Att B1 123118 Depr_Chg-ex trans'!$D21)</f>
        <v>84666749.569999993</v>
      </c>
      <c r="I21" s="37">
        <f>'Wkpr-Stdy Bal (ex. trnsptn)'!I21</f>
        <v>1.9300000000000001E-2</v>
      </c>
      <c r="J21" s="28"/>
      <c r="L21" s="37">
        <f>'Wkpr-Stdy Bal (ex. trnsptn)'!L21</f>
        <v>1.5699999999999999E-2</v>
      </c>
      <c r="N21" s="28"/>
      <c r="O21" s="28"/>
      <c r="Q21" s="27">
        <f>SUMIFS('Wkpr-Stdy Bal (ex. trnsptn)'!$Q$9:$Q$534,'Wkpr-Stdy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Summary'!$Q$9:$Q$238,'Wkpr-201612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R21" s="27">
        <f>SUMIFS('Wkpr-Stdy Bal (ex. trnsptn)'!$R$9:$R$534,'Wkpr-Stdy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Summary'!$R$9:$R$238,'Wkpr-201612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S21" s="27">
        <f>SUMIFS('Wkpr-Stdy Bal (ex. trnsptn)'!$S$9:$S$534,'Wkpr-Stdy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Summary'!$S$9:$S$238,'Wkpr-201612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T21" s="27">
        <f>SUMIFS('Wkpr-Stdy Bal (ex. trnsptn)'!$T$9:$T$534,'Wkpr-Stdy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Summary'!$T$9:$T$238,'Wkpr-201612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U21" s="27">
        <f>SUMIFS('Wkpr-Stdy Bal (ex. trnsptn)'!$U$9:$U$534,'Wkpr-Stdy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Summary'!$U$9:$U$238,'Wkpr-201612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</row>
    <row r="22" spans="2:21" x14ac:dyDescent="0.2">
      <c r="B22" s="26" t="s">
        <v>29</v>
      </c>
      <c r="C22" s="26" t="s">
        <v>30</v>
      </c>
      <c r="D22" s="26">
        <f t="shared" si="4"/>
        <v>313000</v>
      </c>
      <c r="E22" s="36">
        <v>313</v>
      </c>
      <c r="F22" s="26" t="s">
        <v>33</v>
      </c>
      <c r="G22" s="27">
        <f>SUMIFS('Wkpr-Stdy Bal (ex. trnsptn)'!$G$9:$G$534,'Wkpr-Stdy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Summary'!$G$9:$G$238,'Wkpr-201612 TTP Adj Summary'!$B$9:$B$238,'Att B1 123118 Depr_Chg-ex trans'!$B22,'Wkpr-201612 TTP Adj Summary'!$C$9:$C$238,'Att B1 123118 Depr_Chg-ex trans'!$C22,'Wkpr-201612 TTP Adj Summary'!$D$9:$D$238,'Att B1 123118 Depr_Chg-ex trans'!$D22)</f>
        <v>3385</v>
      </c>
      <c r="I22" s="37">
        <f>'Wkpr-Stdy Bal (ex. trnsptn)'!I22</f>
        <v>2.92E-2</v>
      </c>
      <c r="J22" s="28"/>
      <c r="L22" s="37">
        <f>'Wkpr-Stdy Bal (ex. trnsptn)'!L22</f>
        <v>5.0500000000000003E-2</v>
      </c>
      <c r="N22" s="28"/>
      <c r="O22" s="28"/>
      <c r="Q22" s="27">
        <f>SUMIFS('Wkpr-Stdy Bal (ex. trnsptn)'!$Q$9:$Q$534,'Wkpr-Stdy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Summary'!$Q$9:$Q$238,'Wkpr-201612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R22" s="27">
        <f>SUMIFS('Wkpr-Stdy Bal (ex. trnsptn)'!$R$9:$R$534,'Wkpr-Stdy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Summary'!$R$9:$R$238,'Wkpr-201612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S22" s="27">
        <f>SUMIFS('Wkpr-Stdy Bal (ex. trnsptn)'!$S$9:$S$534,'Wkpr-Stdy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Summary'!$S$9:$S$238,'Wkpr-201612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T22" s="27">
        <f>SUMIFS('Wkpr-Stdy Bal (ex. trnsptn)'!$T$9:$T$534,'Wkpr-Stdy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Summary'!$T$9:$T$238,'Wkpr-201612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U22" s="27">
        <f>SUMIFS('Wkpr-Stdy Bal (ex. trnsptn)'!$U$9:$U$534,'Wkpr-Stdy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Summary'!$U$9:$U$238,'Wkpr-201612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</row>
    <row r="23" spans="2:21" x14ac:dyDescent="0.2">
      <c r="B23" s="26" t="s">
        <v>29</v>
      </c>
      <c r="C23" s="26" t="s">
        <v>30</v>
      </c>
      <c r="D23" s="26">
        <f t="shared" si="4"/>
        <v>314000</v>
      </c>
      <c r="E23" s="36">
        <v>314</v>
      </c>
      <c r="F23" s="26" t="s">
        <v>34</v>
      </c>
      <c r="G23" s="27">
        <f>SUMIFS('Wkpr-Stdy Bal (ex. trnsptn)'!$G$9:$G$534,'Wkpr-Stdy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Summary'!$G$9:$G$238,'Wkpr-201612 TTP Adj Summary'!$B$9:$B$238,'Att B1 123118 Depr_Chg-ex trans'!$B23,'Wkpr-201612 TTP Adj Summary'!$C$9:$C$238,'Att B1 123118 Depr_Chg-ex trans'!$C23,'Wkpr-201612 TTP Adj Summary'!$D$9:$D$238,'Att B1 123118 Depr_Chg-ex trans'!$D23)</f>
        <v>23672082.16</v>
      </c>
      <c r="I23" s="37">
        <f>'Wkpr-Stdy Bal (ex. trnsptn)'!I23</f>
        <v>2.7900000000000001E-2</v>
      </c>
      <c r="J23" s="28"/>
      <c r="L23" s="37">
        <f>'Wkpr-Stdy Bal (ex. trnsptn)'!L23</f>
        <v>4.24E-2</v>
      </c>
      <c r="N23" s="28"/>
      <c r="O23" s="28"/>
      <c r="Q23" s="27">
        <f>SUMIFS('Wkpr-Stdy Bal (ex. trnsptn)'!$Q$9:$Q$534,'Wkpr-Stdy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Summary'!$Q$9:$Q$238,'Wkpr-201612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R23" s="27">
        <f>SUMIFS('Wkpr-Stdy Bal (ex. trnsptn)'!$R$9:$R$534,'Wkpr-Stdy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Summary'!$R$9:$R$238,'Wkpr-201612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S23" s="27">
        <f>SUMIFS('Wkpr-Stdy Bal (ex. trnsptn)'!$S$9:$S$534,'Wkpr-Stdy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Summary'!$S$9:$S$238,'Wkpr-201612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T23" s="27">
        <f>SUMIFS('Wkpr-Stdy Bal (ex. trnsptn)'!$T$9:$T$534,'Wkpr-Stdy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Summary'!$T$9:$T$238,'Wkpr-201612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U23" s="27">
        <f>SUMIFS('Wkpr-Stdy Bal (ex. trnsptn)'!$U$9:$U$534,'Wkpr-Stdy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Summary'!$U$9:$U$238,'Wkpr-201612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</row>
    <row r="24" spans="2:21" x14ac:dyDescent="0.2">
      <c r="B24" s="26" t="s">
        <v>29</v>
      </c>
      <c r="C24" s="26" t="s">
        <v>30</v>
      </c>
      <c r="D24" s="26">
        <f t="shared" si="4"/>
        <v>315000</v>
      </c>
      <c r="E24" s="36">
        <v>315</v>
      </c>
      <c r="F24" s="26" t="s">
        <v>35</v>
      </c>
      <c r="G24" s="27">
        <f>SUMIFS('Wkpr-Stdy Bal (ex. trnsptn)'!$G$9:$G$534,'Wkpr-Stdy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Summary'!$G$9:$G$238,'Wkpr-201612 TTP Adj Summary'!$B$9:$B$238,'Att B1 123118 Depr_Chg-ex trans'!$B24,'Wkpr-201612 TTP Adj Summary'!$C$9:$C$238,'Att B1 123118 Depr_Chg-ex trans'!$C24,'Wkpr-201612 TTP Adj Summary'!$D$9:$D$238,'Att B1 123118 Depr_Chg-ex trans'!$D24)</f>
        <v>10096597.33</v>
      </c>
      <c r="I24" s="37">
        <f>'Wkpr-Stdy Bal (ex. trnsptn)'!I24</f>
        <v>1.7299999999999999E-2</v>
      </c>
      <c r="J24" s="28"/>
      <c r="L24" s="37">
        <f>'Wkpr-Stdy Bal (ex. trnsptn)'!L24</f>
        <v>1.7899999999999999E-2</v>
      </c>
      <c r="N24" s="28"/>
      <c r="O24" s="28"/>
      <c r="Q24" s="27">
        <f>SUMIFS('Wkpr-Stdy Bal (ex. trnsptn)'!$Q$9:$Q$534,'Wkpr-Stdy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Summary'!$Q$9:$Q$238,'Wkpr-201612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R24" s="27">
        <f>SUMIFS('Wkpr-Stdy Bal (ex. trnsptn)'!$R$9:$R$534,'Wkpr-Stdy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Summary'!$R$9:$R$238,'Wkpr-201612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S24" s="27">
        <f>SUMIFS('Wkpr-Stdy Bal (ex. trnsptn)'!$S$9:$S$534,'Wkpr-Stdy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Summary'!$S$9:$S$238,'Wkpr-201612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T24" s="27">
        <f>SUMIFS('Wkpr-Stdy Bal (ex. trnsptn)'!$T$9:$T$534,'Wkpr-Stdy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Summary'!$T$9:$T$238,'Wkpr-201612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U24" s="27">
        <f>SUMIFS('Wkpr-Stdy Bal (ex. trnsptn)'!$U$9:$U$534,'Wkpr-Stdy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Summary'!$U$9:$U$238,'Wkpr-201612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</row>
    <row r="25" spans="2:21" x14ac:dyDescent="0.2">
      <c r="B25" s="26" t="s">
        <v>29</v>
      </c>
      <c r="C25" s="26" t="s">
        <v>30</v>
      </c>
      <c r="D25" s="26">
        <f t="shared" si="4"/>
        <v>316000</v>
      </c>
      <c r="E25" s="36">
        <v>316</v>
      </c>
      <c r="F25" s="26" t="s">
        <v>36</v>
      </c>
      <c r="G25" s="27">
        <f>SUMIFS('Wkpr-Stdy Bal (ex. trnsptn)'!$G$9:$G$534,'Wkpr-Stdy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Summary'!$G$9:$G$238,'Wkpr-201612 TTP Adj Summary'!$B$9:$B$238,'Att B1 123118 Depr_Chg-ex trans'!$B25,'Wkpr-201612 TTP Adj Summary'!$C$9:$C$238,'Att B1 123118 Depr_Chg-ex trans'!$C25,'Wkpr-201612 TTP Adj Summary'!$D$9:$D$238,'Att B1 123118 Depr_Chg-ex trans'!$D25)</f>
        <v>9740499.4700000007</v>
      </c>
      <c r="I25" s="37">
        <f>'Wkpr-Stdy Bal (ex. trnsptn)'!I25</f>
        <v>1.46E-2</v>
      </c>
      <c r="J25" s="28"/>
      <c r="L25" s="37">
        <f>'Wkpr-Stdy Bal (ex. trnsptn)'!L25</f>
        <v>2.0400000000000001E-2</v>
      </c>
      <c r="N25" s="28"/>
      <c r="O25" s="28"/>
      <c r="Q25" s="27">
        <f>SUMIFS('Wkpr-Stdy Bal (ex. trnsptn)'!$Q$9:$Q$534,'Wkpr-Stdy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Summary'!$Q$9:$Q$238,'Wkpr-201612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R25" s="27">
        <f>SUMIFS('Wkpr-Stdy Bal (ex. trnsptn)'!$R$9:$R$534,'Wkpr-Stdy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Summary'!$R$9:$R$238,'Wkpr-201612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S25" s="27">
        <f>SUMIFS('Wkpr-Stdy Bal (ex. trnsptn)'!$S$9:$S$534,'Wkpr-Stdy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Summary'!$S$9:$S$238,'Wkpr-201612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T25" s="27">
        <f>SUMIFS('Wkpr-Stdy Bal (ex. trnsptn)'!$T$9:$T$534,'Wkpr-Stdy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Summary'!$T$9:$T$238,'Wkpr-201612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U25" s="27">
        <f>SUMIFS('Wkpr-Stdy Bal (ex. trnsptn)'!$U$9:$U$534,'Wkpr-Stdy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Summary'!$U$9:$U$238,'Wkpr-201612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</row>
    <row r="26" spans="2:21" x14ac:dyDescent="0.2">
      <c r="E26" s="42"/>
      <c r="F26" s="26" t="s">
        <v>38</v>
      </c>
      <c r="G26" s="40">
        <f>SUM(G20:G25)</f>
        <v>185484078.43000001</v>
      </c>
      <c r="J26" s="40">
        <f>SUM(J20:J25)</f>
        <v>0</v>
      </c>
      <c r="N26" s="40">
        <f>SUM(N20:N25)</f>
        <v>0</v>
      </c>
      <c r="O26" s="40">
        <f>SUM(O20:O25)</f>
        <v>0</v>
      </c>
      <c r="Q26" s="40">
        <f>SUM(Q20:Q25)</f>
        <v>0</v>
      </c>
      <c r="R26" s="40">
        <f>SUM(R20:R25)</f>
        <v>0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39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29</v>
      </c>
      <c r="C29" s="26" t="s">
        <v>40</v>
      </c>
      <c r="D29" s="26">
        <f t="shared" ref="D29:D34" si="5">E29*1000</f>
        <v>311000</v>
      </c>
      <c r="E29" s="36">
        <v>311</v>
      </c>
      <c r="F29" s="26" t="s">
        <v>31</v>
      </c>
      <c r="G29" s="27">
        <f>SUMIFS('Wkpr-Stdy Bal (ex. trnsptn)'!$G$9:$G$534,'Wkpr-Stdy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Summary'!$G$9:$G$238,'Wkpr-201612 TTP Adj Summary'!$B$9:$B$238,'Att B1 123118 Depr_Chg-ex trans'!$B29,'Wkpr-201612 TTP Adj Summary'!$C$9:$C$238,'Att B1 123118 Depr_Chg-ex trans'!$C29,'Wkpr-201612 TTP Adj Summary'!$D$9:$D$238,'Att B1 123118 Depr_Chg-ex trans'!$D29)</f>
        <v>53528050.509999998</v>
      </c>
      <c r="I29" s="37">
        <f>'Wkpr-Stdy Bal (ex. trnsptn)'!I29</f>
        <v>1.6799999999999999E-2</v>
      </c>
      <c r="J29" s="28"/>
      <c r="L29" s="37">
        <f>'Wkpr-Stdy Bal (ex. trnsptn)'!L29</f>
        <v>1.55E-2</v>
      </c>
      <c r="N29" s="28"/>
      <c r="O29" s="28"/>
      <c r="Q29" s="27">
        <f>SUMIFS('Wkpr-Stdy Bal (ex. trnsptn)'!$Q$9:$Q$534,'Wkpr-Stdy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Summary'!$Q$9:$Q$238,'Wkpr-201612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R29" s="27">
        <f>SUMIFS('Wkpr-Stdy Bal (ex. trnsptn)'!$R$9:$R$534,'Wkpr-Stdy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Summary'!$R$9:$R$238,'Wkpr-201612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S29" s="27">
        <f>SUMIFS('Wkpr-Stdy Bal (ex. trnsptn)'!$S$9:$S$534,'Wkpr-Stdy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Summary'!$S$9:$S$238,'Wkpr-201612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T29" s="27">
        <f>SUMIFS('Wkpr-Stdy Bal (ex. trnsptn)'!$T$9:$T$534,'Wkpr-Stdy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Summary'!$T$9:$T$238,'Wkpr-201612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U29" s="27">
        <f>SUMIFS('Wkpr-Stdy Bal (ex. trnsptn)'!$U$9:$U$534,'Wkpr-Stdy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Summary'!$U$9:$U$238,'Wkpr-201612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</row>
    <row r="30" spans="2:21" x14ac:dyDescent="0.2">
      <c r="B30" s="26" t="s">
        <v>29</v>
      </c>
      <c r="C30" s="26" t="s">
        <v>40</v>
      </c>
      <c r="D30" s="26">
        <f t="shared" si="5"/>
        <v>312000</v>
      </c>
      <c r="E30" s="36">
        <v>312</v>
      </c>
      <c r="F30" s="26" t="s">
        <v>32</v>
      </c>
      <c r="G30" s="27">
        <f>SUMIFS('Wkpr-Stdy Bal (ex. trnsptn)'!$G$9:$G$534,'Wkpr-Stdy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Summary'!$G$9:$G$238,'Wkpr-201612 TTP Adj Summary'!$B$9:$B$238,'Att B1 123118 Depr_Chg-ex trans'!$B30,'Wkpr-201612 TTP Adj Summary'!$C$9:$C$238,'Att B1 123118 Depr_Chg-ex trans'!$C30,'Wkpr-201612 TTP Adj Summary'!$D$9:$D$238,'Att B1 123118 Depr_Chg-ex trans'!$D30)</f>
        <v>58047348.420000002</v>
      </c>
      <c r="I30" s="37">
        <f>'Wkpr-Stdy Bal (ex. trnsptn)'!I30</f>
        <v>2.2000000000000002E-2</v>
      </c>
      <c r="J30" s="28"/>
      <c r="L30" s="37">
        <f>'Wkpr-Stdy Bal (ex. trnsptn)'!L30</f>
        <v>2.3800000000000002E-2</v>
      </c>
      <c r="N30" s="28"/>
      <c r="O30" s="28"/>
      <c r="Q30" s="27">
        <f>SUMIFS('Wkpr-Stdy Bal (ex. trnsptn)'!$Q$9:$Q$534,'Wkpr-Stdy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Summary'!$Q$9:$Q$238,'Wkpr-201612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R30" s="27">
        <f>SUMIFS('Wkpr-Stdy Bal (ex. trnsptn)'!$R$9:$R$534,'Wkpr-Stdy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Summary'!$R$9:$R$238,'Wkpr-201612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S30" s="27">
        <f>SUMIFS('Wkpr-Stdy Bal (ex. trnsptn)'!$S$9:$S$534,'Wkpr-Stdy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Summary'!$S$9:$S$238,'Wkpr-201612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T30" s="27">
        <f>SUMIFS('Wkpr-Stdy Bal (ex. trnsptn)'!$T$9:$T$534,'Wkpr-Stdy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Summary'!$T$9:$T$238,'Wkpr-201612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U30" s="27">
        <f>SUMIFS('Wkpr-Stdy Bal (ex. trnsptn)'!$U$9:$U$534,'Wkpr-Stdy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Summary'!$U$9:$U$238,'Wkpr-201612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</row>
    <row r="31" spans="2:21" x14ac:dyDescent="0.2">
      <c r="B31" s="26" t="s">
        <v>29</v>
      </c>
      <c r="C31" s="26" t="s">
        <v>40</v>
      </c>
      <c r="D31" s="26">
        <f t="shared" si="5"/>
        <v>313000</v>
      </c>
      <c r="E31" s="36">
        <v>313</v>
      </c>
      <c r="F31" s="26" t="s">
        <v>33</v>
      </c>
      <c r="G31" s="27">
        <f>SUMIFS('Wkpr-Stdy Bal (ex. trnsptn)'!$G$9:$G$534,'Wkpr-Stdy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Summary'!$G$9:$G$238,'Wkpr-201612 TTP Adj Summary'!$B$9:$B$238,'Att B1 123118 Depr_Chg-ex trans'!$B31,'Wkpr-201612 TTP Adj Summary'!$C$9:$C$238,'Att B1 123118 Depr_Chg-ex trans'!$C31,'Wkpr-201612 TTP Adj Summary'!$D$9:$D$238,'Att B1 123118 Depr_Chg-ex trans'!$D31)</f>
        <v>3385</v>
      </c>
      <c r="I31" s="37">
        <f>'Wkpr-Stdy Bal (ex. trnsptn)'!I31</f>
        <v>2.92E-2</v>
      </c>
      <c r="J31" s="28"/>
      <c r="L31" s="37">
        <f>'Wkpr-Stdy Bal (ex. trnsptn)'!L31</f>
        <v>4.6399999999999997E-2</v>
      </c>
      <c r="N31" s="28"/>
      <c r="O31" s="28"/>
      <c r="Q31" s="27">
        <f>SUMIFS('Wkpr-Stdy Bal (ex. trnsptn)'!$Q$9:$Q$534,'Wkpr-Stdy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Summary'!$Q$9:$Q$238,'Wkpr-201612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R31" s="27">
        <f>SUMIFS('Wkpr-Stdy Bal (ex. trnsptn)'!$R$9:$R$534,'Wkpr-Stdy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Summary'!$R$9:$R$238,'Wkpr-201612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S31" s="27">
        <f>SUMIFS('Wkpr-Stdy Bal (ex. trnsptn)'!$S$9:$S$534,'Wkpr-Stdy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Summary'!$S$9:$S$238,'Wkpr-201612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T31" s="27">
        <f>SUMIFS('Wkpr-Stdy Bal (ex. trnsptn)'!$T$9:$T$534,'Wkpr-Stdy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Summary'!$T$9:$T$238,'Wkpr-201612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U31" s="27">
        <f>SUMIFS('Wkpr-Stdy Bal (ex. trnsptn)'!$U$9:$U$534,'Wkpr-Stdy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Summary'!$U$9:$U$238,'Wkpr-201612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</row>
    <row r="32" spans="2:21" x14ac:dyDescent="0.2">
      <c r="B32" s="26" t="s">
        <v>29</v>
      </c>
      <c r="C32" s="26" t="s">
        <v>40</v>
      </c>
      <c r="D32" s="26">
        <f t="shared" si="5"/>
        <v>314000</v>
      </c>
      <c r="E32" s="36">
        <v>314</v>
      </c>
      <c r="F32" s="26" t="s">
        <v>34</v>
      </c>
      <c r="G32" s="27">
        <f>SUMIFS('Wkpr-Stdy Bal (ex. trnsptn)'!$G$9:$G$534,'Wkpr-Stdy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Summary'!$G$9:$G$238,'Wkpr-201612 TTP Adj Summary'!$B$9:$B$238,'Att B1 123118 Depr_Chg-ex trans'!$B32,'Wkpr-201612 TTP Adj Summary'!$C$9:$C$238,'Att B1 123118 Depr_Chg-ex trans'!$C32,'Wkpr-201612 TTP Adj Summary'!$D$9:$D$238,'Att B1 123118 Depr_Chg-ex trans'!$D32)</f>
        <v>15320251.390000001</v>
      </c>
      <c r="I32" s="37">
        <f>'Wkpr-Stdy Bal (ex. trnsptn)'!I32</f>
        <v>2.8799999999999999E-2</v>
      </c>
      <c r="J32" s="28"/>
      <c r="L32" s="37">
        <f>'Wkpr-Stdy Bal (ex. trnsptn)'!L32</f>
        <v>3.85E-2</v>
      </c>
      <c r="N32" s="28"/>
      <c r="O32" s="28"/>
      <c r="Q32" s="27">
        <f>SUMIFS('Wkpr-Stdy Bal (ex. trnsptn)'!$Q$9:$Q$534,'Wkpr-Stdy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Summary'!$Q$9:$Q$238,'Wkpr-201612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R32" s="27">
        <f>SUMIFS('Wkpr-Stdy Bal (ex. trnsptn)'!$R$9:$R$534,'Wkpr-Stdy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Summary'!$R$9:$R$238,'Wkpr-201612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S32" s="27">
        <f>SUMIFS('Wkpr-Stdy Bal (ex. trnsptn)'!$S$9:$S$534,'Wkpr-Stdy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Summary'!$S$9:$S$238,'Wkpr-201612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T32" s="27">
        <f>SUMIFS('Wkpr-Stdy Bal (ex. trnsptn)'!$T$9:$T$534,'Wkpr-Stdy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Summary'!$T$9:$T$238,'Wkpr-201612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U32" s="27">
        <f>SUMIFS('Wkpr-Stdy Bal (ex. trnsptn)'!$U$9:$U$534,'Wkpr-Stdy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Summary'!$U$9:$U$238,'Wkpr-201612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</row>
    <row r="33" spans="1:21" x14ac:dyDescent="0.2">
      <c r="B33" s="26" t="s">
        <v>29</v>
      </c>
      <c r="C33" s="26" t="s">
        <v>40</v>
      </c>
      <c r="D33" s="26">
        <f t="shared" si="5"/>
        <v>315000</v>
      </c>
      <c r="E33" s="36">
        <v>315</v>
      </c>
      <c r="F33" s="26" t="s">
        <v>35</v>
      </c>
      <c r="G33" s="27">
        <f>SUMIFS('Wkpr-Stdy Bal (ex. trnsptn)'!$G$9:$G$534,'Wkpr-Stdy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Summary'!$G$9:$G$238,'Wkpr-201612 TTP Adj Summary'!$B$9:$B$238,'Att B1 123118 Depr_Chg-ex trans'!$B33,'Wkpr-201612 TTP Adj Summary'!$C$9:$C$238,'Att B1 123118 Depr_Chg-ex trans'!$C33,'Wkpr-201612 TTP Adj Summary'!$D$9:$D$238,'Att B1 123118 Depr_Chg-ex trans'!$D33)</f>
        <v>7141947.8600000003</v>
      </c>
      <c r="I33" s="37">
        <f>'Wkpr-Stdy Bal (ex. trnsptn)'!I33</f>
        <v>1.8800000000000001E-2</v>
      </c>
      <c r="J33" s="28"/>
      <c r="L33" s="37">
        <f>'Wkpr-Stdy Bal (ex. trnsptn)'!L33</f>
        <v>0.02</v>
      </c>
      <c r="N33" s="28"/>
      <c r="O33" s="28"/>
      <c r="Q33" s="27">
        <f>SUMIFS('Wkpr-Stdy Bal (ex. trnsptn)'!$Q$9:$Q$534,'Wkpr-Stdy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Summary'!$Q$9:$Q$238,'Wkpr-201612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R33" s="27">
        <f>SUMIFS('Wkpr-Stdy Bal (ex. trnsptn)'!$R$9:$R$534,'Wkpr-Stdy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Summary'!$R$9:$R$238,'Wkpr-201612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S33" s="27">
        <f>SUMIFS('Wkpr-Stdy Bal (ex. trnsptn)'!$S$9:$S$534,'Wkpr-Stdy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Summary'!$S$9:$S$238,'Wkpr-201612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T33" s="27">
        <f>SUMIFS('Wkpr-Stdy Bal (ex. trnsptn)'!$T$9:$T$534,'Wkpr-Stdy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Summary'!$T$9:$T$238,'Wkpr-201612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U33" s="27">
        <f>SUMIFS('Wkpr-Stdy Bal (ex. trnsptn)'!$U$9:$U$534,'Wkpr-Stdy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Summary'!$U$9:$U$238,'Wkpr-201612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</row>
    <row r="34" spans="1:21" x14ac:dyDescent="0.2">
      <c r="B34" s="26" t="s">
        <v>29</v>
      </c>
      <c r="C34" s="26" t="s">
        <v>40</v>
      </c>
      <c r="D34" s="26">
        <f t="shared" si="5"/>
        <v>316000</v>
      </c>
      <c r="E34" s="36">
        <v>316</v>
      </c>
      <c r="F34" s="26" t="s">
        <v>36</v>
      </c>
      <c r="G34" s="27">
        <f>SUMIFS('Wkpr-Stdy Bal (ex. trnsptn)'!$G$9:$G$534,'Wkpr-Stdy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Summary'!$G$9:$G$238,'Wkpr-201612 TTP Adj Summary'!$B$9:$B$238,'Att B1 123118 Depr_Chg-ex trans'!$B34,'Wkpr-201612 TTP Adj Summary'!$C$9:$C$238,'Att B1 123118 Depr_Chg-ex trans'!$C34,'Wkpr-201612 TTP Adj Summary'!$D$9:$D$238,'Att B1 123118 Depr_Chg-ex trans'!$D34)</f>
        <v>4712810.8</v>
      </c>
      <c r="I34" s="37">
        <f>'Wkpr-Stdy Bal (ex. trnsptn)'!I34</f>
        <v>1.6199999999999999E-2</v>
      </c>
      <c r="J34" s="28"/>
      <c r="L34" s="37">
        <f>'Wkpr-Stdy Bal (ex. trnsptn)'!L34</f>
        <v>2.29E-2</v>
      </c>
      <c r="N34" s="28"/>
      <c r="O34" s="28"/>
      <c r="Q34" s="27">
        <f>SUMIFS('Wkpr-Stdy Bal (ex. trnsptn)'!$Q$9:$Q$534,'Wkpr-Stdy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Summary'!$Q$9:$Q$238,'Wkpr-201612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R34" s="27">
        <f>SUMIFS('Wkpr-Stdy Bal (ex. trnsptn)'!$R$9:$R$534,'Wkpr-Stdy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Summary'!$R$9:$R$238,'Wkpr-201612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S34" s="27">
        <f>SUMIFS('Wkpr-Stdy Bal (ex. trnsptn)'!$S$9:$S$534,'Wkpr-Stdy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Summary'!$S$9:$S$238,'Wkpr-201612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T34" s="27">
        <f>SUMIFS('Wkpr-Stdy Bal (ex. trnsptn)'!$T$9:$T$534,'Wkpr-Stdy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Summary'!$T$9:$T$238,'Wkpr-201612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U34" s="27">
        <f>SUMIFS('Wkpr-Stdy Bal (ex. trnsptn)'!$U$9:$U$534,'Wkpr-Stdy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Summary'!$U$9:$U$238,'Wkpr-201612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</row>
    <row r="35" spans="1:21" x14ac:dyDescent="0.2">
      <c r="E35" s="42"/>
      <c r="F35" s="26" t="s">
        <v>38</v>
      </c>
      <c r="G35" s="40">
        <f>SUM(G29:G34)</f>
        <v>138753793.98000002</v>
      </c>
      <c r="J35" s="40">
        <f>SUM(J29:J34)</f>
        <v>0</v>
      </c>
      <c r="N35" s="40">
        <f>SUM(N29:N34)</f>
        <v>0</v>
      </c>
      <c r="O35" s="40">
        <f>SUM(O29:O34)</f>
        <v>0</v>
      </c>
      <c r="Q35" s="40">
        <f>SUM(Q29:Q34)</f>
        <v>0</v>
      </c>
      <c r="R35" s="40">
        <f>SUM(R29:R34)</f>
        <v>0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262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29</v>
      </c>
      <c r="C38" s="26" t="s">
        <v>269</v>
      </c>
      <c r="D38" s="26" t="s">
        <v>270</v>
      </c>
      <c r="E38" s="26">
        <v>317.10000000000002</v>
      </c>
      <c r="F38" s="26" t="s">
        <v>263</v>
      </c>
      <c r="G38" s="27">
        <f>SUMIFS('Wkpr-Stdy Bal (ex. trnsptn)'!$G$9:$G$534,'Wkpr-Stdy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Summary'!$G$9:$G$238,'Wkpr-201612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I38" s="45">
        <f>'Wkpr-Stdy Bal (ex. trnsptn)'!I38</f>
        <v>0</v>
      </c>
      <c r="J38" s="28">
        <f>G38*I38</f>
        <v>0</v>
      </c>
      <c r="L38" s="37">
        <f>'Wkpr-Stdy Bal (ex. trnsptn)'!L38</f>
        <v>0.05</v>
      </c>
      <c r="N38" s="28"/>
      <c r="O38" s="28"/>
      <c r="Q38" s="27">
        <f>SUMIFS('Wkpr-Stdy Bal (ex. trnsptn)'!$Q$9:$Q$534,'Wkpr-Stdy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Summary'!$Q$9:$Q$238,'Wkpr-201612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R38" s="27">
        <f>SUMIFS('Wkpr-Stdy Bal (ex. trnsptn)'!$R$9:$R$534,'Wkpr-Stdy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Summary'!$R$9:$R$238,'Wkpr-201612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S38" s="27">
        <f>SUMIFS('Wkpr-Stdy Bal (ex. trnsptn)'!$S$9:$S$534,'Wkpr-Stdy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Summary'!$S$9:$S$238,'Wkpr-201612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T38" s="27">
        <f>SUMIFS('Wkpr-Stdy Bal (ex. trnsptn)'!$T$9:$T$534,'Wkpr-Stdy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Summary'!$T$9:$T$238,'Wkpr-201612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U38" s="27">
        <f>SUMIFS('Wkpr-Stdy Bal (ex. trnsptn)'!$U$9:$U$534,'Wkpr-Stdy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Summary'!$U$9:$U$238,'Wkpr-201612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195</v>
      </c>
      <c r="G40" s="40">
        <f>SUM(G17,G26,G35)</f>
        <v>431501458.55000001</v>
      </c>
      <c r="I40" s="76">
        <f>J40/G40</f>
        <v>4.5881810417926806E-3</v>
      </c>
      <c r="J40" s="40">
        <f>SUM(J17,J26,J35,J38)</f>
        <v>1979806.8116250001</v>
      </c>
      <c r="L40" s="76">
        <f>N40/G40</f>
        <v>7.320147145440048E-3</v>
      </c>
      <c r="N40" s="40">
        <f>SUM(N17,N26,N35,N38)</f>
        <v>3158654.1700579999</v>
      </c>
      <c r="O40" s="40">
        <f>SUM(O17,O26,O35,O38)</f>
        <v>1178847.358433</v>
      </c>
      <c r="Q40" s="40">
        <f>SUM(Q17,Q26,Q35,Q38)</f>
        <v>770848.28767933871</v>
      </c>
      <c r="R40" s="40">
        <f>SUM(R17,R26,R35,R38)</f>
        <v>407999.07075366122</v>
      </c>
      <c r="S40" s="40">
        <f>SUM(S17,S26,S35,S38)</f>
        <v>0</v>
      </c>
      <c r="T40" s="40">
        <f>SUM(T17,T26,T35,T38)</f>
        <v>0</v>
      </c>
      <c r="U40" s="40">
        <f>SUM(U17,U26,U35,U38)</f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41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137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29</v>
      </c>
      <c r="C44" s="26" t="s">
        <v>138</v>
      </c>
      <c r="D44" s="26">
        <f t="shared" ref="D44:D62" si="6">E44*1000</f>
        <v>330300</v>
      </c>
      <c r="E44" s="36">
        <v>330.3</v>
      </c>
      <c r="F44" s="26" t="s">
        <v>44</v>
      </c>
      <c r="G44" s="27">
        <f>SUMIFS('Wkpr-Stdy Bal (ex. trnsptn)'!$G$9:$G$534,'Wkpr-Stdy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Summary'!$G$9:$G$238,'Wkpr-201612 TTP Adj Summary'!$B$9:$B$238,'Att B1 123118 Depr_Chg-ex trans'!$B44,'Wkpr-201612 TTP Adj Summary'!$C$9:$C$238,'Att B1 123118 Depr_Chg-ex trans'!$C44,'Wkpr-201612 TTP Adj Summary'!$D$9:$D$238,'Att B1 123118 Depr_Chg-ex trans'!$D44)</f>
        <v>6783236.8899999997</v>
      </c>
      <c r="I44" s="37">
        <f>'Wkpr-Stdy Bal (ex. trnsptn)'!I44</f>
        <v>0.02</v>
      </c>
      <c r="J44" s="28">
        <f t="shared" ref="J44:J62" si="7">G44*I44</f>
        <v>135664.7378</v>
      </c>
      <c r="L44" s="37">
        <f>'Wkpr-Stdy Bal (ex. trnsptn)'!L44</f>
        <v>1.9E-2</v>
      </c>
      <c r="N44" s="28">
        <f t="shared" ref="N44:N62" si="8">G44*L44</f>
        <v>128881.50090999999</v>
      </c>
      <c r="O44" s="28">
        <f t="shared" ref="O44:O62" si="9">N44-J44</f>
        <v>-6783.2368900000147</v>
      </c>
      <c r="Q44" s="27">
        <f>SUMIFS('Wkpr-Stdy Bal (ex. trnsptn)'!$Q$9:$Q$534,'Wkpr-Stdy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Summary'!$Q$9:$Q$238,'Wkpr-201612 TTP Adj Summary'!$B$9:$B$238,'Att B1 123118 Depr_Chg-ex trans'!$B44,'Wkpr-201612 TTP Adj Summary'!$C$9:$C$238,'Att B1 123118 Depr_Chg-ex trans'!$C44,'Wkpr-201612 TTP Adj Summary'!$D$9:$D$238,'Att B1 123118 Depr_Chg-ex trans'!$D44)</f>
        <v>-4435.5586023710202</v>
      </c>
      <c r="R44" s="27">
        <f>SUMIFS('Wkpr-Stdy Bal (ex. trnsptn)'!$R$9:$R$534,'Wkpr-Stdy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Summary'!$R$9:$R$238,'Wkpr-201612 TTP Adj Summary'!$B$9:$B$238,'Att B1 123118 Depr_Chg-ex trans'!$B44,'Wkpr-201612 TTP Adj Summary'!$C$9:$C$238,'Att B1 123118 Depr_Chg-ex trans'!$C44,'Wkpr-201612 TTP Adj Summary'!$D$9:$D$238,'Att B1 123118 Depr_Chg-ex trans'!$D44)</f>
        <v>-2347.678287629009</v>
      </c>
      <c r="S44" s="27">
        <f>SUMIFS('Wkpr-Stdy Bal (ex. trnsptn)'!$S$9:$S$534,'Wkpr-Stdy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Summary'!$S$9:$S$238,'Wkpr-201612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  <c r="T44" s="27">
        <f>SUMIFS('Wkpr-Stdy Bal (ex. trnsptn)'!$T$9:$T$534,'Wkpr-Stdy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Summary'!$T$9:$T$238,'Wkpr-201612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  <c r="U44" s="27">
        <f>SUMIFS('Wkpr-Stdy Bal (ex. trnsptn)'!$U$9:$U$534,'Wkpr-Stdy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Summary'!$U$9:$U$238,'Wkpr-201612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</row>
    <row r="45" spans="1:21" x14ac:dyDescent="0.2">
      <c r="B45" s="26" t="s">
        <v>29</v>
      </c>
      <c r="C45" s="26" t="s">
        <v>138</v>
      </c>
      <c r="D45" s="26">
        <f t="shared" si="6"/>
        <v>330310</v>
      </c>
      <c r="E45" s="41">
        <v>330.31</v>
      </c>
      <c r="F45" s="26" t="s">
        <v>139</v>
      </c>
      <c r="G45" s="27">
        <f>SUMIFS('Wkpr-Stdy Bal (ex. trnsptn)'!$G$9:$G$534,'Wkpr-Stdy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Summary'!$G$9:$G$238,'Wkpr-201612 TTP Adj Summary'!$B$9:$B$238,'Att B1 123118 Depr_Chg-ex trans'!$B45,'Wkpr-201612 TTP Adj Summary'!$C$9:$C$238,'Att B1 123118 Depr_Chg-ex trans'!$C45,'Wkpr-201612 TTP Adj Summary'!$D$9:$D$238,'Att B1 123118 Depr_Chg-ex trans'!$D45)</f>
        <v>242033.02</v>
      </c>
      <c r="I45" s="37">
        <f>'Wkpr-Stdy Bal (ex. trnsptn)'!I45</f>
        <v>1.5299999999999999E-2</v>
      </c>
      <c r="J45" s="28">
        <f t="shared" si="7"/>
        <v>3703.1052059999997</v>
      </c>
      <c r="L45" s="37">
        <f>'Wkpr-Stdy Bal (ex. trnsptn)'!L45</f>
        <v>1.4999999999999999E-2</v>
      </c>
      <c r="N45" s="28">
        <f t="shared" si="8"/>
        <v>3630.4952999999996</v>
      </c>
      <c r="O45" s="28">
        <f t="shared" si="9"/>
        <v>-72.609906000000137</v>
      </c>
      <c r="Q45" s="27">
        <f>SUMIFS('Wkpr-Stdy Bal (ex. trnsptn)'!$Q$9:$Q$534,'Wkpr-Stdy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Summary'!$Q$9:$Q$238,'Wkpr-201612 TTP Adj Summary'!$B$9:$B$238,'Att B1 123118 Depr_Chg-ex trans'!$B45,'Wkpr-201612 TTP Adj Summary'!$C$9:$C$238,'Att B1 123118 Depr_Chg-ex trans'!$C45,'Wkpr-201612 TTP Adj Summary'!$D$9:$D$238,'Att B1 123118 Depr_Chg-ex trans'!$D45)</f>
        <v>-47.47961753339996</v>
      </c>
      <c r="R45" s="27">
        <f>SUMIFS('Wkpr-Stdy Bal (ex. trnsptn)'!$R$9:$R$534,'Wkpr-Stdy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Summary'!$R$9:$R$238,'Wkpr-201612 TTP Adj Summary'!$B$9:$B$238,'Att B1 123118 Depr_Chg-ex trans'!$B45,'Wkpr-201612 TTP Adj Summary'!$C$9:$C$238,'Att B1 123118 Depr_Chg-ex trans'!$C45,'Wkpr-201612 TTP Adj Summary'!$D$9:$D$238,'Att B1 123118 Depr_Chg-ex trans'!$D45)</f>
        <v>-25.13028846659995</v>
      </c>
      <c r="S45" s="27">
        <f>SUMIFS('Wkpr-Stdy Bal (ex. trnsptn)'!$S$9:$S$534,'Wkpr-Stdy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Summary'!$S$9:$S$238,'Wkpr-201612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  <c r="T45" s="27">
        <f>SUMIFS('Wkpr-Stdy Bal (ex. trnsptn)'!$T$9:$T$534,'Wkpr-Stdy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Summary'!$T$9:$T$238,'Wkpr-201612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  <c r="U45" s="27">
        <f>SUMIFS('Wkpr-Stdy Bal (ex. trnsptn)'!$U$9:$U$534,'Wkpr-Stdy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Summary'!$U$9:$U$238,'Wkpr-201612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</row>
    <row r="46" spans="1:21" x14ac:dyDescent="0.2">
      <c r="B46" s="26" t="s">
        <v>29</v>
      </c>
      <c r="C46" s="26" t="s">
        <v>138</v>
      </c>
      <c r="D46" s="26">
        <f t="shared" si="6"/>
        <v>330400</v>
      </c>
      <c r="E46" s="36">
        <v>330.4</v>
      </c>
      <c r="F46" s="26" t="s">
        <v>45</v>
      </c>
      <c r="G46" s="27">
        <f>SUMIFS('Wkpr-Stdy Bal (ex. trnsptn)'!$G$9:$G$534,'Wkpr-Stdy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Summary'!$G$9:$G$238,'Wkpr-201612 TTP Adj Summary'!$B$9:$B$238,'Att B1 123118 Depr_Chg-ex trans'!$B46,'Wkpr-201612 TTP Adj Summary'!$C$9:$C$238,'Att B1 123118 Depr_Chg-ex trans'!$C46,'Wkpr-201612 TTP Adj Summary'!$D$9:$D$238,'Att B1 123118 Depr_Chg-ex trans'!$D46)</f>
        <v>365924.35</v>
      </c>
      <c r="I46" s="37">
        <f>'Wkpr-Stdy Bal (ex. trnsptn)'!I46</f>
        <v>2.3300000000000001E-2</v>
      </c>
      <c r="J46" s="28">
        <f t="shared" si="7"/>
        <v>8526.0373550000004</v>
      </c>
      <c r="L46" s="37">
        <f>'Wkpr-Stdy Bal (ex. trnsptn)'!L46</f>
        <v>3.15E-2</v>
      </c>
      <c r="N46" s="28">
        <f t="shared" si="8"/>
        <v>11526.617025</v>
      </c>
      <c r="O46" s="28">
        <f t="shared" si="9"/>
        <v>3000.5796699999992</v>
      </c>
      <c r="Q46" s="27">
        <f>SUMIFS('Wkpr-Stdy Bal (ex. trnsptn)'!$Q$9:$Q$534,'Wkpr-Stdy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Summary'!$Q$9:$Q$238,'Wkpr-201612 TTP Adj Summary'!$B$9:$B$238,'Att B1 123118 Depr_Chg-ex trans'!$B46,'Wkpr-201612 TTP Adj Summary'!$C$9:$C$238,'Att B1 123118 Depr_Chg-ex trans'!$C46,'Wkpr-201612 TTP Adj Summary'!$D$9:$D$238,'Att B1 123118 Depr_Chg-ex trans'!$D46)</f>
        <v>1962.0790462129989</v>
      </c>
      <c r="R46" s="27">
        <f>SUMIFS('Wkpr-Stdy Bal (ex. trnsptn)'!$R$9:$R$534,'Wkpr-Stdy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Summary'!$R$9:$R$238,'Wkpr-201612 TTP Adj Summary'!$B$9:$B$238,'Att B1 123118 Depr_Chg-ex trans'!$B46,'Wkpr-201612 TTP Adj Summary'!$C$9:$C$238,'Att B1 123118 Depr_Chg-ex trans'!$C46,'Wkpr-201612 TTP Adj Summary'!$D$9:$D$238,'Att B1 123118 Depr_Chg-ex trans'!$D46)</f>
        <v>1038.5006237869998</v>
      </c>
      <c r="S46" s="27">
        <f>SUMIFS('Wkpr-Stdy Bal (ex. trnsptn)'!$S$9:$S$534,'Wkpr-Stdy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Summary'!$S$9:$S$238,'Wkpr-201612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  <c r="T46" s="27">
        <f>SUMIFS('Wkpr-Stdy Bal (ex. trnsptn)'!$T$9:$T$534,'Wkpr-Stdy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Summary'!$T$9:$T$238,'Wkpr-201612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  <c r="U46" s="27">
        <f>SUMIFS('Wkpr-Stdy Bal (ex. trnsptn)'!$U$9:$U$534,'Wkpr-Stdy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Summary'!$U$9:$U$238,'Wkpr-201612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</row>
    <row r="47" spans="1:21" x14ac:dyDescent="0.2">
      <c r="B47" s="26" t="s">
        <v>29</v>
      </c>
      <c r="C47" s="26" t="s">
        <v>138</v>
      </c>
      <c r="D47" s="26">
        <f t="shared" si="6"/>
        <v>330410</v>
      </c>
      <c r="E47" s="41">
        <v>330.41</v>
      </c>
      <c r="F47" s="26" t="s">
        <v>140</v>
      </c>
      <c r="G47" s="27">
        <f>SUMIFS('Wkpr-Stdy Bal (ex. trnsptn)'!$G$9:$G$534,'Wkpr-Stdy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Summary'!$G$9:$G$238,'Wkpr-201612 TTP Adj Summary'!$B$9:$B$238,'Att B1 123118 Depr_Chg-ex trans'!$B47,'Wkpr-201612 TTP Adj Summary'!$C$9:$C$238,'Att B1 123118 Depr_Chg-ex trans'!$C47,'Wkpr-201612 TTP Adj Summary'!$D$9:$D$238,'Att B1 123118 Depr_Chg-ex trans'!$D47)</f>
        <v>1987003.28</v>
      </c>
      <c r="I47" s="37">
        <f>'Wkpr-Stdy Bal (ex. trnsptn)'!I47</f>
        <v>1.6299999999999999E-2</v>
      </c>
      <c r="J47" s="28">
        <f t="shared" si="7"/>
        <v>32388.153463999999</v>
      </c>
      <c r="L47" s="37">
        <f>'Wkpr-Stdy Bal (ex. trnsptn)'!L47</f>
        <v>1.66E-2</v>
      </c>
      <c r="N47" s="28">
        <f t="shared" si="8"/>
        <v>32984.254448</v>
      </c>
      <c r="O47" s="28">
        <f t="shared" si="9"/>
        <v>596.10098400000061</v>
      </c>
      <c r="Q47" s="27">
        <f>SUMIFS('Wkpr-Stdy Bal (ex. trnsptn)'!$Q$9:$Q$534,'Wkpr-Stdy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Summary'!$Q$9:$Q$238,'Wkpr-201612 TTP Adj Summary'!$B$9:$B$238,'Att B1 123118 Depr_Chg-ex trans'!$B47,'Wkpr-201612 TTP Adj Summary'!$C$9:$C$238,'Att B1 123118 Depr_Chg-ex trans'!$C47,'Wkpr-201612 TTP Adj Summary'!$D$9:$D$238,'Att B1 123118 Depr_Chg-ex trans'!$D47)</f>
        <v>389.79043343759986</v>
      </c>
      <c r="R47" s="27">
        <f>SUMIFS('Wkpr-Stdy Bal (ex. trnsptn)'!$R$9:$R$534,'Wkpr-Stdy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Summary'!$R$9:$R$238,'Wkpr-201612 TTP Adj Summary'!$B$9:$B$238,'Att B1 123118 Depr_Chg-ex trans'!$B47,'Wkpr-201612 TTP Adj Summary'!$C$9:$C$238,'Att B1 123118 Depr_Chg-ex trans'!$C47,'Wkpr-201612 TTP Adj Summary'!$D$9:$D$238,'Att B1 123118 Depr_Chg-ex trans'!$D47)</f>
        <v>206.31055056240075</v>
      </c>
      <c r="S47" s="27">
        <f>SUMIFS('Wkpr-Stdy Bal (ex. trnsptn)'!$S$9:$S$534,'Wkpr-Stdy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Summary'!$S$9:$S$238,'Wkpr-201612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  <c r="T47" s="27">
        <f>SUMIFS('Wkpr-Stdy Bal (ex. trnsptn)'!$T$9:$T$534,'Wkpr-Stdy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Summary'!$T$9:$T$238,'Wkpr-201612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  <c r="U47" s="27">
        <f>SUMIFS('Wkpr-Stdy Bal (ex. trnsptn)'!$U$9:$U$534,'Wkpr-Stdy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Summary'!$U$9:$U$238,'Wkpr-201612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</row>
    <row r="48" spans="1:21" x14ac:dyDescent="0.2">
      <c r="B48" s="26" t="s">
        <v>29</v>
      </c>
      <c r="C48" s="26" t="s">
        <v>138</v>
      </c>
      <c r="D48" s="26">
        <f t="shared" si="6"/>
        <v>331000</v>
      </c>
      <c r="E48" s="36">
        <v>331</v>
      </c>
      <c r="F48" s="26" t="s">
        <v>31</v>
      </c>
      <c r="G48" s="27">
        <f>SUMIFS('Wkpr-Stdy Bal (ex. trnsptn)'!$G$9:$G$534,'Wkpr-Stdy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Summary'!$G$9:$G$238,'Wkpr-201612 TTP Adj Summary'!$B$9:$B$238,'Att B1 123118 Depr_Chg-ex trans'!$B48,'Wkpr-201612 TTP Adj Summary'!$C$9:$C$238,'Att B1 123118 Depr_Chg-ex trans'!$C48,'Wkpr-201612 TTP Adj Summary'!$D$9:$D$238,'Att B1 123118 Depr_Chg-ex trans'!$D48)</f>
        <v>15105530.32</v>
      </c>
      <c r="I48" s="37">
        <f>'Wkpr-Stdy Bal (ex. trnsptn)'!I48</f>
        <v>1.4999999999999999E-2</v>
      </c>
      <c r="J48" s="28">
        <f t="shared" si="7"/>
        <v>226582.95480000001</v>
      </c>
      <c r="L48" s="37">
        <f>'Wkpr-Stdy Bal (ex. trnsptn)'!L48</f>
        <v>1.47E-2</v>
      </c>
      <c r="N48" s="28">
        <f t="shared" si="8"/>
        <v>222051.29570399999</v>
      </c>
      <c r="O48" s="28">
        <f t="shared" si="9"/>
        <v>-4531.6590960000176</v>
      </c>
      <c r="Q48" s="27">
        <f>SUMIFS('Wkpr-Stdy Bal (ex. trnsptn)'!$Q$9:$Q$534,'Wkpr-Stdy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Summary'!$Q$9:$Q$238,'Wkpr-201612 TTP Adj Summary'!$B$9:$B$238,'Att B1 123118 Depr_Chg-ex trans'!$B48,'Wkpr-201612 TTP Adj Summary'!$C$9:$C$238,'Att B1 123118 Depr_Chg-ex trans'!$C48,'Wkpr-201612 TTP Adj Summary'!$D$9:$D$238,'Att B1 123118 Depr_Chg-ex trans'!$D48)</f>
        <v>-2963.251882874436</v>
      </c>
      <c r="R48" s="27">
        <f>SUMIFS('Wkpr-Stdy Bal (ex. trnsptn)'!$R$9:$R$534,'Wkpr-Stdy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Summary'!$R$9:$R$238,'Wkpr-201612 TTP Adj Summary'!$B$9:$B$238,'Att B1 123118 Depr_Chg-ex trans'!$B48,'Wkpr-201612 TTP Adj Summary'!$C$9:$C$238,'Att B1 123118 Depr_Chg-ex trans'!$C48,'Wkpr-201612 TTP Adj Summary'!$D$9:$D$238,'Att B1 123118 Depr_Chg-ex trans'!$D48)</f>
        <v>-1568.4072131256107</v>
      </c>
      <c r="S48" s="27">
        <f>SUMIFS('Wkpr-Stdy Bal (ex. trnsptn)'!$S$9:$S$534,'Wkpr-Stdy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Summary'!$S$9:$S$238,'Wkpr-201612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  <c r="T48" s="27">
        <f>SUMIFS('Wkpr-Stdy Bal (ex. trnsptn)'!$T$9:$T$534,'Wkpr-Stdy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Summary'!$T$9:$T$238,'Wkpr-201612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  <c r="U48" s="27">
        <f>SUMIFS('Wkpr-Stdy Bal (ex. trnsptn)'!$U$9:$U$534,'Wkpr-Stdy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Summary'!$U$9:$U$238,'Wkpr-201612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</row>
    <row r="49" spans="2:21" x14ac:dyDescent="0.2">
      <c r="B49" s="26" t="s">
        <v>29</v>
      </c>
      <c r="C49" s="26" t="s">
        <v>138</v>
      </c>
      <c r="D49" s="26">
        <f t="shared" si="6"/>
        <v>331100</v>
      </c>
      <c r="E49" s="36">
        <v>331.1</v>
      </c>
      <c r="F49" s="26" t="s">
        <v>46</v>
      </c>
      <c r="G49" s="27">
        <f>SUMIFS('Wkpr-Stdy Bal (ex. trnsptn)'!$G$9:$G$534,'Wkpr-Stdy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Summary'!$G$9:$G$238,'Wkpr-201612 TTP Adj Summary'!$B$9:$B$238,'Att B1 123118 Depr_Chg-ex trans'!$B49,'Wkpr-201612 TTP Adj Summary'!$C$9:$C$238,'Att B1 123118 Depr_Chg-ex trans'!$C49,'Wkpr-201612 TTP Adj Summary'!$D$9:$D$238,'Att B1 123118 Depr_Chg-ex trans'!$D49)</f>
        <v>31650.07</v>
      </c>
      <c r="I49" s="37">
        <f>'Wkpr-Stdy Bal (ex. trnsptn)'!I49</f>
        <v>1.78E-2</v>
      </c>
      <c r="J49" s="28">
        <f t="shared" si="7"/>
        <v>563.37124600000004</v>
      </c>
      <c r="L49" s="37">
        <f>'Wkpr-Stdy Bal (ex. trnsptn)'!L49</f>
        <v>2.01E-2</v>
      </c>
      <c r="N49" s="28">
        <f t="shared" si="8"/>
        <v>636.16640699999994</v>
      </c>
      <c r="O49" s="28">
        <f t="shared" si="9"/>
        <v>72.795160999999894</v>
      </c>
      <c r="Q49" s="27">
        <f>SUMIFS('Wkpr-Stdy Bal (ex. trnsptn)'!$Q$9:$Q$534,'Wkpr-Stdy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Summary'!$Q$9:$Q$238,'Wkpr-201612 TTP Adj Summary'!$B$9:$B$238,'Att B1 123118 Depr_Chg-ex trans'!$B49,'Wkpr-201612 TTP Adj Summary'!$C$9:$C$238,'Att B1 123118 Depr_Chg-ex trans'!$C49,'Wkpr-201612 TTP Adj Summary'!$D$9:$D$238,'Att B1 123118 Depr_Chg-ex trans'!$D49)</f>
        <v>47.600755777899906</v>
      </c>
      <c r="R49" s="27">
        <f>SUMIFS('Wkpr-Stdy Bal (ex. trnsptn)'!$R$9:$R$534,'Wkpr-Stdy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Summary'!$R$9:$R$238,'Wkpr-201612 TTP Adj Summary'!$B$9:$B$238,'Att B1 123118 Depr_Chg-ex trans'!$B49,'Wkpr-201612 TTP Adj Summary'!$C$9:$C$238,'Att B1 123118 Depr_Chg-ex trans'!$C49,'Wkpr-201612 TTP Adj Summary'!$D$9:$D$238,'Att B1 123118 Depr_Chg-ex trans'!$D49)</f>
        <v>25.194405222099959</v>
      </c>
      <c r="S49" s="27">
        <f>SUMIFS('Wkpr-Stdy Bal (ex. trnsptn)'!$S$9:$S$534,'Wkpr-Stdy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Summary'!$S$9:$S$238,'Wkpr-201612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  <c r="T49" s="27">
        <f>SUMIFS('Wkpr-Stdy Bal (ex. trnsptn)'!$T$9:$T$534,'Wkpr-Stdy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Summary'!$T$9:$T$238,'Wkpr-201612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  <c r="U49" s="27">
        <f>SUMIFS('Wkpr-Stdy Bal (ex. trnsptn)'!$U$9:$U$534,'Wkpr-Stdy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Summary'!$U$9:$U$238,'Wkpr-201612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</row>
    <row r="50" spans="2:21" x14ac:dyDescent="0.2">
      <c r="B50" s="26" t="s">
        <v>29</v>
      </c>
      <c r="C50" s="26" t="s">
        <v>138</v>
      </c>
      <c r="D50" s="26">
        <f t="shared" si="6"/>
        <v>331200</v>
      </c>
      <c r="E50" s="36">
        <v>331.2</v>
      </c>
      <c r="F50" s="26" t="s">
        <v>47</v>
      </c>
      <c r="G50" s="27">
        <f>SUMIFS('Wkpr-Stdy Bal (ex. trnsptn)'!$G$9:$G$534,'Wkpr-Stdy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Summary'!$G$9:$G$238,'Wkpr-201612 TTP Adj Summary'!$B$9:$B$238,'Att B1 123118 Depr_Chg-ex trans'!$B50,'Wkpr-201612 TTP Adj Summary'!$C$9:$C$238,'Att B1 123118 Depr_Chg-ex trans'!$C50,'Wkpr-201612 TTP Adj Summary'!$D$9:$D$238,'Att B1 123118 Depr_Chg-ex trans'!$D50)</f>
        <v>1330033.74</v>
      </c>
      <c r="I50" s="37">
        <f>'Wkpr-Stdy Bal (ex. trnsptn)'!I50</f>
        <v>2.0300000000000002E-2</v>
      </c>
      <c r="J50" s="28">
        <f t="shared" si="7"/>
        <v>26999.684922000004</v>
      </c>
      <c r="L50" s="37">
        <f>'Wkpr-Stdy Bal (ex. trnsptn)'!L50</f>
        <v>2.12E-2</v>
      </c>
      <c r="N50" s="28">
        <f t="shared" si="8"/>
        <v>28196.715287999999</v>
      </c>
      <c r="O50" s="28">
        <f t="shared" si="9"/>
        <v>1197.0303659999954</v>
      </c>
      <c r="Q50" s="27">
        <f>SUMIFS('Wkpr-Stdy Bal (ex. trnsptn)'!$Q$9:$Q$534,'Wkpr-Stdy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Summary'!$Q$9:$Q$238,'Wkpr-201612 TTP Adj Summary'!$B$9:$B$238,'Att B1 123118 Depr_Chg-ex trans'!$B50,'Wkpr-201612 TTP Adj Summary'!$C$9:$C$238,'Att B1 123118 Depr_Chg-ex trans'!$C50,'Wkpr-201612 TTP Adj Summary'!$D$9:$D$238,'Att B1 123118 Depr_Chg-ex trans'!$D50)</f>
        <v>782.7381563273957</v>
      </c>
      <c r="R50" s="27">
        <f>SUMIFS('Wkpr-Stdy Bal (ex. trnsptn)'!$R$9:$R$534,'Wkpr-Stdy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Summary'!$R$9:$R$238,'Wkpr-201612 TTP Adj Summary'!$B$9:$B$238,'Att B1 123118 Depr_Chg-ex trans'!$B50,'Wkpr-201612 TTP Adj Summary'!$C$9:$C$238,'Att B1 123118 Depr_Chg-ex trans'!$C50,'Wkpr-201612 TTP Adj Summary'!$D$9:$D$238,'Att B1 123118 Depr_Chg-ex trans'!$D50)</f>
        <v>414.29220967259789</v>
      </c>
      <c r="S50" s="27">
        <f>SUMIFS('Wkpr-Stdy Bal (ex. trnsptn)'!$S$9:$S$534,'Wkpr-Stdy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Summary'!$S$9:$S$238,'Wkpr-201612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  <c r="T50" s="27">
        <f>SUMIFS('Wkpr-Stdy Bal (ex. trnsptn)'!$T$9:$T$534,'Wkpr-Stdy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Summary'!$T$9:$T$238,'Wkpr-201612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  <c r="U50" s="27">
        <f>SUMIFS('Wkpr-Stdy Bal (ex. trnsptn)'!$U$9:$U$534,'Wkpr-Stdy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Summary'!$U$9:$U$238,'Wkpr-201612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</row>
    <row r="51" spans="2:21" x14ac:dyDescent="0.2">
      <c r="B51" s="26" t="s">
        <v>29</v>
      </c>
      <c r="C51" s="26" t="s">
        <v>138</v>
      </c>
      <c r="D51" s="26">
        <f t="shared" si="6"/>
        <v>331260</v>
      </c>
      <c r="E51" s="41">
        <v>331.26</v>
      </c>
      <c r="F51" s="26" t="s">
        <v>141</v>
      </c>
      <c r="G51" s="27">
        <f>SUMIFS('Wkpr-Stdy Bal (ex. trnsptn)'!$G$9:$G$534,'Wkpr-Stdy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Summary'!$G$9:$G$238,'Wkpr-201612 TTP Adj Summary'!$B$9:$B$238,'Att B1 123118 Depr_Chg-ex trans'!$B51,'Wkpr-201612 TTP Adj Summary'!$C$9:$C$238,'Att B1 123118 Depr_Chg-ex trans'!$C51,'Wkpr-201612 TTP Adj Summary'!$D$9:$D$238,'Att B1 123118 Depr_Chg-ex trans'!$D51)</f>
        <v>24242.3</v>
      </c>
      <c r="I51" s="37">
        <f>'Wkpr-Stdy Bal (ex. trnsptn)'!I51</f>
        <v>1.32E-2</v>
      </c>
      <c r="J51" s="28">
        <f t="shared" si="7"/>
        <v>319.99835999999999</v>
      </c>
      <c r="L51" s="37">
        <f>'Wkpr-Stdy Bal (ex. trnsptn)'!L51</f>
        <v>1.3100000000000001E-2</v>
      </c>
      <c r="N51" s="28">
        <f t="shared" si="8"/>
        <v>317.57413000000003</v>
      </c>
      <c r="O51" s="28">
        <f t="shared" si="9"/>
        <v>-2.4242299999999659</v>
      </c>
      <c r="Q51" s="27">
        <f>SUMIFS('Wkpr-Stdy Bal (ex. trnsptn)'!$Q$9:$Q$534,'Wkpr-Stdy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Summary'!$Q$9:$Q$238,'Wkpr-201612 TTP Adj Summary'!$B$9:$B$238,'Att B1 123118 Depr_Chg-ex trans'!$B51,'Wkpr-201612 TTP Adj Summary'!$C$9:$C$238,'Att B1 123118 Depr_Chg-ex trans'!$C51,'Wkpr-201612 TTP Adj Summary'!$D$9:$D$238,'Att B1 123118 Depr_Chg-ex trans'!$D51)</f>
        <v>-1.5852039969999794</v>
      </c>
      <c r="R51" s="27">
        <f>SUMIFS('Wkpr-Stdy Bal (ex. trnsptn)'!$R$9:$R$534,'Wkpr-Stdy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Summary'!$R$9:$R$238,'Wkpr-201612 TTP Adj Summary'!$B$9:$B$238,'Att B1 123118 Depr_Chg-ex trans'!$B51,'Wkpr-201612 TTP Adj Summary'!$C$9:$C$238,'Att B1 123118 Depr_Chg-ex trans'!$C51,'Wkpr-201612 TTP Adj Summary'!$D$9:$D$238,'Att B1 123118 Depr_Chg-ex trans'!$D51)</f>
        <v>-0.83902600299998653</v>
      </c>
      <c r="S51" s="27">
        <f>SUMIFS('Wkpr-Stdy Bal (ex. trnsptn)'!$S$9:$S$534,'Wkpr-Stdy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Summary'!$S$9:$S$238,'Wkpr-201612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  <c r="T51" s="27">
        <f>SUMIFS('Wkpr-Stdy Bal (ex. trnsptn)'!$T$9:$T$534,'Wkpr-Stdy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Summary'!$T$9:$T$238,'Wkpr-201612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  <c r="U51" s="27">
        <f>SUMIFS('Wkpr-Stdy Bal (ex. trnsptn)'!$U$9:$U$534,'Wkpr-Stdy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Summary'!$U$9:$U$238,'Wkpr-201612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</row>
    <row r="52" spans="2:21" x14ac:dyDescent="0.2">
      <c r="B52" s="26" t="s">
        <v>29</v>
      </c>
      <c r="C52" s="26" t="s">
        <v>138</v>
      </c>
      <c r="D52" s="26">
        <f t="shared" si="6"/>
        <v>332000</v>
      </c>
      <c r="E52" s="36">
        <v>332</v>
      </c>
      <c r="F52" s="26" t="s">
        <v>48</v>
      </c>
      <c r="G52" s="27">
        <f>SUMIFS('Wkpr-Stdy Bal (ex. trnsptn)'!$G$9:$G$534,'Wkpr-Stdy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Summary'!$G$9:$G$238,'Wkpr-201612 TTP Adj Summary'!$B$9:$B$238,'Att B1 123118 Depr_Chg-ex trans'!$B52,'Wkpr-201612 TTP Adj Summary'!$C$9:$C$238,'Att B1 123118 Depr_Chg-ex trans'!$C52,'Wkpr-201612 TTP Adj Summary'!$D$9:$D$238,'Att B1 123118 Depr_Chg-ex trans'!$D52)</f>
        <v>27141739.510000002</v>
      </c>
      <c r="I52" s="37">
        <f>'Wkpr-Stdy Bal (ex. trnsptn)'!I52</f>
        <v>1.1299999999999999E-2</v>
      </c>
      <c r="J52" s="28">
        <f t="shared" si="7"/>
        <v>306701.65646299999</v>
      </c>
      <c r="L52" s="37">
        <f>'Wkpr-Stdy Bal (ex. trnsptn)'!L52</f>
        <v>1.7299999999999999E-2</v>
      </c>
      <c r="N52" s="28">
        <f t="shared" si="8"/>
        <v>469552.09352300002</v>
      </c>
      <c r="O52" s="28">
        <f t="shared" si="9"/>
        <v>162850.43706000003</v>
      </c>
      <c r="Q52" s="27">
        <f>SUMIFS('Wkpr-Stdy Bal (ex. trnsptn)'!$Q$9:$Q$534,'Wkpr-Stdy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Summary'!$Q$9:$Q$238,'Wkpr-201612 TTP Adj Summary'!$B$9:$B$238,'Att B1 123118 Depr_Chg-ex trans'!$B52,'Wkpr-201612 TTP Adj Summary'!$C$9:$C$238,'Att B1 123118 Depr_Chg-ex trans'!$C52,'Wkpr-201612 TTP Adj Summary'!$D$9:$D$238,'Att B1 123118 Depr_Chg-ex trans'!$D52)</f>
        <v>106487.90079353401</v>
      </c>
      <c r="R52" s="27">
        <f>SUMIFS('Wkpr-Stdy Bal (ex. trnsptn)'!$R$9:$R$534,'Wkpr-Stdy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Summary'!$R$9:$R$238,'Wkpr-201612 TTP Adj Summary'!$B$9:$B$238,'Att B1 123118 Depr_Chg-ex trans'!$B52,'Wkpr-201612 TTP Adj Summary'!$C$9:$C$238,'Att B1 123118 Depr_Chg-ex trans'!$C52,'Wkpr-201612 TTP Adj Summary'!$D$9:$D$238,'Att B1 123118 Depr_Chg-ex trans'!$D52)</f>
        <v>56362.536266466006</v>
      </c>
      <c r="S52" s="27">
        <f>SUMIFS('Wkpr-Stdy Bal (ex. trnsptn)'!$S$9:$S$534,'Wkpr-Stdy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Summary'!$S$9:$S$238,'Wkpr-201612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  <c r="T52" s="27">
        <f>SUMIFS('Wkpr-Stdy Bal (ex. trnsptn)'!$T$9:$T$534,'Wkpr-Stdy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Summary'!$T$9:$T$238,'Wkpr-201612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  <c r="U52" s="27">
        <f>SUMIFS('Wkpr-Stdy Bal (ex. trnsptn)'!$U$9:$U$534,'Wkpr-Stdy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Summary'!$U$9:$U$238,'Wkpr-201612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</row>
    <row r="53" spans="2:21" x14ac:dyDescent="0.2">
      <c r="B53" s="26" t="s">
        <v>29</v>
      </c>
      <c r="C53" s="26" t="s">
        <v>138</v>
      </c>
      <c r="D53" s="26">
        <f t="shared" si="6"/>
        <v>332100</v>
      </c>
      <c r="E53" s="36">
        <v>332.1</v>
      </c>
      <c r="F53" s="26" t="s">
        <v>49</v>
      </c>
      <c r="G53" s="27">
        <f>SUMIFS('Wkpr-Stdy Bal (ex. trnsptn)'!$G$9:$G$534,'Wkpr-Stdy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Summary'!$G$9:$G$238,'Wkpr-201612 TTP Adj Summary'!$B$9:$B$238,'Att B1 123118 Depr_Chg-ex trans'!$B53,'Wkpr-201612 TTP Adj Summary'!$C$9:$C$238,'Att B1 123118 Depr_Chg-ex trans'!$C53,'Wkpr-201612 TTP Adj Summary'!$D$9:$D$238,'Att B1 123118 Depr_Chg-ex trans'!$D53)</f>
        <v>16292796.449999999</v>
      </c>
      <c r="I53" s="37">
        <f>'Wkpr-Stdy Bal (ex. trnsptn)'!I53</f>
        <v>1.9E-2</v>
      </c>
      <c r="J53" s="28">
        <f t="shared" si="7"/>
        <v>309563.13254999998</v>
      </c>
      <c r="L53" s="37">
        <f>'Wkpr-Stdy Bal (ex. trnsptn)'!L53</f>
        <v>2.23E-2</v>
      </c>
      <c r="N53" s="28">
        <f t="shared" si="8"/>
        <v>363329.360835</v>
      </c>
      <c r="O53" s="28">
        <f t="shared" si="9"/>
        <v>53766.228285000019</v>
      </c>
      <c r="Q53" s="27">
        <f>SUMIFS('Wkpr-Stdy Bal (ex. trnsptn)'!$Q$9:$Q$534,'Wkpr-Stdy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Summary'!$Q$9:$Q$238,'Wkpr-201612 TTP Adj Summary'!$B$9:$B$238,'Att B1 123118 Depr_Chg-ex trans'!$B53,'Wkpr-201612 TTP Adj Summary'!$C$9:$C$238,'Att B1 123118 Depr_Chg-ex trans'!$C53,'Wkpr-201612 TTP Adj Summary'!$D$9:$D$238,'Att B1 123118 Depr_Chg-ex trans'!$D53)</f>
        <v>35157.736675561522</v>
      </c>
      <c r="R53" s="27">
        <f>SUMIFS('Wkpr-Stdy Bal (ex. trnsptn)'!$R$9:$R$534,'Wkpr-Stdy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Summary'!$R$9:$R$238,'Wkpr-201612 TTP Adj Summary'!$B$9:$B$238,'Att B1 123118 Depr_Chg-ex trans'!$B53,'Wkpr-201612 TTP Adj Summary'!$C$9:$C$238,'Att B1 123118 Depr_Chg-ex trans'!$C53,'Wkpr-201612 TTP Adj Summary'!$D$9:$D$238,'Att B1 123118 Depr_Chg-ex trans'!$D53)</f>
        <v>18608.491609438512</v>
      </c>
      <c r="S53" s="27">
        <f>SUMIFS('Wkpr-Stdy Bal (ex. trnsptn)'!$S$9:$S$534,'Wkpr-Stdy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Summary'!$S$9:$S$238,'Wkpr-201612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  <c r="T53" s="27">
        <f>SUMIFS('Wkpr-Stdy Bal (ex. trnsptn)'!$T$9:$T$534,'Wkpr-Stdy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Summary'!$T$9:$T$238,'Wkpr-201612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  <c r="U53" s="27">
        <f>SUMIFS('Wkpr-Stdy Bal (ex. trnsptn)'!$U$9:$U$534,'Wkpr-Stdy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Summary'!$U$9:$U$238,'Wkpr-201612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</row>
    <row r="54" spans="2:21" x14ac:dyDescent="0.2">
      <c r="B54" s="26" t="s">
        <v>29</v>
      </c>
      <c r="C54" s="26" t="s">
        <v>138</v>
      </c>
      <c r="D54" s="26">
        <f t="shared" si="6"/>
        <v>332150</v>
      </c>
      <c r="E54" s="41">
        <v>332.15</v>
      </c>
      <c r="F54" s="26" t="s">
        <v>49</v>
      </c>
      <c r="G54" s="27">
        <f>SUMIFS('Wkpr-Stdy Bal (ex. trnsptn)'!$G$9:$G$534,'Wkpr-Stdy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Summary'!$G$9:$G$238,'Wkpr-201612 TTP Adj Summary'!$B$9:$B$238,'Att B1 123118 Depr_Chg-ex trans'!$B54,'Wkpr-201612 TTP Adj Summary'!$C$9:$C$238,'Att B1 123118 Depr_Chg-ex trans'!$C54,'Wkpr-201612 TTP Adj Summary'!$D$9:$D$238,'Att B1 123118 Depr_Chg-ex trans'!$D54)</f>
        <v>1239333.95</v>
      </c>
      <c r="I54" s="37">
        <f>'Wkpr-Stdy Bal (ex. trnsptn)'!I54</f>
        <v>1.7999999999999999E-2</v>
      </c>
      <c r="J54" s="28">
        <f t="shared" si="7"/>
        <v>22308.011099999996</v>
      </c>
      <c r="L54" s="37">
        <f>'Wkpr-Stdy Bal (ex. trnsptn)'!L54</f>
        <v>2.2499999999999999E-2</v>
      </c>
      <c r="N54" s="28">
        <f t="shared" si="8"/>
        <v>27885.013874999997</v>
      </c>
      <c r="O54" s="28">
        <f t="shared" si="9"/>
        <v>5577.0027750000008</v>
      </c>
      <c r="Q54" s="27">
        <f>SUMIFS('Wkpr-Stdy Bal (ex. trnsptn)'!$Q$9:$Q$534,'Wkpr-Stdy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Summary'!$Q$9:$Q$238,'Wkpr-201612 TTP Adj Summary'!$B$9:$B$238,'Att B1 123118 Depr_Chg-ex trans'!$B54,'Wkpr-201612 TTP Adj Summary'!$C$9:$C$238,'Att B1 123118 Depr_Chg-ex trans'!$C54,'Wkpr-201612 TTP Adj Summary'!$D$9:$D$238,'Att B1 123118 Depr_Chg-ex trans'!$D54)</f>
        <v>3646.8021145724997</v>
      </c>
      <c r="R54" s="27">
        <f>SUMIFS('Wkpr-Stdy Bal (ex. trnsptn)'!$R$9:$R$534,'Wkpr-Stdy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Summary'!$R$9:$R$238,'Wkpr-201612 TTP Adj Summary'!$B$9:$B$238,'Att B1 123118 Depr_Chg-ex trans'!$B54,'Wkpr-201612 TTP Adj Summary'!$C$9:$C$238,'Att B1 123118 Depr_Chg-ex trans'!$C54,'Wkpr-201612 TTP Adj Summary'!$D$9:$D$238,'Att B1 123118 Depr_Chg-ex trans'!$D54)</f>
        <v>1930.2006604275002</v>
      </c>
      <c r="S54" s="27">
        <f>SUMIFS('Wkpr-Stdy Bal (ex. trnsptn)'!$S$9:$S$534,'Wkpr-Stdy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Summary'!$S$9:$S$238,'Wkpr-201612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  <c r="T54" s="27">
        <f>SUMIFS('Wkpr-Stdy Bal (ex. trnsptn)'!$T$9:$T$534,'Wkpr-Stdy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Summary'!$T$9:$T$238,'Wkpr-201612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  <c r="U54" s="27">
        <f>SUMIFS('Wkpr-Stdy Bal (ex. trnsptn)'!$U$9:$U$534,'Wkpr-Stdy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Summary'!$U$9:$U$238,'Wkpr-201612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</row>
    <row r="55" spans="2:21" x14ac:dyDescent="0.2">
      <c r="B55" s="26" t="s">
        <v>29</v>
      </c>
      <c r="C55" s="26" t="s">
        <v>138</v>
      </c>
      <c r="D55" s="26">
        <f t="shared" si="6"/>
        <v>332200</v>
      </c>
      <c r="E55" s="36">
        <v>332.2</v>
      </c>
      <c r="F55" s="26" t="s">
        <v>50</v>
      </c>
      <c r="G55" s="27">
        <f>SUMIFS('Wkpr-Stdy Bal (ex. trnsptn)'!$G$9:$G$534,'Wkpr-Stdy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Summary'!$G$9:$G$238,'Wkpr-201612 TTP Adj Summary'!$B$9:$B$238,'Att B1 123118 Depr_Chg-ex trans'!$B55,'Wkpr-201612 TTP Adj Summary'!$C$9:$C$238,'Att B1 123118 Depr_Chg-ex trans'!$C55,'Wkpr-201612 TTP Adj Summary'!$D$9:$D$238,'Att B1 123118 Depr_Chg-ex trans'!$D55)</f>
        <v>104144.14</v>
      </c>
      <c r="I55" s="37">
        <f>'Wkpr-Stdy Bal (ex. trnsptn)'!I55</f>
        <v>1.7299999999999999E-2</v>
      </c>
      <c r="J55" s="28">
        <f t="shared" si="7"/>
        <v>1801.693622</v>
      </c>
      <c r="L55" s="37">
        <f>'Wkpr-Stdy Bal (ex. trnsptn)'!L55</f>
        <v>1.9E-2</v>
      </c>
      <c r="N55" s="28">
        <f t="shared" si="8"/>
        <v>1978.73866</v>
      </c>
      <c r="O55" s="28">
        <f t="shared" si="9"/>
        <v>177.04503799999998</v>
      </c>
      <c r="Q55" s="27">
        <f>SUMIFS('Wkpr-Stdy Bal (ex. trnsptn)'!$Q$9:$Q$534,'Wkpr-Stdy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Summary'!$Q$9:$Q$238,'Wkpr-201612 TTP Adj Summary'!$B$9:$B$238,'Att B1 123118 Depr_Chg-ex trans'!$B55,'Wkpr-201612 TTP Adj Summary'!$C$9:$C$238,'Att B1 123118 Depr_Chg-ex trans'!$C55,'Wkpr-201612 TTP Adj Summary'!$D$9:$D$238,'Att B1 123118 Depr_Chg-ex trans'!$D55)</f>
        <v>115.76975034819998</v>
      </c>
      <c r="R55" s="27">
        <f>SUMIFS('Wkpr-Stdy Bal (ex. trnsptn)'!$R$9:$R$534,'Wkpr-Stdy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Summary'!$R$9:$R$238,'Wkpr-201612 TTP Adj Summary'!$B$9:$B$238,'Att B1 123118 Depr_Chg-ex trans'!$B55,'Wkpr-201612 TTP Adj Summary'!$C$9:$C$238,'Att B1 123118 Depr_Chg-ex trans'!$C55,'Wkpr-201612 TTP Adj Summary'!$D$9:$D$238,'Att B1 123118 Depr_Chg-ex trans'!$D55)</f>
        <v>61.275287651799999</v>
      </c>
      <c r="S55" s="27">
        <f>SUMIFS('Wkpr-Stdy Bal (ex. trnsptn)'!$S$9:$S$534,'Wkpr-Stdy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Summary'!$S$9:$S$238,'Wkpr-201612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  <c r="T55" s="27">
        <f>SUMIFS('Wkpr-Stdy Bal (ex. trnsptn)'!$T$9:$T$534,'Wkpr-Stdy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Summary'!$T$9:$T$238,'Wkpr-201612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  <c r="U55" s="27">
        <f>SUMIFS('Wkpr-Stdy Bal (ex. trnsptn)'!$U$9:$U$534,'Wkpr-Stdy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Summary'!$U$9:$U$238,'Wkpr-201612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</row>
    <row r="56" spans="2:21" x14ac:dyDescent="0.2">
      <c r="B56" s="26" t="s">
        <v>29</v>
      </c>
      <c r="C56" s="26" t="s">
        <v>138</v>
      </c>
      <c r="D56" s="26">
        <f t="shared" si="6"/>
        <v>333000</v>
      </c>
      <c r="E56" s="36">
        <v>333</v>
      </c>
      <c r="F56" s="26" t="s">
        <v>51</v>
      </c>
      <c r="G56" s="27">
        <f>SUMIFS('Wkpr-Stdy Bal (ex. trnsptn)'!$G$9:$G$534,'Wkpr-Stdy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Summary'!$G$9:$G$238,'Wkpr-201612 TTP Adj Summary'!$B$9:$B$238,'Att B1 123118 Depr_Chg-ex trans'!$B56,'Wkpr-201612 TTP Adj Summary'!$C$9:$C$238,'Att B1 123118 Depr_Chg-ex trans'!$C56,'Wkpr-201612 TTP Adj Summary'!$D$9:$D$238,'Att B1 123118 Depr_Chg-ex trans'!$D56)</f>
        <v>48036482.700000003</v>
      </c>
      <c r="I56" s="37">
        <f>'Wkpr-Stdy Bal (ex. trnsptn)'!I56</f>
        <v>2.0400000000000001E-2</v>
      </c>
      <c r="J56" s="28">
        <f t="shared" si="7"/>
        <v>979944.24708000012</v>
      </c>
      <c r="L56" s="37">
        <f>'Wkpr-Stdy Bal (ex. trnsptn)'!L56</f>
        <v>2.5899999999999999E-2</v>
      </c>
      <c r="N56" s="28">
        <f t="shared" si="8"/>
        <v>1244144.9019299999</v>
      </c>
      <c r="O56" s="28">
        <f t="shared" si="9"/>
        <v>264200.65484999982</v>
      </c>
      <c r="Q56" s="27">
        <f>SUMIFS('Wkpr-Stdy Bal (ex. trnsptn)'!$Q$9:$Q$534,'Wkpr-Stdy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Summary'!$Q$9:$Q$238,'Wkpr-201612 TTP Adj Summary'!$B$9:$B$238,'Att B1 123118 Depr_Chg-ex trans'!$B56,'Wkpr-201612 TTP Adj Summary'!$C$9:$C$238,'Att B1 123118 Depr_Chg-ex trans'!$C56,'Wkpr-201612 TTP Adj Summary'!$D$9:$D$238,'Att B1 123118 Depr_Chg-ex trans'!$D56)</f>
        <v>172760.8082064148</v>
      </c>
      <c r="R56" s="27">
        <f>SUMIFS('Wkpr-Stdy Bal (ex. trnsptn)'!$R$9:$R$534,'Wkpr-Stdy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Summary'!$R$9:$R$238,'Wkpr-201612 TTP Adj Summary'!$B$9:$B$238,'Att B1 123118 Depr_Chg-ex trans'!$B56,'Wkpr-201612 TTP Adj Summary'!$C$9:$C$238,'Att B1 123118 Depr_Chg-ex trans'!$C56,'Wkpr-201612 TTP Adj Summary'!$D$9:$D$238,'Att B1 123118 Depr_Chg-ex trans'!$D56)</f>
        <v>91439.846643584897</v>
      </c>
      <c r="S56" s="27">
        <f>SUMIFS('Wkpr-Stdy Bal (ex. trnsptn)'!$S$9:$S$534,'Wkpr-Stdy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Summary'!$S$9:$S$238,'Wkpr-201612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  <c r="T56" s="27">
        <f>SUMIFS('Wkpr-Stdy Bal (ex. trnsptn)'!$T$9:$T$534,'Wkpr-Stdy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Summary'!$T$9:$T$238,'Wkpr-201612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  <c r="U56" s="27">
        <f>SUMIFS('Wkpr-Stdy Bal (ex. trnsptn)'!$U$9:$U$534,'Wkpr-Stdy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Summary'!$U$9:$U$238,'Wkpr-201612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</row>
    <row r="57" spans="2:21" x14ac:dyDescent="0.2">
      <c r="B57" s="26" t="s">
        <v>29</v>
      </c>
      <c r="C57" s="26" t="s">
        <v>138</v>
      </c>
      <c r="D57" s="26">
        <f t="shared" si="6"/>
        <v>334000</v>
      </c>
      <c r="E57" s="36">
        <v>334</v>
      </c>
      <c r="F57" s="26" t="s">
        <v>35</v>
      </c>
      <c r="G57" s="27">
        <f>SUMIFS('Wkpr-Stdy Bal (ex. trnsptn)'!$G$9:$G$534,'Wkpr-Stdy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Summary'!$G$9:$G$238,'Wkpr-201612 TTP Adj Summary'!$B$9:$B$238,'Att B1 123118 Depr_Chg-ex trans'!$B57,'Wkpr-201612 TTP Adj Summary'!$C$9:$C$238,'Att B1 123118 Depr_Chg-ex trans'!$C57,'Wkpr-201612 TTP Adj Summary'!$D$9:$D$238,'Att B1 123118 Depr_Chg-ex trans'!$D57)</f>
        <v>9251192.2799999993</v>
      </c>
      <c r="I57" s="37">
        <f>'Wkpr-Stdy Bal (ex. trnsptn)'!I57</f>
        <v>2.9700000000000001E-2</v>
      </c>
      <c r="J57" s="28">
        <f t="shared" si="7"/>
        <v>274760.41071600001</v>
      </c>
      <c r="L57" s="37">
        <f>'Wkpr-Stdy Bal (ex. trnsptn)'!L57</f>
        <v>2.1000000000000001E-2</v>
      </c>
      <c r="N57" s="28">
        <f t="shared" si="8"/>
        <v>194275.03787999999</v>
      </c>
      <c r="O57" s="28">
        <f t="shared" si="9"/>
        <v>-80485.372836000024</v>
      </c>
      <c r="Q57" s="27">
        <f>SUMIFS('Wkpr-Stdy Bal (ex. trnsptn)'!$Q$9:$Q$534,'Wkpr-Stdy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Summary'!$Q$9:$Q$238,'Wkpr-201612 TTP Adj Summary'!$B$9:$B$238,'Att B1 123118 Depr_Chg-ex trans'!$B57,'Wkpr-201612 TTP Adj Summary'!$C$9:$C$238,'Att B1 123118 Depr_Chg-ex trans'!$C57,'Wkpr-201612 TTP Adj Summary'!$D$9:$D$238,'Att B1 123118 Depr_Chg-ex trans'!$D57)</f>
        <v>-52629.385297460409</v>
      </c>
      <c r="R57" s="27">
        <f>SUMIFS('Wkpr-Stdy Bal (ex. trnsptn)'!$R$9:$R$534,'Wkpr-Stdy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Summary'!$R$9:$R$238,'Wkpr-201612 TTP Adj Summary'!$B$9:$B$238,'Att B1 123118 Depr_Chg-ex trans'!$B57,'Wkpr-201612 TTP Adj Summary'!$C$9:$C$238,'Att B1 123118 Depr_Chg-ex trans'!$C57,'Wkpr-201612 TTP Adj Summary'!$D$9:$D$238,'Att B1 123118 Depr_Chg-ex trans'!$D57)</f>
        <v>-27855.987538539601</v>
      </c>
      <c r="S57" s="27">
        <f>SUMIFS('Wkpr-Stdy Bal (ex. trnsptn)'!$S$9:$S$534,'Wkpr-Stdy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Summary'!$S$9:$S$238,'Wkpr-201612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  <c r="T57" s="27">
        <f>SUMIFS('Wkpr-Stdy Bal (ex. trnsptn)'!$T$9:$T$534,'Wkpr-Stdy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Summary'!$T$9:$T$238,'Wkpr-201612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  <c r="U57" s="27">
        <f>SUMIFS('Wkpr-Stdy Bal (ex. trnsptn)'!$U$9:$U$534,'Wkpr-Stdy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Summary'!$U$9:$U$238,'Wkpr-201612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</row>
    <row r="58" spans="2:21" x14ac:dyDescent="0.2">
      <c r="B58" s="26" t="s">
        <v>29</v>
      </c>
      <c r="C58" s="26" t="s">
        <v>138</v>
      </c>
      <c r="D58" s="26">
        <f t="shared" si="6"/>
        <v>335000</v>
      </c>
      <c r="E58" s="36">
        <v>335</v>
      </c>
      <c r="F58" s="26" t="s">
        <v>36</v>
      </c>
      <c r="G58" s="27">
        <f>SUMIFS('Wkpr-Stdy Bal (ex. trnsptn)'!$G$9:$G$534,'Wkpr-Stdy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Summary'!$G$9:$G$238,'Wkpr-201612 TTP Adj Summary'!$B$9:$B$238,'Att B1 123118 Depr_Chg-ex trans'!$B58,'Wkpr-201612 TTP Adj Summary'!$C$9:$C$238,'Att B1 123118 Depr_Chg-ex trans'!$C58,'Wkpr-201612 TTP Adj Summary'!$D$9:$D$238,'Att B1 123118 Depr_Chg-ex trans'!$D58)</f>
        <v>4390294.2</v>
      </c>
      <c r="I58" s="37">
        <f>'Wkpr-Stdy Bal (ex. trnsptn)'!I58</f>
        <v>3.8E-3</v>
      </c>
      <c r="J58" s="28">
        <f t="shared" si="7"/>
        <v>16683.11796</v>
      </c>
      <c r="L58" s="37">
        <f>'Wkpr-Stdy Bal (ex. trnsptn)'!L58</f>
        <v>1.4199999999999999E-2</v>
      </c>
      <c r="N58" s="28">
        <f t="shared" si="8"/>
        <v>62342.177640000002</v>
      </c>
      <c r="O58" s="28">
        <f t="shared" si="9"/>
        <v>45659.059680000006</v>
      </c>
      <c r="Q58" s="27">
        <f>SUMIFS('Wkpr-Stdy Bal (ex. trnsptn)'!$Q$9:$Q$534,'Wkpr-Stdy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Summary'!$Q$9:$Q$238,'Wkpr-201612 TTP Adj Summary'!$B$9:$B$238,'Att B1 123118 Depr_Chg-ex trans'!$B58,'Wkpr-201612 TTP Adj Summary'!$C$9:$C$238,'Att B1 123118 Depr_Chg-ex trans'!$C58,'Wkpr-201612 TTP Adj Summary'!$D$9:$D$238,'Att B1 123118 Depr_Chg-ex trans'!$D58)</f>
        <v>29856.459124752</v>
      </c>
      <c r="R58" s="27">
        <f>SUMIFS('Wkpr-Stdy Bal (ex. trnsptn)'!$R$9:$R$534,'Wkpr-Stdy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Summary'!$R$9:$R$238,'Wkpr-201612 TTP Adj Summary'!$B$9:$B$238,'Att B1 123118 Depr_Chg-ex trans'!$B58,'Wkpr-201612 TTP Adj Summary'!$C$9:$C$238,'Att B1 123118 Depr_Chg-ex trans'!$C58,'Wkpr-201612 TTP Adj Summary'!$D$9:$D$238,'Att B1 123118 Depr_Chg-ex trans'!$D58)</f>
        <v>15802.600555247998</v>
      </c>
      <c r="S58" s="27">
        <f>SUMIFS('Wkpr-Stdy Bal (ex. trnsptn)'!$S$9:$S$534,'Wkpr-Stdy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Summary'!$S$9:$S$238,'Wkpr-201612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  <c r="T58" s="27">
        <f>SUMIFS('Wkpr-Stdy Bal (ex. trnsptn)'!$T$9:$T$534,'Wkpr-Stdy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Summary'!$T$9:$T$238,'Wkpr-201612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  <c r="U58" s="27">
        <f>SUMIFS('Wkpr-Stdy Bal (ex. trnsptn)'!$U$9:$U$534,'Wkpr-Stdy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Summary'!$U$9:$U$238,'Wkpr-201612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</row>
    <row r="59" spans="2:21" x14ac:dyDescent="0.2">
      <c r="B59" s="26" t="s">
        <v>29</v>
      </c>
      <c r="C59" s="26" t="s">
        <v>138</v>
      </c>
      <c r="D59" s="26">
        <f t="shared" si="6"/>
        <v>335100</v>
      </c>
      <c r="E59" s="36">
        <v>335.1</v>
      </c>
      <c r="F59" s="26" t="s">
        <v>142</v>
      </c>
      <c r="G59" s="27">
        <f>SUMIFS('Wkpr-Stdy Bal (ex. trnsptn)'!$G$9:$G$534,'Wkpr-Stdy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Summary'!$G$9:$G$238,'Wkpr-201612 TTP Adj Summary'!$B$9:$B$238,'Att B1 123118 Depr_Chg-ex trans'!$B59,'Wkpr-201612 TTP Adj Summary'!$C$9:$C$238,'Att B1 123118 Depr_Chg-ex trans'!$C59,'Wkpr-201612 TTP Adj Summary'!$D$9:$D$238,'Att B1 123118 Depr_Chg-ex trans'!$D59)</f>
        <v>110520.5</v>
      </c>
      <c r="I59" s="37">
        <f>'Wkpr-Stdy Bal (ex. trnsptn)'!I59</f>
        <v>1.2800000000000001E-2</v>
      </c>
      <c r="J59" s="28">
        <f t="shared" si="7"/>
        <v>1414.6624000000002</v>
      </c>
      <c r="L59" s="37">
        <f>'Wkpr-Stdy Bal (ex. trnsptn)'!L59</f>
        <v>1.3500000000000002E-2</v>
      </c>
      <c r="N59" s="28">
        <f t="shared" si="8"/>
        <v>1492.0267500000002</v>
      </c>
      <c r="O59" s="28">
        <f t="shared" si="9"/>
        <v>77.364350000000059</v>
      </c>
      <c r="Q59" s="27">
        <f>SUMIFS('Wkpr-Stdy Bal (ex. trnsptn)'!$Q$9:$Q$534,'Wkpr-Stdy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Summary'!$Q$9:$Q$238,'Wkpr-201612 TTP Adj Summary'!$B$9:$B$238,'Att B1 123118 Depr_Chg-ex trans'!$B59,'Wkpr-201612 TTP Adj Summary'!$C$9:$C$238,'Att B1 123118 Depr_Chg-ex trans'!$C59,'Wkpr-201612 TTP Adj Summary'!$D$9:$D$238,'Att B1 123118 Depr_Chg-ex trans'!$D59)</f>
        <v>50.588548465000031</v>
      </c>
      <c r="R59" s="27">
        <f>SUMIFS('Wkpr-Stdy Bal (ex. trnsptn)'!$R$9:$R$534,'Wkpr-Stdy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Summary'!$R$9:$R$238,'Wkpr-201612 TTP Adj Summary'!$B$9:$B$238,'Att B1 123118 Depr_Chg-ex trans'!$B59,'Wkpr-201612 TTP Adj Summary'!$C$9:$C$238,'Att B1 123118 Depr_Chg-ex trans'!$C59,'Wkpr-201612 TTP Adj Summary'!$D$9:$D$238,'Att B1 123118 Depr_Chg-ex trans'!$D59)</f>
        <v>26.775801535000028</v>
      </c>
      <c r="S59" s="27">
        <f>SUMIFS('Wkpr-Stdy Bal (ex. trnsptn)'!$S$9:$S$534,'Wkpr-Stdy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Summary'!$S$9:$S$238,'Wkpr-201612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  <c r="T59" s="27">
        <f>SUMIFS('Wkpr-Stdy Bal (ex. trnsptn)'!$T$9:$T$534,'Wkpr-Stdy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Summary'!$T$9:$T$238,'Wkpr-201612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  <c r="U59" s="27">
        <f>SUMIFS('Wkpr-Stdy Bal (ex. trnsptn)'!$U$9:$U$534,'Wkpr-Stdy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Summary'!$U$9:$U$238,'Wkpr-201612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</row>
    <row r="60" spans="2:21" x14ac:dyDescent="0.2">
      <c r="B60" s="26" t="s">
        <v>29</v>
      </c>
      <c r="C60" s="26" t="s">
        <v>138</v>
      </c>
      <c r="D60" s="26">
        <f t="shared" si="6"/>
        <v>335150</v>
      </c>
      <c r="E60" s="41">
        <v>335.15</v>
      </c>
      <c r="F60" s="26" t="s">
        <v>142</v>
      </c>
      <c r="G60" s="27">
        <f>SUMIFS('Wkpr-Stdy Bal (ex. trnsptn)'!$G$9:$G$534,'Wkpr-Stdy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Summary'!$G$9:$G$238,'Wkpr-201612 TTP Adj Summary'!$B$9:$B$238,'Att B1 123118 Depr_Chg-ex trans'!$B60,'Wkpr-201612 TTP Adj Summary'!$C$9:$C$238,'Att B1 123118 Depr_Chg-ex trans'!$C60,'Wkpr-201612 TTP Adj Summary'!$D$9:$D$238,'Att B1 123118 Depr_Chg-ex trans'!$D60)</f>
        <v>48758.79</v>
      </c>
      <c r="I60" s="37">
        <f>'Wkpr-Stdy Bal (ex. trnsptn)'!I60</f>
        <v>1.2800000000000001E-2</v>
      </c>
      <c r="J60" s="28">
        <f t="shared" si="7"/>
        <v>624.11251200000004</v>
      </c>
      <c r="L60" s="37">
        <f>'Wkpr-Stdy Bal (ex. trnsptn)'!L60</f>
        <v>2.4900000000000002E-2</v>
      </c>
      <c r="N60" s="28">
        <f t="shared" si="8"/>
        <v>1214.093871</v>
      </c>
      <c r="O60" s="28">
        <f t="shared" si="9"/>
        <v>589.981359</v>
      </c>
      <c r="Q60" s="27">
        <f>SUMIFS('Wkpr-Stdy Bal (ex. trnsptn)'!$Q$9:$Q$534,'Wkpr-Stdy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Summary'!$Q$9:$Q$238,'Wkpr-201612 TTP Adj Summary'!$B$9:$B$238,'Att B1 123118 Depr_Chg-ex trans'!$B60,'Wkpr-201612 TTP Adj Summary'!$C$9:$C$238,'Att B1 123118 Depr_Chg-ex trans'!$C60,'Wkpr-201612 TTP Adj Summary'!$D$9:$D$238,'Att B1 123118 Depr_Chg-ex trans'!$D60)</f>
        <v>385.7888106501</v>
      </c>
      <c r="R60" s="27">
        <f>SUMIFS('Wkpr-Stdy Bal (ex. trnsptn)'!$R$9:$R$534,'Wkpr-Stdy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Summary'!$R$9:$R$238,'Wkpr-201612 TTP Adj Summary'!$B$9:$B$238,'Att B1 123118 Depr_Chg-ex trans'!$B60,'Wkpr-201612 TTP Adj Summary'!$C$9:$C$238,'Att B1 123118 Depr_Chg-ex trans'!$C60,'Wkpr-201612 TTP Adj Summary'!$D$9:$D$238,'Att B1 123118 Depr_Chg-ex trans'!$D60)</f>
        <v>204.19254834989997</v>
      </c>
      <c r="S60" s="27">
        <f>SUMIFS('Wkpr-Stdy Bal (ex. trnsptn)'!$S$9:$S$534,'Wkpr-Stdy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Summary'!$S$9:$S$238,'Wkpr-201612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  <c r="T60" s="27">
        <f>SUMIFS('Wkpr-Stdy Bal (ex. trnsptn)'!$T$9:$T$534,'Wkpr-Stdy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Summary'!$T$9:$T$238,'Wkpr-201612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  <c r="U60" s="27">
        <f>SUMIFS('Wkpr-Stdy Bal (ex. trnsptn)'!$U$9:$U$534,'Wkpr-Stdy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Summary'!$U$9:$U$238,'Wkpr-201612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</row>
    <row r="61" spans="2:21" x14ac:dyDescent="0.2">
      <c r="B61" s="26" t="s">
        <v>29</v>
      </c>
      <c r="C61" s="26" t="s">
        <v>138</v>
      </c>
      <c r="D61" s="26">
        <f t="shared" si="6"/>
        <v>335200</v>
      </c>
      <c r="E61" s="36">
        <v>335.2</v>
      </c>
      <c r="F61" s="26" t="s">
        <v>143</v>
      </c>
      <c r="G61" s="27">
        <f>SUMIFS('Wkpr-Stdy Bal (ex. trnsptn)'!$G$9:$G$534,'Wkpr-Stdy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Summary'!$G$9:$G$238,'Wkpr-201612 TTP Adj Summary'!$B$9:$B$238,'Att B1 123118 Depr_Chg-ex trans'!$B61,'Wkpr-201612 TTP Adj Summary'!$C$9:$C$238,'Att B1 123118 Depr_Chg-ex trans'!$C61,'Wkpr-201612 TTP Adj Summary'!$D$9:$D$238,'Att B1 123118 Depr_Chg-ex trans'!$D61)</f>
        <v>44040.44</v>
      </c>
      <c r="I61" s="37">
        <f>'Wkpr-Stdy Bal (ex. trnsptn)'!I61</f>
        <v>9.5999999999999992E-3</v>
      </c>
      <c r="J61" s="28">
        <f t="shared" si="7"/>
        <v>422.78822399999996</v>
      </c>
      <c r="L61" s="37">
        <f>'Wkpr-Stdy Bal (ex. trnsptn)'!L61</f>
        <v>2.3099999999999999E-2</v>
      </c>
      <c r="N61" s="28">
        <f t="shared" si="8"/>
        <v>1017.334164</v>
      </c>
      <c r="O61" s="28">
        <f t="shared" si="9"/>
        <v>594.54593999999997</v>
      </c>
      <c r="Q61" s="27">
        <f>SUMIFS('Wkpr-Stdy Bal (ex. trnsptn)'!$Q$9:$Q$534,'Wkpr-Stdy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Summary'!$Q$9:$Q$238,'Wkpr-201612 TTP Adj Summary'!$B$9:$B$238,'Att B1 123118 Depr_Chg-ex trans'!$B61,'Wkpr-201612 TTP Adj Summary'!$C$9:$C$238,'Att B1 123118 Depr_Chg-ex trans'!$C61,'Wkpr-201612 TTP Adj Summary'!$D$9:$D$238,'Att B1 123118 Depr_Chg-ex trans'!$D61)</f>
        <v>388.77359016600008</v>
      </c>
      <c r="R61" s="27">
        <f>SUMIFS('Wkpr-Stdy Bal (ex. trnsptn)'!$R$9:$R$534,'Wkpr-Stdy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Summary'!$R$9:$R$238,'Wkpr-201612 TTP Adj Summary'!$B$9:$B$238,'Att B1 123118 Depr_Chg-ex trans'!$B61,'Wkpr-201612 TTP Adj Summary'!$C$9:$C$238,'Att B1 123118 Depr_Chg-ex trans'!$C61,'Wkpr-201612 TTP Adj Summary'!$D$9:$D$238,'Att B1 123118 Depr_Chg-ex trans'!$D61)</f>
        <v>205.77234983400001</v>
      </c>
      <c r="S61" s="27">
        <f>SUMIFS('Wkpr-Stdy Bal (ex. trnsptn)'!$S$9:$S$534,'Wkpr-Stdy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Summary'!$S$9:$S$238,'Wkpr-201612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  <c r="T61" s="27">
        <f>SUMIFS('Wkpr-Stdy Bal (ex. trnsptn)'!$T$9:$T$534,'Wkpr-Stdy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Summary'!$T$9:$T$238,'Wkpr-201612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  <c r="U61" s="27">
        <f>SUMIFS('Wkpr-Stdy Bal (ex. trnsptn)'!$U$9:$U$534,'Wkpr-Stdy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Summary'!$U$9:$U$238,'Wkpr-201612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</row>
    <row r="62" spans="2:21" x14ac:dyDescent="0.2">
      <c r="B62" s="26" t="s">
        <v>29</v>
      </c>
      <c r="C62" s="26" t="s">
        <v>138</v>
      </c>
      <c r="D62" s="26">
        <f t="shared" si="6"/>
        <v>336000</v>
      </c>
      <c r="E62" s="36">
        <v>336</v>
      </c>
      <c r="F62" s="26" t="s">
        <v>144</v>
      </c>
      <c r="G62" s="27">
        <f>SUMIFS('Wkpr-Stdy Bal (ex. trnsptn)'!$G$9:$G$534,'Wkpr-Stdy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Summary'!$G$9:$G$238,'Wkpr-201612 TTP Adj Summary'!$B$9:$B$238,'Att B1 123118 Depr_Chg-ex trans'!$B62,'Wkpr-201612 TTP Adj Summary'!$C$9:$C$238,'Att B1 123118 Depr_Chg-ex trans'!$C62,'Wkpr-201612 TTP Adj Summary'!$D$9:$D$238,'Att B1 123118 Depr_Chg-ex trans'!$D62)</f>
        <v>1671012.58</v>
      </c>
      <c r="I62" s="37">
        <f>'Wkpr-Stdy Bal (ex. trnsptn)'!I62</f>
        <v>1.9599999999999999E-2</v>
      </c>
      <c r="J62" s="28">
        <f t="shared" si="7"/>
        <v>32751.846568000001</v>
      </c>
      <c r="L62" s="37">
        <f>'Wkpr-Stdy Bal (ex. trnsptn)'!L62</f>
        <v>0.02</v>
      </c>
      <c r="N62" s="28">
        <f t="shared" si="8"/>
        <v>33420.251600000003</v>
      </c>
      <c r="O62" s="28">
        <f t="shared" si="9"/>
        <v>668.40503200000239</v>
      </c>
      <c r="Q62" s="27">
        <f>SUMIFS('Wkpr-Stdy Bal (ex. trnsptn)'!$Q$9:$Q$534,'Wkpr-Stdy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Summary'!$Q$9:$Q$238,'Wkpr-201612 TTP Adj Summary'!$B$9:$B$238,'Att B1 123118 Depr_Chg-ex trans'!$B62,'Wkpr-201612 TTP Adj Summary'!$C$9:$C$238,'Att B1 123118 Depr_Chg-ex trans'!$C62,'Wkpr-201612 TTP Adj Summary'!$D$9:$D$238,'Att B1 123118 Depr_Chg-ex trans'!$D62)</f>
        <v>437.07005042480159</v>
      </c>
      <c r="R62" s="27">
        <f>SUMIFS('Wkpr-Stdy Bal (ex. trnsptn)'!$R$9:$R$534,'Wkpr-Stdy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Summary'!$R$9:$R$238,'Wkpr-201612 TTP Adj Summary'!$B$9:$B$238,'Att B1 123118 Depr_Chg-ex trans'!$B62,'Wkpr-201612 TTP Adj Summary'!$C$9:$C$238,'Att B1 123118 Depr_Chg-ex trans'!$C62,'Wkpr-201612 TTP Adj Summary'!$D$9:$D$238,'Att B1 123118 Depr_Chg-ex trans'!$D62)</f>
        <v>231.3349815752008</v>
      </c>
      <c r="S62" s="27">
        <f>SUMIFS('Wkpr-Stdy Bal (ex. trnsptn)'!$S$9:$S$534,'Wkpr-Stdy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Summary'!$S$9:$S$238,'Wkpr-201612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  <c r="T62" s="27">
        <f>SUMIFS('Wkpr-Stdy Bal (ex. trnsptn)'!$T$9:$T$534,'Wkpr-Stdy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Summary'!$T$9:$T$238,'Wkpr-201612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  <c r="U62" s="27">
        <f>SUMIFS('Wkpr-Stdy Bal (ex. trnsptn)'!$U$9:$U$534,'Wkpr-Stdy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Summary'!$U$9:$U$238,'Wkpr-201612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</row>
    <row r="63" spans="2:21" x14ac:dyDescent="0.2">
      <c r="F63" s="26" t="s">
        <v>38</v>
      </c>
      <c r="G63" s="40">
        <f>SUM(G44:G62)</f>
        <v>134199969.51000002</v>
      </c>
      <c r="I63" s="76">
        <f>J63/G63</f>
        <v>1.7747572753140782E-2</v>
      </c>
      <c r="J63" s="40">
        <f>SUM(J44:J62)</f>
        <v>2381723.7223479999</v>
      </c>
      <c r="L63" s="76">
        <f>N63/G63</f>
        <v>2.1079555086852719E-2</v>
      </c>
      <c r="N63" s="40">
        <f>SUM(N44:N62)</f>
        <v>2828875.6499400008</v>
      </c>
      <c r="O63" s="40">
        <f>SUM(O44:O62)</f>
        <v>447151.92759199976</v>
      </c>
      <c r="Q63" s="40">
        <f>SUM(Q44:Q62)</f>
        <v>292392.64545240853</v>
      </c>
      <c r="R63" s="40">
        <f>SUM(R44:R62)</f>
        <v>154759.28213959109</v>
      </c>
      <c r="S63" s="40">
        <f>SUM(S44:S62)</f>
        <v>0</v>
      </c>
      <c r="T63" s="40">
        <f>SUM(T44:T62)</f>
        <v>0</v>
      </c>
      <c r="U63" s="40">
        <f>SUM(U44:U62)</f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145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29</v>
      </c>
      <c r="C66" s="26" t="s">
        <v>146</v>
      </c>
      <c r="D66" s="26">
        <f t="shared" ref="D66:D74" si="10">E66*1000</f>
        <v>330100</v>
      </c>
      <c r="E66" s="36">
        <v>330.1</v>
      </c>
      <c r="F66" s="26" t="s">
        <v>147</v>
      </c>
      <c r="G66" s="27">
        <f>SUMIFS('Wkpr-Stdy Bal (ex. trnsptn)'!$G$9:$G$534,'Wkpr-Stdy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Summary'!$G$9:$G$238,'Wkpr-201612 TTP Adj Summary'!$B$9:$B$238,'Att B1 123118 Depr_Chg-ex trans'!$B66,'Wkpr-201612 TTP Adj Summary'!$C$9:$C$238,'Att B1 123118 Depr_Chg-ex trans'!$C66,'Wkpr-201612 TTP Adj Summary'!$D$9:$D$238,'Att B1 123118 Depr_Chg-ex trans'!$D66)</f>
        <v>4200000</v>
      </c>
      <c r="I66" s="37">
        <f>'Wkpr-Stdy Bal (ex. trnsptn)'!I66</f>
        <v>1.9800000000000002E-2</v>
      </c>
      <c r="J66" s="28">
        <f t="shared" ref="J66:J74" si="11">G66*I66</f>
        <v>83160</v>
      </c>
      <c r="L66" s="37">
        <f>'Wkpr-Stdy Bal (ex. trnsptn)'!L66</f>
        <v>1.9900000000000001E-2</v>
      </c>
      <c r="N66" s="28">
        <f t="shared" ref="N66:N74" si="12">G66*L66</f>
        <v>83580</v>
      </c>
      <c r="O66" s="28">
        <f t="shared" ref="O66:O74" si="13">N66-J66</f>
        <v>420</v>
      </c>
      <c r="Q66" s="27">
        <f>SUMIFS('Wkpr-Stdy Bal (ex. trnsptn)'!$Q$9:$Q$534,'Wkpr-Stdy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Summary'!$Q$9:$Q$238,'Wkpr-201612 TTP Adj Summary'!$B$9:$B$238,'Att B1 123118 Depr_Chg-ex trans'!$B66,'Wkpr-201612 TTP Adj Summary'!$C$9:$C$238,'Att B1 123118 Depr_Chg-ex trans'!$C66,'Wkpr-201612 TTP Adj Summary'!$D$9:$D$238,'Att B1 123118 Depr_Chg-ex trans'!$D66)</f>
        <v>274.63799999999901</v>
      </c>
      <c r="R66" s="27">
        <f>SUMIFS('Wkpr-Stdy Bal (ex. trnsptn)'!$R$9:$R$534,'Wkpr-Stdy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Summary'!$R$9:$R$238,'Wkpr-201612 TTP Adj Summary'!$B$9:$B$238,'Att B1 123118 Depr_Chg-ex trans'!$B66,'Wkpr-201612 TTP Adj Summary'!$C$9:$C$238,'Att B1 123118 Depr_Chg-ex trans'!$C66,'Wkpr-201612 TTP Adj Summary'!$D$9:$D$238,'Att B1 123118 Depr_Chg-ex trans'!$D66)</f>
        <v>145.36200000000099</v>
      </c>
      <c r="S66" s="27">
        <f>SUMIFS('Wkpr-Stdy Bal (ex. trnsptn)'!$S$9:$S$534,'Wkpr-Stdy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Summary'!$S$9:$S$238,'Wkpr-201612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  <c r="T66" s="27">
        <f>SUMIFS('Wkpr-Stdy Bal (ex. trnsptn)'!$T$9:$T$534,'Wkpr-Stdy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Summary'!$T$9:$T$238,'Wkpr-201612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  <c r="U66" s="27">
        <f>SUMIFS('Wkpr-Stdy Bal (ex. trnsptn)'!$U$9:$U$534,'Wkpr-Stdy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Summary'!$U$9:$U$238,'Wkpr-201612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</row>
    <row r="67" spans="2:21" x14ac:dyDescent="0.2">
      <c r="B67" s="26" t="s">
        <v>29</v>
      </c>
      <c r="C67" s="26" t="s">
        <v>146</v>
      </c>
      <c r="D67" s="26">
        <f t="shared" si="10"/>
        <v>330300</v>
      </c>
      <c r="E67" s="36">
        <v>330.3</v>
      </c>
      <c r="F67" s="26" t="s">
        <v>44</v>
      </c>
      <c r="G67" s="27">
        <f>SUMIFS('Wkpr-Stdy Bal (ex. trnsptn)'!$G$9:$G$534,'Wkpr-Stdy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Summary'!$G$9:$G$238,'Wkpr-201612 TTP Adj Summary'!$B$9:$B$238,'Att B1 123118 Depr_Chg-ex trans'!$B67,'Wkpr-201612 TTP Adj Summary'!$C$9:$C$238,'Att B1 123118 Depr_Chg-ex trans'!$C67,'Wkpr-201612 TTP Adj Summary'!$D$9:$D$238,'Att B1 123118 Depr_Chg-ex trans'!$D67)</f>
        <v>13633.6</v>
      </c>
      <c r="I67" s="37">
        <f>'Wkpr-Stdy Bal (ex. trnsptn)'!I67</f>
        <v>3.3500000000000002E-2</v>
      </c>
      <c r="J67" s="28">
        <f t="shared" si="11"/>
        <v>456.72560000000004</v>
      </c>
      <c r="L67" s="37">
        <f>'Wkpr-Stdy Bal (ex. trnsptn)'!L67</f>
        <v>1.66E-2</v>
      </c>
      <c r="N67" s="28">
        <f t="shared" si="12"/>
        <v>226.31776000000002</v>
      </c>
      <c r="O67" s="28">
        <f t="shared" si="13"/>
        <v>-230.40784000000002</v>
      </c>
      <c r="Q67" s="27">
        <f>SUMIFS('Wkpr-Stdy Bal (ex. trnsptn)'!$Q$9:$Q$534,'Wkpr-Stdy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Summary'!$Q$9:$Q$238,'Wkpr-201612 TTP Adj Summary'!$B$9:$B$238,'Att B1 123118 Depr_Chg-ex trans'!$B67,'Wkpr-201612 TTP Adj Summary'!$C$9:$C$238,'Att B1 123118 Depr_Chg-ex trans'!$C67,'Wkpr-201612 TTP Adj Summary'!$D$9:$D$238,'Att B1 123118 Depr_Chg-ex trans'!$D67)</f>
        <v>-150.66368657600003</v>
      </c>
      <c r="R67" s="27">
        <f>SUMIFS('Wkpr-Stdy Bal (ex. trnsptn)'!$R$9:$R$534,'Wkpr-Stdy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Summary'!$R$9:$R$238,'Wkpr-201612 TTP Adj Summary'!$B$9:$B$238,'Att B1 123118 Depr_Chg-ex trans'!$B67,'Wkpr-201612 TTP Adj Summary'!$C$9:$C$238,'Att B1 123118 Depr_Chg-ex trans'!$C67,'Wkpr-201612 TTP Adj Summary'!$D$9:$D$238,'Att B1 123118 Depr_Chg-ex trans'!$D67)</f>
        <v>-79.74415342399999</v>
      </c>
      <c r="S67" s="27">
        <f>SUMIFS('Wkpr-Stdy Bal (ex. trnsptn)'!$S$9:$S$534,'Wkpr-Stdy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Summary'!$S$9:$S$238,'Wkpr-201612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  <c r="T67" s="27">
        <f>SUMIFS('Wkpr-Stdy Bal (ex. trnsptn)'!$T$9:$T$534,'Wkpr-Stdy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Summary'!$T$9:$T$238,'Wkpr-201612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  <c r="U67" s="27">
        <f>SUMIFS('Wkpr-Stdy Bal (ex. trnsptn)'!$U$9:$U$534,'Wkpr-Stdy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Summary'!$U$9:$U$238,'Wkpr-201612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</row>
    <row r="68" spans="2:21" x14ac:dyDescent="0.2">
      <c r="B68" s="26" t="s">
        <v>29</v>
      </c>
      <c r="C68" s="26" t="s">
        <v>146</v>
      </c>
      <c r="D68" s="26">
        <f t="shared" si="10"/>
        <v>330400</v>
      </c>
      <c r="E68" s="36">
        <v>330.4</v>
      </c>
      <c r="F68" s="26" t="s">
        <v>45</v>
      </c>
      <c r="G68" s="27">
        <f>SUMIFS('Wkpr-Stdy Bal (ex. trnsptn)'!$G$9:$G$534,'Wkpr-Stdy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Summary'!$G$9:$G$238,'Wkpr-201612 TTP Adj Summary'!$B$9:$B$238,'Att B1 123118 Depr_Chg-ex trans'!$B68,'Wkpr-201612 TTP Adj Summary'!$C$9:$C$238,'Att B1 123118 Depr_Chg-ex trans'!$C68,'Wkpr-201612 TTP Adj Summary'!$D$9:$D$238,'Att B1 123118 Depr_Chg-ex trans'!$D68)</f>
        <v>3626.67</v>
      </c>
      <c r="I68" s="37">
        <f>'Wkpr-Stdy Bal (ex. trnsptn)'!I68</f>
        <v>5.6000000000000001E-2</v>
      </c>
      <c r="J68" s="28">
        <f t="shared" si="11"/>
        <v>203.09352000000001</v>
      </c>
      <c r="L68" s="37">
        <f>'Wkpr-Stdy Bal (ex. trnsptn)'!L68</f>
        <v>2.8E-3</v>
      </c>
      <c r="N68" s="28">
        <f t="shared" si="12"/>
        <v>10.154676</v>
      </c>
      <c r="O68" s="28">
        <f t="shared" si="13"/>
        <v>-192.93884400000002</v>
      </c>
      <c r="Q68" s="27">
        <f>SUMIFS('Wkpr-Stdy Bal (ex. trnsptn)'!$Q$9:$Q$534,'Wkpr-Stdy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Summary'!$Q$9:$Q$238,'Wkpr-201612 TTP Adj Summary'!$B$9:$B$238,'Att B1 123118 Depr_Chg-ex trans'!$B68,'Wkpr-201612 TTP Adj Summary'!$C$9:$C$238,'Att B1 123118 Depr_Chg-ex trans'!$C68,'Wkpr-201612 TTP Adj Summary'!$D$9:$D$238,'Att B1 123118 Depr_Chg-ex trans'!$D68)</f>
        <v>-126.1627100916</v>
      </c>
      <c r="R68" s="27">
        <f>SUMIFS('Wkpr-Stdy Bal (ex. trnsptn)'!$R$9:$R$534,'Wkpr-Stdy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Summary'!$R$9:$R$238,'Wkpr-201612 TTP Adj Summary'!$B$9:$B$238,'Att B1 123118 Depr_Chg-ex trans'!$B68,'Wkpr-201612 TTP Adj Summary'!$C$9:$C$238,'Att B1 123118 Depr_Chg-ex trans'!$C68,'Wkpr-201612 TTP Adj Summary'!$D$9:$D$238,'Att B1 123118 Depr_Chg-ex trans'!$D68)</f>
        <v>-66.776133908399999</v>
      </c>
      <c r="S68" s="27">
        <f>SUMIFS('Wkpr-Stdy Bal (ex. trnsptn)'!$S$9:$S$534,'Wkpr-Stdy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Summary'!$S$9:$S$238,'Wkpr-201612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  <c r="T68" s="27">
        <f>SUMIFS('Wkpr-Stdy Bal (ex. trnsptn)'!$T$9:$T$534,'Wkpr-Stdy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Summary'!$T$9:$T$238,'Wkpr-201612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  <c r="U68" s="27">
        <f>SUMIFS('Wkpr-Stdy Bal (ex. trnsptn)'!$U$9:$U$534,'Wkpr-Stdy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Summary'!$U$9:$U$238,'Wkpr-201612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</row>
    <row r="69" spans="2:21" x14ac:dyDescent="0.2">
      <c r="B69" s="26" t="s">
        <v>29</v>
      </c>
      <c r="C69" s="26" t="s">
        <v>146</v>
      </c>
      <c r="D69" s="26">
        <f t="shared" si="10"/>
        <v>331000</v>
      </c>
      <c r="E69" s="36">
        <v>331</v>
      </c>
      <c r="F69" s="26" t="s">
        <v>31</v>
      </c>
      <c r="G69" s="27">
        <f>SUMIFS('Wkpr-Stdy Bal (ex. trnsptn)'!$G$9:$G$534,'Wkpr-Stdy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Summary'!$G$9:$G$238,'Wkpr-201612 TTP Adj Summary'!$B$9:$B$238,'Att B1 123118 Depr_Chg-ex trans'!$B69,'Wkpr-201612 TTP Adj Summary'!$C$9:$C$238,'Att B1 123118 Depr_Chg-ex trans'!$C69,'Wkpr-201612 TTP Adj Summary'!$D$9:$D$238,'Att B1 123118 Depr_Chg-ex trans'!$D69)</f>
        <v>3702660.2</v>
      </c>
      <c r="I69" s="37">
        <f>'Wkpr-Stdy Bal (ex. trnsptn)'!I69</f>
        <v>1.9400000000000001E-2</v>
      </c>
      <c r="J69" s="28">
        <f t="shared" si="11"/>
        <v>71831.60788000001</v>
      </c>
      <c r="L69" s="37">
        <f>'Wkpr-Stdy Bal (ex. trnsptn)'!L69</f>
        <v>1.8700000000000001E-2</v>
      </c>
      <c r="N69" s="28">
        <f t="shared" si="12"/>
        <v>69239.745740000013</v>
      </c>
      <c r="O69" s="28">
        <f t="shared" si="13"/>
        <v>-2591.8621399999975</v>
      </c>
      <c r="Q69" s="27">
        <f>SUMIFS('Wkpr-Stdy Bal (ex. trnsptn)'!$Q$9:$Q$534,'Wkpr-Stdy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Summary'!$Q$9:$Q$238,'Wkpr-201612 TTP Adj Summary'!$B$9:$B$238,'Att B1 123118 Depr_Chg-ex trans'!$B69,'Wkpr-201612 TTP Adj Summary'!$C$9:$C$238,'Att B1 123118 Depr_Chg-ex trans'!$C69,'Wkpr-201612 TTP Adj Summary'!$D$9:$D$238,'Att B1 123118 Depr_Chg-ex trans'!$D69)</f>
        <v>-1694.8186533459957</v>
      </c>
      <c r="R69" s="27">
        <f>SUMIFS('Wkpr-Stdy Bal (ex. trnsptn)'!$R$9:$R$534,'Wkpr-Stdy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Summary'!$R$9:$R$238,'Wkpr-201612 TTP Adj Summary'!$B$9:$B$238,'Att B1 123118 Depr_Chg-ex trans'!$B69,'Wkpr-201612 TTP Adj Summary'!$C$9:$C$238,'Att B1 123118 Depr_Chg-ex trans'!$C69,'Wkpr-201612 TTP Adj Summary'!$D$9:$D$238,'Att B1 123118 Depr_Chg-ex trans'!$D69)</f>
        <v>-897.04348665399812</v>
      </c>
      <c r="S69" s="27">
        <f>SUMIFS('Wkpr-Stdy Bal (ex. trnsptn)'!$S$9:$S$534,'Wkpr-Stdy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Summary'!$S$9:$S$238,'Wkpr-201612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  <c r="T69" s="27">
        <f>SUMIFS('Wkpr-Stdy Bal (ex. trnsptn)'!$T$9:$T$534,'Wkpr-Stdy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Summary'!$T$9:$T$238,'Wkpr-201612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  <c r="U69" s="27">
        <f>SUMIFS('Wkpr-Stdy Bal (ex. trnsptn)'!$U$9:$U$534,'Wkpr-Stdy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Summary'!$U$9:$U$238,'Wkpr-201612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</row>
    <row r="70" spans="2:21" x14ac:dyDescent="0.2">
      <c r="B70" s="26" t="s">
        <v>29</v>
      </c>
      <c r="C70" s="26" t="s">
        <v>146</v>
      </c>
      <c r="D70" s="26">
        <f t="shared" si="10"/>
        <v>332000</v>
      </c>
      <c r="E70" s="36">
        <v>332</v>
      </c>
      <c r="F70" s="26" t="s">
        <v>48</v>
      </c>
      <c r="G70" s="27">
        <f>SUMIFS('Wkpr-Stdy Bal (ex. trnsptn)'!$G$9:$G$534,'Wkpr-Stdy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Summary'!$G$9:$G$238,'Wkpr-201612 TTP Adj Summary'!$B$9:$B$238,'Att B1 123118 Depr_Chg-ex trans'!$B70,'Wkpr-201612 TTP Adj Summary'!$C$9:$C$238,'Att B1 123118 Depr_Chg-ex trans'!$C70,'Wkpr-201612 TTP Adj Summary'!$D$9:$D$238,'Att B1 123118 Depr_Chg-ex trans'!$D70)</f>
        <v>5151123.46</v>
      </c>
      <c r="I70" s="37">
        <f>'Wkpr-Stdy Bal (ex. trnsptn)'!I70</f>
        <v>1.72E-2</v>
      </c>
      <c r="J70" s="28">
        <f t="shared" si="11"/>
        <v>88599.323512000003</v>
      </c>
      <c r="L70" s="37">
        <f>'Wkpr-Stdy Bal (ex. trnsptn)'!L70</f>
        <v>1.1699999999999999E-2</v>
      </c>
      <c r="N70" s="28">
        <f t="shared" si="12"/>
        <v>60268.144481999989</v>
      </c>
      <c r="O70" s="28">
        <f t="shared" si="13"/>
        <v>-28331.179030000014</v>
      </c>
      <c r="Q70" s="27">
        <f>SUMIFS('Wkpr-Stdy Bal (ex. trnsptn)'!$Q$9:$Q$534,'Wkpr-Stdy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Summary'!$Q$9:$Q$238,'Wkpr-201612 TTP Adj Summary'!$B$9:$B$238,'Att B1 123118 Depr_Chg-ex trans'!$B70,'Wkpr-201612 TTP Adj Summary'!$C$9:$C$238,'Att B1 123118 Depr_Chg-ex trans'!$C70,'Wkpr-201612 TTP Adj Summary'!$D$9:$D$238,'Att B1 123118 Depr_Chg-ex trans'!$D70)</f>
        <v>-18525.757967717007</v>
      </c>
      <c r="R70" s="27">
        <f>SUMIFS('Wkpr-Stdy Bal (ex. trnsptn)'!$R$9:$R$534,'Wkpr-Stdy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Summary'!$R$9:$R$238,'Wkpr-201612 TTP Adj Summary'!$B$9:$B$238,'Att B1 123118 Depr_Chg-ex trans'!$B70,'Wkpr-201612 TTP Adj Summary'!$C$9:$C$238,'Att B1 123118 Depr_Chg-ex trans'!$C70,'Wkpr-201612 TTP Adj Summary'!$D$9:$D$238,'Att B1 123118 Depr_Chg-ex trans'!$D70)</f>
        <v>-9805.4210622830033</v>
      </c>
      <c r="S70" s="27">
        <f>SUMIFS('Wkpr-Stdy Bal (ex. trnsptn)'!$S$9:$S$534,'Wkpr-Stdy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Summary'!$S$9:$S$238,'Wkpr-201612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  <c r="T70" s="27">
        <f>SUMIFS('Wkpr-Stdy Bal (ex. trnsptn)'!$T$9:$T$534,'Wkpr-Stdy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Summary'!$T$9:$T$238,'Wkpr-201612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  <c r="U70" s="27">
        <f>SUMIFS('Wkpr-Stdy Bal (ex. trnsptn)'!$U$9:$U$534,'Wkpr-Stdy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Summary'!$U$9:$U$238,'Wkpr-201612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</row>
    <row r="71" spans="2:21" x14ac:dyDescent="0.2">
      <c r="B71" s="26" t="s">
        <v>29</v>
      </c>
      <c r="C71" s="26" t="s">
        <v>146</v>
      </c>
      <c r="D71" s="26">
        <f t="shared" si="10"/>
        <v>332200</v>
      </c>
      <c r="E71" s="36">
        <v>332.2</v>
      </c>
      <c r="F71" s="26" t="s">
        <v>50</v>
      </c>
      <c r="G71" s="27">
        <f>SUMIFS('Wkpr-Stdy Bal (ex. trnsptn)'!$G$9:$G$534,'Wkpr-Stdy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Summary'!$G$9:$G$238,'Wkpr-201612 TTP Adj Summary'!$B$9:$B$238,'Att B1 123118 Depr_Chg-ex trans'!$B71,'Wkpr-201612 TTP Adj Summary'!$C$9:$C$238,'Att B1 123118 Depr_Chg-ex trans'!$C71,'Wkpr-201612 TTP Adj Summary'!$D$9:$D$238,'Att B1 123118 Depr_Chg-ex trans'!$D71)</f>
        <v>14365.6</v>
      </c>
      <c r="I71" s="37">
        <f>'Wkpr-Stdy Bal (ex. trnsptn)'!I71</f>
        <v>1.8499999999999999E-2</v>
      </c>
      <c r="J71" s="28">
        <f t="shared" si="11"/>
        <v>265.7636</v>
      </c>
      <c r="L71" s="37">
        <f>'Wkpr-Stdy Bal (ex. trnsptn)'!L71</f>
        <v>1.3999999999999999E-2</v>
      </c>
      <c r="N71" s="28">
        <f t="shared" si="12"/>
        <v>201.11839999999998</v>
      </c>
      <c r="O71" s="28">
        <f t="shared" si="13"/>
        <v>-64.645200000000017</v>
      </c>
      <c r="Q71" s="27">
        <f>SUMIFS('Wkpr-Stdy Bal (ex. trnsptn)'!$Q$9:$Q$534,'Wkpr-Stdy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Summary'!$Q$9:$Q$238,'Wkpr-201612 TTP Adj Summary'!$B$9:$B$238,'Att B1 123118 Depr_Chg-ex trans'!$B71,'Wkpr-201612 TTP Adj Summary'!$C$9:$C$238,'Att B1 123118 Depr_Chg-ex trans'!$C71,'Wkpr-201612 TTP Adj Summary'!$D$9:$D$238,'Att B1 123118 Depr_Chg-ex trans'!$D71)</f>
        <v>-42.271496280000008</v>
      </c>
      <c r="R71" s="27">
        <f>SUMIFS('Wkpr-Stdy Bal (ex. trnsptn)'!$R$9:$R$534,'Wkpr-Stdy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Summary'!$R$9:$R$238,'Wkpr-201612 TTP Adj Summary'!$B$9:$B$238,'Att B1 123118 Depr_Chg-ex trans'!$B71,'Wkpr-201612 TTP Adj Summary'!$C$9:$C$238,'Att B1 123118 Depr_Chg-ex trans'!$C71,'Wkpr-201612 TTP Adj Summary'!$D$9:$D$238,'Att B1 123118 Depr_Chg-ex trans'!$D71)</f>
        <v>-22.373703720000009</v>
      </c>
      <c r="S71" s="27">
        <f>SUMIFS('Wkpr-Stdy Bal (ex. trnsptn)'!$S$9:$S$534,'Wkpr-Stdy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Summary'!$S$9:$S$238,'Wkpr-201612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  <c r="T71" s="27">
        <f>SUMIFS('Wkpr-Stdy Bal (ex. trnsptn)'!$T$9:$T$534,'Wkpr-Stdy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Summary'!$T$9:$T$238,'Wkpr-201612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  <c r="U71" s="27">
        <f>SUMIFS('Wkpr-Stdy Bal (ex. trnsptn)'!$U$9:$U$534,'Wkpr-Stdy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Summary'!$U$9:$U$238,'Wkpr-201612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</row>
    <row r="72" spans="2:21" x14ac:dyDescent="0.2">
      <c r="B72" s="26" t="s">
        <v>29</v>
      </c>
      <c r="C72" s="26" t="s">
        <v>146</v>
      </c>
      <c r="D72" s="26">
        <f t="shared" si="10"/>
        <v>333000</v>
      </c>
      <c r="E72" s="36">
        <v>333</v>
      </c>
      <c r="F72" s="26" t="s">
        <v>51</v>
      </c>
      <c r="G72" s="27">
        <f>SUMIFS('Wkpr-Stdy Bal (ex. trnsptn)'!$G$9:$G$534,'Wkpr-Stdy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Summary'!$G$9:$G$238,'Wkpr-201612 TTP Adj Summary'!$B$9:$B$238,'Att B1 123118 Depr_Chg-ex trans'!$B72,'Wkpr-201612 TTP Adj Summary'!$C$9:$C$238,'Att B1 123118 Depr_Chg-ex trans'!$C72,'Wkpr-201612 TTP Adj Summary'!$D$9:$D$238,'Att B1 123118 Depr_Chg-ex trans'!$D72)</f>
        <v>34778504.130000003</v>
      </c>
      <c r="I72" s="37">
        <f>'Wkpr-Stdy Bal (ex. trnsptn)'!I72</f>
        <v>2.4E-2</v>
      </c>
      <c r="J72" s="28">
        <f t="shared" si="11"/>
        <v>834684.09912000003</v>
      </c>
      <c r="L72" s="37">
        <f>'Wkpr-Stdy Bal (ex. trnsptn)'!L72</f>
        <v>2.2099999999999998E-2</v>
      </c>
      <c r="N72" s="28">
        <f t="shared" si="12"/>
        <v>768604.94127299997</v>
      </c>
      <c r="O72" s="28">
        <f t="shared" si="13"/>
        <v>-66079.157847000053</v>
      </c>
      <c r="Q72" s="27">
        <f>SUMIFS('Wkpr-Stdy Bal (ex. trnsptn)'!$Q$9:$Q$534,'Wkpr-Stdy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Summary'!$Q$9:$Q$238,'Wkpr-201612 TTP Adj Summary'!$B$9:$B$238,'Att B1 123118 Depr_Chg-ex trans'!$B72,'Wkpr-201612 TTP Adj Summary'!$C$9:$C$238,'Att B1 123118 Depr_Chg-ex trans'!$C72,'Wkpr-201612 TTP Adj Summary'!$D$9:$D$238,'Att B1 123118 Depr_Chg-ex trans'!$D72)</f>
        <v>-43209.161316153302</v>
      </c>
      <c r="R72" s="27">
        <f>SUMIFS('Wkpr-Stdy Bal (ex. trnsptn)'!$R$9:$R$534,'Wkpr-Stdy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Summary'!$R$9:$R$238,'Wkpr-201612 TTP Adj Summary'!$B$9:$B$238,'Att B1 123118 Depr_Chg-ex trans'!$B72,'Wkpr-201612 TTP Adj Summary'!$C$9:$C$238,'Att B1 123118 Depr_Chg-ex trans'!$C72,'Wkpr-201612 TTP Adj Summary'!$D$9:$D$238,'Att B1 123118 Depr_Chg-ex trans'!$D72)</f>
        <v>-22869.996530846751</v>
      </c>
      <c r="S72" s="27">
        <f>SUMIFS('Wkpr-Stdy Bal (ex. trnsptn)'!$S$9:$S$534,'Wkpr-Stdy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Summary'!$S$9:$S$238,'Wkpr-201612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  <c r="T72" s="27">
        <f>SUMIFS('Wkpr-Stdy Bal (ex. trnsptn)'!$T$9:$T$534,'Wkpr-Stdy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Summary'!$T$9:$T$238,'Wkpr-201612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  <c r="U72" s="27">
        <f>SUMIFS('Wkpr-Stdy Bal (ex. trnsptn)'!$U$9:$U$534,'Wkpr-Stdy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Summary'!$U$9:$U$238,'Wkpr-201612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</row>
    <row r="73" spans="2:21" x14ac:dyDescent="0.2">
      <c r="B73" s="26" t="s">
        <v>29</v>
      </c>
      <c r="C73" s="26" t="s">
        <v>146</v>
      </c>
      <c r="D73" s="26">
        <f t="shared" si="10"/>
        <v>334000</v>
      </c>
      <c r="E73" s="36">
        <v>334</v>
      </c>
      <c r="F73" s="26" t="s">
        <v>35</v>
      </c>
      <c r="G73" s="27">
        <f>SUMIFS('Wkpr-Stdy Bal (ex. trnsptn)'!$G$9:$G$534,'Wkpr-Stdy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Summary'!$G$9:$G$238,'Wkpr-201612 TTP Adj Summary'!$B$9:$B$238,'Att B1 123118 Depr_Chg-ex trans'!$B73,'Wkpr-201612 TTP Adj Summary'!$C$9:$C$238,'Att B1 123118 Depr_Chg-ex trans'!$C73,'Wkpr-201612 TTP Adj Summary'!$D$9:$D$238,'Att B1 123118 Depr_Chg-ex trans'!$D73)</f>
        <v>9332070.1699999999</v>
      </c>
      <c r="I73" s="37">
        <f>'Wkpr-Stdy Bal (ex. trnsptn)'!I73</f>
        <v>2.7400000000000001E-2</v>
      </c>
      <c r="J73" s="28">
        <f t="shared" si="11"/>
        <v>255698.72265800001</v>
      </c>
      <c r="L73" s="37">
        <f>'Wkpr-Stdy Bal (ex. trnsptn)'!L73</f>
        <v>2.7200000000000002E-2</v>
      </c>
      <c r="N73" s="28">
        <f t="shared" si="12"/>
        <v>253832.30862400003</v>
      </c>
      <c r="O73" s="28">
        <f t="shared" si="13"/>
        <v>-1866.4140339999867</v>
      </c>
      <c r="Q73" s="27">
        <f>SUMIFS('Wkpr-Stdy Bal (ex. trnsptn)'!$Q$9:$Q$534,'Wkpr-Stdy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Summary'!$Q$9:$Q$238,'Wkpr-201612 TTP Adj Summary'!$B$9:$B$238,'Att B1 123118 Depr_Chg-ex trans'!$B73,'Wkpr-201612 TTP Adj Summary'!$C$9:$C$238,'Att B1 123118 Depr_Chg-ex trans'!$C73,'Wkpr-201612 TTP Adj Summary'!$D$9:$D$238,'Att B1 123118 Depr_Chg-ex trans'!$D73)</f>
        <v>-1220.4481368325942</v>
      </c>
      <c r="R73" s="27">
        <f>SUMIFS('Wkpr-Stdy Bal (ex. trnsptn)'!$R$9:$R$534,'Wkpr-Stdy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Summary'!$R$9:$R$238,'Wkpr-201612 TTP Adj Summary'!$B$9:$B$238,'Att B1 123118 Depr_Chg-ex trans'!$B73,'Wkpr-201612 TTP Adj Summary'!$C$9:$C$238,'Att B1 123118 Depr_Chg-ex trans'!$C73,'Wkpr-201612 TTP Adj Summary'!$D$9:$D$238,'Att B1 123118 Depr_Chg-ex trans'!$D73)</f>
        <v>-645.96589716739254</v>
      </c>
      <c r="S73" s="27">
        <f>SUMIFS('Wkpr-Stdy Bal (ex. trnsptn)'!$S$9:$S$534,'Wkpr-Stdy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Summary'!$S$9:$S$238,'Wkpr-201612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  <c r="T73" s="27">
        <f>SUMIFS('Wkpr-Stdy Bal (ex. trnsptn)'!$T$9:$T$534,'Wkpr-Stdy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Summary'!$T$9:$T$238,'Wkpr-201612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  <c r="U73" s="27">
        <f>SUMIFS('Wkpr-Stdy Bal (ex. trnsptn)'!$U$9:$U$534,'Wkpr-Stdy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Summary'!$U$9:$U$238,'Wkpr-201612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</row>
    <row r="74" spans="2:21" x14ac:dyDescent="0.2">
      <c r="B74" s="26" t="s">
        <v>29</v>
      </c>
      <c r="C74" s="26" t="s">
        <v>146</v>
      </c>
      <c r="D74" s="26">
        <f t="shared" si="10"/>
        <v>335000</v>
      </c>
      <c r="E74" s="36">
        <v>335</v>
      </c>
      <c r="F74" s="26" t="s">
        <v>36</v>
      </c>
      <c r="G74" s="27">
        <f>SUMIFS('Wkpr-Stdy Bal (ex. trnsptn)'!$G$9:$G$534,'Wkpr-Stdy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Summary'!$G$9:$G$238,'Wkpr-201612 TTP Adj Summary'!$B$9:$B$238,'Att B1 123118 Depr_Chg-ex trans'!$B74,'Wkpr-201612 TTP Adj Summary'!$C$9:$C$238,'Att B1 123118 Depr_Chg-ex trans'!$C74,'Wkpr-201612 TTP Adj Summary'!$D$9:$D$238,'Att B1 123118 Depr_Chg-ex trans'!$D74)</f>
        <v>548948.44999999995</v>
      </c>
      <c r="I74" s="37">
        <f>'Wkpr-Stdy Bal (ex. trnsptn)'!I74</f>
        <v>6.8999999999999999E-3</v>
      </c>
      <c r="J74" s="28">
        <f t="shared" si="11"/>
        <v>3787.7443049999997</v>
      </c>
      <c r="L74" s="37">
        <f>'Wkpr-Stdy Bal (ex. trnsptn)'!L74</f>
        <v>1.8000000000000002E-2</v>
      </c>
      <c r="N74" s="28">
        <f t="shared" si="12"/>
        <v>9881.0721000000012</v>
      </c>
      <c r="O74" s="28">
        <f t="shared" si="13"/>
        <v>6093.3277950000011</v>
      </c>
      <c r="Q74" s="27">
        <f>SUMIFS('Wkpr-Stdy Bal (ex. trnsptn)'!$Q$9:$Q$534,'Wkpr-Stdy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Summary'!$Q$9:$Q$238,'Wkpr-201612 TTP Adj Summary'!$B$9:$B$238,'Att B1 123118 Depr_Chg-ex trans'!$B74,'Wkpr-201612 TTP Adj Summary'!$C$9:$C$238,'Att B1 123118 Depr_Chg-ex trans'!$C74,'Wkpr-201612 TTP Adj Summary'!$D$9:$D$238,'Att B1 123118 Depr_Chg-ex trans'!$D74)</f>
        <v>3984.4270451505013</v>
      </c>
      <c r="R74" s="27">
        <f>SUMIFS('Wkpr-Stdy Bal (ex. trnsptn)'!$R$9:$R$534,'Wkpr-Stdy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Summary'!$R$9:$R$238,'Wkpr-201612 TTP Adj Summary'!$B$9:$B$238,'Att B1 123118 Depr_Chg-ex trans'!$B74,'Wkpr-201612 TTP Adj Summary'!$C$9:$C$238,'Att B1 123118 Depr_Chg-ex trans'!$C74,'Wkpr-201612 TTP Adj Summary'!$D$9:$D$238,'Att B1 123118 Depr_Chg-ex trans'!$D74)</f>
        <v>2108.9007498495002</v>
      </c>
      <c r="S74" s="27">
        <f>SUMIFS('Wkpr-Stdy Bal (ex. trnsptn)'!$S$9:$S$534,'Wkpr-Stdy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Summary'!$S$9:$S$238,'Wkpr-201612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  <c r="T74" s="27">
        <f>SUMIFS('Wkpr-Stdy Bal (ex. trnsptn)'!$T$9:$T$534,'Wkpr-Stdy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Summary'!$T$9:$T$238,'Wkpr-201612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  <c r="U74" s="27">
        <f>SUMIFS('Wkpr-Stdy Bal (ex. trnsptn)'!$U$9:$U$534,'Wkpr-Stdy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Summary'!$U$9:$U$238,'Wkpr-201612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</row>
    <row r="75" spans="2:21" x14ac:dyDescent="0.2">
      <c r="F75" s="26" t="s">
        <v>38</v>
      </c>
      <c r="G75" s="40">
        <f>SUM(G66:G74)</f>
        <v>57744932.280000009</v>
      </c>
      <c r="J75" s="40">
        <f>SUM(J66:J74)</f>
        <v>1338687.0801949999</v>
      </c>
      <c r="L75" s="76"/>
      <c r="N75" s="40">
        <f>SUM(N66:N74)</f>
        <v>1245843.803055</v>
      </c>
      <c r="O75" s="40">
        <f>SUM(O66:O74)</f>
        <v>-92843.277140000049</v>
      </c>
      <c r="Q75" s="40">
        <f>SUM(Q66:Q74)</f>
        <v>-60710.218921845997</v>
      </c>
      <c r="R75" s="40">
        <f>SUM(R66:R74)</f>
        <v>-32133.058218154041</v>
      </c>
      <c r="S75" s="40">
        <f>SUM(S66:S74)</f>
        <v>0</v>
      </c>
      <c r="T75" s="40">
        <f>SUM(T66:T74)</f>
        <v>0</v>
      </c>
      <c r="U75" s="40">
        <f>SUM(U66:U74)</f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148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29</v>
      </c>
      <c r="C78" s="26" t="s">
        <v>149</v>
      </c>
      <c r="D78" s="26">
        <f t="shared" ref="D78:D88" si="14">E78*1000</f>
        <v>330300</v>
      </c>
      <c r="E78" s="36">
        <v>330.3</v>
      </c>
      <c r="F78" s="26" t="s">
        <v>44</v>
      </c>
      <c r="G78" s="27">
        <f>SUMIFS('Wkpr-Stdy Bal (ex. trnsptn)'!$G$9:$G$534,'Wkpr-Stdy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Summary'!$G$9:$G$238,'Wkpr-201612 TTP Adj Summary'!$B$9:$B$238,'Att B1 123118 Depr_Chg-ex trans'!$B78,'Wkpr-201612 TTP Adj Summary'!$C$9:$C$238,'Att B1 123118 Depr_Chg-ex trans'!$C78,'Wkpr-201612 TTP Adj Summary'!$D$9:$D$238,'Att B1 123118 Depr_Chg-ex trans'!$D78)</f>
        <v>171079.55</v>
      </c>
      <c r="I78" s="37">
        <f>'Wkpr-Stdy Bal (ex. trnsptn)'!I78</f>
        <v>2.3599999999999999E-2</v>
      </c>
      <c r="J78" s="28">
        <f t="shared" ref="J78:J88" si="15">G78*I78</f>
        <v>4037.4773799999998</v>
      </c>
      <c r="L78" s="37">
        <f>'Wkpr-Stdy Bal (ex. trnsptn)'!L78</f>
        <v>1.47E-2</v>
      </c>
      <c r="N78" s="28">
        <f t="shared" ref="N78:N88" si="16">G78*L78</f>
        <v>2514.869385</v>
      </c>
      <c r="O78" s="28">
        <f t="shared" ref="O78:O88" si="17">N78-J78</f>
        <v>-1522.6079949999998</v>
      </c>
      <c r="Q78" s="27">
        <f>SUMIFS('Wkpr-Stdy Bal (ex. trnsptn)'!$Q$9:$Q$534,'Wkpr-Stdy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Summary'!$Q$9:$Q$238,'Wkpr-201612 TTP Adj Summary'!$B$9:$B$238,'Att B1 123118 Depr_Chg-ex trans'!$B78,'Wkpr-201612 TTP Adj Summary'!$C$9:$C$238,'Att B1 123118 Depr_Chg-ex trans'!$C78,'Wkpr-201612 TTP Adj Summary'!$D$9:$D$238,'Att B1 123118 Depr_Chg-ex trans'!$D78)</f>
        <v>-995.63336793050007</v>
      </c>
      <c r="R78" s="27">
        <f>SUMIFS('Wkpr-Stdy Bal (ex. trnsptn)'!$R$9:$R$534,'Wkpr-Stdy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Summary'!$R$9:$R$238,'Wkpr-201612 TTP Adj Summary'!$B$9:$B$238,'Att B1 123118 Depr_Chg-ex trans'!$B78,'Wkpr-201612 TTP Adj Summary'!$C$9:$C$238,'Att B1 123118 Depr_Chg-ex trans'!$C78,'Wkpr-201612 TTP Adj Summary'!$D$9:$D$238,'Att B1 123118 Depr_Chg-ex trans'!$D78)</f>
        <v>-526.97462706949977</v>
      </c>
      <c r="S78" s="27">
        <f>SUMIFS('Wkpr-Stdy Bal (ex. trnsptn)'!$S$9:$S$534,'Wkpr-Stdy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Summary'!$S$9:$S$238,'Wkpr-201612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  <c r="T78" s="27">
        <f>SUMIFS('Wkpr-Stdy Bal (ex. trnsptn)'!$T$9:$T$534,'Wkpr-Stdy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Summary'!$T$9:$T$238,'Wkpr-201612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  <c r="U78" s="27">
        <f>SUMIFS('Wkpr-Stdy Bal (ex. trnsptn)'!$U$9:$U$534,'Wkpr-Stdy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Summary'!$U$9:$U$238,'Wkpr-201612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</row>
    <row r="79" spans="2:21" x14ac:dyDescent="0.2">
      <c r="B79" s="26" t="s">
        <v>29</v>
      </c>
      <c r="C79" s="26" t="s">
        <v>149</v>
      </c>
      <c r="D79" s="26">
        <f t="shared" si="14"/>
        <v>330400</v>
      </c>
      <c r="E79" s="36">
        <v>330.4</v>
      </c>
      <c r="F79" s="26" t="s">
        <v>45</v>
      </c>
      <c r="G79" s="27">
        <f>SUMIFS('Wkpr-Stdy Bal (ex. trnsptn)'!$G$9:$G$534,'Wkpr-Stdy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Summary'!$G$9:$G$238,'Wkpr-201612 TTP Adj Summary'!$B$9:$B$238,'Att B1 123118 Depr_Chg-ex trans'!$B79,'Wkpr-201612 TTP Adj Summary'!$C$9:$C$238,'Att B1 123118 Depr_Chg-ex trans'!$C79,'Wkpr-201612 TTP Adj Summary'!$D$9:$D$238,'Att B1 123118 Depr_Chg-ex trans'!$D79)</f>
        <v>246562.25</v>
      </c>
      <c r="I79" s="37">
        <f>'Wkpr-Stdy Bal (ex. trnsptn)'!I79</f>
        <v>4.4200000000000003E-2</v>
      </c>
      <c r="J79" s="28">
        <f t="shared" si="15"/>
        <v>10898.051450000001</v>
      </c>
      <c r="L79" s="37">
        <f>'Wkpr-Stdy Bal (ex. trnsptn)'!L79</f>
        <v>2.29E-2</v>
      </c>
      <c r="N79" s="28">
        <f t="shared" si="16"/>
        <v>5646.275525</v>
      </c>
      <c r="O79" s="28">
        <f t="shared" si="17"/>
        <v>-5251.7759250000008</v>
      </c>
      <c r="Q79" s="27">
        <f>SUMIFS('Wkpr-Stdy Bal (ex. trnsptn)'!$Q$9:$Q$534,'Wkpr-Stdy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Summary'!$Q$9:$Q$238,'Wkpr-201612 TTP Adj Summary'!$B$9:$B$238,'Att B1 123118 Depr_Chg-ex trans'!$B79,'Wkpr-201612 TTP Adj Summary'!$C$9:$C$238,'Att B1 123118 Depr_Chg-ex trans'!$C79,'Wkpr-201612 TTP Adj Summary'!$D$9:$D$238,'Att B1 123118 Depr_Chg-ex trans'!$D79)</f>
        <v>-3434.1362773575006</v>
      </c>
      <c r="R79" s="27">
        <f>SUMIFS('Wkpr-Stdy Bal (ex. trnsptn)'!$R$9:$R$534,'Wkpr-Stdy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Summary'!$R$9:$R$238,'Wkpr-201612 TTP Adj Summary'!$B$9:$B$238,'Att B1 123118 Depr_Chg-ex trans'!$B79,'Wkpr-201612 TTP Adj Summary'!$C$9:$C$238,'Att B1 123118 Depr_Chg-ex trans'!$C79,'Wkpr-201612 TTP Adj Summary'!$D$9:$D$238,'Att B1 123118 Depr_Chg-ex trans'!$D79)</f>
        <v>-1817.6396476425</v>
      </c>
      <c r="S79" s="27">
        <f>SUMIFS('Wkpr-Stdy Bal (ex. trnsptn)'!$S$9:$S$534,'Wkpr-Stdy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Summary'!$S$9:$S$238,'Wkpr-201612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  <c r="T79" s="27">
        <f>SUMIFS('Wkpr-Stdy Bal (ex. trnsptn)'!$T$9:$T$534,'Wkpr-Stdy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Summary'!$T$9:$T$238,'Wkpr-201612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  <c r="U79" s="27">
        <f>SUMIFS('Wkpr-Stdy Bal (ex. trnsptn)'!$U$9:$U$534,'Wkpr-Stdy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Summary'!$U$9:$U$238,'Wkpr-201612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</row>
    <row r="80" spans="2:21" x14ac:dyDescent="0.2">
      <c r="B80" s="26" t="s">
        <v>29</v>
      </c>
      <c r="C80" s="26" t="s">
        <v>149</v>
      </c>
      <c r="D80" s="26">
        <f t="shared" si="14"/>
        <v>331000</v>
      </c>
      <c r="E80" s="36">
        <v>331</v>
      </c>
      <c r="F80" s="26" t="s">
        <v>31</v>
      </c>
      <c r="G80" s="27">
        <f>SUMIFS('Wkpr-Stdy Bal (ex. trnsptn)'!$G$9:$G$534,'Wkpr-Stdy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Summary'!$G$9:$G$238,'Wkpr-201612 TTP Adj Summary'!$B$9:$B$238,'Att B1 123118 Depr_Chg-ex trans'!$B80,'Wkpr-201612 TTP Adj Summary'!$C$9:$C$238,'Att B1 123118 Depr_Chg-ex trans'!$C80,'Wkpr-201612 TTP Adj Summary'!$D$9:$D$238,'Att B1 123118 Depr_Chg-ex trans'!$D80)</f>
        <v>7069255.7199999997</v>
      </c>
      <c r="I80" s="37">
        <f>'Wkpr-Stdy Bal (ex. trnsptn)'!I80</f>
        <v>1.9900000000000001E-2</v>
      </c>
      <c r="J80" s="28">
        <f t="shared" si="15"/>
        <v>140678.18882800001</v>
      </c>
      <c r="L80" s="37">
        <f>'Wkpr-Stdy Bal (ex. trnsptn)'!L80</f>
        <v>1.95E-2</v>
      </c>
      <c r="N80" s="28">
        <f t="shared" si="16"/>
        <v>137850.48653999998</v>
      </c>
      <c r="O80" s="28">
        <f t="shared" si="17"/>
        <v>-2827.7022880000295</v>
      </c>
      <c r="Q80" s="27">
        <f>SUMIFS('Wkpr-Stdy Bal (ex. trnsptn)'!$Q$9:$Q$534,'Wkpr-Stdy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Summary'!$Q$9:$Q$238,'Wkpr-201612 TTP Adj Summary'!$B$9:$B$238,'Att B1 123118 Depr_Chg-ex trans'!$B80,'Wkpr-201612 TTP Adj Summary'!$C$9:$C$238,'Att B1 123118 Depr_Chg-ex trans'!$C80,'Wkpr-201612 TTP Adj Summary'!$D$9:$D$238,'Att B1 123118 Depr_Chg-ex trans'!$D80)</f>
        <v>-1849.0345261232142</v>
      </c>
      <c r="R80" s="27">
        <f>SUMIFS('Wkpr-Stdy Bal (ex. trnsptn)'!$R$9:$R$534,'Wkpr-Stdy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Summary'!$R$9:$R$238,'Wkpr-201612 TTP Adj Summary'!$B$9:$B$238,'Att B1 123118 Depr_Chg-ex trans'!$B80,'Wkpr-201612 TTP Adj Summary'!$C$9:$C$238,'Att B1 123118 Depr_Chg-ex trans'!$C80,'Wkpr-201612 TTP Adj Summary'!$D$9:$D$238,'Att B1 123118 Depr_Chg-ex trans'!$D80)</f>
        <v>-978.66776187680807</v>
      </c>
      <c r="S80" s="27">
        <f>SUMIFS('Wkpr-Stdy Bal (ex. trnsptn)'!$S$9:$S$534,'Wkpr-Stdy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Summary'!$S$9:$S$238,'Wkpr-201612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  <c r="T80" s="27">
        <f>SUMIFS('Wkpr-Stdy Bal (ex. trnsptn)'!$T$9:$T$534,'Wkpr-Stdy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Summary'!$T$9:$T$238,'Wkpr-201612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  <c r="U80" s="27">
        <f>SUMIFS('Wkpr-Stdy Bal (ex. trnsptn)'!$U$9:$U$534,'Wkpr-Stdy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Summary'!$U$9:$U$238,'Wkpr-201612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</row>
    <row r="81" spans="2:21" x14ac:dyDescent="0.2">
      <c r="B81" s="26" t="s">
        <v>29</v>
      </c>
      <c r="C81" s="26" t="s">
        <v>149</v>
      </c>
      <c r="D81" s="26">
        <f t="shared" si="14"/>
        <v>331100</v>
      </c>
      <c r="E81" s="36">
        <v>331.1</v>
      </c>
      <c r="F81" s="26" t="s">
        <v>46</v>
      </c>
      <c r="G81" s="27">
        <f>SUMIFS('Wkpr-Stdy Bal (ex. trnsptn)'!$G$9:$G$534,'Wkpr-Stdy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Summary'!$G$9:$G$238,'Wkpr-201612 TTP Adj Summary'!$B$9:$B$238,'Att B1 123118 Depr_Chg-ex trans'!$B81,'Wkpr-201612 TTP Adj Summary'!$C$9:$C$238,'Att B1 123118 Depr_Chg-ex trans'!$C81,'Wkpr-201612 TTP Adj Summary'!$D$9:$D$238,'Att B1 123118 Depr_Chg-ex trans'!$D81)</f>
        <v>64872.23</v>
      </c>
      <c r="I81" s="37">
        <f>'Wkpr-Stdy Bal (ex. trnsptn)'!I81</f>
        <v>6.0000000000000001E-3</v>
      </c>
      <c r="J81" s="28">
        <f t="shared" si="15"/>
        <v>389.23338000000001</v>
      </c>
      <c r="L81" s="37">
        <f>'Wkpr-Stdy Bal (ex. trnsptn)'!L81</f>
        <v>2.3999999999999998E-3</v>
      </c>
      <c r="N81" s="28">
        <f t="shared" si="16"/>
        <v>155.693352</v>
      </c>
      <c r="O81" s="28">
        <f t="shared" si="17"/>
        <v>-233.54002800000001</v>
      </c>
      <c r="Q81" s="27">
        <f>SUMIFS('Wkpr-Stdy Bal (ex. trnsptn)'!$Q$9:$Q$534,'Wkpr-Stdy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Summary'!$Q$9:$Q$238,'Wkpr-201612 TTP Adj Summary'!$B$9:$B$238,'Att B1 123118 Depr_Chg-ex trans'!$B81,'Wkpr-201612 TTP Adj Summary'!$C$9:$C$238,'Att B1 123118 Depr_Chg-ex trans'!$C81,'Wkpr-201612 TTP Adj Summary'!$D$9:$D$238,'Att B1 123118 Depr_Chg-ex trans'!$D81)</f>
        <v>-152.71182430920001</v>
      </c>
      <c r="R81" s="27">
        <f>SUMIFS('Wkpr-Stdy Bal (ex. trnsptn)'!$R$9:$R$534,'Wkpr-Stdy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Summary'!$R$9:$R$238,'Wkpr-201612 TTP Adj Summary'!$B$9:$B$238,'Att B1 123118 Depr_Chg-ex trans'!$B81,'Wkpr-201612 TTP Adj Summary'!$C$9:$C$238,'Att B1 123118 Depr_Chg-ex trans'!$C81,'Wkpr-201612 TTP Adj Summary'!$D$9:$D$238,'Att B1 123118 Depr_Chg-ex trans'!$D81)</f>
        <v>-80.828203690799995</v>
      </c>
      <c r="S81" s="27">
        <f>SUMIFS('Wkpr-Stdy Bal (ex. trnsptn)'!$S$9:$S$534,'Wkpr-Stdy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Summary'!$S$9:$S$238,'Wkpr-201612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  <c r="T81" s="27">
        <f>SUMIFS('Wkpr-Stdy Bal (ex. trnsptn)'!$T$9:$T$534,'Wkpr-Stdy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Summary'!$T$9:$T$238,'Wkpr-201612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  <c r="U81" s="27">
        <f>SUMIFS('Wkpr-Stdy Bal (ex. trnsptn)'!$U$9:$U$534,'Wkpr-Stdy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Summary'!$U$9:$U$238,'Wkpr-201612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</row>
    <row r="82" spans="2:21" x14ac:dyDescent="0.2">
      <c r="B82" s="26" t="s">
        <v>29</v>
      </c>
      <c r="C82" s="26" t="s">
        <v>149</v>
      </c>
      <c r="D82" s="26">
        <f t="shared" si="14"/>
        <v>331200</v>
      </c>
      <c r="E82" s="36">
        <v>331.2</v>
      </c>
      <c r="F82" s="26" t="s">
        <v>47</v>
      </c>
      <c r="G82" s="27">
        <f>SUMIFS('Wkpr-Stdy Bal (ex. trnsptn)'!$G$9:$G$534,'Wkpr-Stdy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Summary'!$G$9:$G$238,'Wkpr-201612 TTP Adj Summary'!$B$9:$B$238,'Att B1 123118 Depr_Chg-ex trans'!$B82,'Wkpr-201612 TTP Adj Summary'!$C$9:$C$238,'Att B1 123118 Depr_Chg-ex trans'!$C82,'Wkpr-201612 TTP Adj Summary'!$D$9:$D$238,'Att B1 123118 Depr_Chg-ex trans'!$D82)</f>
        <v>1634786.66</v>
      </c>
      <c r="I82" s="37">
        <f>'Wkpr-Stdy Bal (ex. trnsptn)'!I82</f>
        <v>2.2699999999999998E-2</v>
      </c>
      <c r="J82" s="28">
        <f t="shared" si="15"/>
        <v>37109.657181999995</v>
      </c>
      <c r="L82" s="37">
        <f>'Wkpr-Stdy Bal (ex. trnsptn)'!L82</f>
        <v>2.7200000000000002E-2</v>
      </c>
      <c r="N82" s="28">
        <f t="shared" si="16"/>
        <v>44466.197152000001</v>
      </c>
      <c r="O82" s="28">
        <f t="shared" si="17"/>
        <v>7356.5399700000053</v>
      </c>
      <c r="Q82" s="27">
        <f>SUMIFS('Wkpr-Stdy Bal (ex. trnsptn)'!$Q$9:$Q$534,'Wkpr-Stdy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Summary'!$Q$9:$Q$238,'Wkpr-201612 TTP Adj Summary'!$B$9:$B$238,'Att B1 123118 Depr_Chg-ex trans'!$B82,'Wkpr-201612 TTP Adj Summary'!$C$9:$C$238,'Att B1 123118 Depr_Chg-ex trans'!$C82,'Wkpr-201612 TTP Adj Summary'!$D$9:$D$238,'Att B1 123118 Depr_Chg-ex trans'!$D82)</f>
        <v>4810.4414863830061</v>
      </c>
      <c r="R82" s="27">
        <f>SUMIFS('Wkpr-Stdy Bal (ex. trnsptn)'!$R$9:$R$534,'Wkpr-Stdy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Summary'!$R$9:$R$238,'Wkpr-201612 TTP Adj Summary'!$B$9:$B$238,'Att B1 123118 Depr_Chg-ex trans'!$B82,'Wkpr-201612 TTP Adj Summary'!$C$9:$C$238,'Att B1 123118 Depr_Chg-ex trans'!$C82,'Wkpr-201612 TTP Adj Summary'!$D$9:$D$238,'Att B1 123118 Depr_Chg-ex trans'!$D82)</f>
        <v>2546.098483617001</v>
      </c>
      <c r="S82" s="27">
        <f>SUMIFS('Wkpr-Stdy Bal (ex. trnsptn)'!$S$9:$S$534,'Wkpr-Stdy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Summary'!$S$9:$S$238,'Wkpr-201612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  <c r="T82" s="27">
        <f>SUMIFS('Wkpr-Stdy Bal (ex. trnsptn)'!$T$9:$T$534,'Wkpr-Stdy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Summary'!$T$9:$T$238,'Wkpr-201612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  <c r="U82" s="27">
        <f>SUMIFS('Wkpr-Stdy Bal (ex. trnsptn)'!$U$9:$U$534,'Wkpr-Stdy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Summary'!$U$9:$U$238,'Wkpr-201612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</row>
    <row r="83" spans="2:21" x14ac:dyDescent="0.2">
      <c r="B83" s="26" t="s">
        <v>29</v>
      </c>
      <c r="C83" s="26" t="s">
        <v>149</v>
      </c>
      <c r="D83" s="26">
        <f t="shared" si="14"/>
        <v>332000</v>
      </c>
      <c r="E83" s="36">
        <v>332</v>
      </c>
      <c r="F83" s="26" t="s">
        <v>48</v>
      </c>
      <c r="G83" s="27">
        <f>SUMIFS('Wkpr-Stdy Bal (ex. trnsptn)'!$G$9:$G$534,'Wkpr-Stdy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Summary'!$G$9:$G$238,'Wkpr-201612 TTP Adj Summary'!$B$9:$B$238,'Att B1 123118 Depr_Chg-ex trans'!$B83,'Wkpr-201612 TTP Adj Summary'!$C$9:$C$238,'Att B1 123118 Depr_Chg-ex trans'!$C83,'Wkpr-201612 TTP Adj Summary'!$D$9:$D$238,'Att B1 123118 Depr_Chg-ex trans'!$D83)</f>
        <v>36077634.200000003</v>
      </c>
      <c r="I83" s="37">
        <f>'Wkpr-Stdy Bal (ex. trnsptn)'!I83</f>
        <v>1.6500000000000001E-2</v>
      </c>
      <c r="J83" s="28">
        <f t="shared" si="15"/>
        <v>595280.96430000011</v>
      </c>
      <c r="L83" s="37">
        <f>'Wkpr-Stdy Bal (ex. trnsptn)'!L83</f>
        <v>2.0499999999999997E-2</v>
      </c>
      <c r="N83" s="28">
        <f t="shared" si="16"/>
        <v>739591.50109999999</v>
      </c>
      <c r="O83" s="28">
        <f t="shared" si="17"/>
        <v>144310.53679999989</v>
      </c>
      <c r="Q83" s="27">
        <f>SUMIFS('Wkpr-Stdy Bal (ex. trnsptn)'!$Q$9:$Q$534,'Wkpr-Stdy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Summary'!$Q$9:$Q$238,'Wkpr-201612 TTP Adj Summary'!$B$9:$B$238,'Att B1 123118 Depr_Chg-ex trans'!$B83,'Wkpr-201612 TTP Adj Summary'!$C$9:$C$238,'Att B1 123118 Depr_Chg-ex trans'!$C83,'Wkpr-201612 TTP Adj Summary'!$D$9:$D$238,'Att B1 123118 Depr_Chg-ex trans'!$D83)</f>
        <v>94364.660013519926</v>
      </c>
      <c r="R83" s="27">
        <f>SUMIFS('Wkpr-Stdy Bal (ex. trnsptn)'!$R$9:$R$534,'Wkpr-Stdy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Summary'!$R$9:$R$238,'Wkpr-201612 TTP Adj Summary'!$B$9:$B$238,'Att B1 123118 Depr_Chg-ex trans'!$B83,'Wkpr-201612 TTP Adj Summary'!$C$9:$C$238,'Att B1 123118 Depr_Chg-ex trans'!$C83,'Wkpr-201612 TTP Adj Summary'!$D$9:$D$238,'Att B1 123118 Depr_Chg-ex trans'!$D83)</f>
        <v>49945.876786479959</v>
      </c>
      <c r="S83" s="27">
        <f>SUMIFS('Wkpr-Stdy Bal (ex. trnsptn)'!$S$9:$S$534,'Wkpr-Stdy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Summary'!$S$9:$S$238,'Wkpr-201612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  <c r="T83" s="27">
        <f>SUMIFS('Wkpr-Stdy Bal (ex. trnsptn)'!$T$9:$T$534,'Wkpr-Stdy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Summary'!$T$9:$T$238,'Wkpr-201612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  <c r="U83" s="27">
        <f>SUMIFS('Wkpr-Stdy Bal (ex. trnsptn)'!$U$9:$U$534,'Wkpr-Stdy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Summary'!$U$9:$U$238,'Wkpr-201612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</row>
    <row r="84" spans="2:21" x14ac:dyDescent="0.2">
      <c r="B84" s="26" t="s">
        <v>29</v>
      </c>
      <c r="C84" s="26" t="s">
        <v>149</v>
      </c>
      <c r="D84" s="26">
        <f t="shared" si="14"/>
        <v>332100</v>
      </c>
      <c r="E84" s="36">
        <v>332.1</v>
      </c>
      <c r="F84" s="26" t="s">
        <v>49</v>
      </c>
      <c r="G84" s="27">
        <f>SUMIFS('Wkpr-Stdy Bal (ex. trnsptn)'!$G$9:$G$534,'Wkpr-Stdy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Summary'!$G$9:$G$238,'Wkpr-201612 TTP Adj Summary'!$B$9:$B$238,'Att B1 123118 Depr_Chg-ex trans'!$B84,'Wkpr-201612 TTP Adj Summary'!$C$9:$C$238,'Att B1 123118 Depr_Chg-ex trans'!$C84,'Wkpr-201612 TTP Adj Summary'!$D$9:$D$238,'Att B1 123118 Depr_Chg-ex trans'!$D84)</f>
        <v>55849.27</v>
      </c>
      <c r="I84" s="37">
        <f>'Wkpr-Stdy Bal (ex. trnsptn)'!I84</f>
        <v>2.0400000000000001E-2</v>
      </c>
      <c r="J84" s="28">
        <f t="shared" si="15"/>
        <v>1139.325108</v>
      </c>
      <c r="L84" s="37">
        <f>'Wkpr-Stdy Bal (ex. trnsptn)'!L84</f>
        <v>2.8500000000000001E-2</v>
      </c>
      <c r="N84" s="28">
        <f t="shared" si="16"/>
        <v>1591.704195</v>
      </c>
      <c r="O84" s="28">
        <f t="shared" si="17"/>
        <v>452.37908700000003</v>
      </c>
      <c r="Q84" s="27">
        <f>SUMIFS('Wkpr-Stdy Bal (ex. trnsptn)'!$Q$9:$Q$534,'Wkpr-Stdy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Summary'!$Q$9:$Q$238,'Wkpr-201612 TTP Adj Summary'!$B$9:$B$238,'Att B1 123118 Depr_Chg-ex trans'!$B84,'Wkpr-201612 TTP Adj Summary'!$C$9:$C$238,'Att B1 123118 Depr_Chg-ex trans'!$C84,'Wkpr-201612 TTP Adj Summary'!$D$9:$D$238,'Att B1 123118 Depr_Chg-ex trans'!$D84)</f>
        <v>295.81068498930006</v>
      </c>
      <c r="R84" s="27">
        <f>SUMIFS('Wkpr-Stdy Bal (ex. trnsptn)'!$R$9:$R$534,'Wkpr-Stdy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Summary'!$R$9:$R$238,'Wkpr-201612 TTP Adj Summary'!$B$9:$B$238,'Att B1 123118 Depr_Chg-ex trans'!$B84,'Wkpr-201612 TTP Adj Summary'!$C$9:$C$238,'Att B1 123118 Depr_Chg-ex trans'!$C84,'Wkpr-201612 TTP Adj Summary'!$D$9:$D$238,'Att B1 123118 Depr_Chg-ex trans'!$D84)</f>
        <v>156.56840201069997</v>
      </c>
      <c r="S84" s="27">
        <f>SUMIFS('Wkpr-Stdy Bal (ex. trnsptn)'!$S$9:$S$534,'Wkpr-Stdy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Summary'!$S$9:$S$238,'Wkpr-201612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  <c r="T84" s="27">
        <f>SUMIFS('Wkpr-Stdy Bal (ex. trnsptn)'!$T$9:$T$534,'Wkpr-Stdy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Summary'!$T$9:$T$238,'Wkpr-201612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  <c r="U84" s="27">
        <f>SUMIFS('Wkpr-Stdy Bal (ex. trnsptn)'!$U$9:$U$534,'Wkpr-Stdy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Summary'!$U$9:$U$238,'Wkpr-201612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</row>
    <row r="85" spans="2:21" x14ac:dyDescent="0.2">
      <c r="B85" s="42" t="s">
        <v>29</v>
      </c>
      <c r="C85" s="42" t="s">
        <v>149</v>
      </c>
      <c r="D85" s="42">
        <f t="shared" si="14"/>
        <v>332200</v>
      </c>
      <c r="E85" s="118">
        <v>332.2</v>
      </c>
      <c r="F85" s="42" t="s">
        <v>50</v>
      </c>
      <c r="G85" s="27">
        <f>SUMIFS('Wkpr-Stdy Bal (ex. trnsptn)'!$G$9:$G$534,'Wkpr-Stdy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Summary'!$G$9:$G$238,'Wkpr-201612 TTP Adj Summary'!$B$9:$B$238,'Att B1 123118 Depr_Chg-ex trans'!$B85,'Wkpr-201612 TTP Adj Summary'!$C$9:$C$238,'Att B1 123118 Depr_Chg-ex trans'!$C85,'Wkpr-201612 TTP Adj Summary'!$D$9:$D$238,'Att B1 123118 Depr_Chg-ex trans'!$D85)</f>
        <v>105639.43</v>
      </c>
      <c r="I85" s="37">
        <f>'Wkpr-Stdy Bal (ex. trnsptn)'!I85</f>
        <v>1.8200000000000001E-2</v>
      </c>
      <c r="J85" s="28">
        <f t="shared" si="15"/>
        <v>1922.637626</v>
      </c>
      <c r="L85" s="37">
        <f>'Wkpr-Stdy Bal (ex. trnsptn)'!L85</f>
        <v>6.4999999999999997E-3</v>
      </c>
      <c r="N85" s="28">
        <f t="shared" si="16"/>
        <v>686.65629499999989</v>
      </c>
      <c r="O85" s="28">
        <f t="shared" si="17"/>
        <v>-1235.981331</v>
      </c>
      <c r="Q85" s="27">
        <f>SUMIFS('Wkpr-Stdy Bal (ex. trnsptn)'!$Q$9:$Q$534,'Wkpr-Stdy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Summary'!$Q$9:$Q$238,'Wkpr-201612 TTP Adj Summary'!$B$9:$B$238,'Att B1 123118 Depr_Chg-ex trans'!$B85,'Wkpr-201612 TTP Adj Summary'!$C$9:$C$238,'Att B1 123118 Depr_Chg-ex trans'!$C85,'Wkpr-201612 TTP Adj Summary'!$D$9:$D$238,'Att B1 123118 Depr_Chg-ex trans'!$D85)</f>
        <v>-808.20819234090004</v>
      </c>
      <c r="R85" s="27">
        <f>SUMIFS('Wkpr-Stdy Bal (ex. trnsptn)'!$R$9:$R$534,'Wkpr-Stdy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Summary'!$R$9:$R$238,'Wkpr-201612 TTP Adj Summary'!$B$9:$B$238,'Att B1 123118 Depr_Chg-ex trans'!$B85,'Wkpr-201612 TTP Adj Summary'!$C$9:$C$238,'Att B1 123118 Depr_Chg-ex trans'!$C85,'Wkpr-201612 TTP Adj Summary'!$D$9:$D$238,'Att B1 123118 Depr_Chg-ex trans'!$D85)</f>
        <v>-427.77313865909997</v>
      </c>
      <c r="S85" s="27">
        <f>SUMIFS('Wkpr-Stdy Bal (ex. trnsptn)'!$S$9:$S$534,'Wkpr-Stdy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Summary'!$S$9:$S$238,'Wkpr-201612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  <c r="T85" s="27">
        <f>SUMIFS('Wkpr-Stdy Bal (ex. trnsptn)'!$T$9:$T$534,'Wkpr-Stdy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Summary'!$T$9:$T$238,'Wkpr-201612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  <c r="U85" s="27">
        <f>SUMIFS('Wkpr-Stdy Bal (ex. trnsptn)'!$U$9:$U$534,'Wkpr-Stdy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Summary'!$U$9:$U$238,'Wkpr-201612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</row>
    <row r="86" spans="2:21" x14ac:dyDescent="0.2">
      <c r="B86" s="42" t="s">
        <v>29</v>
      </c>
      <c r="C86" s="42" t="s">
        <v>149</v>
      </c>
      <c r="D86" s="42">
        <f t="shared" si="14"/>
        <v>333000</v>
      </c>
      <c r="E86" s="118">
        <v>333</v>
      </c>
      <c r="F86" s="42" t="s">
        <v>51</v>
      </c>
      <c r="G86" s="27">
        <f>SUMIFS('Wkpr-Stdy Bal (ex. trnsptn)'!$G$9:$G$534,'Wkpr-Stdy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Summary'!$G$9:$G$238,'Wkpr-201612 TTP Adj Summary'!$B$9:$B$238,'Att B1 123118 Depr_Chg-ex trans'!$B86,'Wkpr-201612 TTP Adj Summary'!$C$9:$C$238,'Att B1 123118 Depr_Chg-ex trans'!$C86,'Wkpr-201612 TTP Adj Summary'!$D$9:$D$238,'Att B1 123118 Depr_Chg-ex trans'!$D86)</f>
        <v>8738011.1099999994</v>
      </c>
      <c r="I86" s="37">
        <f>'Wkpr-Stdy Bal (ex. trnsptn)'!I86</f>
        <v>2.46E-2</v>
      </c>
      <c r="J86" s="28">
        <f t="shared" si="15"/>
        <v>214955.07330599998</v>
      </c>
      <c r="L86" s="37">
        <f>'Wkpr-Stdy Bal (ex. trnsptn)'!L86</f>
        <v>4.4999999999999997E-3</v>
      </c>
      <c r="N86" s="28">
        <f t="shared" si="16"/>
        <v>39321.049994999994</v>
      </c>
      <c r="O86" s="28">
        <f t="shared" si="17"/>
        <v>-175634.02331099997</v>
      </c>
      <c r="Q86" s="27">
        <f>SUMIFS('Wkpr-Stdy Bal (ex. trnsptn)'!$Q$9:$Q$534,'Wkpr-Stdy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Summary'!$Q$9:$Q$238,'Wkpr-201612 TTP Adj Summary'!$B$9:$B$238,'Att B1 123118 Depr_Chg-ex trans'!$B86,'Wkpr-201612 TTP Adj Summary'!$C$9:$C$238,'Att B1 123118 Depr_Chg-ex trans'!$C86,'Wkpr-201612 TTP Adj Summary'!$D$9:$D$238,'Att B1 123118 Depr_Chg-ex trans'!$D86)</f>
        <v>-114847.08784306289</v>
      </c>
      <c r="R86" s="27">
        <f>SUMIFS('Wkpr-Stdy Bal (ex. trnsptn)'!$R$9:$R$534,'Wkpr-Stdy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Summary'!$R$9:$R$238,'Wkpr-201612 TTP Adj Summary'!$B$9:$B$238,'Att B1 123118 Depr_Chg-ex trans'!$B86,'Wkpr-201612 TTP Adj Summary'!$C$9:$C$238,'Att B1 123118 Depr_Chg-ex trans'!$C86,'Wkpr-201612 TTP Adj Summary'!$D$9:$D$238,'Att B1 123118 Depr_Chg-ex trans'!$D86)</f>
        <v>-60786.935467937088</v>
      </c>
      <c r="S86" s="27">
        <f>SUMIFS('Wkpr-Stdy Bal (ex. trnsptn)'!$S$9:$S$534,'Wkpr-Stdy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Summary'!$S$9:$S$238,'Wkpr-201612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  <c r="T86" s="27">
        <f>SUMIFS('Wkpr-Stdy Bal (ex. trnsptn)'!$T$9:$T$534,'Wkpr-Stdy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Summary'!$T$9:$T$238,'Wkpr-201612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  <c r="U86" s="27">
        <f>SUMIFS('Wkpr-Stdy Bal (ex. trnsptn)'!$U$9:$U$534,'Wkpr-Stdy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Summary'!$U$9:$U$238,'Wkpr-201612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</row>
    <row r="87" spans="2:21" x14ac:dyDescent="0.2">
      <c r="B87" s="42" t="s">
        <v>29</v>
      </c>
      <c r="C87" s="42" t="s">
        <v>149</v>
      </c>
      <c r="D87" s="42">
        <f t="shared" si="14"/>
        <v>334000</v>
      </c>
      <c r="E87" s="118">
        <v>334</v>
      </c>
      <c r="F87" s="42" t="s">
        <v>35</v>
      </c>
      <c r="G87" s="27">
        <f>SUMIFS('Wkpr-Stdy Bal (ex. trnsptn)'!$G$9:$G$534,'Wkpr-Stdy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Summary'!$G$9:$G$238,'Wkpr-201612 TTP Adj Summary'!$B$9:$B$238,'Att B1 123118 Depr_Chg-ex trans'!$B87,'Wkpr-201612 TTP Adj Summary'!$C$9:$C$238,'Att B1 123118 Depr_Chg-ex trans'!$C87,'Wkpr-201612 TTP Adj Summary'!$D$9:$D$238,'Att B1 123118 Depr_Chg-ex trans'!$D87)</f>
        <v>3227504.14</v>
      </c>
      <c r="I87" s="37">
        <f>'Wkpr-Stdy Bal (ex. trnsptn)'!I87</f>
        <v>2.63E-2</v>
      </c>
      <c r="J87" s="28">
        <f t="shared" si="15"/>
        <v>84883.358882</v>
      </c>
      <c r="L87" s="37">
        <f>'Wkpr-Stdy Bal (ex. trnsptn)'!L87</f>
        <v>8.5000000000000006E-3</v>
      </c>
      <c r="N87" s="28">
        <f t="shared" si="16"/>
        <v>27433.785190000002</v>
      </c>
      <c r="O87" s="28">
        <f t="shared" si="17"/>
        <v>-57449.573691999998</v>
      </c>
      <c r="Q87" s="27">
        <f>SUMIFS('Wkpr-Stdy Bal (ex. trnsptn)'!$Q$9:$Q$534,'Wkpr-Stdy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Summary'!$Q$9:$Q$238,'Wkpr-201612 TTP Adj Summary'!$B$9:$B$238,'Att B1 123118 Depr_Chg-ex trans'!$B87,'Wkpr-201612 TTP Adj Summary'!$C$9:$C$238,'Att B1 123118 Depr_Chg-ex trans'!$C87,'Wkpr-201612 TTP Adj Summary'!$D$9:$D$238,'Att B1 123118 Depr_Chg-ex trans'!$D87)</f>
        <v>-37566.276237198806</v>
      </c>
      <c r="R87" s="27">
        <f>SUMIFS('Wkpr-Stdy Bal (ex. trnsptn)'!$R$9:$R$534,'Wkpr-Stdy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Summary'!$R$9:$R$238,'Wkpr-201612 TTP Adj Summary'!$B$9:$B$238,'Att B1 123118 Depr_Chg-ex trans'!$B87,'Wkpr-201612 TTP Adj Summary'!$C$9:$C$238,'Att B1 123118 Depr_Chg-ex trans'!$C87,'Wkpr-201612 TTP Adj Summary'!$D$9:$D$238,'Att B1 123118 Depr_Chg-ex trans'!$D87)</f>
        <v>-19883.297454801199</v>
      </c>
      <c r="S87" s="27">
        <f>SUMIFS('Wkpr-Stdy Bal (ex. trnsptn)'!$S$9:$S$534,'Wkpr-Stdy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Summary'!$S$9:$S$238,'Wkpr-201612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  <c r="T87" s="27">
        <f>SUMIFS('Wkpr-Stdy Bal (ex. trnsptn)'!$T$9:$T$534,'Wkpr-Stdy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Summary'!$T$9:$T$238,'Wkpr-201612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  <c r="U87" s="27">
        <f>SUMIFS('Wkpr-Stdy Bal (ex. trnsptn)'!$U$9:$U$534,'Wkpr-Stdy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Summary'!$U$9:$U$238,'Wkpr-201612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</row>
    <row r="88" spans="2:21" x14ac:dyDescent="0.2">
      <c r="B88" s="42" t="s">
        <v>29</v>
      </c>
      <c r="C88" s="42" t="s">
        <v>149</v>
      </c>
      <c r="D88" s="42">
        <f t="shared" si="14"/>
        <v>335000</v>
      </c>
      <c r="E88" s="118">
        <v>335</v>
      </c>
      <c r="F88" s="42" t="s">
        <v>36</v>
      </c>
      <c r="G88" s="27">
        <f>SUMIFS('Wkpr-Stdy Bal (ex. trnsptn)'!$G$9:$G$534,'Wkpr-Stdy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Summary'!$G$9:$G$238,'Wkpr-201612 TTP Adj Summary'!$B$9:$B$238,'Att B1 123118 Depr_Chg-ex trans'!$B88,'Wkpr-201612 TTP Adj Summary'!$C$9:$C$238,'Att B1 123118 Depr_Chg-ex trans'!$C88,'Wkpr-201612 TTP Adj Summary'!$D$9:$D$238,'Att B1 123118 Depr_Chg-ex trans'!$D88)</f>
        <v>790051.62</v>
      </c>
      <c r="I88" s="37">
        <f>'Wkpr-Stdy Bal (ex. trnsptn)'!I88</f>
        <v>1.2200000000000001E-2</v>
      </c>
      <c r="J88" s="28">
        <f t="shared" si="15"/>
        <v>9638.6297640000012</v>
      </c>
      <c r="L88" s="37">
        <f>'Wkpr-Stdy Bal (ex. trnsptn)'!L88</f>
        <v>1.6899999999999998E-2</v>
      </c>
      <c r="N88" s="28">
        <f t="shared" si="16"/>
        <v>13351.872377999998</v>
      </c>
      <c r="O88" s="28">
        <f t="shared" si="17"/>
        <v>3713.242613999997</v>
      </c>
      <c r="Q88" s="27">
        <f>SUMIFS('Wkpr-Stdy Bal (ex. trnsptn)'!$Q$9:$Q$534,'Wkpr-Stdy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Summary'!$Q$9:$Q$238,'Wkpr-201612 TTP Adj Summary'!$B$9:$B$238,'Att B1 123118 Depr_Chg-ex trans'!$B88,'Wkpr-201612 TTP Adj Summary'!$C$9:$C$238,'Att B1 123118 Depr_Chg-ex trans'!$C88,'Wkpr-201612 TTP Adj Summary'!$D$9:$D$238,'Att B1 123118 Depr_Chg-ex trans'!$D88)</f>
        <v>2428.0893452945984</v>
      </c>
      <c r="R88" s="27">
        <f>SUMIFS('Wkpr-Stdy Bal (ex. trnsptn)'!$R$9:$R$534,'Wkpr-Stdy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Summary'!$R$9:$R$238,'Wkpr-201612 TTP Adj Summary'!$B$9:$B$238,'Att B1 123118 Depr_Chg-ex trans'!$B88,'Wkpr-201612 TTP Adj Summary'!$C$9:$C$238,'Att B1 123118 Depr_Chg-ex trans'!$C88,'Wkpr-201612 TTP Adj Summary'!$D$9:$D$238,'Att B1 123118 Depr_Chg-ex trans'!$D88)</f>
        <v>1285.1532687053987</v>
      </c>
      <c r="S88" s="27">
        <f>SUMIFS('Wkpr-Stdy Bal (ex. trnsptn)'!$S$9:$S$534,'Wkpr-Stdy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Summary'!$S$9:$S$238,'Wkpr-201612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  <c r="T88" s="27">
        <f>SUMIFS('Wkpr-Stdy Bal (ex. trnsptn)'!$T$9:$T$534,'Wkpr-Stdy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Summary'!$T$9:$T$238,'Wkpr-201612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  <c r="U88" s="27">
        <f>SUMIFS('Wkpr-Stdy Bal (ex. trnsptn)'!$U$9:$U$534,'Wkpr-Stdy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Summary'!$U$9:$U$238,'Wkpr-201612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</row>
    <row r="89" spans="2:21" ht="15" x14ac:dyDescent="0.25">
      <c r="B89" s="42" t="s">
        <v>29</v>
      </c>
      <c r="C89" s="42" t="s">
        <v>149</v>
      </c>
      <c r="D89" s="42">
        <f t="shared" ref="D89" si="18">E89*1000</f>
        <v>336000</v>
      </c>
      <c r="E89" s="118">
        <v>336</v>
      </c>
      <c r="F89" s="131" t="s">
        <v>144</v>
      </c>
      <c r="G89" s="27">
        <f>SUMIFS('Wkpr-Stdy Bal (ex. trnsptn)'!$G$9:$G$534,'Wkpr-Stdy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Summary'!$G$9:$G$238,'Wkpr-201612 TTP Adj Summary'!$B$9:$B$238,'Att B1 123118 Depr_Chg-ex trans'!$B89,'Wkpr-201612 TTP Adj Summary'!$C$9:$C$238,'Att B1 123118 Depr_Chg-ex trans'!$C89,'Wkpr-201612 TTP Adj Summary'!$D$9:$D$238,'Att B1 123118 Depr_Chg-ex trans'!$D89)</f>
        <v>677645.91</v>
      </c>
      <c r="I89" s="37">
        <f>'Wkpr-Stdy Bal (ex. trnsptn)'!I89</f>
        <v>1.89E-2</v>
      </c>
      <c r="J89" s="28">
        <f t="shared" ref="J89" si="19">G89*I89</f>
        <v>12807.507699000002</v>
      </c>
      <c r="L89" s="37">
        <f>'Wkpr-Stdy Bal (ex. trnsptn)'!L89</f>
        <v>2.8899999999999999E-2</v>
      </c>
      <c r="N89" s="28">
        <f t="shared" ref="N89" si="20">G89*L89</f>
        <v>19583.966799000002</v>
      </c>
      <c r="O89" s="28">
        <f t="shared" ref="O89" si="21">N89-J89</f>
        <v>6776.4591</v>
      </c>
      <c r="Q89" s="27">
        <f>SUMIFS('Wkpr-Stdy Bal (ex. trnsptn)'!$Q$9:$Q$534,'Wkpr-Stdy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Summary'!$Q$9:$Q$238,'Wkpr-201612 TTP Adj Summary'!$B$9:$B$238,'Att B1 123118 Depr_Chg-ex trans'!$B89,'Wkpr-201612 TTP Adj Summary'!$C$9:$C$238,'Att B1 123118 Depr_Chg-ex trans'!$C89,'Wkpr-201612 TTP Adj Summary'!$D$9:$D$238,'Att B1 123118 Depr_Chg-ex trans'!$D89)</f>
        <v>4431.1266054900007</v>
      </c>
      <c r="R89" s="27">
        <f>SUMIFS('Wkpr-Stdy Bal (ex. trnsptn)'!$R$9:$R$534,'Wkpr-Stdy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Summary'!$R$9:$R$238,'Wkpr-201612 TTP Adj Summary'!$B$9:$B$238,'Att B1 123118 Depr_Chg-ex trans'!$B89,'Wkpr-201612 TTP Adj Summary'!$C$9:$C$238,'Att B1 123118 Depr_Chg-ex trans'!$C89,'Wkpr-201612 TTP Adj Summary'!$D$9:$D$238,'Att B1 123118 Depr_Chg-ex trans'!$D89)</f>
        <v>2345.3324945100003</v>
      </c>
      <c r="S89" s="27">
        <f>SUMIFS('Wkpr-Stdy Bal (ex. trnsptn)'!$S$9:$S$534,'Wkpr-Stdy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Summary'!$S$9:$S$238,'Wkpr-201612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  <c r="T89" s="27">
        <f>SUMIFS('Wkpr-Stdy Bal (ex. trnsptn)'!$T$9:$T$534,'Wkpr-Stdy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Summary'!$T$9:$T$238,'Wkpr-201612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  <c r="U89" s="27">
        <f>SUMIFS('Wkpr-Stdy Bal (ex. trnsptn)'!$U$9:$U$534,'Wkpr-Stdy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Summary'!$U$9:$U$238,'Wkpr-201612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</row>
    <row r="90" spans="2:21" x14ac:dyDescent="0.2">
      <c r="B90" s="42"/>
      <c r="C90" s="42"/>
      <c r="D90" s="42"/>
      <c r="E90" s="42"/>
      <c r="F90" s="42" t="s">
        <v>38</v>
      </c>
      <c r="G90" s="40">
        <f>SUM(G78:G89)</f>
        <v>58858892.089999996</v>
      </c>
      <c r="J90" s="40">
        <f>SUM(J78:J89)</f>
        <v>1113740.104905</v>
      </c>
      <c r="N90" s="40">
        <f t="shared" ref="N90:U90" si="22">SUM(N78:N89)</f>
        <v>1032194.0579059999</v>
      </c>
      <c r="O90" s="40">
        <f t="shared" si="22"/>
        <v>-81546.0469990001</v>
      </c>
      <c r="P90" s="40">
        <f t="shared" si="22"/>
        <v>0</v>
      </c>
      <c r="Q90" s="40">
        <f t="shared" si="22"/>
        <v>-53322.9601326462</v>
      </c>
      <c r="R90" s="40">
        <f t="shared" si="22"/>
        <v>-28223.086866353933</v>
      </c>
      <c r="S90" s="40">
        <f t="shared" si="22"/>
        <v>0</v>
      </c>
      <c r="T90" s="40">
        <f t="shared" si="22"/>
        <v>0</v>
      </c>
      <c r="U90" s="40">
        <f t="shared" si="22"/>
        <v>0</v>
      </c>
    </row>
    <row r="91" spans="2:21" x14ac:dyDescent="0.2">
      <c r="B91" s="42"/>
      <c r="C91" s="42"/>
      <c r="D91" s="42"/>
      <c r="E91" s="42"/>
      <c r="F91" s="42"/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42"/>
      <c r="C92" s="42"/>
      <c r="D92" s="42"/>
      <c r="E92" s="42"/>
      <c r="F92" s="42" t="s">
        <v>150</v>
      </c>
      <c r="J92" s="28"/>
      <c r="N92" s="28"/>
      <c r="O92" s="28"/>
      <c r="Q92" s="28"/>
      <c r="R92" s="28"/>
      <c r="S92" s="28"/>
      <c r="T92" s="28"/>
      <c r="U92" s="28"/>
    </row>
    <row r="93" spans="2:21" x14ac:dyDescent="0.2">
      <c r="B93" s="42" t="s">
        <v>29</v>
      </c>
      <c r="C93" s="42" t="s">
        <v>151</v>
      </c>
      <c r="D93" s="42">
        <f t="shared" ref="D93:D100" si="23">E93*1000</f>
        <v>331000</v>
      </c>
      <c r="E93" s="118">
        <v>331</v>
      </c>
      <c r="F93" s="42" t="s">
        <v>152</v>
      </c>
      <c r="G93" s="27">
        <f>SUMIFS('Wkpr-Stdy Bal (ex. trnsptn)'!$G$9:$G$534,'Wkpr-Stdy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Summary'!$G$9:$G$238,'Wkpr-201612 TTP Adj Summary'!$B$9:$B$238,'Att B1 123118 Depr_Chg-ex trans'!$B93,'Wkpr-201612 TTP Adj Summary'!$C$9:$C$238,'Att B1 123118 Depr_Chg-ex trans'!$C93,'Wkpr-201612 TTP Adj Summary'!$D$9:$D$238,'Att B1 123118 Depr_Chg-ex trans'!$D93)</f>
        <v>8084130.5399999991</v>
      </c>
      <c r="I93" s="37">
        <f>'Wkpr-Stdy Bal (ex. trnsptn)'!I93</f>
        <v>1.7100000000000001E-2</v>
      </c>
      <c r="J93" s="28">
        <f t="shared" ref="J93:J100" si="24">G93*I93</f>
        <v>138238.63223399999</v>
      </c>
      <c r="L93" s="37">
        <f>'Wkpr-Stdy Bal (ex. trnsptn)'!L93</f>
        <v>1.7899999999999999E-2</v>
      </c>
      <c r="N93" s="28">
        <f t="shared" ref="N93:N100" si="25">G93*L93</f>
        <v>144705.93666599997</v>
      </c>
      <c r="O93" s="28">
        <f t="shared" ref="O93:O100" si="26">N93-J93</f>
        <v>6467.3044319999753</v>
      </c>
      <c r="Q93" s="27">
        <f>SUMIFS('Wkpr-Stdy Bal (ex. trnsptn)'!$Q$9:$Q$534,'Wkpr-Stdy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Summary'!$Q$9:$Q$238,'Wkpr-201612 TTP Adj Summary'!$B$9:$B$238,'Att B1 123118 Depr_Chg-ex trans'!$B93,'Wkpr-201612 TTP Adj Summary'!$C$9:$C$238,'Att B1 123118 Depr_Chg-ex trans'!$C93,'Wkpr-201612 TTP Adj Summary'!$D$9:$D$238,'Att B1 123118 Depr_Chg-ex trans'!$D93)</f>
        <v>4208.3475547983953</v>
      </c>
      <c r="R93" s="27">
        <f>SUMIFS('Wkpr-Stdy Bal (ex. trnsptn)'!$R$9:$R$534,'Wkpr-Stdy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Summary'!$R$9:$R$238,'Wkpr-201612 TTP Adj Summary'!$B$9:$B$238,'Att B1 123118 Depr_Chg-ex trans'!$B93,'Wkpr-201612 TTP Adj Summary'!$C$9:$C$238,'Att B1 123118 Depr_Chg-ex trans'!$C93,'Wkpr-201612 TTP Adj Summary'!$D$9:$D$238,'Att B1 123118 Depr_Chg-ex trans'!$D93)</f>
        <v>2227.4187012015941</v>
      </c>
      <c r="S93" s="27">
        <f>SUMIFS('Wkpr-Stdy Bal (ex. trnsptn)'!$S$9:$S$534,'Wkpr-Stdy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Summary'!$S$9:$S$238,'Wkpr-201612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  <c r="T93" s="27">
        <f>SUMIFS('Wkpr-Stdy Bal (ex. trnsptn)'!$T$9:$T$534,'Wkpr-Stdy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Summary'!$T$9:$T$238,'Wkpr-201612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  <c r="U93" s="27">
        <f>SUMIFS('Wkpr-Stdy Bal (ex. trnsptn)'!$U$9:$U$534,'Wkpr-Stdy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Summary'!$U$9:$U$238,'Wkpr-201612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</row>
    <row r="94" spans="2:21" x14ac:dyDescent="0.2">
      <c r="B94" s="42" t="s">
        <v>29</v>
      </c>
      <c r="C94" s="42" t="s">
        <v>151</v>
      </c>
      <c r="D94" s="42">
        <f t="shared" si="23"/>
        <v>331100</v>
      </c>
      <c r="E94" s="118">
        <v>331.1</v>
      </c>
      <c r="F94" s="42" t="s">
        <v>153</v>
      </c>
      <c r="G94" s="27">
        <f>SUMIFS('Wkpr-Stdy Bal (ex. trnsptn)'!$G$9:$G$534,'Wkpr-Stdy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Summary'!$G$9:$G$238,'Wkpr-201612 TTP Adj Summary'!$B$9:$B$238,'Att B1 123118 Depr_Chg-ex trans'!$B94,'Wkpr-201612 TTP Adj Summary'!$C$9:$C$238,'Att B1 123118 Depr_Chg-ex trans'!$C94,'Wkpr-201612 TTP Adj Summary'!$D$9:$D$238,'Att B1 123118 Depr_Chg-ex trans'!$D94)</f>
        <v>205.59</v>
      </c>
      <c r="I94" s="37">
        <f>'Wkpr-Stdy Bal (ex. trnsptn)'!I94</f>
        <v>9.7000000000000003E-3</v>
      </c>
      <c r="J94" s="28">
        <f t="shared" si="24"/>
        <v>1.9942230000000001</v>
      </c>
      <c r="L94" s="37">
        <f>'Wkpr-Stdy Bal (ex. trnsptn)'!L94</f>
        <v>2.92E-2</v>
      </c>
      <c r="N94" s="28">
        <f t="shared" si="25"/>
        <v>6.003228</v>
      </c>
      <c r="O94" s="28">
        <f t="shared" si="26"/>
        <v>4.0090050000000002</v>
      </c>
      <c r="Q94" s="27">
        <f>SUMIFS('Wkpr-Stdy Bal (ex. trnsptn)'!$Q$9:$Q$534,'Wkpr-Stdy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Summary'!$Q$9:$Q$238,'Wkpr-201612 TTP Adj Summary'!$B$9:$B$238,'Att B1 123118 Depr_Chg-ex trans'!$B94,'Wkpr-201612 TTP Adj Summary'!$C$9:$C$238,'Att B1 123118 Depr_Chg-ex trans'!$C94,'Wkpr-201612 TTP Adj Summary'!$D$9:$D$238,'Att B1 123118 Depr_Chg-ex trans'!$D94)</f>
        <v>2.6214883694999997</v>
      </c>
      <c r="R94" s="27">
        <f>SUMIFS('Wkpr-Stdy Bal (ex. trnsptn)'!$R$9:$R$534,'Wkpr-Stdy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Summary'!$R$9:$R$238,'Wkpr-201612 TTP Adj Summary'!$B$9:$B$238,'Att B1 123118 Depr_Chg-ex trans'!$B94,'Wkpr-201612 TTP Adj Summary'!$C$9:$C$238,'Att B1 123118 Depr_Chg-ex trans'!$C94,'Wkpr-201612 TTP Adj Summary'!$D$9:$D$238,'Att B1 123118 Depr_Chg-ex trans'!$D94)</f>
        <v>1.3875166305</v>
      </c>
      <c r="S94" s="27">
        <f>SUMIFS('Wkpr-Stdy Bal (ex. trnsptn)'!$S$9:$S$534,'Wkpr-Stdy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Summary'!$S$9:$S$238,'Wkpr-201612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  <c r="T94" s="27">
        <f>SUMIFS('Wkpr-Stdy Bal (ex. trnsptn)'!$T$9:$T$534,'Wkpr-Stdy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Summary'!$T$9:$T$238,'Wkpr-201612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  <c r="U94" s="27">
        <f>SUMIFS('Wkpr-Stdy Bal (ex. trnsptn)'!$U$9:$U$534,'Wkpr-Stdy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Summary'!$U$9:$U$238,'Wkpr-201612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</row>
    <row r="95" spans="2:21" x14ac:dyDescent="0.2">
      <c r="B95" s="42" t="s">
        <v>29</v>
      </c>
      <c r="C95" s="42" t="s">
        <v>151</v>
      </c>
      <c r="D95" s="42">
        <f t="shared" si="23"/>
        <v>331200</v>
      </c>
      <c r="E95" s="118">
        <v>331.2</v>
      </c>
      <c r="F95" s="42" t="s">
        <v>154</v>
      </c>
      <c r="G95" s="27">
        <f>SUMIFS('Wkpr-Stdy Bal (ex. trnsptn)'!$G$9:$G$534,'Wkpr-Stdy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Summary'!$G$9:$G$238,'Wkpr-201612 TTP Adj Summary'!$B$9:$B$238,'Att B1 123118 Depr_Chg-ex trans'!$B95,'Wkpr-201612 TTP Adj Summary'!$C$9:$C$238,'Att B1 123118 Depr_Chg-ex trans'!$C95,'Wkpr-201612 TTP Adj Summary'!$D$9:$D$238,'Att B1 123118 Depr_Chg-ex trans'!$D95)</f>
        <v>4037024.94</v>
      </c>
      <c r="I95" s="37">
        <f>'Wkpr-Stdy Bal (ex. trnsptn)'!I95</f>
        <v>1.6799999999999999E-2</v>
      </c>
      <c r="J95" s="28">
        <f t="shared" si="24"/>
        <v>67822.018991999998</v>
      </c>
      <c r="L95" s="37">
        <f>'Wkpr-Stdy Bal (ex. trnsptn)'!L95</f>
        <v>2.4700000000000003E-2</v>
      </c>
      <c r="N95" s="28">
        <f t="shared" si="25"/>
        <v>99714.516018000009</v>
      </c>
      <c r="O95" s="28">
        <f t="shared" si="26"/>
        <v>31892.497026000012</v>
      </c>
      <c r="Q95" s="27">
        <f>SUMIFS('Wkpr-Stdy Bal (ex. trnsptn)'!$Q$9:$Q$534,'Wkpr-Stdy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Summary'!$Q$9:$Q$238,'Wkpr-201612 TTP Adj Summary'!$B$9:$B$238,'Att B1 123118 Depr_Chg-ex trans'!$B95,'Wkpr-201612 TTP Adj Summary'!$C$9:$C$238,'Att B1 123118 Depr_Chg-ex trans'!$C95,'Wkpr-201612 TTP Adj Summary'!$D$9:$D$238,'Att B1 123118 Depr_Chg-ex trans'!$D95)</f>
        <v>20854.503805301407</v>
      </c>
      <c r="R95" s="27">
        <f>SUMIFS('Wkpr-Stdy Bal (ex. trnsptn)'!$R$9:$R$534,'Wkpr-Stdy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Summary'!$R$9:$R$238,'Wkpr-201612 TTP Adj Summary'!$B$9:$B$238,'Att B1 123118 Depr_Chg-ex trans'!$B95,'Wkpr-201612 TTP Adj Summary'!$C$9:$C$238,'Att B1 123118 Depr_Chg-ex trans'!$C95,'Wkpr-201612 TTP Adj Summary'!$D$9:$D$238,'Att B1 123118 Depr_Chg-ex trans'!$D95)</f>
        <v>11037.993220698605</v>
      </c>
      <c r="S95" s="27">
        <f>SUMIFS('Wkpr-Stdy Bal (ex. trnsptn)'!$S$9:$S$534,'Wkpr-Stdy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Summary'!$S$9:$S$238,'Wkpr-201612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  <c r="T95" s="27">
        <f>SUMIFS('Wkpr-Stdy Bal (ex. trnsptn)'!$T$9:$T$534,'Wkpr-Stdy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Summary'!$T$9:$T$238,'Wkpr-201612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  <c r="U95" s="27">
        <f>SUMIFS('Wkpr-Stdy Bal (ex. trnsptn)'!$U$9:$U$534,'Wkpr-Stdy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Summary'!$U$9:$U$238,'Wkpr-201612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</row>
    <row r="96" spans="2:21" x14ac:dyDescent="0.2">
      <c r="B96" s="42" t="s">
        <v>29</v>
      </c>
      <c r="C96" s="42" t="s">
        <v>151</v>
      </c>
      <c r="D96" s="42">
        <f t="shared" si="23"/>
        <v>332000</v>
      </c>
      <c r="E96" s="118">
        <v>332</v>
      </c>
      <c r="F96" s="42" t="s">
        <v>48</v>
      </c>
      <c r="G96" s="27">
        <f>SUMIFS('Wkpr-Stdy Bal (ex. trnsptn)'!$G$9:$G$534,'Wkpr-Stdy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Summary'!$G$9:$G$238,'Wkpr-201612 TTP Adj Summary'!$B$9:$B$238,'Att B1 123118 Depr_Chg-ex trans'!$B96,'Wkpr-201612 TTP Adj Summary'!$C$9:$C$238,'Att B1 123118 Depr_Chg-ex trans'!$C96,'Wkpr-201612 TTP Adj Summary'!$D$9:$D$238,'Att B1 123118 Depr_Chg-ex trans'!$D96)</f>
        <v>9972019.5299999993</v>
      </c>
      <c r="I96" s="37">
        <f>'Wkpr-Stdy Bal (ex. trnsptn)'!I96</f>
        <v>1.3899999999999999E-2</v>
      </c>
      <c r="J96" s="28">
        <f t="shared" si="24"/>
        <v>138611.07146699997</v>
      </c>
      <c r="L96" s="37">
        <f>'Wkpr-Stdy Bal (ex. trnsptn)'!L96</f>
        <v>1.9099999999999999E-2</v>
      </c>
      <c r="N96" s="28">
        <f t="shared" si="25"/>
        <v>190465.57302299998</v>
      </c>
      <c r="O96" s="28">
        <f t="shared" si="26"/>
        <v>51854.501556000003</v>
      </c>
      <c r="Q96" s="27">
        <f>SUMIFS('Wkpr-Stdy Bal (ex. trnsptn)'!$Q$9:$Q$534,'Wkpr-Stdy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Summary'!$Q$9:$Q$238,'Wkpr-201612 TTP Adj Summary'!$B$9:$B$238,'Att B1 123118 Depr_Chg-ex trans'!$B96,'Wkpr-201612 TTP Adj Summary'!$C$9:$C$238,'Att B1 123118 Depr_Chg-ex trans'!$C96,'Wkpr-201612 TTP Adj Summary'!$D$9:$D$238,'Att B1 123118 Depr_Chg-ex trans'!$D96)</f>
        <v>33907.658567468403</v>
      </c>
      <c r="R96" s="27">
        <f>SUMIFS('Wkpr-Stdy Bal (ex. trnsptn)'!$R$9:$R$534,'Wkpr-Stdy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Summary'!$R$9:$R$238,'Wkpr-201612 TTP Adj Summary'!$B$9:$B$238,'Att B1 123118 Depr_Chg-ex trans'!$B96,'Wkpr-201612 TTP Adj Summary'!$C$9:$C$238,'Att B1 123118 Depr_Chg-ex trans'!$C96,'Wkpr-201612 TTP Adj Summary'!$D$9:$D$238,'Att B1 123118 Depr_Chg-ex trans'!$D96)</f>
        <v>17946.842988531607</v>
      </c>
      <c r="S96" s="27">
        <f>SUMIFS('Wkpr-Stdy Bal (ex. trnsptn)'!$S$9:$S$534,'Wkpr-Stdy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Summary'!$S$9:$S$238,'Wkpr-201612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  <c r="T96" s="27">
        <f>SUMIFS('Wkpr-Stdy Bal (ex. trnsptn)'!$T$9:$T$534,'Wkpr-Stdy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Summary'!$T$9:$T$238,'Wkpr-201612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  <c r="U96" s="27">
        <f>SUMIFS('Wkpr-Stdy Bal (ex. trnsptn)'!$U$9:$U$534,'Wkpr-Stdy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Summary'!$U$9:$U$238,'Wkpr-201612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</row>
    <row r="97" spans="2:21" x14ac:dyDescent="0.2">
      <c r="B97" s="42" t="s">
        <v>29</v>
      </c>
      <c r="C97" s="42" t="s">
        <v>151</v>
      </c>
      <c r="D97" s="42">
        <f t="shared" si="23"/>
        <v>333000</v>
      </c>
      <c r="E97" s="118">
        <v>333</v>
      </c>
      <c r="F97" s="42" t="s">
        <v>51</v>
      </c>
      <c r="G97" s="27">
        <f>SUMIFS('Wkpr-Stdy Bal (ex. trnsptn)'!$G$9:$G$534,'Wkpr-Stdy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Summary'!$G$9:$G$238,'Wkpr-201612 TTP Adj Summary'!$B$9:$B$238,'Att B1 123118 Depr_Chg-ex trans'!$B97,'Wkpr-201612 TTP Adj Summary'!$C$9:$C$238,'Att B1 123118 Depr_Chg-ex trans'!$C97,'Wkpr-201612 TTP Adj Summary'!$D$9:$D$238,'Att B1 123118 Depr_Chg-ex trans'!$D97)</f>
        <v>11027384.029999999</v>
      </c>
      <c r="I97" s="37">
        <f>'Wkpr-Stdy Bal (ex. trnsptn)'!I97</f>
        <v>1.95E-2</v>
      </c>
      <c r="J97" s="28">
        <f t="shared" si="24"/>
        <v>215033.98858499998</v>
      </c>
      <c r="L97" s="37">
        <f>'Wkpr-Stdy Bal (ex. trnsptn)'!L97</f>
        <v>2.2200000000000001E-2</v>
      </c>
      <c r="N97" s="28">
        <f t="shared" si="25"/>
        <v>244807.92546599999</v>
      </c>
      <c r="O97" s="28">
        <f t="shared" si="26"/>
        <v>29773.936881000001</v>
      </c>
      <c r="Q97" s="27">
        <f>SUMIFS('Wkpr-Stdy Bal (ex. trnsptn)'!$Q$9:$Q$534,'Wkpr-Stdy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Summary'!$Q$9:$Q$238,'Wkpr-201612 TTP Adj Summary'!$B$9:$B$238,'Att B1 123118 Depr_Chg-ex trans'!$B97,'Wkpr-201612 TTP Adj Summary'!$C$9:$C$238,'Att B1 123118 Depr_Chg-ex trans'!$C97,'Wkpr-201612 TTP Adj Summary'!$D$9:$D$238,'Att B1 123118 Depr_Chg-ex trans'!$D97)</f>
        <v>19469.177326485893</v>
      </c>
      <c r="R97" s="27">
        <f>SUMIFS('Wkpr-Stdy Bal (ex. trnsptn)'!$R$9:$R$534,'Wkpr-Stdy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Summary'!$R$9:$R$238,'Wkpr-201612 TTP Adj Summary'!$B$9:$B$238,'Att B1 123118 Depr_Chg-ex trans'!$B97,'Wkpr-201612 TTP Adj Summary'!$C$9:$C$238,'Att B1 123118 Depr_Chg-ex trans'!$C97,'Wkpr-201612 TTP Adj Summary'!$D$9:$D$238,'Att B1 123118 Depr_Chg-ex trans'!$D97)</f>
        <v>10304.759554514094</v>
      </c>
      <c r="S97" s="27">
        <f>SUMIFS('Wkpr-Stdy Bal (ex. trnsptn)'!$S$9:$S$534,'Wkpr-Stdy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Summary'!$S$9:$S$238,'Wkpr-201612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  <c r="T97" s="27">
        <f>SUMIFS('Wkpr-Stdy Bal (ex. trnsptn)'!$T$9:$T$534,'Wkpr-Stdy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Summary'!$T$9:$T$238,'Wkpr-201612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  <c r="U97" s="27">
        <f>SUMIFS('Wkpr-Stdy Bal (ex. trnsptn)'!$U$9:$U$534,'Wkpr-Stdy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Summary'!$U$9:$U$238,'Wkpr-201612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</row>
    <row r="98" spans="2:21" x14ac:dyDescent="0.2">
      <c r="B98" s="42" t="s">
        <v>29</v>
      </c>
      <c r="C98" s="42" t="s">
        <v>151</v>
      </c>
      <c r="D98" s="42">
        <f t="shared" si="23"/>
        <v>334000</v>
      </c>
      <c r="E98" s="118">
        <v>334</v>
      </c>
      <c r="F98" s="42" t="s">
        <v>35</v>
      </c>
      <c r="G98" s="27">
        <f>SUMIFS('Wkpr-Stdy Bal (ex. trnsptn)'!$G$9:$G$534,'Wkpr-Stdy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Summary'!$G$9:$G$238,'Wkpr-201612 TTP Adj Summary'!$B$9:$B$238,'Att B1 123118 Depr_Chg-ex trans'!$B98,'Wkpr-201612 TTP Adj Summary'!$C$9:$C$238,'Att B1 123118 Depr_Chg-ex trans'!$C98,'Wkpr-201612 TTP Adj Summary'!$D$9:$D$238,'Att B1 123118 Depr_Chg-ex trans'!$D98)</f>
        <v>3588617.16</v>
      </c>
      <c r="I98" s="37">
        <f>'Wkpr-Stdy Bal (ex. trnsptn)'!I98</f>
        <v>2.8200000000000003E-2</v>
      </c>
      <c r="J98" s="28">
        <f t="shared" si="24"/>
        <v>101199.00391200001</v>
      </c>
      <c r="L98" s="37">
        <f>'Wkpr-Stdy Bal (ex. trnsptn)'!L98</f>
        <v>3.6600000000000001E-2</v>
      </c>
      <c r="N98" s="28">
        <f t="shared" si="25"/>
        <v>131343.388056</v>
      </c>
      <c r="O98" s="28">
        <f t="shared" si="26"/>
        <v>30144.384143999981</v>
      </c>
      <c r="Q98" s="27">
        <f>SUMIFS('Wkpr-Stdy Bal (ex. trnsptn)'!$Q$9:$Q$534,'Wkpr-Stdy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Summary'!$Q$9:$Q$238,'Wkpr-201612 TTP Adj Summary'!$B$9:$B$238,'Att B1 123118 Depr_Chg-ex trans'!$B98,'Wkpr-201612 TTP Adj Summary'!$C$9:$C$238,'Att B1 123118 Depr_Chg-ex trans'!$C98,'Wkpr-201612 TTP Adj Summary'!$D$9:$D$238,'Att B1 123118 Depr_Chg-ex trans'!$D98)</f>
        <v>19729.740609602399</v>
      </c>
      <c r="R98" s="27">
        <f>SUMIFS('Wkpr-Stdy Bal (ex. trnsptn)'!$R$9:$R$534,'Wkpr-Stdy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Summary'!$R$9:$R$238,'Wkpr-201612 TTP Adj Summary'!$B$9:$B$238,'Att B1 123118 Depr_Chg-ex trans'!$B98,'Wkpr-201612 TTP Adj Summary'!$C$9:$C$238,'Att B1 123118 Depr_Chg-ex trans'!$C98,'Wkpr-201612 TTP Adj Summary'!$D$9:$D$238,'Att B1 123118 Depr_Chg-ex trans'!$D98)</f>
        <v>10442.672006397599</v>
      </c>
      <c r="S98" s="27">
        <f>SUMIFS('Wkpr-Stdy Bal (ex. trnsptn)'!$S$9:$S$534,'Wkpr-Stdy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Summary'!$S$9:$S$238,'Wkpr-201612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  <c r="T98" s="27">
        <f>SUMIFS('Wkpr-Stdy Bal (ex. trnsptn)'!$T$9:$T$534,'Wkpr-Stdy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Summary'!$T$9:$T$238,'Wkpr-201612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  <c r="U98" s="27">
        <f>SUMIFS('Wkpr-Stdy Bal (ex. trnsptn)'!$U$9:$U$534,'Wkpr-Stdy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Summary'!$U$9:$U$238,'Wkpr-201612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</row>
    <row r="99" spans="2:21" x14ac:dyDescent="0.2">
      <c r="B99" s="42" t="s">
        <v>29</v>
      </c>
      <c r="C99" s="42" t="s">
        <v>151</v>
      </c>
      <c r="D99" s="42">
        <f t="shared" si="23"/>
        <v>335000</v>
      </c>
      <c r="E99" s="118">
        <v>335</v>
      </c>
      <c r="F99" s="42" t="s">
        <v>36</v>
      </c>
      <c r="G99" s="27">
        <f>SUMIFS('Wkpr-Stdy Bal (ex. trnsptn)'!$G$9:$G$534,'Wkpr-Stdy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Summary'!$G$9:$G$238,'Wkpr-201612 TTP Adj Summary'!$B$9:$B$238,'Att B1 123118 Depr_Chg-ex trans'!$B99,'Wkpr-201612 TTP Adj Summary'!$C$9:$C$238,'Att B1 123118 Depr_Chg-ex trans'!$C99,'Wkpr-201612 TTP Adj Summary'!$D$9:$D$238,'Att B1 123118 Depr_Chg-ex trans'!$D99)</f>
        <v>33563.699999999997</v>
      </c>
      <c r="I99" s="37">
        <f>'Wkpr-Stdy Bal (ex. trnsptn)'!I99</f>
        <v>1.1900000000000001E-2</v>
      </c>
      <c r="J99" s="28">
        <f t="shared" si="24"/>
        <v>399.40803</v>
      </c>
      <c r="L99" s="37">
        <f>'Wkpr-Stdy Bal (ex. trnsptn)'!L99</f>
        <v>2.3E-2</v>
      </c>
      <c r="N99" s="28">
        <f t="shared" si="25"/>
        <v>771.96509999999989</v>
      </c>
      <c r="O99" s="28">
        <f t="shared" si="26"/>
        <v>372.5570699999999</v>
      </c>
      <c r="Q99" s="27">
        <f>SUMIFS('Wkpr-Stdy Bal (ex. trnsptn)'!$Q$9:$Q$534,'Wkpr-Stdy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Summary'!$Q$9:$Q$238,'Wkpr-201612 TTP Adj Summary'!$B$9:$B$238,'Att B1 123118 Depr_Chg-ex trans'!$B99,'Wkpr-201612 TTP Adj Summary'!$C$9:$C$238,'Att B1 123118 Depr_Chg-ex trans'!$C99,'Wkpr-201612 TTP Adj Summary'!$D$9:$D$238,'Att B1 123118 Depr_Chg-ex trans'!$D99)</f>
        <v>243.61506807299997</v>
      </c>
      <c r="R99" s="27">
        <f>SUMIFS('Wkpr-Stdy Bal (ex. trnsptn)'!$R$9:$R$534,'Wkpr-Stdy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Summary'!$R$9:$R$238,'Wkpr-201612 TTP Adj Summary'!$B$9:$B$238,'Att B1 123118 Depr_Chg-ex trans'!$B99,'Wkpr-201612 TTP Adj Summary'!$C$9:$C$238,'Att B1 123118 Depr_Chg-ex trans'!$C99,'Wkpr-201612 TTP Adj Summary'!$D$9:$D$238,'Att B1 123118 Depr_Chg-ex trans'!$D99)</f>
        <v>128.94200192699992</v>
      </c>
      <c r="S99" s="27">
        <f>SUMIFS('Wkpr-Stdy Bal (ex. trnsptn)'!$S$9:$S$534,'Wkpr-Stdy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Summary'!$S$9:$S$238,'Wkpr-201612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  <c r="T99" s="27">
        <f>SUMIFS('Wkpr-Stdy Bal (ex. trnsptn)'!$T$9:$T$534,'Wkpr-Stdy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Summary'!$T$9:$T$238,'Wkpr-201612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  <c r="U99" s="27">
        <f>SUMIFS('Wkpr-Stdy Bal (ex. trnsptn)'!$U$9:$U$534,'Wkpr-Stdy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Summary'!$U$9:$U$238,'Wkpr-201612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</row>
    <row r="100" spans="2:21" x14ac:dyDescent="0.2">
      <c r="B100" s="42" t="s">
        <v>29</v>
      </c>
      <c r="C100" s="42" t="s">
        <v>151</v>
      </c>
      <c r="D100" s="42">
        <f t="shared" si="23"/>
        <v>336000</v>
      </c>
      <c r="E100" s="118">
        <v>336</v>
      </c>
      <c r="F100" s="42" t="s">
        <v>144</v>
      </c>
      <c r="G100" s="27">
        <f>SUMIFS('Wkpr-Stdy Bal (ex. trnsptn)'!$G$9:$G$534,'Wkpr-Stdy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Summary'!$G$9:$G$238,'Wkpr-201612 TTP Adj Summary'!$B$9:$B$238,'Att B1 123118 Depr_Chg-ex trans'!$B100,'Wkpr-201612 TTP Adj Summary'!$C$9:$C$238,'Att B1 123118 Depr_Chg-ex trans'!$C100,'Wkpr-201612 TTP Adj Summary'!$D$9:$D$238,'Att B1 123118 Depr_Chg-ex trans'!$D100)</f>
        <v>50448.44</v>
      </c>
      <c r="I100" s="37">
        <f>'Wkpr-Stdy Bal (ex. trnsptn)'!I100</f>
        <v>1.8599999999999998E-2</v>
      </c>
      <c r="J100" s="28">
        <f t="shared" si="24"/>
        <v>938.34098399999993</v>
      </c>
      <c r="L100" s="37">
        <f>'Wkpr-Stdy Bal (ex. trnsptn)'!L100</f>
        <v>2.8900000000000002E-2</v>
      </c>
      <c r="N100" s="28">
        <f t="shared" si="25"/>
        <v>1457.9599160000002</v>
      </c>
      <c r="O100" s="28">
        <f t="shared" si="26"/>
        <v>519.61893200000031</v>
      </c>
      <c r="Q100" s="27">
        <f>SUMIFS('Wkpr-Stdy Bal (ex. trnsptn)'!$Q$9:$Q$534,'Wkpr-Stdy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Summary'!$Q$9:$Q$238,'Wkpr-201612 TTP Adj Summary'!$B$9:$B$238,'Att B1 123118 Depr_Chg-ex trans'!$B100,'Wkpr-201612 TTP Adj Summary'!$C$9:$C$238,'Att B1 123118 Depr_Chg-ex trans'!$C100,'Wkpr-201612 TTP Adj Summary'!$D$9:$D$238,'Att B1 123118 Depr_Chg-ex trans'!$D100)</f>
        <v>339.77881963480024</v>
      </c>
      <c r="R100" s="27">
        <f>SUMIFS('Wkpr-Stdy Bal (ex. trnsptn)'!$R$9:$R$534,'Wkpr-Stdy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Summary'!$R$9:$R$238,'Wkpr-201612 TTP Adj Summary'!$B$9:$B$238,'Att B1 123118 Depr_Chg-ex trans'!$B100,'Wkpr-201612 TTP Adj Summary'!$C$9:$C$238,'Att B1 123118 Depr_Chg-ex trans'!$C100,'Wkpr-201612 TTP Adj Summary'!$D$9:$D$238,'Att B1 123118 Depr_Chg-ex trans'!$D100)</f>
        <v>179.84011236520013</v>
      </c>
      <c r="S100" s="27">
        <f>SUMIFS('Wkpr-Stdy Bal (ex. trnsptn)'!$S$9:$S$534,'Wkpr-Stdy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Summary'!$S$9:$S$238,'Wkpr-201612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  <c r="T100" s="27">
        <f>SUMIFS('Wkpr-Stdy Bal (ex. trnsptn)'!$T$9:$T$534,'Wkpr-Stdy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Summary'!$T$9:$T$238,'Wkpr-201612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  <c r="U100" s="27">
        <f>SUMIFS('Wkpr-Stdy Bal (ex. trnsptn)'!$U$9:$U$534,'Wkpr-Stdy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Summary'!$U$9:$U$238,'Wkpr-201612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</row>
    <row r="101" spans="2:21" x14ac:dyDescent="0.2">
      <c r="B101" s="42"/>
      <c r="C101" s="42"/>
      <c r="D101" s="42"/>
      <c r="E101" s="42"/>
      <c r="F101" s="42" t="s">
        <v>38</v>
      </c>
      <c r="G101" s="40">
        <f>SUM(G93:G100)</f>
        <v>36793393.929999992</v>
      </c>
      <c r="J101" s="40">
        <f>SUM(J93:J100)</f>
        <v>662244.45842699998</v>
      </c>
      <c r="N101" s="40">
        <f>SUM(N93:N100)</f>
        <v>813273.26747299999</v>
      </c>
      <c r="O101" s="40">
        <f>SUM(O93:O100)</f>
        <v>151028.80904599998</v>
      </c>
      <c r="Q101" s="40">
        <f>SUM(Q93:Q100)</f>
        <v>98755.443239733795</v>
      </c>
      <c r="R101" s="40">
        <f>SUM(R93:R100)</f>
        <v>52269.856102266196</v>
      </c>
      <c r="S101" s="40">
        <f>SUM(S93:S100)</f>
        <v>0</v>
      </c>
      <c r="T101" s="40">
        <f>SUM(T93:T100)</f>
        <v>0</v>
      </c>
      <c r="U101" s="40">
        <f>SUM(U93:U100)</f>
        <v>0</v>
      </c>
    </row>
    <row r="102" spans="2:21" x14ac:dyDescent="0.2">
      <c r="B102" s="42"/>
      <c r="C102" s="42"/>
      <c r="D102" s="42"/>
      <c r="E102" s="42"/>
      <c r="F102" s="42"/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42"/>
      <c r="C103" s="42"/>
      <c r="D103" s="42"/>
      <c r="E103" s="42"/>
      <c r="F103" s="42" t="s">
        <v>155</v>
      </c>
      <c r="J103" s="28"/>
      <c r="N103" s="28"/>
      <c r="O103" s="28"/>
      <c r="Q103" s="28"/>
      <c r="R103" s="28"/>
      <c r="S103" s="28"/>
      <c r="T103" s="28"/>
      <c r="U103" s="28"/>
    </row>
    <row r="104" spans="2:21" x14ac:dyDescent="0.2">
      <c r="B104" s="42" t="s">
        <v>29</v>
      </c>
      <c r="C104" s="42" t="s">
        <v>156</v>
      </c>
      <c r="D104" s="42">
        <f t="shared" ref="D104:D115" si="27">E104*1000</f>
        <v>330300</v>
      </c>
      <c r="E104" s="118">
        <v>330.3</v>
      </c>
      <c r="F104" s="42" t="s">
        <v>44</v>
      </c>
      <c r="G104" s="27">
        <f>SUMIFS('Wkpr-Stdy Bal (ex. trnsptn)'!$G$9:$G$534,'Wkpr-Stdy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Summary'!$G$9:$G$238,'Wkpr-201612 TTP Adj Summary'!$B$9:$B$238,'Att B1 123118 Depr_Chg-ex trans'!$B104,'Wkpr-201612 TTP Adj Summary'!$C$9:$C$238,'Att B1 123118 Depr_Chg-ex trans'!$C104,'Wkpr-201612 TTP Adj Summary'!$D$9:$D$238,'Att B1 123118 Depr_Chg-ex trans'!$D104)</f>
        <v>9936.75</v>
      </c>
      <c r="I104" s="37">
        <f>'Wkpr-Stdy Bal (ex. trnsptn)'!I104</f>
        <v>2.4799999999999999E-2</v>
      </c>
      <c r="J104" s="28">
        <f t="shared" ref="J104:J115" si="28">G104*I104</f>
        <v>246.4314</v>
      </c>
      <c r="L104" s="37">
        <f>'Wkpr-Stdy Bal (ex. trnsptn)'!L104</f>
        <v>6.7999999999999996E-3</v>
      </c>
      <c r="N104" s="28">
        <f t="shared" ref="N104:N115" si="29">G104*L104</f>
        <v>67.56989999999999</v>
      </c>
      <c r="O104" s="28">
        <f t="shared" ref="O104:O115" si="30">N104-J104</f>
        <v>-178.86150000000001</v>
      </c>
      <c r="Q104" s="27">
        <f>SUMIFS('Wkpr-Stdy Bal (ex. trnsptn)'!$Q$9:$Q$534,'Wkpr-Stdy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Summary'!$Q$9:$Q$238,'Wkpr-201612 TTP Adj Summary'!$B$9:$B$238,'Att B1 123118 Depr_Chg-ex trans'!$B104,'Wkpr-201612 TTP Adj Summary'!$C$9:$C$238,'Att B1 123118 Depr_Chg-ex trans'!$C104,'Wkpr-201612 TTP Adj Summary'!$D$9:$D$238,'Att B1 123118 Depr_Chg-ex trans'!$D104)</f>
        <v>-116.95753485</v>
      </c>
      <c r="R104" s="27">
        <f>SUMIFS('Wkpr-Stdy Bal (ex. trnsptn)'!$R$9:$R$534,'Wkpr-Stdy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Summary'!$R$9:$R$238,'Wkpr-201612 TTP Adj Summary'!$B$9:$B$238,'Att B1 123118 Depr_Chg-ex trans'!$B104,'Wkpr-201612 TTP Adj Summary'!$C$9:$C$238,'Att B1 123118 Depr_Chg-ex trans'!$C104,'Wkpr-201612 TTP Adj Summary'!$D$9:$D$238,'Att B1 123118 Depr_Chg-ex trans'!$D104)</f>
        <v>-61.903965149999991</v>
      </c>
      <c r="S104" s="27">
        <f>SUMIFS('Wkpr-Stdy Bal (ex. trnsptn)'!$S$9:$S$534,'Wkpr-Stdy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Summary'!$S$9:$S$238,'Wkpr-201612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  <c r="T104" s="27">
        <f>SUMIFS('Wkpr-Stdy Bal (ex. trnsptn)'!$T$9:$T$534,'Wkpr-Stdy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Summary'!$T$9:$T$238,'Wkpr-201612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  <c r="U104" s="27">
        <f>SUMIFS('Wkpr-Stdy Bal (ex. trnsptn)'!$U$9:$U$534,'Wkpr-Stdy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Summary'!$U$9:$U$238,'Wkpr-201612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</row>
    <row r="105" spans="2:21" x14ac:dyDescent="0.2">
      <c r="B105" s="42" t="s">
        <v>29</v>
      </c>
      <c r="C105" s="42" t="s">
        <v>156</v>
      </c>
      <c r="D105" s="42">
        <f t="shared" si="27"/>
        <v>330400</v>
      </c>
      <c r="E105" s="118">
        <v>330.4</v>
      </c>
      <c r="F105" s="42" t="s">
        <v>45</v>
      </c>
      <c r="G105" s="27">
        <f>SUMIFS('Wkpr-Stdy Bal (ex. trnsptn)'!$G$9:$G$534,'Wkpr-Stdy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Summary'!$G$9:$G$238,'Wkpr-201612 TTP Adj Summary'!$B$9:$B$238,'Att B1 123118 Depr_Chg-ex trans'!$B105,'Wkpr-201612 TTP Adj Summary'!$C$9:$C$238,'Att B1 123118 Depr_Chg-ex trans'!$C105,'Wkpr-201612 TTP Adj Summary'!$D$9:$D$238,'Att B1 123118 Depr_Chg-ex trans'!$D105)</f>
        <v>979.5</v>
      </c>
      <c r="I105" s="37">
        <f>'Wkpr-Stdy Bal (ex. trnsptn)'!I105</f>
        <v>4.2900000000000001E-2</v>
      </c>
      <c r="J105" s="28">
        <f t="shared" si="28"/>
        <v>42.02055</v>
      </c>
      <c r="L105" s="37">
        <f>'Wkpr-Stdy Bal (ex. trnsptn)'!L105</f>
        <v>1.0200000000000001E-2</v>
      </c>
      <c r="N105" s="28">
        <f t="shared" si="29"/>
        <v>9.9908999999999999</v>
      </c>
      <c r="O105" s="28">
        <f t="shared" si="30"/>
        <v>-32.029650000000004</v>
      </c>
      <c r="Q105" s="27">
        <f>SUMIFS('Wkpr-Stdy Bal (ex. trnsptn)'!$Q$9:$Q$534,'Wkpr-Stdy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Summary'!$Q$9:$Q$238,'Wkpr-201612 TTP Adj Summary'!$B$9:$B$238,'Att B1 123118 Depr_Chg-ex trans'!$B105,'Wkpr-201612 TTP Adj Summary'!$C$9:$C$238,'Att B1 123118 Depr_Chg-ex trans'!$C105,'Wkpr-201612 TTP Adj Summary'!$D$9:$D$238,'Att B1 123118 Depr_Chg-ex trans'!$D105)</f>
        <v>-20.944188135000001</v>
      </c>
      <c r="R105" s="27">
        <f>SUMIFS('Wkpr-Stdy Bal (ex. trnsptn)'!$R$9:$R$534,'Wkpr-Stdy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Summary'!$R$9:$R$238,'Wkpr-201612 TTP Adj Summary'!$B$9:$B$238,'Att B1 123118 Depr_Chg-ex trans'!$B105,'Wkpr-201612 TTP Adj Summary'!$C$9:$C$238,'Att B1 123118 Depr_Chg-ex trans'!$C105,'Wkpr-201612 TTP Adj Summary'!$D$9:$D$238,'Att B1 123118 Depr_Chg-ex trans'!$D105)</f>
        <v>-11.085461864999997</v>
      </c>
      <c r="S105" s="27">
        <f>SUMIFS('Wkpr-Stdy Bal (ex. trnsptn)'!$S$9:$S$534,'Wkpr-Stdy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Summary'!$S$9:$S$238,'Wkpr-201612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  <c r="T105" s="27">
        <f>SUMIFS('Wkpr-Stdy Bal (ex. trnsptn)'!$T$9:$T$534,'Wkpr-Stdy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Summary'!$T$9:$T$238,'Wkpr-201612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  <c r="U105" s="27">
        <f>SUMIFS('Wkpr-Stdy Bal (ex. trnsptn)'!$U$9:$U$534,'Wkpr-Stdy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Summary'!$U$9:$U$238,'Wkpr-201612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</row>
    <row r="106" spans="2:21" x14ac:dyDescent="0.2">
      <c r="B106" s="42" t="s">
        <v>29</v>
      </c>
      <c r="C106" s="42" t="s">
        <v>156</v>
      </c>
      <c r="D106" s="42">
        <f t="shared" si="27"/>
        <v>331000</v>
      </c>
      <c r="E106" s="118">
        <v>331</v>
      </c>
      <c r="F106" s="42" t="s">
        <v>31</v>
      </c>
      <c r="G106" s="27">
        <f>SUMIFS('Wkpr-Stdy Bal (ex. trnsptn)'!$G$9:$G$534,'Wkpr-Stdy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Summary'!$G$9:$G$238,'Wkpr-201612 TTP Adj Summary'!$B$9:$B$238,'Att B1 123118 Depr_Chg-ex trans'!$B106,'Wkpr-201612 TTP Adj Summary'!$C$9:$C$238,'Att B1 123118 Depr_Chg-ex trans'!$C106,'Wkpr-201612 TTP Adj Summary'!$D$9:$D$238,'Att B1 123118 Depr_Chg-ex trans'!$D106)</f>
        <v>18929514.539999999</v>
      </c>
      <c r="I106" s="37">
        <f>'Wkpr-Stdy Bal (ex. trnsptn)'!I106</f>
        <v>1.9799999999999998E-2</v>
      </c>
      <c r="J106" s="28">
        <f t="shared" si="28"/>
        <v>374804.38789199997</v>
      </c>
      <c r="L106" s="37">
        <f>'Wkpr-Stdy Bal (ex. trnsptn)'!L106</f>
        <v>2.3099999999999999E-2</v>
      </c>
      <c r="N106" s="28">
        <f t="shared" si="29"/>
        <v>437271.78587399994</v>
      </c>
      <c r="O106" s="28">
        <f t="shared" si="30"/>
        <v>62467.397981999966</v>
      </c>
      <c r="Q106" s="27">
        <f>SUMIFS('Wkpr-Stdy Bal (ex. trnsptn)'!$Q$9:$Q$534,'Wkpr-Stdy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Summary'!$Q$9:$Q$238,'Wkpr-201612 TTP Adj Summary'!$B$9:$B$238,'Att B1 123118 Depr_Chg-ex trans'!$B106,'Wkpr-201612 TTP Adj Summary'!$C$9:$C$238,'Att B1 123118 Depr_Chg-ex trans'!$C106,'Wkpr-201612 TTP Adj Summary'!$D$9:$D$238,'Att B1 123118 Depr_Chg-ex trans'!$D106)</f>
        <v>40847.431540429796</v>
      </c>
      <c r="R106" s="27">
        <f>SUMIFS('Wkpr-Stdy Bal (ex. trnsptn)'!$R$9:$R$534,'Wkpr-Stdy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Summary'!$R$9:$R$238,'Wkpr-201612 TTP Adj Summary'!$B$9:$B$238,'Att B1 123118 Depr_Chg-ex trans'!$B106,'Wkpr-201612 TTP Adj Summary'!$C$9:$C$238,'Att B1 123118 Depr_Chg-ex trans'!$C106,'Wkpr-201612 TTP Adj Summary'!$D$9:$D$238,'Att B1 123118 Depr_Chg-ex trans'!$D106)</f>
        <v>21619.966441570185</v>
      </c>
      <c r="S106" s="27">
        <f>SUMIFS('Wkpr-Stdy Bal (ex. trnsptn)'!$S$9:$S$534,'Wkpr-Stdy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Summary'!$S$9:$S$238,'Wkpr-201612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  <c r="T106" s="27">
        <f>SUMIFS('Wkpr-Stdy Bal (ex. trnsptn)'!$T$9:$T$534,'Wkpr-Stdy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Summary'!$T$9:$T$238,'Wkpr-201612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  <c r="U106" s="27">
        <f>SUMIFS('Wkpr-Stdy Bal (ex. trnsptn)'!$U$9:$U$534,'Wkpr-Stdy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Summary'!$U$9:$U$238,'Wkpr-201612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</row>
    <row r="107" spans="2:21" x14ac:dyDescent="0.2">
      <c r="B107" s="42" t="s">
        <v>29</v>
      </c>
      <c r="C107" s="42" t="s">
        <v>156</v>
      </c>
      <c r="D107" s="42">
        <f t="shared" si="27"/>
        <v>331200</v>
      </c>
      <c r="E107" s="118">
        <v>331.2</v>
      </c>
      <c r="F107" s="42" t="s">
        <v>47</v>
      </c>
      <c r="G107" s="27">
        <f>SUMIFS('Wkpr-Stdy Bal (ex. trnsptn)'!$G$9:$G$534,'Wkpr-Stdy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Summary'!$G$9:$G$238,'Wkpr-201612 TTP Adj Summary'!$B$9:$B$238,'Att B1 123118 Depr_Chg-ex trans'!$B107,'Wkpr-201612 TTP Adj Summary'!$C$9:$C$238,'Att B1 123118 Depr_Chg-ex trans'!$C107,'Wkpr-201612 TTP Adj Summary'!$D$9:$D$238,'Att B1 123118 Depr_Chg-ex trans'!$D107)</f>
        <v>305601.76</v>
      </c>
      <c r="I107" s="37">
        <f>'Wkpr-Stdy Bal (ex. trnsptn)'!I107</f>
        <v>4.5999999999999999E-2</v>
      </c>
      <c r="J107" s="28">
        <f t="shared" si="28"/>
        <v>14057.68096</v>
      </c>
      <c r="L107" s="37">
        <f>'Wkpr-Stdy Bal (ex. trnsptn)'!L107</f>
        <v>2.5099999999999997E-2</v>
      </c>
      <c r="N107" s="28">
        <f t="shared" si="29"/>
        <v>7670.6041759999998</v>
      </c>
      <c r="O107" s="28">
        <f t="shared" si="30"/>
        <v>-6387.0767839999999</v>
      </c>
      <c r="Q107" s="27">
        <f>SUMIFS('Wkpr-Stdy Bal (ex. trnsptn)'!$Q$9:$Q$534,'Wkpr-Stdy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Summary'!$Q$9:$Q$238,'Wkpr-201612 TTP Adj Summary'!$B$9:$B$238,'Att B1 123118 Depr_Chg-ex trans'!$B107,'Wkpr-201612 TTP Adj Summary'!$C$9:$C$238,'Att B1 123118 Depr_Chg-ex trans'!$C107,'Wkpr-201612 TTP Adj Summary'!$D$9:$D$238,'Att B1 123118 Depr_Chg-ex trans'!$D107)</f>
        <v>-4176.5095090575996</v>
      </c>
      <c r="R107" s="27">
        <f>SUMIFS('Wkpr-Stdy Bal (ex. trnsptn)'!$R$9:$R$534,'Wkpr-Stdy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Summary'!$R$9:$R$238,'Wkpr-201612 TTP Adj Summary'!$B$9:$B$238,'Att B1 123118 Depr_Chg-ex trans'!$B107,'Wkpr-201612 TTP Adj Summary'!$C$9:$C$238,'Att B1 123118 Depr_Chg-ex trans'!$C107,'Wkpr-201612 TTP Adj Summary'!$D$9:$D$238,'Att B1 123118 Depr_Chg-ex trans'!$D107)</f>
        <v>-2210.5672749424002</v>
      </c>
      <c r="S107" s="27">
        <f>SUMIFS('Wkpr-Stdy Bal (ex. trnsptn)'!$S$9:$S$534,'Wkpr-Stdy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Summary'!$S$9:$S$238,'Wkpr-201612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  <c r="T107" s="27">
        <f>SUMIFS('Wkpr-Stdy Bal (ex. trnsptn)'!$T$9:$T$534,'Wkpr-Stdy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Summary'!$T$9:$T$238,'Wkpr-201612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  <c r="U107" s="27">
        <f>SUMIFS('Wkpr-Stdy Bal (ex. trnsptn)'!$U$9:$U$534,'Wkpr-Stdy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Summary'!$U$9:$U$238,'Wkpr-201612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</row>
    <row r="108" spans="2:21" x14ac:dyDescent="0.2">
      <c r="B108" s="42" t="s">
        <v>29</v>
      </c>
      <c r="C108" s="42" t="s">
        <v>156</v>
      </c>
      <c r="D108" s="42">
        <f t="shared" si="27"/>
        <v>332000</v>
      </c>
      <c r="E108" s="118">
        <v>332</v>
      </c>
      <c r="F108" s="42" t="s">
        <v>48</v>
      </c>
      <c r="G108" s="27">
        <f>SUMIFS('Wkpr-Stdy Bal (ex. trnsptn)'!$G$9:$G$534,'Wkpr-Stdy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Summary'!$G$9:$G$238,'Wkpr-201612 TTP Adj Summary'!$B$9:$B$238,'Att B1 123118 Depr_Chg-ex trans'!$B108,'Wkpr-201612 TTP Adj Summary'!$C$9:$C$238,'Att B1 123118 Depr_Chg-ex trans'!$C108,'Wkpr-201612 TTP Adj Summary'!$D$9:$D$238,'Att B1 123118 Depr_Chg-ex trans'!$D108)</f>
        <v>29081189.850000001</v>
      </c>
      <c r="I108" s="37">
        <f>'Wkpr-Stdy Bal (ex. trnsptn)'!I108</f>
        <v>1.83E-2</v>
      </c>
      <c r="J108" s="28">
        <f t="shared" si="28"/>
        <v>532185.77425500005</v>
      </c>
      <c r="L108" s="37">
        <f>'Wkpr-Stdy Bal (ex. trnsptn)'!L108</f>
        <v>2.35E-2</v>
      </c>
      <c r="N108" s="28">
        <f t="shared" si="29"/>
        <v>683407.96147500002</v>
      </c>
      <c r="O108" s="28">
        <f t="shared" si="30"/>
        <v>151222.18721999996</v>
      </c>
      <c r="Q108" s="27">
        <f>SUMIFS('Wkpr-Stdy Bal (ex. trnsptn)'!$Q$9:$Q$534,'Wkpr-Stdy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Summary'!$Q$9:$Q$238,'Wkpr-201612 TTP Adj Summary'!$B$9:$B$238,'Att B1 123118 Depr_Chg-ex trans'!$B108,'Wkpr-201612 TTP Adj Summary'!$C$9:$C$238,'Att B1 123118 Depr_Chg-ex trans'!$C108,'Wkpr-201612 TTP Adj Summary'!$D$9:$D$238,'Att B1 123118 Depr_Chg-ex trans'!$D108)</f>
        <v>98884.188223157951</v>
      </c>
      <c r="R108" s="27">
        <f>SUMIFS('Wkpr-Stdy Bal (ex. trnsptn)'!$R$9:$R$534,'Wkpr-Stdy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Summary'!$R$9:$R$238,'Wkpr-201612 TTP Adj Summary'!$B$9:$B$238,'Att B1 123118 Depr_Chg-ex trans'!$B108,'Wkpr-201612 TTP Adj Summary'!$C$9:$C$238,'Att B1 123118 Depr_Chg-ex trans'!$C108,'Wkpr-201612 TTP Adj Summary'!$D$9:$D$238,'Att B1 123118 Depr_Chg-ex trans'!$D108)</f>
        <v>52337.998996841983</v>
      </c>
      <c r="S108" s="27">
        <f>SUMIFS('Wkpr-Stdy Bal (ex. trnsptn)'!$S$9:$S$534,'Wkpr-Stdy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Summary'!$S$9:$S$238,'Wkpr-201612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  <c r="T108" s="27">
        <f>SUMIFS('Wkpr-Stdy Bal (ex. trnsptn)'!$T$9:$T$534,'Wkpr-Stdy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Summary'!$T$9:$T$238,'Wkpr-201612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  <c r="U108" s="27">
        <f>SUMIFS('Wkpr-Stdy Bal (ex. trnsptn)'!$U$9:$U$534,'Wkpr-Stdy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Summary'!$U$9:$U$238,'Wkpr-201612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</row>
    <row r="109" spans="2:21" x14ac:dyDescent="0.2">
      <c r="B109" s="42" t="s">
        <v>29</v>
      </c>
      <c r="C109" s="42" t="s">
        <v>156</v>
      </c>
      <c r="D109" s="42">
        <f t="shared" si="27"/>
        <v>332100</v>
      </c>
      <c r="E109" s="118">
        <v>332.1</v>
      </c>
      <c r="F109" s="42" t="s">
        <v>49</v>
      </c>
      <c r="G109" s="27">
        <f>SUMIFS('Wkpr-Stdy Bal (ex. trnsptn)'!$G$9:$G$534,'Wkpr-Stdy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Summary'!$G$9:$G$238,'Wkpr-201612 TTP Adj Summary'!$B$9:$B$238,'Att B1 123118 Depr_Chg-ex trans'!$B109,'Wkpr-201612 TTP Adj Summary'!$C$9:$C$238,'Att B1 123118 Depr_Chg-ex trans'!$C109,'Wkpr-201612 TTP Adj Summary'!$D$9:$D$238,'Att B1 123118 Depr_Chg-ex trans'!$D109)</f>
        <v>82457.929999999993</v>
      </c>
      <c r="I109" s="37">
        <f>'Wkpr-Stdy Bal (ex. trnsptn)'!I109</f>
        <v>2.0400000000000001E-2</v>
      </c>
      <c r="J109" s="28">
        <f t="shared" si="28"/>
        <v>1682.1417719999999</v>
      </c>
      <c r="L109" s="37">
        <f>'Wkpr-Stdy Bal (ex. trnsptn)'!L109</f>
        <v>1.67E-2</v>
      </c>
      <c r="N109" s="28">
        <f t="shared" si="29"/>
        <v>1377.047431</v>
      </c>
      <c r="O109" s="28">
        <f t="shared" si="30"/>
        <v>-305.09434099999999</v>
      </c>
      <c r="Q109" s="27">
        <f>SUMIFS('Wkpr-Stdy Bal (ex. trnsptn)'!$Q$9:$Q$534,'Wkpr-Stdy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Summary'!$Q$9:$Q$238,'Wkpr-201612 TTP Adj Summary'!$B$9:$B$238,'Att B1 123118 Depr_Chg-ex trans'!$B109,'Wkpr-201612 TTP Adj Summary'!$C$9:$C$238,'Att B1 123118 Depr_Chg-ex trans'!$C109,'Wkpr-201612 TTP Adj Summary'!$D$9:$D$238,'Att B1 123118 Depr_Chg-ex trans'!$D109)</f>
        <v>-199.50118957989991</v>
      </c>
      <c r="R109" s="27">
        <f>SUMIFS('Wkpr-Stdy Bal (ex. trnsptn)'!$R$9:$R$534,'Wkpr-Stdy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Summary'!$R$9:$R$238,'Wkpr-201612 TTP Adj Summary'!$B$9:$B$238,'Att B1 123118 Depr_Chg-ex trans'!$B109,'Wkpr-201612 TTP Adj Summary'!$C$9:$C$238,'Att B1 123118 Depr_Chg-ex trans'!$C109,'Wkpr-201612 TTP Adj Summary'!$D$9:$D$238,'Att B1 123118 Depr_Chg-ex trans'!$D109)</f>
        <v>-105.59315142010001</v>
      </c>
      <c r="S109" s="27">
        <f>SUMIFS('Wkpr-Stdy Bal (ex. trnsptn)'!$S$9:$S$534,'Wkpr-Stdy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Summary'!$S$9:$S$238,'Wkpr-201612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  <c r="T109" s="27">
        <f>SUMIFS('Wkpr-Stdy Bal (ex. trnsptn)'!$T$9:$T$534,'Wkpr-Stdy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Summary'!$T$9:$T$238,'Wkpr-201612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  <c r="U109" s="27">
        <f>SUMIFS('Wkpr-Stdy Bal (ex. trnsptn)'!$U$9:$U$534,'Wkpr-Stdy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Summary'!$U$9:$U$238,'Wkpr-201612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</row>
    <row r="110" spans="2:21" x14ac:dyDescent="0.2">
      <c r="B110" s="42" t="s">
        <v>29</v>
      </c>
      <c r="C110" s="42" t="s">
        <v>156</v>
      </c>
      <c r="D110" s="42">
        <f t="shared" si="27"/>
        <v>332150</v>
      </c>
      <c r="E110" s="132">
        <v>332.15</v>
      </c>
      <c r="F110" s="42" t="s">
        <v>49</v>
      </c>
      <c r="G110" s="27">
        <f>SUMIFS('Wkpr-Stdy Bal (ex. trnsptn)'!$G$9:$G$534,'Wkpr-Stdy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Summary'!$G$9:$G$238,'Wkpr-201612 TTP Adj Summary'!$B$9:$B$238,'Att B1 123118 Depr_Chg-ex trans'!$B110,'Wkpr-201612 TTP Adj Summary'!$C$9:$C$238,'Att B1 123118 Depr_Chg-ex trans'!$C110,'Wkpr-201612 TTP Adj Summary'!$D$9:$D$238,'Att B1 123118 Depr_Chg-ex trans'!$D110)</f>
        <v>11034</v>
      </c>
      <c r="I110" s="37">
        <f>'Wkpr-Stdy Bal (ex. trnsptn)'!I110</f>
        <v>1.7100000000000001E-2</v>
      </c>
      <c r="J110" s="28">
        <f t="shared" si="28"/>
        <v>188.6814</v>
      </c>
      <c r="L110" s="37">
        <f>'Wkpr-Stdy Bal (ex. trnsptn)'!L110</f>
        <v>2.52E-2</v>
      </c>
      <c r="N110" s="28">
        <f t="shared" si="29"/>
        <v>278.05680000000001</v>
      </c>
      <c r="O110" s="28">
        <f t="shared" si="30"/>
        <v>89.375400000000013</v>
      </c>
      <c r="Q110" s="27">
        <f>SUMIFS('Wkpr-Stdy Bal (ex. trnsptn)'!$Q$9:$Q$534,'Wkpr-Stdy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Summary'!$Q$9:$Q$238,'Wkpr-201612 TTP Adj Summary'!$B$9:$B$238,'Att B1 123118 Depr_Chg-ex trans'!$B110,'Wkpr-201612 TTP Adj Summary'!$C$9:$C$238,'Att B1 123118 Depr_Chg-ex trans'!$C110,'Wkpr-201612 TTP Adj Summary'!$D$9:$D$238,'Att B1 123118 Depr_Chg-ex trans'!$D110)</f>
        <v>58.442574059999998</v>
      </c>
      <c r="R110" s="27">
        <f>SUMIFS('Wkpr-Stdy Bal (ex. trnsptn)'!$R$9:$R$534,'Wkpr-Stdy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Summary'!$R$9:$R$238,'Wkpr-201612 TTP Adj Summary'!$B$9:$B$238,'Att B1 123118 Depr_Chg-ex trans'!$B110,'Wkpr-201612 TTP Adj Summary'!$C$9:$C$238,'Att B1 123118 Depr_Chg-ex trans'!$C110,'Wkpr-201612 TTP Adj Summary'!$D$9:$D$238,'Att B1 123118 Depr_Chg-ex trans'!$D110)</f>
        <v>30.932825940000001</v>
      </c>
      <c r="S110" s="27">
        <f>SUMIFS('Wkpr-Stdy Bal (ex. trnsptn)'!$S$9:$S$534,'Wkpr-Stdy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Summary'!$S$9:$S$238,'Wkpr-201612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  <c r="T110" s="27">
        <f>SUMIFS('Wkpr-Stdy Bal (ex. trnsptn)'!$T$9:$T$534,'Wkpr-Stdy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Summary'!$T$9:$T$238,'Wkpr-201612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  <c r="U110" s="27">
        <f>SUMIFS('Wkpr-Stdy Bal (ex. trnsptn)'!$U$9:$U$534,'Wkpr-Stdy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Summary'!$U$9:$U$238,'Wkpr-201612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</row>
    <row r="111" spans="2:21" x14ac:dyDescent="0.2">
      <c r="B111" s="42" t="s">
        <v>29</v>
      </c>
      <c r="C111" s="42" t="s">
        <v>156</v>
      </c>
      <c r="D111" s="42">
        <f t="shared" si="27"/>
        <v>332200</v>
      </c>
      <c r="E111" s="118">
        <v>332.2</v>
      </c>
      <c r="F111" s="42" t="s">
        <v>50</v>
      </c>
      <c r="G111" s="27">
        <f>SUMIFS('Wkpr-Stdy Bal (ex. trnsptn)'!$G$9:$G$534,'Wkpr-Stdy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Summary'!$G$9:$G$238,'Wkpr-201612 TTP Adj Summary'!$B$9:$B$238,'Att B1 123118 Depr_Chg-ex trans'!$B111,'Wkpr-201612 TTP Adj Summary'!$C$9:$C$238,'Att B1 123118 Depr_Chg-ex trans'!$C111,'Wkpr-201612 TTP Adj Summary'!$D$9:$D$238,'Att B1 123118 Depr_Chg-ex trans'!$D111)</f>
        <v>47371.9</v>
      </c>
      <c r="I111" s="37">
        <f>'Wkpr-Stdy Bal (ex. trnsptn)'!I111</f>
        <v>1.8599999999999998E-2</v>
      </c>
      <c r="J111" s="28">
        <f t="shared" si="28"/>
        <v>881.1173399999999</v>
      </c>
      <c r="L111" s="37">
        <f>'Wkpr-Stdy Bal (ex. trnsptn)'!L111</f>
        <v>1.84E-2</v>
      </c>
      <c r="N111" s="28">
        <f t="shared" si="29"/>
        <v>871.64296000000002</v>
      </c>
      <c r="O111" s="28">
        <f t="shared" si="30"/>
        <v>-9.4743799999998828</v>
      </c>
      <c r="Q111" s="27">
        <f>SUMIFS('Wkpr-Stdy Bal (ex. trnsptn)'!$Q$9:$Q$534,'Wkpr-Stdy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Summary'!$Q$9:$Q$238,'Wkpr-201612 TTP Adj Summary'!$B$9:$B$238,'Att B1 123118 Depr_Chg-ex trans'!$B111,'Wkpr-201612 TTP Adj Summary'!$C$9:$C$238,'Att B1 123118 Depr_Chg-ex trans'!$C111,'Wkpr-201612 TTP Adj Summary'!$D$9:$D$238,'Att B1 123118 Depr_Chg-ex trans'!$D111)</f>
        <v>-6.1952970820000246</v>
      </c>
      <c r="R111" s="27">
        <f>SUMIFS('Wkpr-Stdy Bal (ex. trnsptn)'!$R$9:$R$534,'Wkpr-Stdy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Summary'!$R$9:$R$238,'Wkpr-201612 TTP Adj Summary'!$B$9:$B$238,'Att B1 123118 Depr_Chg-ex trans'!$B111,'Wkpr-201612 TTP Adj Summary'!$C$9:$C$238,'Att B1 123118 Depr_Chg-ex trans'!$C111,'Wkpr-201612 TTP Adj Summary'!$D$9:$D$238,'Att B1 123118 Depr_Chg-ex trans'!$D111)</f>
        <v>-3.2790829179999719</v>
      </c>
      <c r="S111" s="27">
        <f>SUMIFS('Wkpr-Stdy Bal (ex. trnsptn)'!$S$9:$S$534,'Wkpr-Stdy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Summary'!$S$9:$S$238,'Wkpr-201612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  <c r="T111" s="27">
        <f>SUMIFS('Wkpr-Stdy Bal (ex. trnsptn)'!$T$9:$T$534,'Wkpr-Stdy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Summary'!$T$9:$T$238,'Wkpr-201612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  <c r="U111" s="27">
        <f>SUMIFS('Wkpr-Stdy Bal (ex. trnsptn)'!$U$9:$U$534,'Wkpr-Stdy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Summary'!$U$9:$U$238,'Wkpr-201612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</row>
    <row r="112" spans="2:21" x14ac:dyDescent="0.2">
      <c r="B112" s="42" t="s">
        <v>29</v>
      </c>
      <c r="C112" s="42" t="s">
        <v>156</v>
      </c>
      <c r="D112" s="42">
        <f t="shared" si="27"/>
        <v>333000</v>
      </c>
      <c r="E112" s="118">
        <v>333</v>
      </c>
      <c r="F112" s="42" t="s">
        <v>51</v>
      </c>
      <c r="G112" s="27">
        <f>SUMIFS('Wkpr-Stdy Bal (ex. trnsptn)'!$G$9:$G$534,'Wkpr-Stdy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Summary'!$G$9:$G$238,'Wkpr-201612 TTP Adj Summary'!$B$9:$B$238,'Att B1 123118 Depr_Chg-ex trans'!$B112,'Wkpr-201612 TTP Adj Summary'!$C$9:$C$238,'Att B1 123118 Depr_Chg-ex trans'!$C112,'Wkpr-201612 TTP Adj Summary'!$D$9:$D$238,'Att B1 123118 Depr_Chg-ex trans'!$D112)</f>
        <v>41581344.689999998</v>
      </c>
      <c r="I112" s="37">
        <f>'Wkpr-Stdy Bal (ex. trnsptn)'!I112</f>
        <v>2.1699999999999997E-2</v>
      </c>
      <c r="J112" s="28">
        <f t="shared" si="28"/>
        <v>902315.17977299984</v>
      </c>
      <c r="L112" s="37">
        <f>'Wkpr-Stdy Bal (ex. trnsptn)'!L112</f>
        <v>2.58E-2</v>
      </c>
      <c r="N112" s="28">
        <f t="shared" si="29"/>
        <v>1072798.693002</v>
      </c>
      <c r="O112" s="28">
        <f t="shared" si="30"/>
        <v>170483.51322900015</v>
      </c>
      <c r="Q112" s="27">
        <f>SUMIFS('Wkpr-Stdy Bal (ex. trnsptn)'!$Q$9:$Q$534,'Wkpr-Stdy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Summary'!$Q$9:$Q$238,'Wkpr-201612 TTP Adj Summary'!$B$9:$B$238,'Att B1 123118 Depr_Chg-ex trans'!$B112,'Wkpr-201612 TTP Adj Summary'!$C$9:$C$238,'Att B1 123118 Depr_Chg-ex trans'!$C112,'Wkpr-201612 TTP Adj Summary'!$D$9:$D$238,'Att B1 123118 Depr_Chg-ex trans'!$D112)</f>
        <v>111479.16930044326</v>
      </c>
      <c r="R112" s="27">
        <f>SUMIFS('Wkpr-Stdy Bal (ex. trnsptn)'!$R$9:$R$534,'Wkpr-Stdy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Summary'!$R$9:$R$238,'Wkpr-201612 TTP Adj Summary'!$B$9:$B$238,'Att B1 123118 Depr_Chg-ex trans'!$B112,'Wkpr-201612 TTP Adj Summary'!$C$9:$C$238,'Att B1 123118 Depr_Chg-ex trans'!$C112,'Wkpr-201612 TTP Adj Summary'!$D$9:$D$238,'Att B1 123118 Depr_Chg-ex trans'!$D112)</f>
        <v>59004.343928556948</v>
      </c>
      <c r="S112" s="27">
        <f>SUMIFS('Wkpr-Stdy Bal (ex. trnsptn)'!$S$9:$S$534,'Wkpr-Stdy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Summary'!$S$9:$S$238,'Wkpr-201612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  <c r="T112" s="27">
        <f>SUMIFS('Wkpr-Stdy Bal (ex. trnsptn)'!$T$9:$T$534,'Wkpr-Stdy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Summary'!$T$9:$T$238,'Wkpr-201612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  <c r="U112" s="27">
        <f>SUMIFS('Wkpr-Stdy Bal (ex. trnsptn)'!$U$9:$U$534,'Wkpr-Stdy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Summary'!$U$9:$U$238,'Wkpr-201612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</row>
    <row r="113" spans="2:21" x14ac:dyDescent="0.2">
      <c r="B113" s="42" t="s">
        <v>29</v>
      </c>
      <c r="C113" s="42" t="s">
        <v>156</v>
      </c>
      <c r="D113" s="42">
        <f t="shared" si="27"/>
        <v>334000</v>
      </c>
      <c r="E113" s="118">
        <v>334</v>
      </c>
      <c r="F113" s="42" t="s">
        <v>35</v>
      </c>
      <c r="G113" s="27">
        <f>SUMIFS('Wkpr-Stdy Bal (ex. trnsptn)'!$G$9:$G$534,'Wkpr-Stdy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Summary'!$G$9:$G$238,'Wkpr-201612 TTP Adj Summary'!$B$9:$B$238,'Att B1 123118 Depr_Chg-ex trans'!$B113,'Wkpr-201612 TTP Adj Summary'!$C$9:$C$238,'Att B1 123118 Depr_Chg-ex trans'!$C113,'Wkpr-201612 TTP Adj Summary'!$D$9:$D$238,'Att B1 123118 Depr_Chg-ex trans'!$D113)</f>
        <v>19194496.48</v>
      </c>
      <c r="I113" s="37">
        <f>'Wkpr-Stdy Bal (ex. trnsptn)'!I113</f>
        <v>2.7999999999999997E-2</v>
      </c>
      <c r="J113" s="28">
        <f t="shared" si="28"/>
        <v>537445.90143999993</v>
      </c>
      <c r="L113" s="37">
        <f>'Wkpr-Stdy Bal (ex. trnsptn)'!L113</f>
        <v>2.92E-2</v>
      </c>
      <c r="N113" s="28">
        <f t="shared" si="29"/>
        <v>560479.29721600004</v>
      </c>
      <c r="O113" s="28">
        <f t="shared" si="30"/>
        <v>23033.395776000107</v>
      </c>
      <c r="Q113" s="27">
        <f>SUMIFS('Wkpr-Stdy Bal (ex. trnsptn)'!$Q$9:$Q$534,'Wkpr-Stdy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Summary'!$Q$9:$Q$238,'Wkpr-201612 TTP Adj Summary'!$B$9:$B$238,'Att B1 123118 Depr_Chg-ex trans'!$B113,'Wkpr-201612 TTP Adj Summary'!$C$9:$C$238,'Att B1 123118 Depr_Chg-ex trans'!$C113,'Wkpr-201612 TTP Adj Summary'!$D$9:$D$238,'Att B1 123118 Depr_Chg-ex trans'!$D113)</f>
        <v>15061.537497926445</v>
      </c>
      <c r="R113" s="27">
        <f>SUMIFS('Wkpr-Stdy Bal (ex. trnsptn)'!$R$9:$R$534,'Wkpr-Stdy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Summary'!$R$9:$R$238,'Wkpr-201612 TTP Adj Summary'!$B$9:$B$238,'Att B1 123118 Depr_Chg-ex trans'!$B113,'Wkpr-201612 TTP Adj Summary'!$C$9:$C$238,'Att B1 123118 Depr_Chg-ex trans'!$C113,'Wkpr-201612 TTP Adj Summary'!$D$9:$D$238,'Att B1 123118 Depr_Chg-ex trans'!$D113)</f>
        <v>7971.8582780736324</v>
      </c>
      <c r="S113" s="27">
        <f>SUMIFS('Wkpr-Stdy Bal (ex. trnsptn)'!$S$9:$S$534,'Wkpr-Stdy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Summary'!$S$9:$S$238,'Wkpr-201612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  <c r="T113" s="27">
        <f>SUMIFS('Wkpr-Stdy Bal (ex. trnsptn)'!$T$9:$T$534,'Wkpr-Stdy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Summary'!$T$9:$T$238,'Wkpr-201612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  <c r="U113" s="27">
        <f>SUMIFS('Wkpr-Stdy Bal (ex. trnsptn)'!$U$9:$U$534,'Wkpr-Stdy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Summary'!$U$9:$U$238,'Wkpr-201612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</row>
    <row r="114" spans="2:21" x14ac:dyDescent="0.2">
      <c r="B114" s="42" t="s">
        <v>29</v>
      </c>
      <c r="C114" s="42" t="s">
        <v>156</v>
      </c>
      <c r="D114" s="42">
        <f t="shared" si="27"/>
        <v>335000</v>
      </c>
      <c r="E114" s="118">
        <v>335</v>
      </c>
      <c r="F114" s="42" t="s">
        <v>36</v>
      </c>
      <c r="G114" s="27">
        <f>SUMIFS('Wkpr-Stdy Bal (ex. trnsptn)'!$G$9:$G$534,'Wkpr-Stdy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Summary'!$G$9:$G$238,'Wkpr-201612 TTP Adj Summary'!$B$9:$B$238,'Att B1 123118 Depr_Chg-ex trans'!$B114,'Wkpr-201612 TTP Adj Summary'!$C$9:$C$238,'Att B1 123118 Depr_Chg-ex trans'!$C114,'Wkpr-201612 TTP Adj Summary'!$D$9:$D$238,'Att B1 123118 Depr_Chg-ex trans'!$D114)</f>
        <v>3140644.57</v>
      </c>
      <c r="I114" s="37">
        <f>'Wkpr-Stdy Bal (ex. trnsptn)'!I114</f>
        <v>8.8000000000000005E-3</v>
      </c>
      <c r="J114" s="28">
        <f t="shared" si="28"/>
        <v>27637.672215999999</v>
      </c>
      <c r="L114" s="37">
        <f>'Wkpr-Stdy Bal (ex. trnsptn)'!L114</f>
        <v>2.6800000000000001E-2</v>
      </c>
      <c r="N114" s="28">
        <f t="shared" si="29"/>
        <v>84169.274475999991</v>
      </c>
      <c r="O114" s="28">
        <f t="shared" si="30"/>
        <v>56531.602259999992</v>
      </c>
      <c r="Q114" s="27">
        <f>SUMIFS('Wkpr-Stdy Bal (ex. trnsptn)'!$Q$9:$Q$534,'Wkpr-Stdy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Summary'!$Q$9:$Q$238,'Wkpr-201612 TTP Adj Summary'!$B$9:$B$238,'Att B1 123118 Depr_Chg-ex trans'!$B114,'Wkpr-201612 TTP Adj Summary'!$C$9:$C$238,'Att B1 123118 Depr_Chg-ex trans'!$C114,'Wkpr-201612 TTP Adj Summary'!$D$9:$D$238,'Att B1 123118 Depr_Chg-ex trans'!$D114)</f>
        <v>36966.014717813996</v>
      </c>
      <c r="R114" s="27">
        <f>SUMIFS('Wkpr-Stdy Bal (ex. trnsptn)'!$R$9:$R$534,'Wkpr-Stdy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Summary'!$R$9:$R$238,'Wkpr-201612 TTP Adj Summary'!$B$9:$B$238,'Att B1 123118 Depr_Chg-ex trans'!$B114,'Wkpr-201612 TTP Adj Summary'!$C$9:$C$238,'Att B1 123118 Depr_Chg-ex trans'!$C114,'Wkpr-201612 TTP Adj Summary'!$D$9:$D$238,'Att B1 123118 Depr_Chg-ex trans'!$D114)</f>
        <v>19565.587542185996</v>
      </c>
      <c r="S114" s="27">
        <f>SUMIFS('Wkpr-Stdy Bal (ex. trnsptn)'!$S$9:$S$534,'Wkpr-Stdy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Summary'!$S$9:$S$238,'Wkpr-201612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  <c r="T114" s="27">
        <f>SUMIFS('Wkpr-Stdy Bal (ex. trnsptn)'!$T$9:$T$534,'Wkpr-Stdy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Summary'!$T$9:$T$238,'Wkpr-201612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  <c r="U114" s="27">
        <f>SUMIFS('Wkpr-Stdy Bal (ex. trnsptn)'!$U$9:$U$534,'Wkpr-Stdy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Summary'!$U$9:$U$238,'Wkpr-201612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</row>
    <row r="115" spans="2:21" x14ac:dyDescent="0.2">
      <c r="B115" s="42" t="s">
        <v>29</v>
      </c>
      <c r="C115" s="42" t="s">
        <v>156</v>
      </c>
      <c r="D115" s="42">
        <f t="shared" si="27"/>
        <v>336000</v>
      </c>
      <c r="E115" s="118">
        <v>336</v>
      </c>
      <c r="F115" s="42" t="s">
        <v>144</v>
      </c>
      <c r="G115" s="27">
        <f>SUMIFS('Wkpr-Stdy Bal (ex. trnsptn)'!$G$9:$G$534,'Wkpr-Stdy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Summary'!$G$9:$G$238,'Wkpr-201612 TTP Adj Summary'!$B$9:$B$238,'Att B1 123118 Depr_Chg-ex trans'!$B115,'Wkpr-201612 TTP Adj Summary'!$C$9:$C$238,'Att B1 123118 Depr_Chg-ex trans'!$C115,'Wkpr-201612 TTP Adj Summary'!$D$9:$D$238,'Att B1 123118 Depr_Chg-ex trans'!$D115)</f>
        <v>594870.06000000006</v>
      </c>
      <c r="I115" s="37">
        <f>'Wkpr-Stdy Bal (ex. trnsptn)'!I115</f>
        <v>1.9300000000000001E-2</v>
      </c>
      <c r="J115" s="28">
        <f t="shared" si="28"/>
        <v>11480.992158000001</v>
      </c>
      <c r="L115" s="37">
        <f>'Wkpr-Stdy Bal (ex. trnsptn)'!L115</f>
        <v>2.7000000000000003E-2</v>
      </c>
      <c r="N115" s="28">
        <f t="shared" si="29"/>
        <v>16061.491620000003</v>
      </c>
      <c r="O115" s="28">
        <f t="shared" si="30"/>
        <v>4580.4994620000016</v>
      </c>
      <c r="Q115" s="27">
        <f>SUMIFS('Wkpr-Stdy Bal (ex. trnsptn)'!$Q$9:$Q$534,'Wkpr-Stdy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Summary'!$Q$9:$Q$238,'Wkpr-201612 TTP Adj Summary'!$B$9:$B$238,'Att B1 123118 Depr_Chg-ex trans'!$B115,'Wkpr-201612 TTP Adj Summary'!$C$9:$C$238,'Att B1 123118 Depr_Chg-ex trans'!$C115,'Wkpr-201612 TTP Adj Summary'!$D$9:$D$238,'Att B1 123118 Depr_Chg-ex trans'!$D115)</f>
        <v>2995.1885982018021</v>
      </c>
      <c r="R115" s="27">
        <f>SUMIFS('Wkpr-Stdy Bal (ex. trnsptn)'!$R$9:$R$534,'Wkpr-Stdy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Summary'!$R$9:$R$238,'Wkpr-201612 TTP Adj Summary'!$B$9:$B$238,'Att B1 123118 Depr_Chg-ex trans'!$B115,'Wkpr-201612 TTP Adj Summary'!$C$9:$C$238,'Att B1 123118 Depr_Chg-ex trans'!$C115,'Wkpr-201612 TTP Adj Summary'!$D$9:$D$238,'Att B1 123118 Depr_Chg-ex trans'!$D115)</f>
        <v>1585.3108637982004</v>
      </c>
      <c r="S115" s="27">
        <f>SUMIFS('Wkpr-Stdy Bal (ex. trnsptn)'!$S$9:$S$534,'Wkpr-Stdy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Summary'!$S$9:$S$238,'Wkpr-201612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  <c r="T115" s="27">
        <f>SUMIFS('Wkpr-Stdy Bal (ex. trnsptn)'!$T$9:$T$534,'Wkpr-Stdy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Summary'!$T$9:$T$238,'Wkpr-201612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  <c r="U115" s="27">
        <f>SUMIFS('Wkpr-Stdy Bal (ex. trnsptn)'!$U$9:$U$534,'Wkpr-Stdy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Summary'!$U$9:$U$238,'Wkpr-201612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</row>
    <row r="116" spans="2:21" x14ac:dyDescent="0.2">
      <c r="B116" s="42"/>
      <c r="C116" s="42"/>
      <c r="D116" s="42"/>
      <c r="E116" s="42"/>
      <c r="F116" s="42" t="s">
        <v>38</v>
      </c>
      <c r="G116" s="40">
        <f>SUM(G104:G115)</f>
        <v>112979442.03</v>
      </c>
      <c r="J116" s="40">
        <f>SUM(J104:J115)</f>
        <v>2402967.9811559995</v>
      </c>
      <c r="N116" s="40">
        <f>SUM(N104:N115)</f>
        <v>2864463.4158299998</v>
      </c>
      <c r="O116" s="40">
        <f>SUM(O104:O115)</f>
        <v>461495.43467400019</v>
      </c>
      <c r="Q116" s="40">
        <f>SUM(Q104:Q115)</f>
        <v>301771.86473332875</v>
      </c>
      <c r="R116" s="40">
        <f>SUM(R104:R115)</f>
        <v>159723.56994067144</v>
      </c>
      <c r="S116" s="40">
        <f>SUM(S104:S115)</f>
        <v>0</v>
      </c>
      <c r="T116" s="40">
        <f>SUM(T104:T115)</f>
        <v>0</v>
      </c>
      <c r="U116" s="40">
        <f>SUM(U104:U115)</f>
        <v>0</v>
      </c>
    </row>
    <row r="117" spans="2:21" x14ac:dyDescent="0.2">
      <c r="B117" s="42"/>
      <c r="C117" s="42"/>
      <c r="D117" s="42"/>
      <c r="E117" s="42"/>
      <c r="F117" s="42"/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42"/>
      <c r="C118" s="42"/>
      <c r="D118" s="42"/>
      <c r="E118" s="42"/>
      <c r="F118" s="42" t="s">
        <v>157</v>
      </c>
      <c r="J118" s="28"/>
      <c r="N118" s="28"/>
      <c r="O118" s="28"/>
      <c r="Q118" s="28"/>
      <c r="R118" s="28"/>
      <c r="S118" s="28"/>
      <c r="T118" s="28"/>
      <c r="U118" s="28"/>
    </row>
    <row r="119" spans="2:21" x14ac:dyDescent="0.2">
      <c r="B119" s="42" t="s">
        <v>29</v>
      </c>
      <c r="C119" s="42" t="s">
        <v>158</v>
      </c>
      <c r="D119" s="42">
        <f t="shared" ref="D119:D137" si="31">E119*1000</f>
        <v>330300</v>
      </c>
      <c r="E119" s="118">
        <v>330.3</v>
      </c>
      <c r="F119" s="42" t="s">
        <v>44</v>
      </c>
      <c r="G119" s="27">
        <f>SUMIFS('Wkpr-Stdy Bal (ex. trnsptn)'!$G$9:$G$534,'Wkpr-Stdy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Summary'!$G$9:$G$238,'Wkpr-201612 TTP Adj Summary'!$B$9:$B$238,'Att B1 123118 Depr_Chg-ex trans'!$B119,'Wkpr-201612 TTP Adj Summary'!$C$9:$C$238,'Att B1 123118 Depr_Chg-ex trans'!$C119,'Wkpr-201612 TTP Adj Summary'!$D$9:$D$238,'Att B1 123118 Depr_Chg-ex trans'!$D119)</f>
        <v>29413621.640000001</v>
      </c>
      <c r="I119" s="37">
        <f>'Wkpr-Stdy Bal (ex. trnsptn)'!I119</f>
        <v>1.7999999999999999E-2</v>
      </c>
      <c r="J119" s="28">
        <f t="shared" ref="J119:J137" si="32">G119*I119</f>
        <v>529445.18952000001</v>
      </c>
      <c r="L119" s="37">
        <f>'Wkpr-Stdy Bal (ex. trnsptn)'!L119</f>
        <v>1.78E-2</v>
      </c>
      <c r="N119" s="28">
        <f t="shared" ref="N119:N137" si="33">G119*L119</f>
        <v>523562.46519200003</v>
      </c>
      <c r="O119" s="28">
        <f t="shared" ref="O119:O137" si="34">N119-J119</f>
        <v>-5882.7243279999821</v>
      </c>
      <c r="Q119" s="27">
        <f>SUMIFS('Wkpr-Stdy Bal (ex. trnsptn)'!$Q$9:$Q$534,'Wkpr-Stdy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Summary'!$Q$9:$Q$238,'Wkpr-201612 TTP Adj Summary'!$B$9:$B$238,'Att B1 123118 Depr_Chg-ex trans'!$B119,'Wkpr-201612 TTP Adj Summary'!$C$9:$C$238,'Att B1 123118 Depr_Chg-ex trans'!$C119,'Wkpr-201612 TTP Adj Summary'!$D$9:$D$238,'Att B1 123118 Depr_Chg-ex trans'!$D119)</f>
        <v>-3846.7134380791686</v>
      </c>
      <c r="R119" s="27">
        <f>SUMIFS('Wkpr-Stdy Bal (ex. trnsptn)'!$R$9:$R$534,'Wkpr-Stdy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Summary'!$R$9:$R$238,'Wkpr-201612 TTP Adj Summary'!$B$9:$B$238,'Att B1 123118 Depr_Chg-ex trans'!$B119,'Wkpr-201612 TTP Adj Summary'!$C$9:$C$238,'Att B1 123118 Depr_Chg-ex trans'!$C119,'Wkpr-201612 TTP Adj Summary'!$D$9:$D$238,'Att B1 123118 Depr_Chg-ex trans'!$D119)</f>
        <v>-2036.0108899208135</v>
      </c>
      <c r="S119" s="27">
        <f>SUMIFS('Wkpr-Stdy Bal (ex. trnsptn)'!$S$9:$S$534,'Wkpr-Stdy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Summary'!$S$9:$S$238,'Wkpr-201612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  <c r="T119" s="27">
        <f>SUMIFS('Wkpr-Stdy Bal (ex. trnsptn)'!$T$9:$T$534,'Wkpr-Stdy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Summary'!$T$9:$T$238,'Wkpr-201612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  <c r="U119" s="27">
        <f>SUMIFS('Wkpr-Stdy Bal (ex. trnsptn)'!$U$9:$U$534,'Wkpr-Stdy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Summary'!$U$9:$U$238,'Wkpr-201612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</row>
    <row r="120" spans="2:21" x14ac:dyDescent="0.2">
      <c r="B120" s="42" t="s">
        <v>29</v>
      </c>
      <c r="C120" s="42" t="s">
        <v>158</v>
      </c>
      <c r="D120" s="42">
        <f t="shared" si="31"/>
        <v>330400</v>
      </c>
      <c r="E120" s="118">
        <v>330.4</v>
      </c>
      <c r="F120" s="42" t="s">
        <v>45</v>
      </c>
      <c r="G120" s="27">
        <f>SUMIFS('Wkpr-Stdy Bal (ex. trnsptn)'!$G$9:$G$534,'Wkpr-Stdy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Summary'!$G$9:$G$238,'Wkpr-201612 TTP Adj Summary'!$B$9:$B$238,'Att B1 123118 Depr_Chg-ex trans'!$B120,'Wkpr-201612 TTP Adj Summary'!$C$9:$C$238,'Att B1 123118 Depr_Chg-ex trans'!$C120,'Wkpr-201612 TTP Adj Summary'!$D$9:$D$238,'Att B1 123118 Depr_Chg-ex trans'!$D120)</f>
        <v>80869.91</v>
      </c>
      <c r="I120" s="37">
        <f>'Wkpr-Stdy Bal (ex. trnsptn)'!I120</f>
        <v>2.0799999999999999E-2</v>
      </c>
      <c r="J120" s="28">
        <f t="shared" si="32"/>
        <v>1682.094128</v>
      </c>
      <c r="L120" s="37">
        <f>'Wkpr-Stdy Bal (ex. trnsptn)'!L120</f>
        <v>1.6799999999999999E-2</v>
      </c>
      <c r="N120" s="28">
        <f t="shared" si="33"/>
        <v>1358.6144879999999</v>
      </c>
      <c r="O120" s="28">
        <f t="shared" si="34"/>
        <v>-323.47964000000002</v>
      </c>
      <c r="Q120" s="27">
        <f>SUMIFS('Wkpr-Stdy Bal (ex. trnsptn)'!$Q$9:$Q$534,'Wkpr-Stdy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Summary'!$Q$9:$Q$238,'Wkpr-201612 TTP Adj Summary'!$B$9:$B$238,'Att B1 123118 Depr_Chg-ex trans'!$B120,'Wkpr-201612 TTP Adj Summary'!$C$9:$C$238,'Att B1 123118 Depr_Chg-ex trans'!$C120,'Wkpr-201612 TTP Adj Summary'!$D$9:$D$238,'Att B1 123118 Depr_Chg-ex trans'!$D120)</f>
        <v>-211.52333659599992</v>
      </c>
      <c r="R120" s="27">
        <f>SUMIFS('Wkpr-Stdy Bal (ex. trnsptn)'!$R$9:$R$534,'Wkpr-Stdy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Summary'!$R$9:$R$238,'Wkpr-201612 TTP Adj Summary'!$B$9:$B$238,'Att B1 123118 Depr_Chg-ex trans'!$B120,'Wkpr-201612 TTP Adj Summary'!$C$9:$C$238,'Att B1 123118 Depr_Chg-ex trans'!$C120,'Wkpr-201612 TTP Adj Summary'!$D$9:$D$238,'Att B1 123118 Depr_Chg-ex trans'!$D120)</f>
        <v>-111.95630340399998</v>
      </c>
      <c r="S120" s="27">
        <f>SUMIFS('Wkpr-Stdy Bal (ex. trnsptn)'!$S$9:$S$534,'Wkpr-Stdy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Summary'!$S$9:$S$238,'Wkpr-201612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  <c r="T120" s="27">
        <f>SUMIFS('Wkpr-Stdy Bal (ex. trnsptn)'!$T$9:$T$534,'Wkpr-Stdy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Summary'!$T$9:$T$238,'Wkpr-201612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  <c r="U120" s="27">
        <f>SUMIFS('Wkpr-Stdy Bal (ex. trnsptn)'!$U$9:$U$534,'Wkpr-Stdy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Summary'!$U$9:$U$238,'Wkpr-201612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</row>
    <row r="121" spans="2:21" x14ac:dyDescent="0.2">
      <c r="B121" s="42" t="s">
        <v>29</v>
      </c>
      <c r="C121" s="42" t="s">
        <v>158</v>
      </c>
      <c r="D121" s="42">
        <f t="shared" si="31"/>
        <v>330410</v>
      </c>
      <c r="E121" s="42">
        <v>330.41</v>
      </c>
      <c r="F121" s="42" t="s">
        <v>140</v>
      </c>
      <c r="G121" s="27">
        <f>SUMIFS('Wkpr-Stdy Bal (ex. trnsptn)'!$G$9:$G$534,'Wkpr-Stdy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Summary'!$G$9:$G$238,'Wkpr-201612 TTP Adj Summary'!$B$9:$B$238,'Att B1 123118 Depr_Chg-ex trans'!$B121,'Wkpr-201612 TTP Adj Summary'!$C$9:$C$238,'Att B1 123118 Depr_Chg-ex trans'!$C121,'Wkpr-201612 TTP Adj Summary'!$D$9:$D$238,'Att B1 123118 Depr_Chg-ex trans'!$D121)</f>
        <v>982234.97</v>
      </c>
      <c r="I121" s="37">
        <f>'Wkpr-Stdy Bal (ex. trnsptn)'!I121</f>
        <v>1.4999999999999999E-2</v>
      </c>
      <c r="J121" s="28">
        <f t="shared" si="32"/>
        <v>14733.524549999998</v>
      </c>
      <c r="L121" s="37">
        <f>'Wkpr-Stdy Bal (ex. trnsptn)'!L121</f>
        <v>1.46E-2</v>
      </c>
      <c r="N121" s="28">
        <f t="shared" si="33"/>
        <v>14340.630562</v>
      </c>
      <c r="O121" s="28">
        <f t="shared" si="34"/>
        <v>-392.89398799999799</v>
      </c>
      <c r="Q121" s="27">
        <f>SUMIFS('Wkpr-Stdy Bal (ex. trnsptn)'!$Q$9:$Q$534,'Wkpr-Stdy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Summary'!$Q$9:$Q$238,'Wkpr-201612 TTP Adj Summary'!$B$9:$B$238,'Att B1 123118 Depr_Chg-ex trans'!$B121,'Wkpr-201612 TTP Adj Summary'!$C$9:$C$238,'Att B1 123118 Depr_Chg-ex trans'!$C121,'Wkpr-201612 TTP Adj Summary'!$D$9:$D$238,'Att B1 123118 Depr_Chg-ex trans'!$D121)</f>
        <v>-256.91337875319914</v>
      </c>
      <c r="R121" s="27">
        <f>SUMIFS('Wkpr-Stdy Bal (ex. trnsptn)'!$R$9:$R$534,'Wkpr-Stdy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Summary'!$R$9:$R$238,'Wkpr-201612 TTP Adj Summary'!$B$9:$B$238,'Att B1 123118 Depr_Chg-ex trans'!$B121,'Wkpr-201612 TTP Adj Summary'!$C$9:$C$238,'Att B1 123118 Depr_Chg-ex trans'!$C121,'Wkpr-201612 TTP Adj Summary'!$D$9:$D$238,'Att B1 123118 Depr_Chg-ex trans'!$D121)</f>
        <v>-135.98060924679885</v>
      </c>
      <c r="S121" s="27">
        <f>SUMIFS('Wkpr-Stdy Bal (ex. trnsptn)'!$S$9:$S$534,'Wkpr-Stdy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Summary'!$S$9:$S$238,'Wkpr-201612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  <c r="T121" s="27">
        <f>SUMIFS('Wkpr-Stdy Bal (ex. trnsptn)'!$T$9:$T$534,'Wkpr-Stdy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Summary'!$T$9:$T$238,'Wkpr-201612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  <c r="U121" s="27">
        <f>SUMIFS('Wkpr-Stdy Bal (ex. trnsptn)'!$U$9:$U$534,'Wkpr-Stdy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Summary'!$U$9:$U$238,'Wkpr-201612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</row>
    <row r="122" spans="2:21" x14ac:dyDescent="0.2">
      <c r="B122" s="42" t="s">
        <v>29</v>
      </c>
      <c r="C122" s="42" t="s">
        <v>158</v>
      </c>
      <c r="D122" s="42">
        <f t="shared" si="31"/>
        <v>331000</v>
      </c>
      <c r="E122" s="118">
        <v>331</v>
      </c>
      <c r="F122" s="42" t="s">
        <v>31</v>
      </c>
      <c r="G122" s="27">
        <f>SUMIFS('Wkpr-Stdy Bal (ex. trnsptn)'!$G$9:$G$534,'Wkpr-Stdy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Summary'!$G$9:$G$238,'Wkpr-201612 TTP Adj Summary'!$B$9:$B$238,'Att B1 123118 Depr_Chg-ex trans'!$B122,'Wkpr-201612 TTP Adj Summary'!$C$9:$C$238,'Att B1 123118 Depr_Chg-ex trans'!$C122,'Wkpr-201612 TTP Adj Summary'!$D$9:$D$238,'Att B1 123118 Depr_Chg-ex trans'!$D122)</f>
        <v>19403282.68</v>
      </c>
      <c r="I122" s="37">
        <f>'Wkpr-Stdy Bal (ex. trnsptn)'!I122</f>
        <v>1.4800000000000001E-2</v>
      </c>
      <c r="J122" s="28">
        <f t="shared" si="32"/>
        <v>287168.58366400003</v>
      </c>
      <c r="L122" s="37">
        <f>'Wkpr-Stdy Bal (ex. trnsptn)'!L122</f>
        <v>1.7600000000000001E-2</v>
      </c>
      <c r="N122" s="28">
        <f t="shared" si="33"/>
        <v>341497.77516800002</v>
      </c>
      <c r="O122" s="28">
        <f t="shared" si="34"/>
        <v>54329.191503999988</v>
      </c>
      <c r="Q122" s="27">
        <f>SUMIFS('Wkpr-Stdy Bal (ex. trnsptn)'!$Q$9:$Q$534,'Wkpr-Stdy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Summary'!$Q$9:$Q$238,'Wkpr-201612 TTP Adj Summary'!$B$9:$B$238,'Att B1 123118 Depr_Chg-ex trans'!$B122,'Wkpr-201612 TTP Adj Summary'!$C$9:$C$238,'Att B1 123118 Depr_Chg-ex trans'!$C122,'Wkpr-201612 TTP Adj Summary'!$D$9:$D$238,'Att B1 123118 Depr_Chg-ex trans'!$D122)</f>
        <v>35525.858324465575</v>
      </c>
      <c r="R122" s="27">
        <f>SUMIFS('Wkpr-Stdy Bal (ex. trnsptn)'!$R$9:$R$534,'Wkpr-Stdy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Summary'!$R$9:$R$238,'Wkpr-201612 TTP Adj Summary'!$B$9:$B$238,'Att B1 123118 Depr_Chg-ex trans'!$B122,'Wkpr-201612 TTP Adj Summary'!$C$9:$C$238,'Att B1 123118 Depr_Chg-ex trans'!$C122,'Wkpr-201612 TTP Adj Summary'!$D$9:$D$238,'Att B1 123118 Depr_Chg-ex trans'!$D122)</f>
        <v>18803.333179534398</v>
      </c>
      <c r="S122" s="27">
        <f>SUMIFS('Wkpr-Stdy Bal (ex. trnsptn)'!$S$9:$S$534,'Wkpr-Stdy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Summary'!$S$9:$S$238,'Wkpr-201612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  <c r="T122" s="27">
        <f>SUMIFS('Wkpr-Stdy Bal (ex. trnsptn)'!$T$9:$T$534,'Wkpr-Stdy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Summary'!$T$9:$T$238,'Wkpr-201612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  <c r="U122" s="27">
        <f>SUMIFS('Wkpr-Stdy Bal (ex. trnsptn)'!$U$9:$U$534,'Wkpr-Stdy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Summary'!$U$9:$U$238,'Wkpr-201612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</row>
    <row r="123" spans="2:21" x14ac:dyDescent="0.2">
      <c r="B123" s="42" t="s">
        <v>29</v>
      </c>
      <c r="C123" s="42" t="s">
        <v>158</v>
      </c>
      <c r="D123" s="42">
        <f t="shared" si="31"/>
        <v>331100</v>
      </c>
      <c r="E123" s="42">
        <v>331.1</v>
      </c>
      <c r="F123" s="42" t="s">
        <v>46</v>
      </c>
      <c r="G123" s="27">
        <f>SUMIFS('Wkpr-Stdy Bal (ex. trnsptn)'!$G$9:$G$534,'Wkpr-Stdy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Summary'!$G$9:$G$238,'Wkpr-201612 TTP Adj Summary'!$B$9:$B$238,'Att B1 123118 Depr_Chg-ex trans'!$B123,'Wkpr-201612 TTP Adj Summary'!$C$9:$C$238,'Att B1 123118 Depr_Chg-ex trans'!$C123,'Wkpr-201612 TTP Adj Summary'!$D$9:$D$238,'Att B1 123118 Depr_Chg-ex trans'!$D123)</f>
        <v>97471.49</v>
      </c>
      <c r="I123" s="37">
        <f>'Wkpr-Stdy Bal (ex. trnsptn)'!I123</f>
        <v>1.72E-2</v>
      </c>
      <c r="J123" s="28">
        <f t="shared" si="32"/>
        <v>1676.509628</v>
      </c>
      <c r="L123" s="37">
        <f>'Wkpr-Stdy Bal (ex. trnsptn)'!L123</f>
        <v>2.4399999999999998E-2</v>
      </c>
      <c r="N123" s="28">
        <f t="shared" si="33"/>
        <v>2378.3043560000001</v>
      </c>
      <c r="O123" s="28">
        <f t="shared" si="34"/>
        <v>701.79472800000008</v>
      </c>
      <c r="Q123" s="27">
        <f>SUMIFS('Wkpr-Stdy Bal (ex. trnsptn)'!$Q$9:$Q$534,'Wkpr-Stdy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Summary'!$Q$9:$Q$238,'Wkpr-201612 TTP Adj Summary'!$B$9:$B$238,'Att B1 123118 Depr_Chg-ex trans'!$B123,'Wkpr-201612 TTP Adj Summary'!$C$9:$C$238,'Att B1 123118 Depr_Chg-ex trans'!$C123,'Wkpr-201612 TTP Adj Summary'!$D$9:$D$238,'Att B1 123118 Depr_Chg-ex trans'!$D123)</f>
        <v>458.90357263920009</v>
      </c>
      <c r="R123" s="27">
        <f>SUMIFS('Wkpr-Stdy Bal (ex. trnsptn)'!$R$9:$R$534,'Wkpr-Stdy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Summary'!$R$9:$R$238,'Wkpr-201612 TTP Adj Summary'!$B$9:$B$238,'Att B1 123118 Depr_Chg-ex trans'!$B123,'Wkpr-201612 TTP Adj Summary'!$C$9:$C$238,'Att B1 123118 Depr_Chg-ex trans'!$C123,'Wkpr-201612 TTP Adj Summary'!$D$9:$D$238,'Att B1 123118 Depr_Chg-ex trans'!$D123)</f>
        <v>242.89115536079998</v>
      </c>
      <c r="S123" s="27">
        <f>SUMIFS('Wkpr-Stdy Bal (ex. trnsptn)'!$S$9:$S$534,'Wkpr-Stdy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Summary'!$S$9:$S$238,'Wkpr-201612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  <c r="T123" s="27">
        <f>SUMIFS('Wkpr-Stdy Bal (ex. trnsptn)'!$T$9:$T$534,'Wkpr-Stdy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Summary'!$T$9:$T$238,'Wkpr-201612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  <c r="U123" s="27">
        <f>SUMIFS('Wkpr-Stdy Bal (ex. trnsptn)'!$U$9:$U$534,'Wkpr-Stdy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Summary'!$U$9:$U$238,'Wkpr-201612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</row>
    <row r="124" spans="2:21" x14ac:dyDescent="0.2">
      <c r="B124" s="42" t="s">
        <v>29</v>
      </c>
      <c r="C124" s="42" t="s">
        <v>158</v>
      </c>
      <c r="D124" s="42">
        <f t="shared" si="31"/>
        <v>331150</v>
      </c>
      <c r="E124" s="42">
        <v>331.15</v>
      </c>
      <c r="F124" s="42" t="s">
        <v>46</v>
      </c>
      <c r="G124" s="27">
        <f>SUMIFS('Wkpr-Stdy Bal (ex. trnsptn)'!$G$9:$G$534,'Wkpr-Stdy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Summary'!$G$9:$G$238,'Wkpr-201612 TTP Adj Summary'!$B$9:$B$238,'Att B1 123118 Depr_Chg-ex trans'!$B124,'Wkpr-201612 TTP Adj Summary'!$C$9:$C$238,'Att B1 123118 Depr_Chg-ex trans'!$C124,'Wkpr-201612 TTP Adj Summary'!$D$9:$D$238,'Att B1 123118 Depr_Chg-ex trans'!$D124)</f>
        <v>828306.57</v>
      </c>
      <c r="I124" s="37">
        <f>'Wkpr-Stdy Bal (ex. trnsptn)'!I124</f>
        <v>1.72E-2</v>
      </c>
      <c r="J124" s="28">
        <f t="shared" ref="J124" si="35">G124*I124</f>
        <v>14246.873003999999</v>
      </c>
      <c r="L124" s="37">
        <f>'Wkpr-Stdy Bal (ex. trnsptn)'!L124</f>
        <v>2.4400000000000002E-2</v>
      </c>
      <c r="N124" s="28">
        <f t="shared" ref="N124" si="36">G124*L124</f>
        <v>20210.680307999999</v>
      </c>
      <c r="O124" s="28">
        <f t="shared" ref="O124" si="37">N124-J124</f>
        <v>5963.8073039999999</v>
      </c>
      <c r="Q124" s="27">
        <f>SUMIFS('Wkpr-Stdy Bal (ex. trnsptn)'!$Q$9:$Q$534,'Wkpr-Stdy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Summary'!$Q$9:$Q$238,'Wkpr-201612 TTP Adj Summary'!$B$9:$B$238,'Att B1 123118 Depr_Chg-ex trans'!$B124,'Wkpr-201612 TTP Adj Summary'!$C$9:$C$238,'Att B1 123118 Depr_Chg-ex trans'!$C124,'Wkpr-201612 TTP Adj Summary'!$D$9:$D$238,'Att B1 123118 Depr_Chg-ex trans'!$D124)</f>
        <v>3899.7335960855999</v>
      </c>
      <c r="R124" s="27">
        <f>SUMIFS('Wkpr-Stdy Bal (ex. trnsptn)'!$R$9:$R$534,'Wkpr-Stdy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Summary'!$R$9:$R$238,'Wkpr-201612 TTP Adj Summary'!$B$9:$B$238,'Att B1 123118 Depr_Chg-ex trans'!$B124,'Wkpr-201612 TTP Adj Summary'!$C$9:$C$238,'Att B1 123118 Depr_Chg-ex trans'!$C124,'Wkpr-201612 TTP Adj Summary'!$D$9:$D$238,'Att B1 123118 Depr_Chg-ex trans'!$D124)</f>
        <v>2064.0737079143992</v>
      </c>
      <c r="S124" s="27">
        <f>SUMIFS('Wkpr-Stdy Bal (ex. trnsptn)'!$S$9:$S$534,'Wkpr-Stdy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Summary'!$S$9:$S$238,'Wkpr-201612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  <c r="T124" s="27">
        <f>SUMIFS('Wkpr-Stdy Bal (ex. trnsptn)'!$T$9:$T$534,'Wkpr-Stdy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Summary'!$T$9:$T$238,'Wkpr-201612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  <c r="U124" s="27">
        <f>SUMIFS('Wkpr-Stdy Bal (ex. trnsptn)'!$U$9:$U$534,'Wkpr-Stdy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Summary'!$U$9:$U$238,'Wkpr-201612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</row>
    <row r="125" spans="2:21" x14ac:dyDescent="0.2">
      <c r="B125" s="26" t="s">
        <v>29</v>
      </c>
      <c r="C125" s="26" t="s">
        <v>158</v>
      </c>
      <c r="D125" s="26">
        <f t="shared" si="31"/>
        <v>331200</v>
      </c>
      <c r="E125" s="26">
        <v>331.2</v>
      </c>
      <c r="F125" s="26" t="s">
        <v>47</v>
      </c>
      <c r="G125" s="27">
        <f>SUMIFS('Wkpr-Stdy Bal (ex. trnsptn)'!$G$9:$G$534,'Wkpr-Stdy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Summary'!$G$9:$G$238,'Wkpr-201612 TTP Adj Summary'!$B$9:$B$238,'Att B1 123118 Depr_Chg-ex trans'!$B125,'Wkpr-201612 TTP Adj Summary'!$C$9:$C$238,'Att B1 123118 Depr_Chg-ex trans'!$C125,'Wkpr-201612 TTP Adj Summary'!$D$9:$D$238,'Att B1 123118 Depr_Chg-ex trans'!$D125)</f>
        <v>1849958.61</v>
      </c>
      <c r="I125" s="37">
        <f>'Wkpr-Stdy Bal (ex. trnsptn)'!I125</f>
        <v>2.0300000000000002E-2</v>
      </c>
      <c r="J125" s="28">
        <f t="shared" si="32"/>
        <v>37554.159783000003</v>
      </c>
      <c r="L125" s="37">
        <f>'Wkpr-Stdy Bal (ex. trnsptn)'!L125</f>
        <v>2.5600000000000001E-2</v>
      </c>
      <c r="N125" s="28">
        <f t="shared" si="33"/>
        <v>47358.940416000005</v>
      </c>
      <c r="O125" s="28">
        <f t="shared" si="34"/>
        <v>9804.7806330000021</v>
      </c>
      <c r="Q125" s="27">
        <f>SUMIFS('Wkpr-Stdy Bal (ex. trnsptn)'!$Q$9:$Q$534,'Wkpr-Stdy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Summary'!$Q$9:$Q$238,'Wkpr-201612 TTP Adj Summary'!$B$9:$B$238,'Att B1 123118 Depr_Chg-ex trans'!$B125,'Wkpr-201612 TTP Adj Summary'!$C$9:$C$238,'Att B1 123118 Depr_Chg-ex trans'!$C125,'Wkpr-201612 TTP Adj Summary'!$D$9:$D$238,'Att B1 123118 Depr_Chg-ex trans'!$D125)</f>
        <v>6411.3460559187006</v>
      </c>
      <c r="R125" s="27">
        <f>SUMIFS('Wkpr-Stdy Bal (ex. trnsptn)'!$R$9:$R$534,'Wkpr-Stdy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Summary'!$R$9:$R$238,'Wkpr-201612 TTP Adj Summary'!$B$9:$B$238,'Att B1 123118 Depr_Chg-ex trans'!$B125,'Wkpr-201612 TTP Adj Summary'!$C$9:$C$238,'Att B1 123118 Depr_Chg-ex trans'!$C125,'Wkpr-201612 TTP Adj Summary'!$D$9:$D$238,'Att B1 123118 Depr_Chg-ex trans'!$D125)</f>
        <v>3393.4345770813015</v>
      </c>
      <c r="S125" s="27">
        <f>SUMIFS('Wkpr-Stdy Bal (ex. trnsptn)'!$S$9:$S$534,'Wkpr-Stdy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Summary'!$S$9:$S$238,'Wkpr-201612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  <c r="T125" s="27">
        <f>SUMIFS('Wkpr-Stdy Bal (ex. trnsptn)'!$T$9:$T$534,'Wkpr-Stdy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Summary'!$T$9:$T$238,'Wkpr-201612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  <c r="U125" s="27">
        <f>SUMIFS('Wkpr-Stdy Bal (ex. trnsptn)'!$U$9:$U$534,'Wkpr-Stdy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Summary'!$U$9:$U$238,'Wkpr-201612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</row>
    <row r="126" spans="2:21" x14ac:dyDescent="0.2">
      <c r="B126" s="26" t="s">
        <v>29</v>
      </c>
      <c r="C126" s="26" t="s">
        <v>158</v>
      </c>
      <c r="D126" s="26">
        <f t="shared" si="31"/>
        <v>331260</v>
      </c>
      <c r="E126" s="26">
        <v>331.26</v>
      </c>
      <c r="F126" s="26" t="s">
        <v>141</v>
      </c>
      <c r="G126" s="27">
        <f>SUMIFS('Wkpr-Stdy Bal (ex. trnsptn)'!$G$9:$G$534,'Wkpr-Stdy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Summary'!$G$9:$G$238,'Wkpr-201612 TTP Adj Summary'!$B$9:$B$238,'Att B1 123118 Depr_Chg-ex trans'!$B126,'Wkpr-201612 TTP Adj Summary'!$C$9:$C$238,'Att B1 123118 Depr_Chg-ex trans'!$C126,'Wkpr-201612 TTP Adj Summary'!$D$9:$D$238,'Att B1 123118 Depr_Chg-ex trans'!$D126)</f>
        <v>11358.62</v>
      </c>
      <c r="I126" s="37">
        <f>'Wkpr-Stdy Bal (ex. trnsptn)'!I126</f>
        <v>1.32E-2</v>
      </c>
      <c r="J126" s="28">
        <f t="shared" si="32"/>
        <v>149.933784</v>
      </c>
      <c r="L126" s="37">
        <f>'Wkpr-Stdy Bal (ex. trnsptn)'!L126</f>
        <v>2.1700000000000001E-2</v>
      </c>
      <c r="N126" s="28">
        <f t="shared" si="33"/>
        <v>246.48205400000003</v>
      </c>
      <c r="O126" s="28">
        <f t="shared" si="34"/>
        <v>96.548270000000031</v>
      </c>
      <c r="Q126" s="27">
        <f>SUMIFS('Wkpr-Stdy Bal (ex. trnsptn)'!$Q$9:$Q$534,'Wkpr-Stdy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Summary'!$Q$9:$Q$238,'Wkpr-201612 TTP Adj Summary'!$B$9:$B$238,'Att B1 123118 Depr_Chg-ex trans'!$B126,'Wkpr-201612 TTP Adj Summary'!$C$9:$C$238,'Att B1 123118 Depr_Chg-ex trans'!$C126,'Wkpr-201612 TTP Adj Summary'!$D$9:$D$238,'Att B1 123118 Depr_Chg-ex trans'!$D126)</f>
        <v>63.132913753000025</v>
      </c>
      <c r="R126" s="27">
        <f>SUMIFS('Wkpr-Stdy Bal (ex. trnsptn)'!$R$9:$R$534,'Wkpr-Stdy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Summary'!$R$9:$R$238,'Wkpr-201612 TTP Adj Summary'!$B$9:$B$238,'Att B1 123118 Depr_Chg-ex trans'!$B126,'Wkpr-201612 TTP Adj Summary'!$C$9:$C$238,'Att B1 123118 Depr_Chg-ex trans'!$C126,'Wkpr-201612 TTP Adj Summary'!$D$9:$D$238,'Att B1 123118 Depr_Chg-ex trans'!$D126)</f>
        <v>33.415356247000005</v>
      </c>
      <c r="S126" s="27">
        <f>SUMIFS('Wkpr-Stdy Bal (ex. trnsptn)'!$S$9:$S$534,'Wkpr-Stdy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Summary'!$S$9:$S$238,'Wkpr-201612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  <c r="T126" s="27">
        <f>SUMIFS('Wkpr-Stdy Bal (ex. trnsptn)'!$T$9:$T$534,'Wkpr-Stdy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Summary'!$T$9:$T$238,'Wkpr-201612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  <c r="U126" s="27">
        <f>SUMIFS('Wkpr-Stdy Bal (ex. trnsptn)'!$U$9:$U$534,'Wkpr-Stdy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Summary'!$U$9:$U$238,'Wkpr-201612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</row>
    <row r="127" spans="2:21" x14ac:dyDescent="0.2">
      <c r="B127" s="26" t="s">
        <v>29</v>
      </c>
      <c r="C127" s="26" t="s">
        <v>158</v>
      </c>
      <c r="D127" s="26">
        <f t="shared" si="31"/>
        <v>332000</v>
      </c>
      <c r="E127" s="36">
        <v>332</v>
      </c>
      <c r="F127" s="26" t="s">
        <v>48</v>
      </c>
      <c r="G127" s="27">
        <f>SUMIFS('Wkpr-Stdy Bal (ex. trnsptn)'!$G$9:$G$534,'Wkpr-Stdy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Summary'!$G$9:$G$238,'Wkpr-201612 TTP Adj Summary'!$B$9:$B$238,'Att B1 123118 Depr_Chg-ex trans'!$B127,'Wkpr-201612 TTP Adj Summary'!$C$9:$C$238,'Att B1 123118 Depr_Chg-ex trans'!$C127,'Wkpr-201612 TTP Adj Summary'!$D$9:$D$238,'Att B1 123118 Depr_Chg-ex trans'!$D127)</f>
        <v>32037433.809999999</v>
      </c>
      <c r="I127" s="37">
        <f>'Wkpr-Stdy Bal (ex. trnsptn)'!I127</f>
        <v>1.12E-2</v>
      </c>
      <c r="J127" s="28">
        <f t="shared" si="32"/>
        <v>358819.25867199997</v>
      </c>
      <c r="L127" s="37">
        <f>'Wkpr-Stdy Bal (ex. trnsptn)'!L127</f>
        <v>1.7399999999999999E-2</v>
      </c>
      <c r="N127" s="28">
        <f t="shared" si="33"/>
        <v>557451.34829399991</v>
      </c>
      <c r="O127" s="28">
        <f t="shared" si="34"/>
        <v>198632.08962199994</v>
      </c>
      <c r="Q127" s="27">
        <f>SUMIFS('Wkpr-Stdy Bal (ex. trnsptn)'!$Q$9:$Q$534,'Wkpr-Stdy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Summary'!$Q$9:$Q$238,'Wkpr-201612 TTP Adj Summary'!$B$9:$B$238,'Att B1 123118 Depr_Chg-ex trans'!$B127,'Wkpr-201612 TTP Adj Summary'!$C$9:$C$238,'Att B1 123118 Depr_Chg-ex trans'!$C127,'Wkpr-201612 TTP Adj Summary'!$D$9:$D$238,'Att B1 123118 Depr_Chg-ex trans'!$D127)</f>
        <v>129885.52340382576</v>
      </c>
      <c r="R127" s="27">
        <f>SUMIFS('Wkpr-Stdy Bal (ex. trnsptn)'!$R$9:$R$534,'Wkpr-Stdy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Summary'!$R$9:$R$238,'Wkpr-201612 TTP Adj Summary'!$B$9:$B$238,'Att B1 123118 Depr_Chg-ex trans'!$B127,'Wkpr-201612 TTP Adj Summary'!$C$9:$C$238,'Att B1 123118 Depr_Chg-ex trans'!$C127,'Wkpr-201612 TTP Adj Summary'!$D$9:$D$238,'Att B1 123118 Depr_Chg-ex trans'!$D127)</f>
        <v>68746.566218174179</v>
      </c>
      <c r="S127" s="27">
        <f>SUMIFS('Wkpr-Stdy Bal (ex. trnsptn)'!$S$9:$S$534,'Wkpr-Stdy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Summary'!$S$9:$S$238,'Wkpr-201612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  <c r="T127" s="27">
        <f>SUMIFS('Wkpr-Stdy Bal (ex. trnsptn)'!$T$9:$T$534,'Wkpr-Stdy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Summary'!$T$9:$T$238,'Wkpr-201612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  <c r="U127" s="27">
        <f>SUMIFS('Wkpr-Stdy Bal (ex. trnsptn)'!$U$9:$U$534,'Wkpr-Stdy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Summary'!$U$9:$U$238,'Wkpr-201612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</row>
    <row r="128" spans="2:21" x14ac:dyDescent="0.2">
      <c r="B128" s="26" t="s">
        <v>29</v>
      </c>
      <c r="C128" s="26" t="s">
        <v>158</v>
      </c>
      <c r="D128" s="26">
        <f t="shared" si="31"/>
        <v>332100</v>
      </c>
      <c r="E128" s="26">
        <v>332.1</v>
      </c>
      <c r="F128" s="26" t="s">
        <v>49</v>
      </c>
      <c r="G128" s="27">
        <f>SUMIFS('Wkpr-Stdy Bal (ex. trnsptn)'!$G$9:$G$534,'Wkpr-Stdy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Summary'!$G$9:$G$238,'Wkpr-201612 TTP Adj Summary'!$B$9:$B$238,'Att B1 123118 Depr_Chg-ex trans'!$B128,'Wkpr-201612 TTP Adj Summary'!$C$9:$C$238,'Att B1 123118 Depr_Chg-ex trans'!$C128,'Wkpr-201612 TTP Adj Summary'!$D$9:$D$238,'Att B1 123118 Depr_Chg-ex trans'!$D128)</f>
        <v>2267111.48</v>
      </c>
      <c r="I128" s="37">
        <f>'Wkpr-Stdy Bal (ex. trnsptn)'!I128</f>
        <v>1.8100000000000002E-2</v>
      </c>
      <c r="J128" s="28">
        <f t="shared" si="32"/>
        <v>41034.717788000002</v>
      </c>
      <c r="L128" s="37">
        <f>'Wkpr-Stdy Bal (ex. trnsptn)'!L128</f>
        <v>2.18E-2</v>
      </c>
      <c r="N128" s="28">
        <f t="shared" si="33"/>
        <v>49423.030264000001</v>
      </c>
      <c r="O128" s="28">
        <f t="shared" si="34"/>
        <v>8388.3124759999992</v>
      </c>
      <c r="Q128" s="27">
        <f>SUMIFS('Wkpr-Stdy Bal (ex. trnsptn)'!$Q$9:$Q$534,'Wkpr-Stdy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Summary'!$Q$9:$Q$238,'Wkpr-201612 TTP Adj Summary'!$B$9:$B$238,'Att B1 123118 Depr_Chg-ex trans'!$B128,'Wkpr-201612 TTP Adj Summary'!$C$9:$C$238,'Att B1 123118 Depr_Chg-ex trans'!$C128,'Wkpr-201612 TTP Adj Summary'!$D$9:$D$238,'Att B1 123118 Depr_Chg-ex trans'!$D128)</f>
        <v>5485.1175280563984</v>
      </c>
      <c r="R128" s="27">
        <f>SUMIFS('Wkpr-Stdy Bal (ex. trnsptn)'!$R$9:$R$534,'Wkpr-Stdy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Summary'!$R$9:$R$238,'Wkpr-201612 TTP Adj Summary'!$B$9:$B$238,'Att B1 123118 Depr_Chg-ex trans'!$B128,'Wkpr-201612 TTP Adj Summary'!$C$9:$C$238,'Att B1 123118 Depr_Chg-ex trans'!$C128,'Wkpr-201612 TTP Adj Summary'!$D$9:$D$238,'Att B1 123118 Depr_Chg-ex trans'!$D128)</f>
        <v>2903.1949479435989</v>
      </c>
      <c r="S128" s="27">
        <f>SUMIFS('Wkpr-Stdy Bal (ex. trnsptn)'!$S$9:$S$534,'Wkpr-Stdy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Summary'!$S$9:$S$238,'Wkpr-201612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  <c r="T128" s="27">
        <f>SUMIFS('Wkpr-Stdy Bal (ex. trnsptn)'!$T$9:$T$534,'Wkpr-Stdy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Summary'!$T$9:$T$238,'Wkpr-201612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  <c r="U128" s="27">
        <f>SUMIFS('Wkpr-Stdy Bal (ex. trnsptn)'!$U$9:$U$534,'Wkpr-Stdy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Summary'!$U$9:$U$238,'Wkpr-201612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</row>
    <row r="129" spans="2:21" x14ac:dyDescent="0.2">
      <c r="B129" s="26" t="s">
        <v>29</v>
      </c>
      <c r="C129" s="26" t="s">
        <v>158</v>
      </c>
      <c r="D129" s="26">
        <f t="shared" si="31"/>
        <v>332150</v>
      </c>
      <c r="E129" s="26">
        <v>332.15</v>
      </c>
      <c r="F129" s="26" t="s">
        <v>49</v>
      </c>
      <c r="G129" s="27">
        <f>SUMIFS('Wkpr-Stdy Bal (ex. trnsptn)'!$G$9:$G$534,'Wkpr-Stdy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Summary'!$G$9:$G$238,'Wkpr-201612 TTP Adj Summary'!$B$9:$B$238,'Att B1 123118 Depr_Chg-ex trans'!$B129,'Wkpr-201612 TTP Adj Summary'!$C$9:$C$238,'Att B1 123118 Depr_Chg-ex trans'!$C129,'Wkpr-201612 TTP Adj Summary'!$D$9:$D$238,'Att B1 123118 Depr_Chg-ex trans'!$D129)</f>
        <v>892792.57</v>
      </c>
      <c r="I129" s="37">
        <f>'Wkpr-Stdy Bal (ex. trnsptn)'!I129</f>
        <v>1.7100000000000001E-2</v>
      </c>
      <c r="J129" s="28">
        <f t="shared" si="32"/>
        <v>15266.752946999999</v>
      </c>
      <c r="L129" s="37">
        <f>'Wkpr-Stdy Bal (ex. trnsptn)'!L129</f>
        <v>2.2200000000000001E-2</v>
      </c>
      <c r="N129" s="28">
        <f t="shared" si="33"/>
        <v>19819.995053999999</v>
      </c>
      <c r="O129" s="28">
        <f t="shared" si="34"/>
        <v>4553.242107</v>
      </c>
      <c r="Q129" s="27">
        <f>SUMIFS('Wkpr-Stdy Bal (ex. trnsptn)'!$Q$9:$Q$534,'Wkpr-Stdy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Summary'!$Q$9:$Q$238,'Wkpr-201612 TTP Adj Summary'!$B$9:$B$238,'Att B1 123118 Depr_Chg-ex trans'!$B129,'Wkpr-201612 TTP Adj Summary'!$C$9:$C$238,'Att B1 123118 Depr_Chg-ex trans'!$C129,'Wkpr-201612 TTP Adj Summary'!$D$9:$D$238,'Att B1 123118 Depr_Chg-ex trans'!$D129)</f>
        <v>2977.3650137673012</v>
      </c>
      <c r="R129" s="27">
        <f>SUMIFS('Wkpr-Stdy Bal (ex. trnsptn)'!$R$9:$R$534,'Wkpr-Stdy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Summary'!$R$9:$R$238,'Wkpr-201612 TTP Adj Summary'!$B$9:$B$238,'Att B1 123118 Depr_Chg-ex trans'!$B129,'Wkpr-201612 TTP Adj Summary'!$C$9:$C$238,'Att B1 123118 Depr_Chg-ex trans'!$C129,'Wkpr-201612 TTP Adj Summary'!$D$9:$D$238,'Att B1 123118 Depr_Chg-ex trans'!$D129)</f>
        <v>1575.8770932326997</v>
      </c>
      <c r="S129" s="27">
        <f>SUMIFS('Wkpr-Stdy Bal (ex. trnsptn)'!$S$9:$S$534,'Wkpr-Stdy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Summary'!$S$9:$S$238,'Wkpr-201612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  <c r="T129" s="27">
        <f>SUMIFS('Wkpr-Stdy Bal (ex. trnsptn)'!$T$9:$T$534,'Wkpr-Stdy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Summary'!$T$9:$T$238,'Wkpr-201612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  <c r="U129" s="27">
        <f>SUMIFS('Wkpr-Stdy Bal (ex. trnsptn)'!$U$9:$U$534,'Wkpr-Stdy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Summary'!$U$9:$U$238,'Wkpr-201612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</row>
    <row r="130" spans="2:21" x14ac:dyDescent="0.2">
      <c r="B130" s="26" t="s">
        <v>29</v>
      </c>
      <c r="C130" s="26" t="s">
        <v>158</v>
      </c>
      <c r="D130" s="26">
        <f t="shared" si="31"/>
        <v>332200</v>
      </c>
      <c r="E130" s="26">
        <v>332.2</v>
      </c>
      <c r="F130" s="26" t="s">
        <v>50</v>
      </c>
      <c r="G130" s="27">
        <f>SUMIFS('Wkpr-Stdy Bal (ex. trnsptn)'!$G$9:$G$534,'Wkpr-Stdy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Summary'!$G$9:$G$238,'Wkpr-201612 TTP Adj Summary'!$B$9:$B$238,'Att B1 123118 Depr_Chg-ex trans'!$B130,'Wkpr-201612 TTP Adj Summary'!$C$9:$C$238,'Att B1 123118 Depr_Chg-ex trans'!$C130,'Wkpr-201612 TTP Adj Summary'!$D$9:$D$238,'Att B1 123118 Depr_Chg-ex trans'!$D130)</f>
        <v>155369.68</v>
      </c>
      <c r="I130" s="37">
        <f>'Wkpr-Stdy Bal (ex. trnsptn)'!I130</f>
        <v>1.7000000000000001E-2</v>
      </c>
      <c r="J130" s="28">
        <f t="shared" si="32"/>
        <v>2641.2845600000001</v>
      </c>
      <c r="L130" s="37">
        <f>'Wkpr-Stdy Bal (ex. trnsptn)'!L130</f>
        <v>2.75E-2</v>
      </c>
      <c r="N130" s="28">
        <f t="shared" si="33"/>
        <v>4272.6661999999997</v>
      </c>
      <c r="O130" s="28">
        <f t="shared" si="34"/>
        <v>1631.3816399999996</v>
      </c>
      <c r="Q130" s="27">
        <f>SUMIFS('Wkpr-Stdy Bal (ex. trnsptn)'!$Q$9:$Q$534,'Wkpr-Stdy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Summary'!$Q$9:$Q$238,'Wkpr-201612 TTP Adj Summary'!$B$9:$B$238,'Att B1 123118 Depr_Chg-ex trans'!$B130,'Wkpr-201612 TTP Adj Summary'!$C$9:$C$238,'Att B1 123118 Depr_Chg-ex trans'!$C130,'Wkpr-201612 TTP Adj Summary'!$D$9:$D$238,'Att B1 123118 Depr_Chg-ex trans'!$D130)</f>
        <v>1066.7604543959999</v>
      </c>
      <c r="R130" s="27">
        <f>SUMIFS('Wkpr-Stdy Bal (ex. trnsptn)'!$R$9:$R$534,'Wkpr-Stdy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Summary'!$R$9:$R$238,'Wkpr-201612 TTP Adj Summary'!$B$9:$B$238,'Att B1 123118 Depr_Chg-ex trans'!$B130,'Wkpr-201612 TTP Adj Summary'!$C$9:$C$238,'Att B1 123118 Depr_Chg-ex trans'!$C130,'Wkpr-201612 TTP Adj Summary'!$D$9:$D$238,'Att B1 123118 Depr_Chg-ex trans'!$D130)</f>
        <v>564.62118560399983</v>
      </c>
      <c r="S130" s="27">
        <f>SUMIFS('Wkpr-Stdy Bal (ex. trnsptn)'!$S$9:$S$534,'Wkpr-Stdy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Summary'!$S$9:$S$238,'Wkpr-201612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  <c r="T130" s="27">
        <f>SUMIFS('Wkpr-Stdy Bal (ex. trnsptn)'!$T$9:$T$534,'Wkpr-Stdy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Summary'!$T$9:$T$238,'Wkpr-201612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  <c r="U130" s="27">
        <f>SUMIFS('Wkpr-Stdy Bal (ex. trnsptn)'!$U$9:$U$534,'Wkpr-Stdy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Summary'!$U$9:$U$238,'Wkpr-201612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</row>
    <row r="131" spans="2:21" x14ac:dyDescent="0.2">
      <c r="B131" s="26" t="s">
        <v>29</v>
      </c>
      <c r="C131" s="26" t="s">
        <v>158</v>
      </c>
      <c r="D131" s="26">
        <f t="shared" si="31"/>
        <v>333000</v>
      </c>
      <c r="E131" s="36">
        <v>333</v>
      </c>
      <c r="F131" s="26" t="s">
        <v>51</v>
      </c>
      <c r="G131" s="27">
        <f>SUMIFS('Wkpr-Stdy Bal (ex. trnsptn)'!$G$9:$G$534,'Wkpr-Stdy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Summary'!$G$9:$G$238,'Wkpr-201612 TTP Adj Summary'!$B$9:$B$238,'Att B1 123118 Depr_Chg-ex trans'!$B131,'Wkpr-201612 TTP Adj Summary'!$C$9:$C$238,'Att B1 123118 Depr_Chg-ex trans'!$C131,'Wkpr-201612 TTP Adj Summary'!$D$9:$D$238,'Att B1 123118 Depr_Chg-ex trans'!$D131)</f>
        <v>88682689.829999998</v>
      </c>
      <c r="I131" s="37">
        <f>'Wkpr-Stdy Bal (ex. trnsptn)'!I131</f>
        <v>1.9799999999999998E-2</v>
      </c>
      <c r="J131" s="28">
        <f t="shared" si="32"/>
        <v>1755917.2586339999</v>
      </c>
      <c r="L131" s="37">
        <f>'Wkpr-Stdy Bal (ex. trnsptn)'!L131</f>
        <v>2.41E-2</v>
      </c>
      <c r="N131" s="28">
        <f t="shared" si="33"/>
        <v>2137252.8249030001</v>
      </c>
      <c r="O131" s="28">
        <f t="shared" si="34"/>
        <v>381335.56626900029</v>
      </c>
      <c r="Q131" s="27">
        <f>SUMIFS('Wkpr-Stdy Bal (ex. trnsptn)'!$Q$9:$Q$534,'Wkpr-Stdy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Summary'!$Q$9:$Q$238,'Wkpr-201612 TTP Adj Summary'!$B$9:$B$238,'Att B1 123118 Depr_Chg-ex trans'!$B131,'Wkpr-201612 TTP Adj Summary'!$C$9:$C$238,'Att B1 123118 Depr_Chg-ex trans'!$C131,'Wkpr-201612 TTP Adj Summary'!$D$9:$D$238,'Att B1 123118 Depr_Chg-ex trans'!$D131)</f>
        <v>249355.32678329921</v>
      </c>
      <c r="R131" s="27">
        <f>SUMIFS('Wkpr-Stdy Bal (ex. trnsptn)'!$R$9:$R$534,'Wkpr-Stdy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Summary'!$R$9:$R$238,'Wkpr-201612 TTP Adj Summary'!$B$9:$B$238,'Att B1 123118 Depr_Chg-ex trans'!$B131,'Wkpr-201612 TTP Adj Summary'!$C$9:$C$238,'Att B1 123118 Depr_Chg-ex trans'!$C131,'Wkpr-201612 TTP Adj Summary'!$D$9:$D$238,'Att B1 123118 Depr_Chg-ex trans'!$D131)</f>
        <v>131980.23948570096</v>
      </c>
      <c r="S131" s="27">
        <f>SUMIFS('Wkpr-Stdy Bal (ex. trnsptn)'!$S$9:$S$534,'Wkpr-Stdy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Summary'!$S$9:$S$238,'Wkpr-201612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  <c r="T131" s="27">
        <f>SUMIFS('Wkpr-Stdy Bal (ex. trnsptn)'!$T$9:$T$534,'Wkpr-Stdy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Summary'!$T$9:$T$238,'Wkpr-201612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  <c r="U131" s="27">
        <f>SUMIFS('Wkpr-Stdy Bal (ex. trnsptn)'!$U$9:$U$534,'Wkpr-Stdy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Summary'!$U$9:$U$238,'Wkpr-201612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</row>
    <row r="132" spans="2:21" x14ac:dyDescent="0.2">
      <c r="B132" s="26" t="s">
        <v>29</v>
      </c>
      <c r="C132" s="26" t="s">
        <v>158</v>
      </c>
      <c r="D132" s="26">
        <f t="shared" si="31"/>
        <v>334000</v>
      </c>
      <c r="E132" s="36">
        <v>334</v>
      </c>
      <c r="F132" s="26" t="s">
        <v>35</v>
      </c>
      <c r="G132" s="27">
        <f>SUMIFS('Wkpr-Stdy Bal (ex. trnsptn)'!$G$9:$G$534,'Wkpr-Stdy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Summary'!$G$9:$G$238,'Wkpr-201612 TTP Adj Summary'!$B$9:$B$238,'Att B1 123118 Depr_Chg-ex trans'!$B132,'Wkpr-201612 TTP Adj Summary'!$C$9:$C$238,'Att B1 123118 Depr_Chg-ex trans'!$C132,'Wkpr-201612 TTP Adj Summary'!$D$9:$D$238,'Att B1 123118 Depr_Chg-ex trans'!$D132)</f>
        <v>17015759.940000001</v>
      </c>
      <c r="I132" s="37">
        <f>'Wkpr-Stdy Bal (ex. trnsptn)'!I132</f>
        <v>2.7900000000000001E-2</v>
      </c>
      <c r="J132" s="28">
        <f t="shared" si="32"/>
        <v>474739.70232600009</v>
      </c>
      <c r="L132" s="37">
        <f>'Wkpr-Stdy Bal (ex. trnsptn)'!L132</f>
        <v>4.0899999999999999E-2</v>
      </c>
      <c r="N132" s="28">
        <f t="shared" si="33"/>
        <v>695944.58154600009</v>
      </c>
      <c r="O132" s="28">
        <f t="shared" si="34"/>
        <v>221204.87922</v>
      </c>
      <c r="Q132" s="27">
        <f>SUMIFS('Wkpr-Stdy Bal (ex. trnsptn)'!$Q$9:$Q$534,'Wkpr-Stdy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Summary'!$Q$9:$Q$238,'Wkpr-201612 TTP Adj Summary'!$B$9:$B$238,'Att B1 123118 Depr_Chg-ex trans'!$B132,'Wkpr-201612 TTP Adj Summary'!$C$9:$C$238,'Att B1 123118 Depr_Chg-ex trans'!$C132,'Wkpr-201612 TTP Adj Summary'!$D$9:$D$238,'Att B1 123118 Depr_Chg-ex trans'!$D132)</f>
        <v>144645.87052195799</v>
      </c>
      <c r="R132" s="27">
        <f>SUMIFS('Wkpr-Stdy Bal (ex. trnsptn)'!$R$9:$R$534,'Wkpr-Stdy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Summary'!$R$9:$R$238,'Wkpr-201612 TTP Adj Summary'!$B$9:$B$238,'Att B1 123118 Depr_Chg-ex trans'!$B132,'Wkpr-201612 TTP Adj Summary'!$C$9:$C$238,'Att B1 123118 Depr_Chg-ex trans'!$C132,'Wkpr-201612 TTP Adj Summary'!$D$9:$D$238,'Att B1 123118 Depr_Chg-ex trans'!$D132)</f>
        <v>76559.008698041987</v>
      </c>
      <c r="S132" s="27">
        <f>SUMIFS('Wkpr-Stdy Bal (ex. trnsptn)'!$S$9:$S$534,'Wkpr-Stdy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Summary'!$S$9:$S$238,'Wkpr-201612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  <c r="T132" s="27">
        <f>SUMIFS('Wkpr-Stdy Bal (ex. trnsptn)'!$T$9:$T$534,'Wkpr-Stdy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Summary'!$T$9:$T$238,'Wkpr-201612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  <c r="U132" s="27">
        <f>SUMIFS('Wkpr-Stdy Bal (ex. trnsptn)'!$U$9:$U$534,'Wkpr-Stdy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Summary'!$U$9:$U$238,'Wkpr-201612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</row>
    <row r="133" spans="2:21" x14ac:dyDescent="0.2">
      <c r="B133" s="26" t="s">
        <v>29</v>
      </c>
      <c r="C133" s="26" t="s">
        <v>158</v>
      </c>
      <c r="D133" s="26">
        <f t="shared" si="31"/>
        <v>335000</v>
      </c>
      <c r="E133" s="36">
        <v>335</v>
      </c>
      <c r="F133" s="26" t="s">
        <v>36</v>
      </c>
      <c r="G133" s="27">
        <f>SUMIFS('Wkpr-Stdy Bal (ex. trnsptn)'!$G$9:$G$534,'Wkpr-Stdy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Summary'!$G$9:$G$238,'Wkpr-201612 TTP Adj Summary'!$B$9:$B$238,'Att B1 123118 Depr_Chg-ex trans'!$B133,'Wkpr-201612 TTP Adj Summary'!$C$9:$C$238,'Att B1 123118 Depr_Chg-ex trans'!$C133,'Wkpr-201612 TTP Adj Summary'!$D$9:$D$238,'Att B1 123118 Depr_Chg-ex trans'!$D133)</f>
        <v>3308646.69</v>
      </c>
      <c r="I133" s="37">
        <f>'Wkpr-Stdy Bal (ex. trnsptn)'!I133</f>
        <v>8.0000000000000002E-3</v>
      </c>
      <c r="J133" s="28">
        <f t="shared" si="32"/>
        <v>26469.17352</v>
      </c>
      <c r="L133" s="37">
        <f>'Wkpr-Stdy Bal (ex. trnsptn)'!L133</f>
        <v>1.66E-2</v>
      </c>
      <c r="N133" s="28">
        <f t="shared" si="33"/>
        <v>54923.535054</v>
      </c>
      <c r="O133" s="28">
        <f t="shared" si="34"/>
        <v>28454.361534</v>
      </c>
      <c r="Q133" s="27">
        <f>SUMIFS('Wkpr-Stdy Bal (ex. trnsptn)'!$Q$9:$Q$534,'Wkpr-Stdy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Summary'!$Q$9:$Q$238,'Wkpr-201612 TTP Adj Summary'!$B$9:$B$238,'Att B1 123118 Depr_Chg-ex trans'!$B133,'Wkpr-201612 TTP Adj Summary'!$C$9:$C$238,'Att B1 123118 Depr_Chg-ex trans'!$C133,'Wkpr-201612 TTP Adj Summary'!$D$9:$D$238,'Att B1 123118 Depr_Chg-ex trans'!$D133)</f>
        <v>18606.3070070826</v>
      </c>
      <c r="R133" s="27">
        <f>SUMIFS('Wkpr-Stdy Bal (ex. trnsptn)'!$R$9:$R$534,'Wkpr-Stdy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Summary'!$R$9:$R$238,'Wkpr-201612 TTP Adj Summary'!$B$9:$B$238,'Att B1 123118 Depr_Chg-ex trans'!$B133,'Wkpr-201612 TTP Adj Summary'!$C$9:$C$238,'Att B1 123118 Depr_Chg-ex trans'!$C133,'Wkpr-201612 TTP Adj Summary'!$D$9:$D$238,'Att B1 123118 Depr_Chg-ex trans'!$D133)</f>
        <v>9848.0545269173999</v>
      </c>
      <c r="S133" s="27">
        <f>SUMIFS('Wkpr-Stdy Bal (ex. trnsptn)'!$S$9:$S$534,'Wkpr-Stdy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Summary'!$S$9:$S$238,'Wkpr-201612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  <c r="T133" s="27">
        <f>SUMIFS('Wkpr-Stdy Bal (ex. trnsptn)'!$T$9:$T$534,'Wkpr-Stdy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Summary'!$T$9:$T$238,'Wkpr-201612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  <c r="U133" s="27">
        <f>SUMIFS('Wkpr-Stdy Bal (ex. trnsptn)'!$U$9:$U$534,'Wkpr-Stdy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Summary'!$U$9:$U$238,'Wkpr-201612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</row>
    <row r="134" spans="2:21" x14ac:dyDescent="0.2">
      <c r="B134" s="26" t="s">
        <v>29</v>
      </c>
      <c r="C134" s="26" t="s">
        <v>158</v>
      </c>
      <c r="D134" s="26">
        <f t="shared" si="31"/>
        <v>335100</v>
      </c>
      <c r="E134" s="26">
        <v>335.1</v>
      </c>
      <c r="F134" s="26" t="s">
        <v>142</v>
      </c>
      <c r="G134" s="27">
        <f>SUMIFS('Wkpr-Stdy Bal (ex. trnsptn)'!$G$9:$G$534,'Wkpr-Stdy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Summary'!$G$9:$G$238,'Wkpr-201612 TTP Adj Summary'!$B$9:$B$238,'Att B1 123118 Depr_Chg-ex trans'!$B134,'Wkpr-201612 TTP Adj Summary'!$C$9:$C$238,'Att B1 123118 Depr_Chg-ex trans'!$C134,'Wkpr-201612 TTP Adj Summary'!$D$9:$D$238,'Att B1 123118 Depr_Chg-ex trans'!$D134)</f>
        <v>355980.02</v>
      </c>
      <c r="I134" s="37">
        <f>'Wkpr-Stdy Bal (ex. trnsptn)'!I134</f>
        <v>7.4000000000000003E-3</v>
      </c>
      <c r="J134" s="28">
        <f t="shared" si="32"/>
        <v>2634.252148</v>
      </c>
      <c r="L134" s="37">
        <f>'Wkpr-Stdy Bal (ex. trnsptn)'!L134</f>
        <v>1.18E-2</v>
      </c>
      <c r="N134" s="28">
        <f t="shared" si="33"/>
        <v>4200.5642360000002</v>
      </c>
      <c r="O134" s="28">
        <f t="shared" si="34"/>
        <v>1566.3120880000001</v>
      </c>
      <c r="Q134" s="27">
        <f>SUMIFS('Wkpr-Stdy Bal (ex. trnsptn)'!$Q$9:$Q$534,'Wkpr-Stdy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Summary'!$Q$9:$Q$238,'Wkpr-201612 TTP Adj Summary'!$B$9:$B$238,'Att B1 123118 Depr_Chg-ex trans'!$B134,'Wkpr-201612 TTP Adj Summary'!$C$9:$C$238,'Att B1 123118 Depr_Chg-ex trans'!$C134,'Wkpr-201612 TTP Adj Summary'!$D$9:$D$238,'Att B1 123118 Depr_Chg-ex trans'!$D134)</f>
        <v>1024.2114743432001</v>
      </c>
      <c r="R134" s="27">
        <f>SUMIFS('Wkpr-Stdy Bal (ex. trnsptn)'!$R$9:$R$534,'Wkpr-Stdy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Summary'!$R$9:$R$238,'Wkpr-201612 TTP Adj Summary'!$B$9:$B$238,'Att B1 123118 Depr_Chg-ex trans'!$B134,'Wkpr-201612 TTP Adj Summary'!$C$9:$C$238,'Att B1 123118 Depr_Chg-ex trans'!$C134,'Wkpr-201612 TTP Adj Summary'!$D$9:$D$238,'Att B1 123118 Depr_Chg-ex trans'!$D134)</f>
        <v>542.10061365679996</v>
      </c>
      <c r="S134" s="27">
        <f>SUMIFS('Wkpr-Stdy Bal (ex. trnsptn)'!$S$9:$S$534,'Wkpr-Stdy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Summary'!$S$9:$S$238,'Wkpr-201612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  <c r="T134" s="27">
        <f>SUMIFS('Wkpr-Stdy Bal (ex. trnsptn)'!$T$9:$T$534,'Wkpr-Stdy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Summary'!$T$9:$T$238,'Wkpr-201612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  <c r="U134" s="27">
        <f>SUMIFS('Wkpr-Stdy Bal (ex. trnsptn)'!$U$9:$U$534,'Wkpr-Stdy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Summary'!$U$9:$U$238,'Wkpr-201612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</row>
    <row r="135" spans="2:21" x14ac:dyDescent="0.2">
      <c r="B135" s="26" t="s">
        <v>29</v>
      </c>
      <c r="C135" s="26" t="s">
        <v>158</v>
      </c>
      <c r="D135" s="26">
        <f t="shared" si="31"/>
        <v>335150</v>
      </c>
      <c r="E135" s="26">
        <v>335.15</v>
      </c>
      <c r="F135" s="26" t="s">
        <v>142</v>
      </c>
      <c r="G135" s="27">
        <f>SUMIFS('Wkpr-Stdy Bal (ex. trnsptn)'!$G$9:$G$534,'Wkpr-Stdy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Summary'!$G$9:$G$238,'Wkpr-201612 TTP Adj Summary'!$B$9:$B$238,'Att B1 123118 Depr_Chg-ex trans'!$B135,'Wkpr-201612 TTP Adj Summary'!$C$9:$C$238,'Att B1 123118 Depr_Chg-ex trans'!$C135,'Wkpr-201612 TTP Adj Summary'!$D$9:$D$238,'Att B1 123118 Depr_Chg-ex trans'!$D135)</f>
        <v>451088.25</v>
      </c>
      <c r="I135" s="37">
        <f>'Wkpr-Stdy Bal (ex. trnsptn)'!I135</f>
        <v>1.2800000000000001E-2</v>
      </c>
      <c r="J135" s="28">
        <f t="shared" si="32"/>
        <v>5773.9296000000004</v>
      </c>
      <c r="L135" s="37">
        <f>'Wkpr-Stdy Bal (ex. trnsptn)'!L135</f>
        <v>2.63E-2</v>
      </c>
      <c r="N135" s="28">
        <f t="shared" si="33"/>
        <v>11863.620975</v>
      </c>
      <c r="O135" s="28">
        <f t="shared" si="34"/>
        <v>6089.6913749999994</v>
      </c>
      <c r="Q135" s="27">
        <f>SUMIFS('Wkpr-Stdy Bal (ex. trnsptn)'!$Q$9:$Q$534,'Wkpr-Stdy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Summary'!$Q$9:$Q$238,'Wkpr-201612 TTP Adj Summary'!$B$9:$B$238,'Att B1 123118 Depr_Chg-ex trans'!$B135,'Wkpr-201612 TTP Adj Summary'!$C$9:$C$238,'Att B1 123118 Depr_Chg-ex trans'!$C135,'Wkpr-201612 TTP Adj Summary'!$D$9:$D$238,'Att B1 123118 Depr_Chg-ex trans'!$D135)</f>
        <v>3982.0491901124997</v>
      </c>
      <c r="R135" s="27">
        <f>SUMIFS('Wkpr-Stdy Bal (ex. trnsptn)'!$R$9:$R$534,'Wkpr-Stdy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Summary'!$R$9:$R$238,'Wkpr-201612 TTP Adj Summary'!$B$9:$B$238,'Att B1 123118 Depr_Chg-ex trans'!$B135,'Wkpr-201612 TTP Adj Summary'!$C$9:$C$238,'Att B1 123118 Depr_Chg-ex trans'!$C135,'Wkpr-201612 TTP Adj Summary'!$D$9:$D$238,'Att B1 123118 Depr_Chg-ex trans'!$D135)</f>
        <v>2107.6421848874998</v>
      </c>
      <c r="S135" s="27">
        <f>SUMIFS('Wkpr-Stdy Bal (ex. trnsptn)'!$S$9:$S$534,'Wkpr-Stdy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Summary'!$S$9:$S$238,'Wkpr-201612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  <c r="T135" s="27">
        <f>SUMIFS('Wkpr-Stdy Bal (ex. trnsptn)'!$T$9:$T$534,'Wkpr-Stdy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Summary'!$T$9:$T$238,'Wkpr-201612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  <c r="U135" s="27">
        <f>SUMIFS('Wkpr-Stdy Bal (ex. trnsptn)'!$U$9:$U$534,'Wkpr-Stdy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Summary'!$U$9:$U$238,'Wkpr-201612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</row>
    <row r="136" spans="2:21" x14ac:dyDescent="0.2">
      <c r="B136" s="26" t="s">
        <v>29</v>
      </c>
      <c r="C136" s="26" t="s">
        <v>158</v>
      </c>
      <c r="D136" s="26">
        <f t="shared" si="31"/>
        <v>335200</v>
      </c>
      <c r="E136" s="26">
        <v>335.2</v>
      </c>
      <c r="F136" s="26" t="s">
        <v>143</v>
      </c>
      <c r="G136" s="27">
        <f>SUMIFS('Wkpr-Stdy Bal (ex. trnsptn)'!$G$9:$G$534,'Wkpr-Stdy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Summary'!$G$9:$G$238,'Wkpr-201612 TTP Adj Summary'!$B$9:$B$238,'Att B1 123118 Depr_Chg-ex trans'!$B136,'Wkpr-201612 TTP Adj Summary'!$C$9:$C$238,'Att B1 123118 Depr_Chg-ex trans'!$C136,'Wkpr-201612 TTP Adj Summary'!$D$9:$D$238,'Att B1 123118 Depr_Chg-ex trans'!$D136)</f>
        <v>39962.49</v>
      </c>
      <c r="I136" s="37">
        <f>'Wkpr-Stdy Bal (ex. trnsptn)'!I136</f>
        <v>1.61E-2</v>
      </c>
      <c r="J136" s="28">
        <f t="shared" si="32"/>
        <v>643.39608899999996</v>
      </c>
      <c r="L136" s="37">
        <f>'Wkpr-Stdy Bal (ex. trnsptn)'!L136</f>
        <v>2.6800000000000001E-2</v>
      </c>
      <c r="N136" s="28">
        <f t="shared" si="33"/>
        <v>1070.9947319999999</v>
      </c>
      <c r="O136" s="28">
        <f t="shared" si="34"/>
        <v>427.59864299999992</v>
      </c>
      <c r="Q136" s="27">
        <f>SUMIFS('Wkpr-Stdy Bal (ex. trnsptn)'!$Q$9:$Q$534,'Wkpr-Stdy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Summary'!$Q$9:$Q$238,'Wkpr-201612 TTP Adj Summary'!$B$9:$B$238,'Att B1 123118 Depr_Chg-ex trans'!$B136,'Wkpr-201612 TTP Adj Summary'!$C$9:$C$238,'Att B1 123118 Depr_Chg-ex trans'!$C136,'Wkpr-201612 TTP Adj Summary'!$D$9:$D$238,'Att B1 123118 Depr_Chg-ex trans'!$D136)</f>
        <v>279.60675265769993</v>
      </c>
      <c r="R136" s="27">
        <f>SUMIFS('Wkpr-Stdy Bal (ex. trnsptn)'!$R$9:$R$534,'Wkpr-Stdy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Summary'!$R$9:$R$238,'Wkpr-201612 TTP Adj Summary'!$B$9:$B$238,'Att B1 123118 Depr_Chg-ex trans'!$B136,'Wkpr-201612 TTP Adj Summary'!$C$9:$C$238,'Att B1 123118 Depr_Chg-ex trans'!$C136,'Wkpr-201612 TTP Adj Summary'!$D$9:$D$238,'Att B1 123118 Depr_Chg-ex trans'!$D136)</f>
        <v>147.99189034229997</v>
      </c>
      <c r="S136" s="27">
        <f>SUMIFS('Wkpr-Stdy Bal (ex. trnsptn)'!$S$9:$S$534,'Wkpr-Stdy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Summary'!$S$9:$S$238,'Wkpr-201612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  <c r="T136" s="27">
        <f>SUMIFS('Wkpr-Stdy Bal (ex. trnsptn)'!$T$9:$T$534,'Wkpr-Stdy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Summary'!$T$9:$T$238,'Wkpr-201612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  <c r="U136" s="27">
        <f>SUMIFS('Wkpr-Stdy Bal (ex. trnsptn)'!$U$9:$U$534,'Wkpr-Stdy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Summary'!$U$9:$U$238,'Wkpr-201612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</row>
    <row r="137" spans="2:21" x14ac:dyDescent="0.2">
      <c r="B137" s="26" t="s">
        <v>29</v>
      </c>
      <c r="C137" s="26" t="s">
        <v>158</v>
      </c>
      <c r="D137" s="26">
        <f t="shared" si="31"/>
        <v>336000</v>
      </c>
      <c r="E137" s="36">
        <v>336</v>
      </c>
      <c r="F137" s="26" t="s">
        <v>144</v>
      </c>
      <c r="G137" s="27">
        <f>SUMIFS('Wkpr-Stdy Bal (ex. trnsptn)'!$G$9:$G$534,'Wkpr-Stdy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Summary'!$G$9:$G$238,'Wkpr-201612 TTP Adj Summary'!$B$9:$B$238,'Att B1 123118 Depr_Chg-ex trans'!$B137,'Wkpr-201612 TTP Adj Summary'!$C$9:$C$238,'Att B1 123118 Depr_Chg-ex trans'!$C137,'Wkpr-201612 TTP Adj Summary'!$D$9:$D$238,'Att B1 123118 Depr_Chg-ex trans'!$D137)</f>
        <v>259749.63</v>
      </c>
      <c r="I137" s="37">
        <f>'Wkpr-Stdy Bal (ex. trnsptn)'!I137</f>
        <v>1.89E-2</v>
      </c>
      <c r="J137" s="28">
        <f t="shared" si="32"/>
        <v>4909.2680069999997</v>
      </c>
      <c r="L137" s="37">
        <f>'Wkpr-Stdy Bal (ex. trnsptn)'!L137</f>
        <v>2.9600000000000001E-2</v>
      </c>
      <c r="N137" s="28">
        <f t="shared" si="33"/>
        <v>7688.5890480000007</v>
      </c>
      <c r="O137" s="28">
        <f t="shared" si="34"/>
        <v>2779.3210410000011</v>
      </c>
      <c r="Q137" s="27">
        <f>SUMIFS('Wkpr-Stdy Bal (ex. trnsptn)'!$Q$9:$Q$534,'Wkpr-Stdy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Summary'!$Q$9:$Q$238,'Wkpr-201612 TTP Adj Summary'!$B$9:$B$238,'Att B1 123118 Depr_Chg-ex trans'!$B137,'Wkpr-201612 TTP Adj Summary'!$C$9:$C$238,'Att B1 123118 Depr_Chg-ex trans'!$C137,'Wkpr-201612 TTP Adj Summary'!$D$9:$D$238,'Att B1 123118 Depr_Chg-ex trans'!$D137)</f>
        <v>1817.3980287099007</v>
      </c>
      <c r="R137" s="27">
        <f>SUMIFS('Wkpr-Stdy Bal (ex. trnsptn)'!$R$9:$R$534,'Wkpr-Stdy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Summary'!$R$9:$R$238,'Wkpr-201612 TTP Adj Summary'!$B$9:$B$238,'Att B1 123118 Depr_Chg-ex trans'!$B137,'Wkpr-201612 TTP Adj Summary'!$C$9:$C$238,'Att B1 123118 Depr_Chg-ex trans'!$C137,'Wkpr-201612 TTP Adj Summary'!$D$9:$D$238,'Att B1 123118 Depr_Chg-ex trans'!$D137)</f>
        <v>961.92301229010013</v>
      </c>
      <c r="S137" s="27">
        <f>SUMIFS('Wkpr-Stdy Bal (ex. trnsptn)'!$S$9:$S$534,'Wkpr-Stdy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Summary'!$S$9:$S$238,'Wkpr-201612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  <c r="T137" s="27">
        <f>SUMIFS('Wkpr-Stdy Bal (ex. trnsptn)'!$T$9:$T$534,'Wkpr-Stdy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Summary'!$T$9:$T$238,'Wkpr-201612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  <c r="U137" s="27">
        <f>SUMIFS('Wkpr-Stdy Bal (ex. trnsptn)'!$U$9:$U$534,'Wkpr-Stdy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Summary'!$U$9:$U$238,'Wkpr-201612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</row>
    <row r="138" spans="2:21" x14ac:dyDescent="0.2">
      <c r="F138" s="26" t="s">
        <v>38</v>
      </c>
      <c r="G138" s="40">
        <f>SUM(G119:G137)</f>
        <v>198133688.88000003</v>
      </c>
      <c r="J138" s="40">
        <f>SUM(J119:J137)</f>
        <v>3575505.8623520001</v>
      </c>
      <c r="N138" s="40">
        <f>SUM(N119:N137)</f>
        <v>4494865.6428500004</v>
      </c>
      <c r="O138" s="40">
        <f>SUM(O119:O137)</f>
        <v>919359.78049800033</v>
      </c>
      <c r="Q138" s="40">
        <f>SUM(Q119:Q137)</f>
        <v>601169.36046764231</v>
      </c>
      <c r="R138" s="40">
        <f>SUM(R119:R137)</f>
        <v>318190.42003035784</v>
      </c>
      <c r="S138" s="40">
        <f>SUM(S119:S137)</f>
        <v>0</v>
      </c>
      <c r="T138" s="40">
        <f>SUM(T119:T137)</f>
        <v>0</v>
      </c>
      <c r="U138" s="40">
        <f>SUM(U119:U137)</f>
        <v>0</v>
      </c>
    </row>
    <row r="139" spans="2:21" x14ac:dyDescent="0.2">
      <c r="J139" s="28"/>
      <c r="N139" s="28"/>
      <c r="O139" s="28"/>
      <c r="Q139" s="28"/>
      <c r="R139" s="28"/>
      <c r="S139" s="28"/>
      <c r="T139" s="28"/>
      <c r="U139" s="28"/>
    </row>
    <row r="140" spans="2:21" x14ac:dyDescent="0.2">
      <c r="F140" s="26" t="s">
        <v>42</v>
      </c>
      <c r="J140" s="28"/>
      <c r="N140" s="28"/>
      <c r="O140" s="28"/>
      <c r="Q140" s="28"/>
      <c r="R140" s="28"/>
      <c r="S140" s="28"/>
      <c r="T140" s="28"/>
      <c r="U140" s="28"/>
    </row>
    <row r="141" spans="2:21" x14ac:dyDescent="0.2">
      <c r="B141" s="26" t="s">
        <v>29</v>
      </c>
      <c r="C141" s="26" t="s">
        <v>43</v>
      </c>
      <c r="D141" s="26">
        <f t="shared" ref="D141:D151" si="38">E141*1000</f>
        <v>330300</v>
      </c>
      <c r="E141" s="26">
        <v>330.3</v>
      </c>
      <c r="F141" s="26" t="s">
        <v>44</v>
      </c>
      <c r="G141" s="27">
        <f>SUMIFS('Wkpr-Stdy Bal (ex. trnsptn)'!$G$9:$G$534,'Wkpr-Stdy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Summary'!$G$9:$G$238,'Wkpr-201612 TTP Adj Summary'!$B$9:$B$238,'Att B1 123118 Depr_Chg-ex trans'!$B141,'Wkpr-201612 TTP Adj Summary'!$C$9:$C$238,'Att B1 123118 Depr_Chg-ex trans'!$C141,'Wkpr-201612 TTP Adj Summary'!$D$9:$D$238,'Att B1 123118 Depr_Chg-ex trans'!$D141)</f>
        <v>23166.89</v>
      </c>
      <c r="I141" s="37">
        <f>'Wkpr-Stdy Bal (ex. trnsptn)'!I141</f>
        <v>4.0300000000000002E-2</v>
      </c>
      <c r="J141" s="28">
        <f t="shared" ref="J141:J151" si="39">G141*I141</f>
        <v>933.62566700000002</v>
      </c>
      <c r="L141" s="37">
        <f>'Wkpr-Stdy Bal (ex. trnsptn)'!L141</f>
        <v>2.0799999999999999E-2</v>
      </c>
      <c r="N141" s="28">
        <f t="shared" ref="N141:N151" si="40">G141*L141</f>
        <v>481.87131199999999</v>
      </c>
      <c r="O141" s="28">
        <f t="shared" ref="O141:O151" si="41">N141-J141</f>
        <v>-451.75435500000003</v>
      </c>
      <c r="Q141" s="27">
        <f>SUMIFS('Wkpr-Stdy Bal (ex. trnsptn)'!$Q$9:$Q$534,'Wkpr-Stdy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Summary'!$Q$9:$Q$238,'Wkpr-201612 TTP Adj Summary'!$B$9:$B$238,'Att B1 123118 Depr_Chg-ex trans'!$B141,'Wkpr-201612 TTP Adj Summary'!$C$9:$C$238,'Att B1 123118 Depr_Chg-ex trans'!$C141,'Wkpr-201612 TTP Adj Summary'!$D$9:$D$238,'Att B1 123118 Depr_Chg-ex trans'!$D141)</f>
        <v>-295.40217273449997</v>
      </c>
      <c r="R141" s="27">
        <f>SUMIFS('Wkpr-Stdy Bal (ex. trnsptn)'!$R$9:$R$534,'Wkpr-Stdy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Summary'!$R$9:$R$238,'Wkpr-201612 TTP Adj Summary'!$B$9:$B$238,'Att B1 123118 Depr_Chg-ex trans'!$B141,'Wkpr-201612 TTP Adj Summary'!$C$9:$C$238,'Att B1 123118 Depr_Chg-ex trans'!$C141,'Wkpr-201612 TTP Adj Summary'!$D$9:$D$238,'Att B1 123118 Depr_Chg-ex trans'!$D141)</f>
        <v>-156.35218226549998</v>
      </c>
      <c r="S141" s="27">
        <f>SUMIFS('Wkpr-Stdy Bal (ex. trnsptn)'!$S$9:$S$534,'Wkpr-Stdy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Summary'!$S$9:$S$238,'Wkpr-201612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  <c r="T141" s="27">
        <f>SUMIFS('Wkpr-Stdy Bal (ex. trnsptn)'!$T$9:$T$534,'Wkpr-Stdy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Summary'!$T$9:$T$238,'Wkpr-201612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  <c r="U141" s="27">
        <f>SUMIFS('Wkpr-Stdy Bal (ex. trnsptn)'!$U$9:$U$534,'Wkpr-Stdy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Summary'!$U$9:$U$238,'Wkpr-201612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</row>
    <row r="142" spans="2:21" x14ac:dyDescent="0.2">
      <c r="B142" s="26" t="s">
        <v>29</v>
      </c>
      <c r="C142" s="26" t="s">
        <v>43</v>
      </c>
      <c r="D142" s="26">
        <f t="shared" si="38"/>
        <v>330400</v>
      </c>
      <c r="E142" s="26">
        <v>330.4</v>
      </c>
      <c r="F142" s="26" t="s">
        <v>45</v>
      </c>
      <c r="G142" s="27">
        <f>SUMIFS('Wkpr-Stdy Bal (ex. trnsptn)'!$G$9:$G$534,'Wkpr-Stdy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Summary'!$G$9:$G$238,'Wkpr-201612 TTP Adj Summary'!$B$9:$B$238,'Att B1 123118 Depr_Chg-ex trans'!$B142,'Wkpr-201612 TTP Adj Summary'!$C$9:$C$238,'Att B1 123118 Depr_Chg-ex trans'!$C142,'Wkpr-201612 TTP Adj Summary'!$D$9:$D$238,'Att B1 123118 Depr_Chg-ex trans'!$D142)</f>
        <v>2708437.11</v>
      </c>
      <c r="I142" s="37">
        <f>'Wkpr-Stdy Bal (ex. trnsptn)'!I142</f>
        <v>2.81E-2</v>
      </c>
      <c r="J142" s="28">
        <f t="shared" si="39"/>
        <v>76107.082790999993</v>
      </c>
      <c r="L142" s="37">
        <f>'Wkpr-Stdy Bal (ex. trnsptn)'!L142</f>
        <v>1.7299999999999999E-2</v>
      </c>
      <c r="N142" s="28">
        <f t="shared" si="40"/>
        <v>46855.962002999993</v>
      </c>
      <c r="O142" s="28">
        <f t="shared" si="41"/>
        <v>-29251.120788</v>
      </c>
      <c r="Q142" s="27">
        <f>SUMIFS('Wkpr-Stdy Bal (ex. trnsptn)'!$Q$9:$Q$534,'Wkpr-Stdy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Summary'!$Q$9:$Q$238,'Wkpr-201612 TTP Adj Summary'!$B$9:$B$238,'Att B1 123118 Depr_Chg-ex trans'!$B142,'Wkpr-201612 TTP Adj Summary'!$C$9:$C$238,'Att B1 123118 Depr_Chg-ex trans'!$C142,'Wkpr-201612 TTP Adj Summary'!$D$9:$D$238,'Att B1 123118 Depr_Chg-ex trans'!$D142)</f>
        <v>-19127.307883273203</v>
      </c>
      <c r="R142" s="27">
        <f>SUMIFS('Wkpr-Stdy Bal (ex. trnsptn)'!$R$9:$R$534,'Wkpr-Stdy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Summary'!$R$9:$R$238,'Wkpr-201612 TTP Adj Summary'!$B$9:$B$238,'Att B1 123118 Depr_Chg-ex trans'!$B142,'Wkpr-201612 TTP Adj Summary'!$C$9:$C$238,'Att B1 123118 Depr_Chg-ex trans'!$C142,'Wkpr-201612 TTP Adj Summary'!$D$9:$D$238,'Att B1 123118 Depr_Chg-ex trans'!$D142)</f>
        <v>-10123.812904726798</v>
      </c>
      <c r="S142" s="27">
        <f>SUMIFS('Wkpr-Stdy Bal (ex. trnsptn)'!$S$9:$S$534,'Wkpr-Stdy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Summary'!$S$9:$S$238,'Wkpr-201612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  <c r="T142" s="27">
        <f>SUMIFS('Wkpr-Stdy Bal (ex. trnsptn)'!$T$9:$T$534,'Wkpr-Stdy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Summary'!$T$9:$T$238,'Wkpr-201612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  <c r="U142" s="27">
        <f>SUMIFS('Wkpr-Stdy Bal (ex. trnsptn)'!$U$9:$U$534,'Wkpr-Stdy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Summary'!$U$9:$U$238,'Wkpr-201612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</row>
    <row r="143" spans="2:21" x14ac:dyDescent="0.2">
      <c r="B143" s="26" t="s">
        <v>29</v>
      </c>
      <c r="C143" s="26" t="s">
        <v>43</v>
      </c>
      <c r="D143" s="26">
        <f t="shared" si="38"/>
        <v>331000</v>
      </c>
      <c r="E143" s="36">
        <v>331</v>
      </c>
      <c r="F143" s="26" t="s">
        <v>31</v>
      </c>
      <c r="G143" s="27">
        <f>SUMIFS('Wkpr-Stdy Bal (ex. trnsptn)'!$G$9:$G$534,'Wkpr-Stdy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Summary'!$G$9:$G$238,'Wkpr-201612 TTP Adj Summary'!$B$9:$B$238,'Att B1 123118 Depr_Chg-ex trans'!$B143,'Wkpr-201612 TTP Adj Summary'!$C$9:$C$238,'Att B1 123118 Depr_Chg-ex trans'!$C143,'Wkpr-201612 TTP Adj Summary'!$D$9:$D$238,'Att B1 123118 Depr_Chg-ex trans'!$D143)</f>
        <v>2859474.21</v>
      </c>
      <c r="I143" s="37">
        <f>'Wkpr-Stdy Bal (ex. trnsptn)'!I143</f>
        <v>2.0899999999999998E-2</v>
      </c>
      <c r="J143" s="28">
        <f t="shared" si="39"/>
        <v>59763.010988999995</v>
      </c>
      <c r="L143" s="37">
        <f>'Wkpr-Stdy Bal (ex. trnsptn)'!L143</f>
        <v>1.8100000000000002E-2</v>
      </c>
      <c r="N143" s="28">
        <f t="shared" si="40"/>
        <v>51756.483201000003</v>
      </c>
      <c r="O143" s="28">
        <f t="shared" si="41"/>
        <v>-8006.5277879999921</v>
      </c>
      <c r="Q143" s="27">
        <f>SUMIFS('Wkpr-Stdy Bal (ex. trnsptn)'!$Q$9:$Q$534,'Wkpr-Stdy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Summary'!$Q$9:$Q$238,'Wkpr-201612 TTP Adj Summary'!$B$9:$B$238,'Att B1 123118 Depr_Chg-ex trans'!$B143,'Wkpr-201612 TTP Adj Summary'!$C$9:$C$238,'Att B1 123118 Depr_Chg-ex trans'!$C143,'Wkpr-201612 TTP Adj Summary'!$D$9:$D$238,'Att B1 123118 Depr_Chg-ex trans'!$D143)</f>
        <v>-5235.4685205731948</v>
      </c>
      <c r="R143" s="27">
        <f>SUMIFS('Wkpr-Stdy Bal (ex. trnsptn)'!$R$9:$R$534,'Wkpr-Stdy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Summary'!$R$9:$R$238,'Wkpr-201612 TTP Adj Summary'!$B$9:$B$238,'Att B1 123118 Depr_Chg-ex trans'!$B143,'Wkpr-201612 TTP Adj Summary'!$C$9:$C$238,'Att B1 123118 Depr_Chg-ex trans'!$C143,'Wkpr-201612 TTP Adj Summary'!$D$9:$D$238,'Att B1 123118 Depr_Chg-ex trans'!$D143)</f>
        <v>-2771.0592674267973</v>
      </c>
      <c r="S143" s="27">
        <f>SUMIFS('Wkpr-Stdy Bal (ex. trnsptn)'!$S$9:$S$534,'Wkpr-Stdy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Summary'!$S$9:$S$238,'Wkpr-201612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  <c r="T143" s="27">
        <f>SUMIFS('Wkpr-Stdy Bal (ex. trnsptn)'!$T$9:$T$534,'Wkpr-Stdy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Summary'!$T$9:$T$238,'Wkpr-201612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  <c r="U143" s="27">
        <f>SUMIFS('Wkpr-Stdy Bal (ex. trnsptn)'!$U$9:$U$534,'Wkpr-Stdy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Summary'!$U$9:$U$238,'Wkpr-201612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</row>
    <row r="144" spans="2:21" x14ac:dyDescent="0.2">
      <c r="B144" s="26" t="s">
        <v>29</v>
      </c>
      <c r="C144" s="26" t="s">
        <v>43</v>
      </c>
      <c r="D144" s="26">
        <f t="shared" si="38"/>
        <v>331100</v>
      </c>
      <c r="E144" s="26">
        <v>331.1</v>
      </c>
      <c r="F144" s="26" t="s">
        <v>46</v>
      </c>
      <c r="G144" s="27">
        <f>SUMIFS('Wkpr-Stdy Bal (ex. trnsptn)'!$G$9:$G$534,'Wkpr-Stdy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Summary'!$G$9:$G$238,'Wkpr-201612 TTP Adj Summary'!$B$9:$B$238,'Att B1 123118 Depr_Chg-ex trans'!$B144,'Wkpr-201612 TTP Adj Summary'!$C$9:$C$238,'Att B1 123118 Depr_Chg-ex trans'!$C144,'Wkpr-201612 TTP Adj Summary'!$D$9:$D$238,'Att B1 123118 Depr_Chg-ex trans'!$D144)</f>
        <v>2664.78</v>
      </c>
      <c r="I144" s="37">
        <f>'Wkpr-Stdy Bal (ex. trnsptn)'!I144</f>
        <v>1.35E-2</v>
      </c>
      <c r="J144" s="28">
        <f t="shared" si="39"/>
        <v>35.974530000000001</v>
      </c>
      <c r="L144" s="37">
        <f>'Wkpr-Stdy Bal (ex. trnsptn)'!L144</f>
        <v>1.1000000000000001E-3</v>
      </c>
      <c r="N144" s="28">
        <f t="shared" si="40"/>
        <v>2.9312580000000006</v>
      </c>
      <c r="O144" s="28">
        <f t="shared" si="41"/>
        <v>-33.043272000000002</v>
      </c>
      <c r="Q144" s="27">
        <f>SUMIFS('Wkpr-Stdy Bal (ex. trnsptn)'!$Q$9:$Q$534,'Wkpr-Stdy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Summary'!$Q$9:$Q$238,'Wkpr-201612 TTP Adj Summary'!$B$9:$B$238,'Att B1 123118 Depr_Chg-ex trans'!$B144,'Wkpr-201612 TTP Adj Summary'!$C$9:$C$238,'Att B1 123118 Depr_Chg-ex trans'!$C144,'Wkpr-201612 TTP Adj Summary'!$D$9:$D$238,'Att B1 123118 Depr_Chg-ex trans'!$D144)</f>
        <v>-21.606995560800001</v>
      </c>
      <c r="R144" s="27">
        <f>SUMIFS('Wkpr-Stdy Bal (ex. trnsptn)'!$R$9:$R$534,'Wkpr-Stdy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Summary'!$R$9:$R$238,'Wkpr-201612 TTP Adj Summary'!$B$9:$B$238,'Att B1 123118 Depr_Chg-ex trans'!$B144,'Wkpr-201612 TTP Adj Summary'!$C$9:$C$238,'Att B1 123118 Depr_Chg-ex trans'!$C144,'Wkpr-201612 TTP Adj Summary'!$D$9:$D$238,'Att B1 123118 Depr_Chg-ex trans'!$D144)</f>
        <v>-11.436276439199998</v>
      </c>
      <c r="S144" s="27">
        <f>SUMIFS('Wkpr-Stdy Bal (ex. trnsptn)'!$S$9:$S$534,'Wkpr-Stdy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Summary'!$S$9:$S$238,'Wkpr-201612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  <c r="T144" s="27">
        <f>SUMIFS('Wkpr-Stdy Bal (ex. trnsptn)'!$T$9:$T$534,'Wkpr-Stdy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Summary'!$T$9:$T$238,'Wkpr-201612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  <c r="U144" s="27">
        <f>SUMIFS('Wkpr-Stdy Bal (ex. trnsptn)'!$U$9:$U$534,'Wkpr-Stdy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Summary'!$U$9:$U$238,'Wkpr-201612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</row>
    <row r="145" spans="2:21" x14ac:dyDescent="0.2">
      <c r="B145" s="26" t="s">
        <v>29</v>
      </c>
      <c r="C145" s="26" t="s">
        <v>43</v>
      </c>
      <c r="D145" s="26">
        <f t="shared" si="38"/>
        <v>331200</v>
      </c>
      <c r="E145" s="26">
        <v>331.2</v>
      </c>
      <c r="F145" s="26" t="s">
        <v>47</v>
      </c>
      <c r="G145" s="27">
        <f>SUMIFS('Wkpr-Stdy Bal (ex. trnsptn)'!$G$9:$G$534,'Wkpr-Stdy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Summary'!$G$9:$G$238,'Wkpr-201612 TTP Adj Summary'!$B$9:$B$238,'Att B1 123118 Depr_Chg-ex trans'!$B145,'Wkpr-201612 TTP Adj Summary'!$C$9:$C$238,'Att B1 123118 Depr_Chg-ex trans'!$C145,'Wkpr-201612 TTP Adj Summary'!$D$9:$D$238,'Att B1 123118 Depr_Chg-ex trans'!$D145)</f>
        <v>871856.36</v>
      </c>
      <c r="I145" s="37">
        <f>'Wkpr-Stdy Bal (ex. trnsptn)'!I145</f>
        <v>2.29E-2</v>
      </c>
      <c r="J145" s="28">
        <f t="shared" si="39"/>
        <v>19965.510643999998</v>
      </c>
      <c r="L145" s="37">
        <f>'Wkpr-Stdy Bal (ex. trnsptn)'!L145</f>
        <v>2.6699999999999998E-2</v>
      </c>
      <c r="N145" s="28">
        <f t="shared" si="40"/>
        <v>23278.564811999997</v>
      </c>
      <c r="O145" s="28">
        <f t="shared" si="41"/>
        <v>3313.0541679999988</v>
      </c>
      <c r="Q145" s="27">
        <f>SUMIFS('Wkpr-Stdy Bal (ex. trnsptn)'!$Q$9:$Q$534,'Wkpr-Stdy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Summary'!$Q$9:$Q$238,'Wkpr-201612 TTP Adj Summary'!$B$9:$B$238,'Att B1 123118 Depr_Chg-ex trans'!$B145,'Wkpr-201612 TTP Adj Summary'!$C$9:$C$238,'Att B1 123118 Depr_Chg-ex trans'!$C145,'Wkpr-201612 TTP Adj Summary'!$D$9:$D$238,'Att B1 123118 Depr_Chg-ex trans'!$D145)</f>
        <v>2166.4061204551999</v>
      </c>
      <c r="R145" s="27">
        <f>SUMIFS('Wkpr-Stdy Bal (ex. trnsptn)'!$R$9:$R$534,'Wkpr-Stdy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Summary'!$R$9:$R$238,'Wkpr-201612 TTP Adj Summary'!$B$9:$B$238,'Att B1 123118 Depr_Chg-ex trans'!$B145,'Wkpr-201612 TTP Adj Summary'!$C$9:$C$238,'Att B1 123118 Depr_Chg-ex trans'!$C145,'Wkpr-201612 TTP Adj Summary'!$D$9:$D$238,'Att B1 123118 Depr_Chg-ex trans'!$D145)</f>
        <v>1146.6480475447988</v>
      </c>
      <c r="S145" s="27">
        <f>SUMIFS('Wkpr-Stdy Bal (ex. trnsptn)'!$S$9:$S$534,'Wkpr-Stdy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Summary'!$S$9:$S$238,'Wkpr-201612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  <c r="T145" s="27">
        <f>SUMIFS('Wkpr-Stdy Bal (ex. trnsptn)'!$T$9:$T$534,'Wkpr-Stdy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Summary'!$T$9:$T$238,'Wkpr-201612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  <c r="U145" s="27">
        <f>SUMIFS('Wkpr-Stdy Bal (ex. trnsptn)'!$U$9:$U$534,'Wkpr-Stdy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Summary'!$U$9:$U$238,'Wkpr-201612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</row>
    <row r="146" spans="2:21" x14ac:dyDescent="0.2">
      <c r="B146" s="26" t="s">
        <v>29</v>
      </c>
      <c r="C146" s="26" t="s">
        <v>43</v>
      </c>
      <c r="D146" s="26">
        <f t="shared" si="38"/>
        <v>332000</v>
      </c>
      <c r="E146" s="36">
        <v>332</v>
      </c>
      <c r="F146" s="26" t="s">
        <v>48</v>
      </c>
      <c r="G146" s="27">
        <f>SUMIFS('Wkpr-Stdy Bal (ex. trnsptn)'!$G$9:$G$534,'Wkpr-Stdy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Summary'!$G$9:$G$238,'Wkpr-201612 TTP Adj Summary'!$B$9:$B$238,'Att B1 123118 Depr_Chg-ex trans'!$B146,'Wkpr-201612 TTP Adj Summary'!$C$9:$C$238,'Att B1 123118 Depr_Chg-ex trans'!$C146,'Wkpr-201612 TTP Adj Summary'!$D$9:$D$238,'Att B1 123118 Depr_Chg-ex trans'!$D146)</f>
        <v>25345103.16</v>
      </c>
      <c r="I146" s="37">
        <f>'Wkpr-Stdy Bal (ex. trnsptn)'!I146</f>
        <v>1.7100000000000001E-2</v>
      </c>
      <c r="J146" s="28">
        <f t="shared" si="39"/>
        <v>433401.26403600001</v>
      </c>
      <c r="L146" s="37">
        <f>'Wkpr-Stdy Bal (ex. trnsptn)'!L146</f>
        <v>2.3599999999999999E-2</v>
      </c>
      <c r="N146" s="28">
        <f t="shared" si="40"/>
        <v>598144.43457599997</v>
      </c>
      <c r="O146" s="28">
        <f t="shared" si="41"/>
        <v>164743.17053999996</v>
      </c>
      <c r="Q146" s="27">
        <f>SUMIFS('Wkpr-Stdy Bal (ex. trnsptn)'!$Q$9:$Q$534,'Wkpr-Stdy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Summary'!$Q$9:$Q$238,'Wkpr-201612 TTP Adj Summary'!$B$9:$B$238,'Att B1 123118 Depr_Chg-ex trans'!$B146,'Wkpr-201612 TTP Adj Summary'!$C$9:$C$238,'Att B1 123118 Depr_Chg-ex trans'!$C146,'Wkpr-201612 TTP Adj Summary'!$D$9:$D$238,'Att B1 123118 Depr_Chg-ex trans'!$D146)</f>
        <v>107725.55921610596</v>
      </c>
      <c r="R146" s="27">
        <f>SUMIFS('Wkpr-Stdy Bal (ex. trnsptn)'!$R$9:$R$534,'Wkpr-Stdy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Summary'!$R$9:$R$238,'Wkpr-201612 TTP Adj Summary'!$B$9:$B$238,'Att B1 123118 Depr_Chg-ex trans'!$B146,'Wkpr-201612 TTP Adj Summary'!$C$9:$C$238,'Att B1 123118 Depr_Chg-ex trans'!$C146,'Wkpr-201612 TTP Adj Summary'!$D$9:$D$238,'Att B1 123118 Depr_Chg-ex trans'!$D146)</f>
        <v>57017.611323894002</v>
      </c>
      <c r="S146" s="27">
        <f>SUMIFS('Wkpr-Stdy Bal (ex. trnsptn)'!$S$9:$S$534,'Wkpr-Stdy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Summary'!$S$9:$S$238,'Wkpr-201612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  <c r="T146" s="27">
        <f>SUMIFS('Wkpr-Stdy Bal (ex. trnsptn)'!$T$9:$T$534,'Wkpr-Stdy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Summary'!$T$9:$T$238,'Wkpr-201612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  <c r="U146" s="27">
        <f>SUMIFS('Wkpr-Stdy Bal (ex. trnsptn)'!$U$9:$U$534,'Wkpr-Stdy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Summary'!$U$9:$U$238,'Wkpr-201612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</row>
    <row r="147" spans="2:21" x14ac:dyDescent="0.2">
      <c r="B147" s="26" t="s">
        <v>29</v>
      </c>
      <c r="C147" s="26" t="s">
        <v>43</v>
      </c>
      <c r="D147" s="26">
        <f t="shared" si="38"/>
        <v>332100</v>
      </c>
      <c r="E147" s="26">
        <v>332.1</v>
      </c>
      <c r="F147" s="26" t="s">
        <v>49</v>
      </c>
      <c r="G147" s="27">
        <f>SUMIFS('Wkpr-Stdy Bal (ex. trnsptn)'!$G$9:$G$534,'Wkpr-Stdy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Summary'!$G$9:$G$238,'Wkpr-201612 TTP Adj Summary'!$B$9:$B$238,'Att B1 123118 Depr_Chg-ex trans'!$B147,'Wkpr-201612 TTP Adj Summary'!$C$9:$C$238,'Att B1 123118 Depr_Chg-ex trans'!$C147,'Wkpr-201612 TTP Adj Summary'!$D$9:$D$238,'Att B1 123118 Depr_Chg-ex trans'!$D147)</f>
        <v>885404.99</v>
      </c>
      <c r="I147" s="37">
        <f>'Wkpr-Stdy Bal (ex. trnsptn)'!I147</f>
        <v>1.9699999999999999E-2</v>
      </c>
      <c r="J147" s="28">
        <f t="shared" si="39"/>
        <v>17442.478303</v>
      </c>
      <c r="L147" s="37">
        <f>'Wkpr-Stdy Bal (ex. trnsptn)'!L147</f>
        <v>2.4399999999999998E-2</v>
      </c>
      <c r="N147" s="28">
        <f t="shared" si="40"/>
        <v>21603.881755999999</v>
      </c>
      <c r="O147" s="28">
        <f t="shared" si="41"/>
        <v>4161.403452999999</v>
      </c>
      <c r="Q147" s="27">
        <f>SUMIFS('Wkpr-Stdy Bal (ex. trnsptn)'!$Q$9:$Q$534,'Wkpr-Stdy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Summary'!$Q$9:$Q$238,'Wkpr-201612 TTP Adj Summary'!$B$9:$B$238,'Att B1 123118 Depr_Chg-ex trans'!$B147,'Wkpr-201612 TTP Adj Summary'!$C$9:$C$238,'Att B1 123118 Depr_Chg-ex trans'!$C147,'Wkpr-201612 TTP Adj Summary'!$D$9:$D$238,'Att B1 123118 Depr_Chg-ex trans'!$D147)</f>
        <v>2721.1417179167001</v>
      </c>
      <c r="R147" s="27">
        <f>SUMIFS('Wkpr-Stdy Bal (ex. trnsptn)'!$R$9:$R$534,'Wkpr-Stdy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Summary'!$R$9:$R$238,'Wkpr-201612 TTP Adj Summary'!$B$9:$B$238,'Att B1 123118 Depr_Chg-ex trans'!$B147,'Wkpr-201612 TTP Adj Summary'!$C$9:$C$238,'Att B1 123118 Depr_Chg-ex trans'!$C147,'Wkpr-201612 TTP Adj Summary'!$D$9:$D$238,'Att B1 123118 Depr_Chg-ex trans'!$D147)</f>
        <v>1440.2617350832998</v>
      </c>
      <c r="S147" s="27">
        <f>SUMIFS('Wkpr-Stdy Bal (ex. trnsptn)'!$S$9:$S$534,'Wkpr-Stdy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Summary'!$S$9:$S$238,'Wkpr-201612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  <c r="T147" s="27">
        <f>SUMIFS('Wkpr-Stdy Bal (ex. trnsptn)'!$T$9:$T$534,'Wkpr-Stdy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Summary'!$T$9:$T$238,'Wkpr-201612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  <c r="U147" s="27">
        <f>SUMIFS('Wkpr-Stdy Bal (ex. trnsptn)'!$U$9:$U$534,'Wkpr-Stdy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Summary'!$U$9:$U$238,'Wkpr-201612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</row>
    <row r="148" spans="2:21" x14ac:dyDescent="0.2">
      <c r="B148" s="26" t="s">
        <v>29</v>
      </c>
      <c r="C148" s="26" t="s">
        <v>43</v>
      </c>
      <c r="D148" s="26">
        <f t="shared" si="38"/>
        <v>332200</v>
      </c>
      <c r="E148" s="26">
        <v>332.2</v>
      </c>
      <c r="F148" s="26" t="s">
        <v>50</v>
      </c>
      <c r="G148" s="27">
        <f>SUMIFS('Wkpr-Stdy Bal (ex. trnsptn)'!$G$9:$G$534,'Wkpr-Stdy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Summary'!$G$9:$G$238,'Wkpr-201612 TTP Adj Summary'!$B$9:$B$238,'Att B1 123118 Depr_Chg-ex trans'!$B148,'Wkpr-201612 TTP Adj Summary'!$C$9:$C$238,'Att B1 123118 Depr_Chg-ex trans'!$C148,'Wkpr-201612 TTP Adj Summary'!$D$9:$D$238,'Att B1 123118 Depr_Chg-ex trans'!$D148)</f>
        <v>207277.62</v>
      </c>
      <c r="I148" s="37">
        <f>'Wkpr-Stdy Bal (ex. trnsptn)'!I148</f>
        <v>1.78E-2</v>
      </c>
      <c r="J148" s="28">
        <f t="shared" si="39"/>
        <v>3689.5416359999999</v>
      </c>
      <c r="L148" s="37">
        <f>'Wkpr-Stdy Bal (ex. trnsptn)'!L148</f>
        <v>2.64E-2</v>
      </c>
      <c r="N148" s="28">
        <f t="shared" si="40"/>
        <v>5472.1291679999995</v>
      </c>
      <c r="O148" s="28">
        <f t="shared" si="41"/>
        <v>1782.5875319999996</v>
      </c>
      <c r="Q148" s="27">
        <f>SUMIFS('Wkpr-Stdy Bal (ex. trnsptn)'!$Q$9:$Q$534,'Wkpr-Stdy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Summary'!$Q$9:$Q$238,'Wkpr-201612 TTP Adj Summary'!$B$9:$B$238,'Att B1 123118 Depr_Chg-ex trans'!$B148,'Wkpr-201612 TTP Adj Summary'!$C$9:$C$238,'Att B1 123118 Depr_Chg-ex trans'!$C148,'Wkpr-201612 TTP Adj Summary'!$D$9:$D$238,'Att B1 123118 Depr_Chg-ex trans'!$D148)</f>
        <v>1165.6339871748</v>
      </c>
      <c r="R148" s="27">
        <f>SUMIFS('Wkpr-Stdy Bal (ex. trnsptn)'!$R$9:$R$534,'Wkpr-Stdy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Summary'!$R$9:$R$238,'Wkpr-201612 TTP Adj Summary'!$B$9:$B$238,'Att B1 123118 Depr_Chg-ex trans'!$B148,'Wkpr-201612 TTP Adj Summary'!$C$9:$C$238,'Att B1 123118 Depr_Chg-ex trans'!$C148,'Wkpr-201612 TTP Adj Summary'!$D$9:$D$238,'Att B1 123118 Depr_Chg-ex trans'!$D148)</f>
        <v>616.95354482519974</v>
      </c>
      <c r="S148" s="27">
        <f>SUMIFS('Wkpr-Stdy Bal (ex. trnsptn)'!$S$9:$S$534,'Wkpr-Stdy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Summary'!$S$9:$S$238,'Wkpr-201612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  <c r="T148" s="27">
        <f>SUMIFS('Wkpr-Stdy Bal (ex. trnsptn)'!$T$9:$T$534,'Wkpr-Stdy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Summary'!$T$9:$T$238,'Wkpr-201612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  <c r="U148" s="27">
        <f>SUMIFS('Wkpr-Stdy Bal (ex. trnsptn)'!$U$9:$U$534,'Wkpr-Stdy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Summary'!$U$9:$U$238,'Wkpr-201612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</row>
    <row r="149" spans="2:21" x14ac:dyDescent="0.2">
      <c r="B149" s="26" t="s">
        <v>29</v>
      </c>
      <c r="C149" s="26" t="s">
        <v>43</v>
      </c>
      <c r="D149" s="26">
        <f t="shared" si="38"/>
        <v>333000</v>
      </c>
      <c r="E149" s="36">
        <v>333</v>
      </c>
      <c r="F149" s="26" t="s">
        <v>51</v>
      </c>
      <c r="G149" s="27">
        <f>SUMIFS('Wkpr-Stdy Bal (ex. trnsptn)'!$G$9:$G$534,'Wkpr-Stdy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Summary'!$G$9:$G$238,'Wkpr-201612 TTP Adj Summary'!$B$9:$B$238,'Att B1 123118 Depr_Chg-ex trans'!$B149,'Wkpr-201612 TTP Adj Summary'!$C$9:$C$238,'Att B1 123118 Depr_Chg-ex trans'!$C149,'Wkpr-201612 TTP Adj Summary'!$D$9:$D$238,'Att B1 123118 Depr_Chg-ex trans'!$D149)</f>
        <v>2233650.87</v>
      </c>
      <c r="I149" s="37">
        <f>'Wkpr-Stdy Bal (ex. trnsptn)'!I149</f>
        <v>2.4199999999999999E-2</v>
      </c>
      <c r="J149" s="28">
        <f t="shared" si="39"/>
        <v>54054.351053999999</v>
      </c>
      <c r="L149" s="37">
        <f>'Wkpr-Stdy Bal (ex. trnsptn)'!L149</f>
        <v>7.9000000000000008E-3</v>
      </c>
      <c r="N149" s="28">
        <f t="shared" si="40"/>
        <v>17645.841873000001</v>
      </c>
      <c r="O149" s="28">
        <f t="shared" si="41"/>
        <v>-36408.509181000001</v>
      </c>
      <c r="Q149" s="27">
        <f>SUMIFS('Wkpr-Stdy Bal (ex. trnsptn)'!$Q$9:$Q$534,'Wkpr-Stdy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Summary'!$Q$9:$Q$238,'Wkpr-201612 TTP Adj Summary'!$B$9:$B$238,'Att B1 123118 Depr_Chg-ex trans'!$B149,'Wkpr-201612 TTP Adj Summary'!$C$9:$C$238,'Att B1 123118 Depr_Chg-ex trans'!$C149,'Wkpr-201612 TTP Adj Summary'!$D$9:$D$238,'Att B1 123118 Depr_Chg-ex trans'!$D149)</f>
        <v>-23807.524153455903</v>
      </c>
      <c r="R149" s="27">
        <f>SUMIFS('Wkpr-Stdy Bal (ex. trnsptn)'!$R$9:$R$534,'Wkpr-Stdy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Summary'!$R$9:$R$238,'Wkpr-201612 TTP Adj Summary'!$B$9:$B$238,'Att B1 123118 Depr_Chg-ex trans'!$B149,'Wkpr-201612 TTP Adj Summary'!$C$9:$C$238,'Att B1 123118 Depr_Chg-ex trans'!$C149,'Wkpr-201612 TTP Adj Summary'!$D$9:$D$238,'Att B1 123118 Depr_Chg-ex trans'!$D149)</f>
        <v>-12600.985027544099</v>
      </c>
      <c r="S149" s="27">
        <f>SUMIFS('Wkpr-Stdy Bal (ex. trnsptn)'!$S$9:$S$534,'Wkpr-Stdy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Summary'!$S$9:$S$238,'Wkpr-201612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  <c r="T149" s="27">
        <f>SUMIFS('Wkpr-Stdy Bal (ex. trnsptn)'!$T$9:$T$534,'Wkpr-Stdy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Summary'!$T$9:$T$238,'Wkpr-201612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  <c r="U149" s="27">
        <f>SUMIFS('Wkpr-Stdy Bal (ex. trnsptn)'!$U$9:$U$534,'Wkpr-Stdy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Summary'!$U$9:$U$238,'Wkpr-201612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</row>
    <row r="150" spans="2:21" x14ac:dyDescent="0.2">
      <c r="B150" s="26" t="s">
        <v>29</v>
      </c>
      <c r="C150" s="26" t="s">
        <v>43</v>
      </c>
      <c r="D150" s="26">
        <f t="shared" si="38"/>
        <v>334000</v>
      </c>
      <c r="E150" s="36">
        <v>334</v>
      </c>
      <c r="F150" s="26" t="s">
        <v>35</v>
      </c>
      <c r="G150" s="27">
        <f>SUMIFS('Wkpr-Stdy Bal (ex. trnsptn)'!$G$9:$G$534,'Wkpr-Stdy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Summary'!$G$9:$G$238,'Wkpr-201612 TTP Adj Summary'!$B$9:$B$238,'Att B1 123118 Depr_Chg-ex trans'!$B150,'Wkpr-201612 TTP Adj Summary'!$C$9:$C$238,'Att B1 123118 Depr_Chg-ex trans'!$C150,'Wkpr-201612 TTP Adj Summary'!$D$9:$D$238,'Att B1 123118 Depr_Chg-ex trans'!$D150)</f>
        <v>1238855.19</v>
      </c>
      <c r="I150" s="37">
        <f>'Wkpr-Stdy Bal (ex. trnsptn)'!I150</f>
        <v>2.7799999999999998E-2</v>
      </c>
      <c r="J150" s="28">
        <f t="shared" si="39"/>
        <v>34440.174282</v>
      </c>
      <c r="L150" s="37">
        <f>'Wkpr-Stdy Bal (ex. trnsptn)'!L150</f>
        <v>1.2E-2</v>
      </c>
      <c r="N150" s="28">
        <f t="shared" si="40"/>
        <v>14866.262279999999</v>
      </c>
      <c r="O150" s="28">
        <f t="shared" si="41"/>
        <v>-19573.912002000001</v>
      </c>
      <c r="Q150" s="27">
        <f>SUMIFS('Wkpr-Stdy Bal (ex. trnsptn)'!$Q$9:$Q$534,'Wkpr-Stdy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Summary'!$Q$9:$Q$238,'Wkpr-201612 TTP Adj Summary'!$B$9:$B$238,'Att B1 123118 Depr_Chg-ex trans'!$B150,'Wkpr-201612 TTP Adj Summary'!$C$9:$C$238,'Att B1 123118 Depr_Chg-ex trans'!$C150,'Wkpr-201612 TTP Adj Summary'!$D$9:$D$238,'Att B1 123118 Depr_Chg-ex trans'!$D150)</f>
        <v>-12799.381058107801</v>
      </c>
      <c r="R150" s="27">
        <f>SUMIFS('Wkpr-Stdy Bal (ex. trnsptn)'!$R$9:$R$534,'Wkpr-Stdy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Summary'!$R$9:$R$238,'Wkpr-201612 TTP Adj Summary'!$B$9:$B$238,'Att B1 123118 Depr_Chg-ex trans'!$B150,'Wkpr-201612 TTP Adj Summary'!$C$9:$C$238,'Att B1 123118 Depr_Chg-ex trans'!$C150,'Wkpr-201612 TTP Adj Summary'!$D$9:$D$238,'Att B1 123118 Depr_Chg-ex trans'!$D150)</f>
        <v>-6774.5309438922004</v>
      </c>
      <c r="S150" s="27">
        <f>SUMIFS('Wkpr-Stdy Bal (ex. trnsptn)'!$S$9:$S$534,'Wkpr-Stdy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Summary'!$S$9:$S$238,'Wkpr-201612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  <c r="T150" s="27">
        <f>SUMIFS('Wkpr-Stdy Bal (ex. trnsptn)'!$T$9:$T$534,'Wkpr-Stdy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Summary'!$T$9:$T$238,'Wkpr-201612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  <c r="U150" s="27">
        <f>SUMIFS('Wkpr-Stdy Bal (ex. trnsptn)'!$U$9:$U$534,'Wkpr-Stdy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Summary'!$U$9:$U$238,'Wkpr-201612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</row>
    <row r="151" spans="2:21" x14ac:dyDescent="0.2">
      <c r="B151" s="26" t="s">
        <v>29</v>
      </c>
      <c r="C151" s="26" t="s">
        <v>43</v>
      </c>
      <c r="D151" s="26">
        <f t="shared" si="38"/>
        <v>335000</v>
      </c>
      <c r="E151" s="36">
        <v>335</v>
      </c>
      <c r="F151" s="26" t="s">
        <v>36</v>
      </c>
      <c r="G151" s="27">
        <f>SUMIFS('Wkpr-Stdy Bal (ex. trnsptn)'!$G$9:$G$534,'Wkpr-Stdy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Summary'!$G$9:$G$238,'Wkpr-201612 TTP Adj Summary'!$B$9:$B$238,'Att B1 123118 Depr_Chg-ex trans'!$B151,'Wkpr-201612 TTP Adj Summary'!$C$9:$C$238,'Att B1 123118 Depr_Chg-ex trans'!$C151,'Wkpr-201612 TTP Adj Summary'!$D$9:$D$238,'Att B1 123118 Depr_Chg-ex trans'!$D151)</f>
        <v>743233.17</v>
      </c>
      <c r="I151" s="37">
        <f>'Wkpr-Stdy Bal (ex. trnsptn)'!I151</f>
        <v>1.15E-2</v>
      </c>
      <c r="J151" s="28">
        <f t="shared" si="39"/>
        <v>8547.1814549999999</v>
      </c>
      <c r="L151" s="37">
        <f>'Wkpr-Stdy Bal (ex. trnsptn)'!L151</f>
        <v>2.3900000000000001E-2</v>
      </c>
      <c r="N151" s="28">
        <f t="shared" si="40"/>
        <v>17763.272763000001</v>
      </c>
      <c r="O151" s="28">
        <f t="shared" si="41"/>
        <v>9216.0913080000009</v>
      </c>
      <c r="Q151" s="27">
        <f>SUMIFS('Wkpr-Stdy Bal (ex. trnsptn)'!$Q$9:$Q$534,'Wkpr-Stdy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Summary'!$Q$9:$Q$238,'Wkpr-201612 TTP Adj Summary'!$B$9:$B$238,'Att B1 123118 Depr_Chg-ex trans'!$B151,'Wkpr-201612 TTP Adj Summary'!$C$9:$C$238,'Att B1 123118 Depr_Chg-ex trans'!$C151,'Wkpr-201612 TTP Adj Summary'!$D$9:$D$238,'Att B1 123118 Depr_Chg-ex trans'!$D151)</f>
        <v>6026.4021063012005</v>
      </c>
      <c r="R151" s="27">
        <f>SUMIFS('Wkpr-Stdy Bal (ex. trnsptn)'!$R$9:$R$534,'Wkpr-Stdy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Summary'!$R$9:$R$238,'Wkpr-201612 TTP Adj Summary'!$B$9:$B$238,'Att B1 123118 Depr_Chg-ex trans'!$B151,'Wkpr-201612 TTP Adj Summary'!$C$9:$C$238,'Att B1 123118 Depr_Chg-ex trans'!$C151,'Wkpr-201612 TTP Adj Summary'!$D$9:$D$238,'Att B1 123118 Depr_Chg-ex trans'!$D151)</f>
        <v>3189.6892016988004</v>
      </c>
      <c r="S151" s="27">
        <f>SUMIFS('Wkpr-Stdy Bal (ex. trnsptn)'!$S$9:$S$534,'Wkpr-Stdy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Summary'!$S$9:$S$238,'Wkpr-201612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  <c r="T151" s="27">
        <f>SUMIFS('Wkpr-Stdy Bal (ex. trnsptn)'!$T$9:$T$534,'Wkpr-Stdy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Summary'!$T$9:$T$238,'Wkpr-201612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  <c r="U151" s="27">
        <f>SUMIFS('Wkpr-Stdy Bal (ex. trnsptn)'!$U$9:$U$534,'Wkpr-Stdy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Summary'!$U$9:$U$238,'Wkpr-201612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</row>
    <row r="152" spans="2:21" x14ac:dyDescent="0.2">
      <c r="B152" s="42" t="s">
        <v>29</v>
      </c>
      <c r="C152" s="42" t="s">
        <v>43</v>
      </c>
      <c r="D152" s="42">
        <f t="shared" ref="D152" si="42">E152*1000</f>
        <v>336000</v>
      </c>
      <c r="E152" s="118">
        <v>336</v>
      </c>
      <c r="F152" s="42" t="s">
        <v>36</v>
      </c>
      <c r="G152" s="27">
        <f>SUMIFS('Wkpr-Stdy Bal (ex. trnsptn)'!$G$9:$G$534,'Wkpr-Stdy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Summary'!$G$9:$G$238,'Wkpr-201612 TTP Adj Summary'!$B$9:$B$238,'Att B1 123118 Depr_Chg-ex trans'!$B152,'Wkpr-201612 TTP Adj Summary'!$C$9:$C$238,'Att B1 123118 Depr_Chg-ex trans'!$C152,'Wkpr-201612 TTP Adj Summary'!$D$9:$D$238,'Att B1 123118 Depr_Chg-ex trans'!$D152)</f>
        <v>577943.72</v>
      </c>
      <c r="I152" s="37">
        <f>'Wkpr-Stdy Bal (ex. trnsptn)'!I152</f>
        <v>1.9599999999999999E-2</v>
      </c>
      <c r="J152" s="28">
        <f t="shared" ref="J152" si="43">G152*I152</f>
        <v>11327.696911999999</v>
      </c>
      <c r="L152" s="37">
        <f>'Wkpr-Stdy Bal (ex. trnsptn)'!L152</f>
        <v>2.9600000000000001E-2</v>
      </c>
      <c r="N152" s="28">
        <f t="shared" ref="N152" si="44">G152*L152</f>
        <v>17107.134112</v>
      </c>
      <c r="O152" s="28">
        <f t="shared" ref="O152" si="45">N152-J152</f>
        <v>5779.4372000000003</v>
      </c>
      <c r="Q152" s="27">
        <f>SUMIFS('Wkpr-Stdy Bal (ex. trnsptn)'!$Q$9:$Q$534,'Wkpr-Stdy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Summary'!$Q$9:$Q$238,'Wkpr-201612 TTP Adj Summary'!$B$9:$B$238,'Att B1 123118 Depr_Chg-ex trans'!$B152,'Wkpr-201612 TTP Adj Summary'!$C$9:$C$238,'Att B1 123118 Depr_Chg-ex trans'!$C152,'Wkpr-201612 TTP Adj Summary'!$D$9:$D$238,'Att B1 123118 Depr_Chg-ex trans'!$D152)</f>
        <v>3779.1739850800004</v>
      </c>
      <c r="R152" s="27">
        <f>SUMIFS('Wkpr-Stdy Bal (ex. trnsptn)'!$R$9:$R$534,'Wkpr-Stdy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Summary'!$R$9:$R$238,'Wkpr-201612 TTP Adj Summary'!$B$9:$B$238,'Att B1 123118 Depr_Chg-ex trans'!$B152,'Wkpr-201612 TTP Adj Summary'!$C$9:$C$238,'Att B1 123118 Depr_Chg-ex trans'!$C152,'Wkpr-201612 TTP Adj Summary'!$D$9:$D$238,'Att B1 123118 Depr_Chg-ex trans'!$D152)</f>
        <v>2000.2632149199999</v>
      </c>
      <c r="S152" s="27">
        <f>SUMIFS('Wkpr-Stdy Bal (ex. trnsptn)'!$S$9:$S$534,'Wkpr-Stdy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Summary'!$S$9:$S$238,'Wkpr-201612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  <c r="T152" s="27">
        <f>SUMIFS('Wkpr-Stdy Bal (ex. trnsptn)'!$T$9:$T$534,'Wkpr-Stdy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Summary'!$T$9:$T$238,'Wkpr-201612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  <c r="U152" s="27">
        <f>SUMIFS('Wkpr-Stdy Bal (ex. trnsptn)'!$U$9:$U$534,'Wkpr-Stdy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Summary'!$U$9:$U$238,'Wkpr-201612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</row>
    <row r="153" spans="2:21" x14ac:dyDescent="0.2">
      <c r="F153" s="26" t="s">
        <v>38</v>
      </c>
      <c r="G153" s="40">
        <f>SUM(G141:G152)</f>
        <v>37697068.07</v>
      </c>
      <c r="J153" s="40">
        <f>SUM(J141:J152)</f>
        <v>719707.89229899994</v>
      </c>
      <c r="N153" s="40">
        <f>SUM(N141:N152)</f>
        <v>814978.76911399991</v>
      </c>
      <c r="O153" s="40">
        <f>SUM(O141:O152)</f>
        <v>95270.876814999981</v>
      </c>
      <c r="Q153" s="40">
        <f>SUM(Q141:Q152)</f>
        <v>62297.626349328486</v>
      </c>
      <c r="R153" s="40">
        <f t="shared" ref="R153:U153" si="46">SUM(R141:R152)</f>
        <v>32973.25046567151</v>
      </c>
      <c r="S153" s="40">
        <f t="shared" si="46"/>
        <v>0</v>
      </c>
      <c r="T153" s="40">
        <f t="shared" si="46"/>
        <v>0</v>
      </c>
      <c r="U153" s="40">
        <f t="shared" si="46"/>
        <v>0</v>
      </c>
    </row>
    <row r="154" spans="2:21" x14ac:dyDescent="0.2">
      <c r="J154" s="28"/>
      <c r="N154" s="28"/>
      <c r="O154" s="28"/>
      <c r="Q154" s="28"/>
      <c r="R154" s="28"/>
      <c r="S154" s="28"/>
      <c r="T154" s="28"/>
      <c r="U154" s="28"/>
    </row>
    <row r="155" spans="2:21" x14ac:dyDescent="0.2">
      <c r="F155" s="26" t="s">
        <v>159</v>
      </c>
      <c r="J155" s="28"/>
      <c r="N155" s="28"/>
      <c r="O155" s="28"/>
      <c r="Q155" s="28"/>
      <c r="R155" s="28"/>
      <c r="S155" s="28"/>
      <c r="T155" s="28"/>
      <c r="U155" s="28"/>
    </row>
    <row r="156" spans="2:21" x14ac:dyDescent="0.2">
      <c r="B156" s="26" t="s">
        <v>29</v>
      </c>
      <c r="C156" s="26" t="s">
        <v>160</v>
      </c>
      <c r="D156" s="26">
        <f t="shared" ref="D156:D163" si="47">E156*1000</f>
        <v>330300</v>
      </c>
      <c r="E156" s="36">
        <v>330.3</v>
      </c>
      <c r="F156" s="26" t="s">
        <v>44</v>
      </c>
      <c r="G156" s="27">
        <f>SUMIFS('Wkpr-Stdy Bal (ex. trnsptn)'!$G$9:$G$534,'Wkpr-Stdy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Summary'!$G$9:$G$238,'Wkpr-201612 TTP Adj Summary'!$B$9:$B$238,'Att B1 123118 Depr_Chg-ex trans'!$B156,'Wkpr-201612 TTP Adj Summary'!$C$9:$C$238,'Att B1 123118 Depr_Chg-ex trans'!$C156,'Wkpr-201612 TTP Adj Summary'!$D$9:$D$238,'Att B1 123118 Depr_Chg-ex trans'!$D156)</f>
        <v>63563.76</v>
      </c>
      <c r="I156" s="37">
        <f>'Wkpr-Stdy Bal (ex. trnsptn)'!I156</f>
        <v>3.6600000000000001E-2</v>
      </c>
      <c r="J156" s="28">
        <f t="shared" ref="J156:J163" si="48">G156*I156</f>
        <v>2326.4336160000003</v>
      </c>
      <c r="L156" s="37">
        <f>'Wkpr-Stdy Bal (ex. trnsptn)'!L156</f>
        <v>1.38E-2</v>
      </c>
      <c r="N156" s="28">
        <f t="shared" ref="N156:N163" si="49">G156*L156</f>
        <v>877.17988800000001</v>
      </c>
      <c r="O156" s="28">
        <f t="shared" ref="O156:O163" si="50">N156-J156</f>
        <v>-1449.2537280000001</v>
      </c>
      <c r="Q156" s="27">
        <f>SUMIFS('Wkpr-Stdy Bal (ex. trnsptn)'!$Q$9:$Q$534,'Wkpr-Stdy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Summary'!$Q$9:$Q$238,'Wkpr-201612 TTP Adj Summary'!$B$9:$B$238,'Att B1 123118 Depr_Chg-ex trans'!$B156,'Wkpr-201612 TTP Adj Summary'!$C$9:$C$238,'Att B1 123118 Depr_Chg-ex trans'!$C156,'Wkpr-201612 TTP Adj Summary'!$D$9:$D$238,'Att B1 123118 Depr_Chg-ex trans'!$D156)</f>
        <v>-947.66701273920023</v>
      </c>
      <c r="R156" s="27">
        <f>SUMIFS('Wkpr-Stdy Bal (ex. trnsptn)'!$R$9:$R$534,'Wkpr-Stdy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Summary'!$R$9:$R$238,'Wkpr-201612 TTP Adj Summary'!$B$9:$B$238,'Att B1 123118 Depr_Chg-ex trans'!$B156,'Wkpr-201612 TTP Adj Summary'!$C$9:$C$238,'Att B1 123118 Depr_Chg-ex trans'!$C156,'Wkpr-201612 TTP Adj Summary'!$D$9:$D$238,'Att B1 123118 Depr_Chg-ex trans'!$D156)</f>
        <v>-501.58671526080002</v>
      </c>
      <c r="S156" s="27">
        <f>SUMIFS('Wkpr-Stdy Bal (ex. trnsptn)'!$S$9:$S$534,'Wkpr-Stdy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Summary'!$S$9:$S$238,'Wkpr-201612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  <c r="T156" s="27">
        <f>SUMIFS('Wkpr-Stdy Bal (ex. trnsptn)'!$T$9:$T$534,'Wkpr-Stdy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Summary'!$T$9:$T$238,'Wkpr-201612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  <c r="U156" s="27">
        <f>SUMIFS('Wkpr-Stdy Bal (ex. trnsptn)'!$U$9:$U$534,'Wkpr-Stdy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Summary'!$U$9:$U$238,'Wkpr-201612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</row>
    <row r="157" spans="2:21" x14ac:dyDescent="0.2">
      <c r="B157" s="26" t="s">
        <v>29</v>
      </c>
      <c r="C157" s="26" t="s">
        <v>160</v>
      </c>
      <c r="D157" s="26">
        <f t="shared" si="47"/>
        <v>331000</v>
      </c>
      <c r="E157" s="36">
        <v>331</v>
      </c>
      <c r="F157" s="26" t="s">
        <v>31</v>
      </c>
      <c r="G157" s="27">
        <f>SUMIFS('Wkpr-Stdy Bal (ex. trnsptn)'!$G$9:$G$534,'Wkpr-Stdy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Summary'!$G$9:$G$238,'Wkpr-201612 TTP Adj Summary'!$B$9:$B$238,'Att B1 123118 Depr_Chg-ex trans'!$B157,'Wkpr-201612 TTP Adj Summary'!$C$9:$C$238,'Att B1 123118 Depr_Chg-ex trans'!$C157,'Wkpr-201612 TTP Adj Summary'!$D$9:$D$238,'Att B1 123118 Depr_Chg-ex trans'!$D157)</f>
        <v>968637.17</v>
      </c>
      <c r="I157" s="37">
        <f>'Wkpr-Stdy Bal (ex. trnsptn)'!I157</f>
        <v>1.77E-2</v>
      </c>
      <c r="J157" s="28">
        <f t="shared" si="48"/>
        <v>17144.877909000003</v>
      </c>
      <c r="L157" s="37">
        <f>'Wkpr-Stdy Bal (ex. trnsptn)'!L157</f>
        <v>1.32E-2</v>
      </c>
      <c r="N157" s="28">
        <f t="shared" si="49"/>
        <v>12786.010644</v>
      </c>
      <c r="O157" s="28">
        <f t="shared" si="50"/>
        <v>-4358.8672650000026</v>
      </c>
      <c r="Q157" s="27">
        <f>SUMIFS('Wkpr-Stdy Bal (ex. trnsptn)'!$Q$9:$Q$534,'Wkpr-Stdy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Summary'!$Q$9:$Q$238,'Wkpr-201612 TTP Adj Summary'!$B$9:$B$238,'Att B1 123118 Depr_Chg-ex trans'!$B157,'Wkpr-201612 TTP Adj Summary'!$C$9:$C$238,'Att B1 123118 Depr_Chg-ex trans'!$C157,'Wkpr-201612 TTP Adj Summary'!$D$9:$D$238,'Att B1 123118 Depr_Chg-ex trans'!$D157)</f>
        <v>-2850.2633045835009</v>
      </c>
      <c r="R157" s="27">
        <f>SUMIFS('Wkpr-Stdy Bal (ex. trnsptn)'!$R$9:$R$534,'Wkpr-Stdy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Summary'!$R$9:$R$238,'Wkpr-201612 TTP Adj Summary'!$B$9:$B$238,'Att B1 123118 Depr_Chg-ex trans'!$B157,'Wkpr-201612 TTP Adj Summary'!$C$9:$C$238,'Att B1 123118 Depr_Chg-ex trans'!$C157,'Wkpr-201612 TTP Adj Summary'!$D$9:$D$238,'Att B1 123118 Depr_Chg-ex trans'!$D157)</f>
        <v>-1508.6039604165007</v>
      </c>
      <c r="S157" s="27">
        <f>SUMIFS('Wkpr-Stdy Bal (ex. trnsptn)'!$S$9:$S$534,'Wkpr-Stdy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Summary'!$S$9:$S$238,'Wkpr-201612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  <c r="T157" s="27">
        <f>SUMIFS('Wkpr-Stdy Bal (ex. trnsptn)'!$T$9:$T$534,'Wkpr-Stdy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Summary'!$T$9:$T$238,'Wkpr-201612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  <c r="U157" s="27">
        <f>SUMIFS('Wkpr-Stdy Bal (ex. trnsptn)'!$U$9:$U$534,'Wkpr-Stdy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Summary'!$U$9:$U$238,'Wkpr-201612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</row>
    <row r="158" spans="2:21" x14ac:dyDescent="0.2">
      <c r="B158" s="26" t="s">
        <v>29</v>
      </c>
      <c r="C158" s="26" t="s">
        <v>160</v>
      </c>
      <c r="D158" s="26">
        <f t="shared" si="47"/>
        <v>331200</v>
      </c>
      <c r="E158" s="36">
        <v>331.2</v>
      </c>
      <c r="F158" s="26" t="s">
        <v>47</v>
      </c>
      <c r="G158" s="27">
        <f>SUMIFS('Wkpr-Stdy Bal (ex. trnsptn)'!$G$9:$G$534,'Wkpr-Stdy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Summary'!$G$9:$G$238,'Wkpr-201612 TTP Adj Summary'!$B$9:$B$238,'Att B1 123118 Depr_Chg-ex trans'!$B158,'Wkpr-201612 TTP Adj Summary'!$C$9:$C$238,'Att B1 123118 Depr_Chg-ex trans'!$C158,'Wkpr-201612 TTP Adj Summary'!$D$9:$D$238,'Att B1 123118 Depr_Chg-ex trans'!$D158)</f>
        <v>5979.7</v>
      </c>
      <c r="I158" s="37">
        <f>'Wkpr-Stdy Bal (ex. trnsptn)'!I158</f>
        <v>1.6500000000000001E-2</v>
      </c>
      <c r="J158" s="28">
        <f t="shared" si="48"/>
        <v>98.665050000000008</v>
      </c>
      <c r="L158" s="37">
        <f>'Wkpr-Stdy Bal (ex. trnsptn)'!L158</f>
        <v>2.0400000000000001E-2</v>
      </c>
      <c r="N158" s="28">
        <f t="shared" si="49"/>
        <v>121.98588000000001</v>
      </c>
      <c r="O158" s="28">
        <f t="shared" si="50"/>
        <v>23.320830000000001</v>
      </c>
      <c r="Q158" s="27">
        <f>SUMIFS('Wkpr-Stdy Bal (ex. trnsptn)'!$Q$9:$Q$534,'Wkpr-Stdy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Summary'!$Q$9:$Q$238,'Wkpr-201612 TTP Adj Summary'!$B$9:$B$238,'Att B1 123118 Depr_Chg-ex trans'!$B158,'Wkpr-201612 TTP Adj Summary'!$C$9:$C$238,'Att B1 123118 Depr_Chg-ex trans'!$C158,'Wkpr-201612 TTP Adj Summary'!$D$9:$D$238,'Att B1 123118 Depr_Chg-ex trans'!$D158)</f>
        <v>15.249490736999988</v>
      </c>
      <c r="R158" s="27">
        <f>SUMIFS('Wkpr-Stdy Bal (ex. trnsptn)'!$R$9:$R$534,'Wkpr-Stdy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Summary'!$R$9:$R$238,'Wkpr-201612 TTP Adj Summary'!$B$9:$B$238,'Att B1 123118 Depr_Chg-ex trans'!$B158,'Wkpr-201612 TTP Adj Summary'!$C$9:$C$238,'Att B1 123118 Depr_Chg-ex trans'!$C158,'Wkpr-201612 TTP Adj Summary'!$D$9:$D$238,'Att B1 123118 Depr_Chg-ex trans'!$D158)</f>
        <v>8.0713392629999987</v>
      </c>
      <c r="S158" s="27">
        <f>SUMIFS('Wkpr-Stdy Bal (ex. trnsptn)'!$S$9:$S$534,'Wkpr-Stdy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Summary'!$S$9:$S$238,'Wkpr-201612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  <c r="T158" s="27">
        <f>SUMIFS('Wkpr-Stdy Bal (ex. trnsptn)'!$T$9:$T$534,'Wkpr-Stdy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Summary'!$T$9:$T$238,'Wkpr-201612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  <c r="U158" s="27">
        <f>SUMIFS('Wkpr-Stdy Bal (ex. trnsptn)'!$U$9:$U$534,'Wkpr-Stdy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Summary'!$U$9:$U$238,'Wkpr-201612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</row>
    <row r="159" spans="2:21" x14ac:dyDescent="0.2">
      <c r="B159" s="26" t="s">
        <v>29</v>
      </c>
      <c r="C159" s="26" t="s">
        <v>160</v>
      </c>
      <c r="D159" s="26">
        <f t="shared" si="47"/>
        <v>332000</v>
      </c>
      <c r="E159" s="36">
        <v>332</v>
      </c>
      <c r="F159" s="26" t="s">
        <v>48</v>
      </c>
      <c r="G159" s="27">
        <f>SUMIFS('Wkpr-Stdy Bal (ex. trnsptn)'!$G$9:$G$534,'Wkpr-Stdy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Summary'!$G$9:$G$238,'Wkpr-201612 TTP Adj Summary'!$B$9:$B$238,'Att B1 123118 Depr_Chg-ex trans'!$B159,'Wkpr-201612 TTP Adj Summary'!$C$9:$C$238,'Att B1 123118 Depr_Chg-ex trans'!$C159,'Wkpr-201612 TTP Adj Summary'!$D$9:$D$238,'Att B1 123118 Depr_Chg-ex trans'!$D159)</f>
        <v>7607240.7000000002</v>
      </c>
      <c r="I159" s="37">
        <f>'Wkpr-Stdy Bal (ex. trnsptn)'!I159</f>
        <v>1.8499999999999999E-2</v>
      </c>
      <c r="J159" s="28">
        <f t="shared" si="48"/>
        <v>140733.95295000001</v>
      </c>
      <c r="L159" s="37">
        <f>'Wkpr-Stdy Bal (ex. trnsptn)'!L159</f>
        <v>1.8200000000000001E-2</v>
      </c>
      <c r="N159" s="28">
        <f t="shared" si="49"/>
        <v>138451.78074000002</v>
      </c>
      <c r="O159" s="28">
        <f t="shared" si="50"/>
        <v>-2282.1722099999897</v>
      </c>
      <c r="Q159" s="27">
        <f>SUMIFS('Wkpr-Stdy Bal (ex. trnsptn)'!$Q$9:$Q$534,'Wkpr-Stdy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Summary'!$Q$9:$Q$238,'Wkpr-201612 TTP Adj Summary'!$B$9:$B$238,'Att B1 123118 Depr_Chg-ex trans'!$B159,'Wkpr-201612 TTP Adj Summary'!$C$9:$C$238,'Att B1 123118 Depr_Chg-ex trans'!$C159,'Wkpr-201612 TTP Adj Summary'!$D$9:$D$238,'Att B1 123118 Depr_Chg-ex trans'!$D159)</f>
        <v>-1492.312408118989</v>
      </c>
      <c r="R159" s="27">
        <f>SUMIFS('Wkpr-Stdy Bal (ex. trnsptn)'!$R$9:$R$534,'Wkpr-Stdy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Summary'!$R$9:$R$238,'Wkpr-201612 TTP Adj Summary'!$B$9:$B$238,'Att B1 123118 Depr_Chg-ex trans'!$B159,'Wkpr-201612 TTP Adj Summary'!$C$9:$C$238,'Att B1 123118 Depr_Chg-ex trans'!$C159,'Wkpr-201612 TTP Adj Summary'!$D$9:$D$238,'Att B1 123118 Depr_Chg-ex trans'!$D159)</f>
        <v>-789.85980188099347</v>
      </c>
      <c r="S159" s="27">
        <f>SUMIFS('Wkpr-Stdy Bal (ex. trnsptn)'!$S$9:$S$534,'Wkpr-Stdy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Summary'!$S$9:$S$238,'Wkpr-201612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  <c r="T159" s="27">
        <f>SUMIFS('Wkpr-Stdy Bal (ex. trnsptn)'!$T$9:$T$534,'Wkpr-Stdy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Summary'!$T$9:$T$238,'Wkpr-201612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  <c r="U159" s="27">
        <f>SUMIFS('Wkpr-Stdy Bal (ex. trnsptn)'!$U$9:$U$534,'Wkpr-Stdy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Summary'!$U$9:$U$238,'Wkpr-201612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</row>
    <row r="160" spans="2:21" x14ac:dyDescent="0.2">
      <c r="B160" s="26" t="s">
        <v>29</v>
      </c>
      <c r="C160" s="26" t="s">
        <v>160</v>
      </c>
      <c r="D160" s="26">
        <f t="shared" si="47"/>
        <v>333000</v>
      </c>
      <c r="E160" s="36">
        <v>333</v>
      </c>
      <c r="F160" s="26" t="s">
        <v>51</v>
      </c>
      <c r="G160" s="27">
        <f>SUMIFS('Wkpr-Stdy Bal (ex. trnsptn)'!$G$9:$G$534,'Wkpr-Stdy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Summary'!$G$9:$G$238,'Wkpr-201612 TTP Adj Summary'!$B$9:$B$238,'Att B1 123118 Depr_Chg-ex trans'!$B160,'Wkpr-201612 TTP Adj Summary'!$C$9:$C$238,'Att B1 123118 Depr_Chg-ex trans'!$C160,'Wkpr-201612 TTP Adj Summary'!$D$9:$D$238,'Att B1 123118 Depr_Chg-ex trans'!$D160)</f>
        <v>1166450.56</v>
      </c>
      <c r="I160" s="37">
        <f>'Wkpr-Stdy Bal (ex. trnsptn)'!I160</f>
        <v>2.53E-2</v>
      </c>
      <c r="J160" s="28">
        <f t="shared" si="48"/>
        <v>29511.199167999999</v>
      </c>
      <c r="L160" s="37">
        <f>'Wkpr-Stdy Bal (ex. trnsptn)'!L160</f>
        <v>2.2000000000000001E-3</v>
      </c>
      <c r="N160" s="28">
        <f t="shared" si="49"/>
        <v>2566.1912320000001</v>
      </c>
      <c r="O160" s="28">
        <f t="shared" si="50"/>
        <v>-26945.007935999998</v>
      </c>
      <c r="Q160" s="27">
        <f>SUMIFS('Wkpr-Stdy Bal (ex. trnsptn)'!$Q$9:$Q$534,'Wkpr-Stdy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Summary'!$Q$9:$Q$238,'Wkpr-201612 TTP Adj Summary'!$B$9:$B$238,'Att B1 123118 Depr_Chg-ex trans'!$B160,'Wkpr-201612 TTP Adj Summary'!$C$9:$C$238,'Att B1 123118 Depr_Chg-ex trans'!$C160,'Wkpr-201612 TTP Adj Summary'!$D$9:$D$238,'Att B1 123118 Depr_Chg-ex trans'!$D160)</f>
        <v>-17619.3406893504</v>
      </c>
      <c r="R160" s="27">
        <f>SUMIFS('Wkpr-Stdy Bal (ex. trnsptn)'!$R$9:$R$534,'Wkpr-Stdy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Summary'!$R$9:$R$238,'Wkpr-201612 TTP Adj Summary'!$B$9:$B$238,'Att B1 123118 Depr_Chg-ex trans'!$B160,'Wkpr-201612 TTP Adj Summary'!$C$9:$C$238,'Att B1 123118 Depr_Chg-ex trans'!$C160,'Wkpr-201612 TTP Adj Summary'!$D$9:$D$238,'Att B1 123118 Depr_Chg-ex trans'!$D160)</f>
        <v>-9325.6672466495984</v>
      </c>
      <c r="S160" s="27">
        <f>SUMIFS('Wkpr-Stdy Bal (ex. trnsptn)'!$S$9:$S$534,'Wkpr-Stdy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Summary'!$S$9:$S$238,'Wkpr-201612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  <c r="T160" s="27">
        <f>SUMIFS('Wkpr-Stdy Bal (ex. trnsptn)'!$T$9:$T$534,'Wkpr-Stdy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Summary'!$T$9:$T$238,'Wkpr-201612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  <c r="U160" s="27">
        <f>SUMIFS('Wkpr-Stdy Bal (ex. trnsptn)'!$U$9:$U$534,'Wkpr-Stdy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Summary'!$U$9:$U$238,'Wkpr-201612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</row>
    <row r="161" spans="1:21" x14ac:dyDescent="0.2">
      <c r="B161" s="26" t="s">
        <v>29</v>
      </c>
      <c r="C161" s="26" t="s">
        <v>160</v>
      </c>
      <c r="D161" s="26">
        <f t="shared" si="47"/>
        <v>334000</v>
      </c>
      <c r="E161" s="36">
        <v>334</v>
      </c>
      <c r="F161" s="26" t="s">
        <v>35</v>
      </c>
      <c r="G161" s="27">
        <f>SUMIFS('Wkpr-Stdy Bal (ex. trnsptn)'!$G$9:$G$534,'Wkpr-Stdy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Summary'!$G$9:$G$238,'Wkpr-201612 TTP Adj Summary'!$B$9:$B$238,'Att B1 123118 Depr_Chg-ex trans'!$B161,'Wkpr-201612 TTP Adj Summary'!$C$9:$C$238,'Att B1 123118 Depr_Chg-ex trans'!$C161,'Wkpr-201612 TTP Adj Summary'!$D$9:$D$238,'Att B1 123118 Depr_Chg-ex trans'!$D161)</f>
        <v>4268621.54</v>
      </c>
      <c r="I161" s="37">
        <f>'Wkpr-Stdy Bal (ex. trnsptn)'!I161</f>
        <v>2.81E-2</v>
      </c>
      <c r="J161" s="28">
        <f t="shared" si="48"/>
        <v>119948.265274</v>
      </c>
      <c r="L161" s="37">
        <f>'Wkpr-Stdy Bal (ex. trnsptn)'!L161</f>
        <v>3.1099999999999999E-2</v>
      </c>
      <c r="N161" s="28">
        <f t="shared" si="49"/>
        <v>132754.12989399998</v>
      </c>
      <c r="O161" s="28">
        <f t="shared" si="50"/>
        <v>12805.864619999978</v>
      </c>
      <c r="Q161" s="27">
        <f>SUMIFS('Wkpr-Stdy Bal (ex. trnsptn)'!$Q$9:$Q$534,'Wkpr-Stdy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Summary'!$Q$9:$Q$238,'Wkpr-201612 TTP Adj Summary'!$B$9:$B$238,'Att B1 123118 Depr_Chg-ex trans'!$B161,'Wkpr-201612 TTP Adj Summary'!$C$9:$C$238,'Att B1 123118 Depr_Chg-ex trans'!$C161,'Wkpr-201612 TTP Adj Summary'!$D$9:$D$238,'Att B1 123118 Depr_Chg-ex trans'!$D161)</f>
        <v>8373.7548750179849</v>
      </c>
      <c r="R161" s="27">
        <f>SUMIFS('Wkpr-Stdy Bal (ex. trnsptn)'!$R$9:$R$534,'Wkpr-Stdy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Summary'!$R$9:$R$238,'Wkpr-201612 TTP Adj Summary'!$B$9:$B$238,'Att B1 123118 Depr_Chg-ex trans'!$B161,'Wkpr-201612 TTP Adj Summary'!$C$9:$C$238,'Att B1 123118 Depr_Chg-ex trans'!$C161,'Wkpr-201612 TTP Adj Summary'!$D$9:$D$238,'Att B1 123118 Depr_Chg-ex trans'!$D161)</f>
        <v>4432.1097449819936</v>
      </c>
      <c r="S161" s="27">
        <f>SUMIFS('Wkpr-Stdy Bal (ex. trnsptn)'!$S$9:$S$534,'Wkpr-Stdy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Summary'!$S$9:$S$238,'Wkpr-201612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  <c r="T161" s="27">
        <f>SUMIFS('Wkpr-Stdy Bal (ex. trnsptn)'!$T$9:$T$534,'Wkpr-Stdy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Summary'!$T$9:$T$238,'Wkpr-201612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  <c r="U161" s="27">
        <f>SUMIFS('Wkpr-Stdy Bal (ex. trnsptn)'!$U$9:$U$534,'Wkpr-Stdy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Summary'!$U$9:$U$238,'Wkpr-201612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</row>
    <row r="162" spans="1:21" x14ac:dyDescent="0.2">
      <c r="B162" s="26" t="s">
        <v>29</v>
      </c>
      <c r="C162" s="26" t="s">
        <v>160</v>
      </c>
      <c r="D162" s="26">
        <f t="shared" si="47"/>
        <v>335000</v>
      </c>
      <c r="E162" s="36">
        <v>335</v>
      </c>
      <c r="F162" s="26" t="s">
        <v>36</v>
      </c>
      <c r="G162" s="27">
        <f>SUMIFS('Wkpr-Stdy Bal (ex. trnsptn)'!$G$9:$G$534,'Wkpr-Stdy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Summary'!$G$9:$G$238,'Wkpr-201612 TTP Adj Summary'!$B$9:$B$238,'Att B1 123118 Depr_Chg-ex trans'!$B162,'Wkpr-201612 TTP Adj Summary'!$C$9:$C$238,'Att B1 123118 Depr_Chg-ex trans'!$C162,'Wkpr-201612 TTP Adj Summary'!$D$9:$D$238,'Att B1 123118 Depr_Chg-ex trans'!$D162)</f>
        <v>104449.82</v>
      </c>
      <c r="I162" s="37">
        <f>'Wkpr-Stdy Bal (ex. trnsptn)'!I162</f>
        <v>1.0500000000000001E-2</v>
      </c>
      <c r="J162" s="28">
        <f t="shared" si="48"/>
        <v>1096.7231100000001</v>
      </c>
      <c r="L162" s="37">
        <f>'Wkpr-Stdy Bal (ex. trnsptn)'!L162</f>
        <v>2.1400000000000002E-2</v>
      </c>
      <c r="N162" s="28">
        <f t="shared" si="49"/>
        <v>2235.2261480000002</v>
      </c>
      <c r="O162" s="28">
        <f t="shared" si="50"/>
        <v>1138.5030380000001</v>
      </c>
      <c r="Q162" s="27">
        <f>SUMIFS('Wkpr-Stdy Bal (ex. trnsptn)'!$Q$9:$Q$534,'Wkpr-Stdy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Summary'!$Q$9:$Q$238,'Wkpr-201612 TTP Adj Summary'!$B$9:$B$238,'Att B1 123118 Depr_Chg-ex trans'!$B162,'Wkpr-201612 TTP Adj Summary'!$C$9:$C$238,'Att B1 123118 Depr_Chg-ex trans'!$C162,'Wkpr-201612 TTP Adj Summary'!$D$9:$D$238,'Att B1 123118 Depr_Chg-ex trans'!$D162)</f>
        <v>744.46713654820007</v>
      </c>
      <c r="R162" s="27">
        <f>SUMIFS('Wkpr-Stdy Bal (ex. trnsptn)'!$R$9:$R$534,'Wkpr-Stdy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Summary'!$R$9:$R$238,'Wkpr-201612 TTP Adj Summary'!$B$9:$B$238,'Att B1 123118 Depr_Chg-ex trans'!$B162,'Wkpr-201612 TTP Adj Summary'!$C$9:$C$238,'Att B1 123118 Depr_Chg-ex trans'!$C162,'Wkpr-201612 TTP Adj Summary'!$D$9:$D$238,'Att B1 123118 Depr_Chg-ex trans'!$D162)</f>
        <v>394.03590145179993</v>
      </c>
      <c r="S162" s="27">
        <f>SUMIFS('Wkpr-Stdy Bal (ex. trnsptn)'!$S$9:$S$534,'Wkpr-Stdy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Summary'!$S$9:$S$238,'Wkpr-201612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  <c r="T162" s="27">
        <f>SUMIFS('Wkpr-Stdy Bal (ex. trnsptn)'!$T$9:$T$534,'Wkpr-Stdy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Summary'!$T$9:$T$238,'Wkpr-201612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  <c r="U162" s="27">
        <f>SUMIFS('Wkpr-Stdy Bal (ex. trnsptn)'!$U$9:$U$534,'Wkpr-Stdy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Summary'!$U$9:$U$238,'Wkpr-201612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</row>
    <row r="163" spans="1:21" x14ac:dyDescent="0.2">
      <c r="B163" s="26" t="s">
        <v>29</v>
      </c>
      <c r="C163" s="26" t="s">
        <v>160</v>
      </c>
      <c r="D163" s="26">
        <f t="shared" si="47"/>
        <v>336000</v>
      </c>
      <c r="E163" s="36">
        <v>336</v>
      </c>
      <c r="F163" s="26" t="s">
        <v>144</v>
      </c>
      <c r="G163" s="27">
        <f>SUMIFS('Wkpr-Stdy Bal (ex. trnsptn)'!$G$9:$G$534,'Wkpr-Stdy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Summary'!$G$9:$G$238,'Wkpr-201612 TTP Adj Summary'!$B$9:$B$238,'Att B1 123118 Depr_Chg-ex trans'!$B163,'Wkpr-201612 TTP Adj Summary'!$C$9:$C$238,'Att B1 123118 Depr_Chg-ex trans'!$C163,'Wkpr-201612 TTP Adj Summary'!$D$9:$D$238,'Att B1 123118 Depr_Chg-ex trans'!$D163)</f>
        <v>508242.34</v>
      </c>
      <c r="I163" s="37">
        <f>'Wkpr-Stdy Bal (ex. trnsptn)'!I163</f>
        <v>1.8599999999999998E-2</v>
      </c>
      <c r="J163" s="28">
        <f t="shared" si="48"/>
        <v>9453.3075239999998</v>
      </c>
      <c r="L163" s="37">
        <f>'Wkpr-Stdy Bal (ex. trnsptn)'!L163</f>
        <v>2.53E-2</v>
      </c>
      <c r="N163" s="28">
        <f t="shared" si="49"/>
        <v>12858.531202</v>
      </c>
      <c r="O163" s="28">
        <f t="shared" si="50"/>
        <v>3405.2236780000003</v>
      </c>
      <c r="Q163" s="27">
        <f>SUMIFS('Wkpr-Stdy Bal (ex. trnsptn)'!$Q$9:$Q$534,'Wkpr-Stdy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Summary'!$Q$9:$Q$238,'Wkpr-201612 TTP Adj Summary'!$B$9:$B$238,'Att B1 123118 Depr_Chg-ex trans'!$B163,'Wkpr-201612 TTP Adj Summary'!$C$9:$C$238,'Att B1 123118 Depr_Chg-ex trans'!$C163,'Wkpr-201612 TTP Adj Summary'!$D$9:$D$238,'Att B1 123118 Depr_Chg-ex trans'!$D163)</f>
        <v>2226.6757630442007</v>
      </c>
      <c r="R163" s="27">
        <f>SUMIFS('Wkpr-Stdy Bal (ex. trnsptn)'!$R$9:$R$534,'Wkpr-Stdy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Summary'!$R$9:$R$238,'Wkpr-201612 TTP Adj Summary'!$B$9:$B$238,'Att B1 123118 Depr_Chg-ex trans'!$B163,'Wkpr-201612 TTP Adj Summary'!$C$9:$C$238,'Att B1 123118 Depr_Chg-ex trans'!$C163,'Wkpr-201612 TTP Adj Summary'!$D$9:$D$238,'Att B1 123118 Depr_Chg-ex trans'!$D163)</f>
        <v>1178.5479149558005</v>
      </c>
      <c r="S163" s="27">
        <f>SUMIFS('Wkpr-Stdy Bal (ex. trnsptn)'!$S$9:$S$534,'Wkpr-Stdy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Summary'!$S$9:$S$238,'Wkpr-201612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  <c r="T163" s="27">
        <f>SUMIFS('Wkpr-Stdy Bal (ex. trnsptn)'!$T$9:$T$534,'Wkpr-Stdy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Summary'!$T$9:$T$238,'Wkpr-201612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  <c r="U163" s="27">
        <f>SUMIFS('Wkpr-Stdy Bal (ex. trnsptn)'!$U$9:$U$534,'Wkpr-Stdy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Summary'!$U$9:$U$238,'Wkpr-201612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</row>
    <row r="164" spans="1:21" x14ac:dyDescent="0.2">
      <c r="F164" s="26" t="s">
        <v>38</v>
      </c>
      <c r="G164" s="40">
        <f>SUM(G156:G163)</f>
        <v>14693185.59</v>
      </c>
      <c r="J164" s="40">
        <f>SUM(J156:J163)</f>
        <v>320313.42460100004</v>
      </c>
      <c r="N164" s="40">
        <f>SUM(N156:N163)</f>
        <v>302651.03562799998</v>
      </c>
      <c r="O164" s="40">
        <f>SUM(O156:O163)</f>
        <v>-17662.388973000016</v>
      </c>
      <c r="Q164" s="40">
        <f>SUM(Q156:Q163)</f>
        <v>-11549.436149444706</v>
      </c>
      <c r="R164" s="40">
        <f>SUM(R156:R163)</f>
        <v>-6112.952823555298</v>
      </c>
      <c r="S164" s="40">
        <f>SUM(S156:S163)</f>
        <v>0</v>
      </c>
      <c r="T164" s="40">
        <f>SUM(T156:T163)</f>
        <v>0</v>
      </c>
      <c r="U164" s="40">
        <f>SUM(U156:U163)</f>
        <v>0</v>
      </c>
    </row>
    <row r="165" spans="1:21" x14ac:dyDescent="0.2"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194</v>
      </c>
      <c r="G166" s="40">
        <f>SUM(G63,G75,G90,G101,G116,G138,G153,G164)</f>
        <v>651100572.38000011</v>
      </c>
      <c r="I166" s="76">
        <f>J166/G166</f>
        <v>1.9221132736125083E-2</v>
      </c>
      <c r="J166" s="40">
        <f>SUM(J63,J75,J90,J101,J116,J138,J153,J164)</f>
        <v>12514890.526283</v>
      </c>
      <c r="L166" s="76">
        <f>N166/G166</f>
        <v>2.2112015028906216E-2</v>
      </c>
      <c r="N166" s="40">
        <f>SUM(N63,N75,N90,N101,N116,N138,N153,N164)</f>
        <v>14397145.641796002</v>
      </c>
      <c r="O166" s="40">
        <f>SUM(O63,O75,O90,O101,O116,O138,O153,O164)</f>
        <v>1882255.1155130002</v>
      </c>
      <c r="Q166" s="40">
        <f>SUM(Q63,Q75,Q90,Q101,Q116,Q138,Q153,Q164)</f>
        <v>1230804.325038505</v>
      </c>
      <c r="R166" s="40">
        <f>SUM(R63,R75,R90,R101,R116,R138,R153,R164)</f>
        <v>651447.28077049484</v>
      </c>
      <c r="S166" s="40">
        <f>SUM(S63,S75,S90,S101,S116,S138,S153,S164)</f>
        <v>0</v>
      </c>
      <c r="T166" s="40">
        <f>SUM(T63,T75,T90,T101,T116,T138,T153,T164)</f>
        <v>0</v>
      </c>
      <c r="U166" s="40">
        <f>SUM(U63,U75,U90,U101,U116,U138,U153,U164)</f>
        <v>0</v>
      </c>
    </row>
    <row r="167" spans="1:21" x14ac:dyDescent="0.2">
      <c r="J167" s="28"/>
      <c r="N167" s="28"/>
      <c r="O167" s="28"/>
      <c r="Q167" s="28"/>
      <c r="R167" s="28"/>
      <c r="S167" s="28"/>
      <c r="T167" s="28"/>
      <c r="U167" s="28"/>
    </row>
    <row r="168" spans="1:21" x14ac:dyDescent="0.2">
      <c r="A168" s="26" t="s">
        <v>52</v>
      </c>
      <c r="J168" s="28"/>
      <c r="N168" s="28"/>
      <c r="O168" s="28"/>
      <c r="Q168" s="28"/>
      <c r="R168" s="28"/>
      <c r="S168" s="28"/>
      <c r="T168" s="28"/>
      <c r="U168" s="28"/>
    </row>
    <row r="169" spans="1:21" x14ac:dyDescent="0.2">
      <c r="F169" s="26" t="s">
        <v>161</v>
      </c>
      <c r="J169" s="28"/>
      <c r="N169" s="28"/>
      <c r="O169" s="28"/>
      <c r="Q169" s="28"/>
      <c r="R169" s="28"/>
      <c r="S169" s="28"/>
      <c r="T169" s="28"/>
      <c r="U169" s="28"/>
    </row>
    <row r="170" spans="1:21" x14ac:dyDescent="0.2">
      <c r="B170" s="26" t="s">
        <v>29</v>
      </c>
      <c r="C170" s="26" t="s">
        <v>162</v>
      </c>
      <c r="D170" s="26">
        <f t="shared" ref="D170:D175" si="51">E170*1000</f>
        <v>341000</v>
      </c>
      <c r="E170" s="36">
        <v>341</v>
      </c>
      <c r="F170" s="26" t="s">
        <v>31</v>
      </c>
      <c r="G170" s="27">
        <f>SUMIFS('Wkpr-Stdy Bal (ex. trnsptn)'!$G$9:$G$534,'Wkpr-Stdy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Summary'!$G$9:$G$238,'Wkpr-201612 TTP Adj Summary'!$B$9:$B$238,'Att B1 123118 Depr_Chg-ex trans'!$B170,'Wkpr-201612 TTP Adj Summary'!$C$9:$C$238,'Att B1 123118 Depr_Chg-ex trans'!$C170,'Wkpr-201612 TTP Adj Summary'!$D$9:$D$238,'Att B1 123118 Depr_Chg-ex trans'!$D170)</f>
        <v>1262510.3799999999</v>
      </c>
      <c r="I170" s="37">
        <f>'Wkpr-Stdy Bal (ex. trnsptn)'!I170</f>
        <v>2.5399999999999999E-2</v>
      </c>
      <c r="J170" s="28">
        <f t="shared" ref="J170:J175" si="52">G170*I170</f>
        <v>32067.763651999994</v>
      </c>
      <c r="L170" s="37">
        <f>'Wkpr-Stdy Bal (ex. trnsptn)'!L170</f>
        <v>2.5600000000000001E-2</v>
      </c>
      <c r="N170" s="28">
        <f t="shared" ref="N170:N175" si="53">G170*L170</f>
        <v>32320.265727999998</v>
      </c>
      <c r="O170" s="28">
        <f t="shared" ref="O170:O175" si="54">N170-J170</f>
        <v>252.50207600000431</v>
      </c>
      <c r="Q170" s="27">
        <f>SUMIFS('Wkpr-Stdy Bal (ex. trnsptn)'!$Q$9:$Q$534,'Wkpr-Stdy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Summary'!$Q$9:$Q$238,'Wkpr-201612 TTP Adj Summary'!$B$9:$B$238,'Att B1 123118 Depr_Chg-ex trans'!$B170,'Wkpr-201612 TTP Adj Summary'!$C$9:$C$238,'Att B1 123118 Depr_Chg-ex trans'!$C170,'Wkpr-201612 TTP Adj Summary'!$D$9:$D$238,'Att B1 123118 Depr_Chg-ex trans'!$D170)</f>
        <v>165.11110749640284</v>
      </c>
      <c r="R170" s="27">
        <f>SUMIFS('Wkpr-Stdy Bal (ex. trnsptn)'!$R$9:$R$534,'Wkpr-Stdy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Summary'!$R$9:$R$238,'Wkpr-201612 TTP Adj Summary'!$B$9:$B$238,'Att B1 123118 Depr_Chg-ex trans'!$B170,'Wkpr-201612 TTP Adj Summary'!$C$9:$C$238,'Att B1 123118 Depr_Chg-ex trans'!$C170,'Wkpr-201612 TTP Adj Summary'!$D$9:$D$238,'Att B1 123118 Depr_Chg-ex trans'!$D170)</f>
        <v>87.390968503601471</v>
      </c>
      <c r="S170" s="27">
        <f>SUMIFS('Wkpr-Stdy Bal (ex. trnsptn)'!$S$9:$S$534,'Wkpr-Stdy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Summary'!$S$9:$S$238,'Wkpr-201612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  <c r="T170" s="27">
        <f>SUMIFS('Wkpr-Stdy Bal (ex. trnsptn)'!$T$9:$T$534,'Wkpr-Stdy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Summary'!$T$9:$T$238,'Wkpr-201612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  <c r="U170" s="27">
        <f>SUMIFS('Wkpr-Stdy Bal (ex. trnsptn)'!$U$9:$U$534,'Wkpr-Stdy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Summary'!$U$9:$U$238,'Wkpr-201612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</row>
    <row r="171" spans="1:21" x14ac:dyDescent="0.2">
      <c r="B171" s="26" t="s">
        <v>29</v>
      </c>
      <c r="C171" s="26" t="s">
        <v>162</v>
      </c>
      <c r="D171" s="26">
        <f t="shared" si="51"/>
        <v>342000</v>
      </c>
      <c r="E171" s="36">
        <v>342</v>
      </c>
      <c r="F171" s="26" t="s">
        <v>55</v>
      </c>
      <c r="G171" s="27">
        <f>SUMIFS('Wkpr-Stdy Bal (ex. trnsptn)'!$G$9:$G$534,'Wkpr-Stdy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Summary'!$G$9:$G$238,'Wkpr-201612 TTP Adj Summary'!$B$9:$B$238,'Att B1 123118 Depr_Chg-ex trans'!$B171,'Wkpr-201612 TTP Adj Summary'!$C$9:$C$238,'Att B1 123118 Depr_Chg-ex trans'!$C171,'Wkpr-201612 TTP Adj Summary'!$D$9:$D$238,'Att B1 123118 Depr_Chg-ex trans'!$D171)</f>
        <v>162143.44</v>
      </c>
      <c r="I171" s="37">
        <f>'Wkpr-Stdy Bal (ex. trnsptn)'!I171</f>
        <v>2.6200000000000001E-2</v>
      </c>
      <c r="J171" s="28">
        <f t="shared" si="52"/>
        <v>4248.158128</v>
      </c>
      <c r="L171" s="37">
        <f>'Wkpr-Stdy Bal (ex. trnsptn)'!L171</f>
        <v>2.6200000000000001E-2</v>
      </c>
      <c r="N171" s="28">
        <f t="shared" si="53"/>
        <v>4248.158128</v>
      </c>
      <c r="O171" s="28">
        <f t="shared" si="54"/>
        <v>0</v>
      </c>
      <c r="Q171" s="27">
        <f>SUMIFS('Wkpr-Stdy Bal (ex. trnsptn)'!$Q$9:$Q$534,'Wkpr-Stdy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Summary'!$Q$9:$Q$238,'Wkpr-201612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R171" s="27">
        <f>SUMIFS('Wkpr-Stdy Bal (ex. trnsptn)'!$R$9:$R$534,'Wkpr-Stdy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Summary'!$R$9:$R$238,'Wkpr-201612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S171" s="27">
        <f>SUMIFS('Wkpr-Stdy Bal (ex. trnsptn)'!$S$9:$S$534,'Wkpr-Stdy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Summary'!$S$9:$S$238,'Wkpr-201612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T171" s="27">
        <f>SUMIFS('Wkpr-Stdy Bal (ex. trnsptn)'!$T$9:$T$534,'Wkpr-Stdy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Summary'!$T$9:$T$238,'Wkpr-201612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U171" s="27">
        <f>SUMIFS('Wkpr-Stdy Bal (ex. trnsptn)'!$U$9:$U$534,'Wkpr-Stdy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Summary'!$U$9:$U$238,'Wkpr-201612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</row>
    <row r="172" spans="1:21" x14ac:dyDescent="0.2">
      <c r="B172" s="26" t="s">
        <v>29</v>
      </c>
      <c r="C172" s="26" t="s">
        <v>162</v>
      </c>
      <c r="D172" s="26">
        <f t="shared" si="51"/>
        <v>343000</v>
      </c>
      <c r="E172" s="36">
        <v>343</v>
      </c>
      <c r="F172" s="26" t="s">
        <v>163</v>
      </c>
      <c r="G172" s="27">
        <f>SUMIFS('Wkpr-Stdy Bal (ex. trnsptn)'!$G$9:$G$534,'Wkpr-Stdy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Summary'!$G$9:$G$238,'Wkpr-201612 TTP Adj Summary'!$B$9:$B$238,'Att B1 123118 Depr_Chg-ex trans'!$B172,'Wkpr-201612 TTP Adj Summary'!$C$9:$C$238,'Att B1 123118 Depr_Chg-ex trans'!$C172,'Wkpr-201612 TTP Adj Summary'!$D$9:$D$238,'Att B1 123118 Depr_Chg-ex trans'!$D172)</f>
        <v>57216.28</v>
      </c>
      <c r="I172" s="37">
        <f>'Wkpr-Stdy Bal (ex. trnsptn)'!I172</f>
        <v>2.52E-2</v>
      </c>
      <c r="J172" s="28">
        <f t="shared" si="52"/>
        <v>1441.8502559999999</v>
      </c>
      <c r="L172" s="37">
        <f>'Wkpr-Stdy Bal (ex. trnsptn)'!L172</f>
        <v>2.3800000000000002E-2</v>
      </c>
      <c r="N172" s="28">
        <f t="shared" si="53"/>
        <v>1361.747464</v>
      </c>
      <c r="O172" s="28">
        <f t="shared" si="54"/>
        <v>-80.102791999999909</v>
      </c>
      <c r="Q172" s="27">
        <f>SUMIFS('Wkpr-Stdy Bal (ex. trnsptn)'!$Q$9:$Q$534,'Wkpr-Stdy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Summary'!$Q$9:$Q$238,'Wkpr-201612 TTP Adj Summary'!$B$9:$B$238,'Att B1 123118 Depr_Chg-ex trans'!$B172,'Wkpr-201612 TTP Adj Summary'!$C$9:$C$238,'Att B1 123118 Depr_Chg-ex trans'!$C172,'Wkpr-201612 TTP Adj Summary'!$D$9:$D$238,'Att B1 123118 Depr_Chg-ex trans'!$D172)</f>
        <v>-52.379215688799945</v>
      </c>
      <c r="R172" s="27">
        <f>SUMIFS('Wkpr-Stdy Bal (ex. trnsptn)'!$R$9:$R$534,'Wkpr-Stdy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Summary'!$R$9:$R$238,'Wkpr-201612 TTP Adj Summary'!$B$9:$B$238,'Att B1 123118 Depr_Chg-ex trans'!$B172,'Wkpr-201612 TTP Adj Summary'!$C$9:$C$238,'Att B1 123118 Depr_Chg-ex trans'!$C172,'Wkpr-201612 TTP Adj Summary'!$D$9:$D$238,'Att B1 123118 Depr_Chg-ex trans'!$D172)</f>
        <v>-27.723576311199963</v>
      </c>
      <c r="S172" s="27">
        <f>SUMIFS('Wkpr-Stdy Bal (ex. trnsptn)'!$S$9:$S$534,'Wkpr-Stdy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Summary'!$S$9:$S$238,'Wkpr-201612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  <c r="T172" s="27">
        <f>SUMIFS('Wkpr-Stdy Bal (ex. trnsptn)'!$T$9:$T$534,'Wkpr-Stdy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Summary'!$T$9:$T$238,'Wkpr-201612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  <c r="U172" s="27">
        <f>SUMIFS('Wkpr-Stdy Bal (ex. trnsptn)'!$U$9:$U$534,'Wkpr-Stdy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Summary'!$U$9:$U$238,'Wkpr-201612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</row>
    <row r="173" spans="1:21" x14ac:dyDescent="0.2">
      <c r="B173" s="26" t="s">
        <v>29</v>
      </c>
      <c r="C173" s="26" t="s">
        <v>162</v>
      </c>
      <c r="D173" s="26">
        <f t="shared" si="51"/>
        <v>344000</v>
      </c>
      <c r="E173" s="36">
        <v>344</v>
      </c>
      <c r="F173" s="26" t="s">
        <v>33</v>
      </c>
      <c r="G173" s="27">
        <f>SUMIFS('Wkpr-Stdy Bal (ex. trnsptn)'!$G$9:$G$534,'Wkpr-Stdy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Summary'!$G$9:$G$238,'Wkpr-201612 TTP Adj Summary'!$B$9:$B$238,'Att B1 123118 Depr_Chg-ex trans'!$B173,'Wkpr-201612 TTP Adj Summary'!$C$9:$C$238,'Att B1 123118 Depr_Chg-ex trans'!$C173,'Wkpr-201612 TTP Adj Summary'!$D$9:$D$238,'Att B1 123118 Depr_Chg-ex trans'!$D173)</f>
        <v>30994438.98</v>
      </c>
      <c r="I173" s="37">
        <f>'Wkpr-Stdy Bal (ex. trnsptn)'!I173</f>
        <v>2.9399999999999999E-2</v>
      </c>
      <c r="J173" s="28">
        <f t="shared" si="52"/>
        <v>911236.50601200003</v>
      </c>
      <c r="L173" s="37">
        <f>'Wkpr-Stdy Bal (ex. trnsptn)'!L173</f>
        <v>2.4299999999999999E-2</v>
      </c>
      <c r="N173" s="28">
        <f t="shared" si="53"/>
        <v>753164.86721399997</v>
      </c>
      <c r="O173" s="28">
        <f t="shared" si="54"/>
        <v>-158071.63879800006</v>
      </c>
      <c r="Q173" s="27">
        <f>SUMIFS('Wkpr-Stdy Bal (ex. trnsptn)'!$Q$9:$Q$534,'Wkpr-Stdy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Summary'!$Q$9:$Q$238,'Wkpr-201612 TTP Adj Summary'!$B$9:$B$238,'Att B1 123118 Depr_Chg-ex trans'!$B173,'Wkpr-201612 TTP Adj Summary'!$C$9:$C$238,'Att B1 123118 Depr_Chg-ex trans'!$C173,'Wkpr-201612 TTP Adj Summary'!$D$9:$D$238,'Att B1 123118 Depr_Chg-ex trans'!$D173)</f>
        <v>-103363.04461001221</v>
      </c>
      <c r="R173" s="27">
        <f>SUMIFS('Wkpr-Stdy Bal (ex. trnsptn)'!$R$9:$R$534,'Wkpr-Stdy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Summary'!$R$9:$R$238,'Wkpr-201612 TTP Adj Summary'!$B$9:$B$238,'Att B1 123118 Depr_Chg-ex trans'!$B173,'Wkpr-201612 TTP Adj Summary'!$C$9:$C$238,'Att B1 123118 Depr_Chg-ex trans'!$C173,'Wkpr-201612 TTP Adj Summary'!$D$9:$D$238,'Att B1 123118 Depr_Chg-ex trans'!$D173)</f>
        <v>-54708.594187987852</v>
      </c>
      <c r="S173" s="27">
        <f>SUMIFS('Wkpr-Stdy Bal (ex. trnsptn)'!$S$9:$S$534,'Wkpr-Stdy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Summary'!$S$9:$S$238,'Wkpr-201612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  <c r="T173" s="27">
        <f>SUMIFS('Wkpr-Stdy Bal (ex. trnsptn)'!$T$9:$T$534,'Wkpr-Stdy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Summary'!$T$9:$T$238,'Wkpr-201612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  <c r="U173" s="27">
        <f>SUMIFS('Wkpr-Stdy Bal (ex. trnsptn)'!$U$9:$U$534,'Wkpr-Stdy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Summary'!$U$9:$U$238,'Wkpr-201612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</row>
    <row r="174" spans="1:21" x14ac:dyDescent="0.2">
      <c r="B174" s="26" t="s">
        <v>29</v>
      </c>
      <c r="C174" s="26" t="s">
        <v>162</v>
      </c>
      <c r="D174" s="26">
        <f t="shared" si="51"/>
        <v>345000</v>
      </c>
      <c r="E174" s="36">
        <v>345</v>
      </c>
      <c r="F174" s="26" t="s">
        <v>35</v>
      </c>
      <c r="G174" s="27">
        <f>SUMIFS('Wkpr-Stdy Bal (ex. trnsptn)'!$G$9:$G$534,'Wkpr-Stdy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Summary'!$G$9:$G$238,'Wkpr-201612 TTP Adj Summary'!$B$9:$B$238,'Att B1 123118 Depr_Chg-ex trans'!$B174,'Wkpr-201612 TTP Adj Summary'!$C$9:$C$238,'Att B1 123118 Depr_Chg-ex trans'!$C174,'Wkpr-201612 TTP Adj Summary'!$D$9:$D$238,'Att B1 123118 Depr_Chg-ex trans'!$D174)</f>
        <v>646152.56000000006</v>
      </c>
      <c r="I174" s="37">
        <f>'Wkpr-Stdy Bal (ex. trnsptn)'!I174</f>
        <v>6.0299999999999999E-2</v>
      </c>
      <c r="J174" s="28">
        <f t="shared" si="52"/>
        <v>38962.999368000004</v>
      </c>
      <c r="L174" s="37">
        <f>'Wkpr-Stdy Bal (ex. trnsptn)'!L174</f>
        <v>6.4199999999999993E-2</v>
      </c>
      <c r="N174" s="28">
        <f t="shared" si="53"/>
        <v>41482.994352000002</v>
      </c>
      <c r="O174" s="28">
        <f t="shared" si="54"/>
        <v>2519.9949839999972</v>
      </c>
      <c r="Q174" s="27">
        <f>SUMIFS('Wkpr-Stdy Bal (ex. trnsptn)'!$Q$9:$Q$534,'Wkpr-Stdy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Summary'!$Q$9:$Q$238,'Wkpr-201612 TTP Adj Summary'!$B$9:$B$238,'Att B1 123118 Depr_Chg-ex trans'!$B174,'Wkpr-201612 TTP Adj Summary'!$C$9:$C$238,'Att B1 123118 Depr_Chg-ex trans'!$C174,'Wkpr-201612 TTP Adj Summary'!$D$9:$D$238,'Att B1 123118 Depr_Chg-ex trans'!$D174)</f>
        <v>1647.824720037599</v>
      </c>
      <c r="R174" s="27">
        <f>SUMIFS('Wkpr-Stdy Bal (ex. trnsptn)'!$R$9:$R$534,'Wkpr-Stdy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Summary'!$R$9:$R$238,'Wkpr-201612 TTP Adj Summary'!$B$9:$B$238,'Att B1 123118 Depr_Chg-ex trans'!$B174,'Wkpr-201612 TTP Adj Summary'!$C$9:$C$238,'Att B1 123118 Depr_Chg-ex trans'!$C174,'Wkpr-201612 TTP Adj Summary'!$D$9:$D$238,'Att B1 123118 Depr_Chg-ex trans'!$D174)</f>
        <v>872.17026396239817</v>
      </c>
      <c r="S174" s="27">
        <f>SUMIFS('Wkpr-Stdy Bal (ex. trnsptn)'!$S$9:$S$534,'Wkpr-Stdy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Summary'!$S$9:$S$238,'Wkpr-201612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  <c r="T174" s="27">
        <f>SUMIFS('Wkpr-Stdy Bal (ex. trnsptn)'!$T$9:$T$534,'Wkpr-Stdy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Summary'!$T$9:$T$238,'Wkpr-201612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  <c r="U174" s="27">
        <f>SUMIFS('Wkpr-Stdy Bal (ex. trnsptn)'!$U$9:$U$534,'Wkpr-Stdy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Summary'!$U$9:$U$238,'Wkpr-201612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</row>
    <row r="175" spans="1:21" x14ac:dyDescent="0.2">
      <c r="B175" s="26" t="s">
        <v>29</v>
      </c>
      <c r="C175" s="26" t="s">
        <v>162</v>
      </c>
      <c r="D175" s="26">
        <f t="shared" si="51"/>
        <v>346000</v>
      </c>
      <c r="E175" s="36">
        <v>346</v>
      </c>
      <c r="F175" s="26" t="s">
        <v>56</v>
      </c>
      <c r="G175" s="27">
        <f>SUMIFS('Wkpr-Stdy Bal (ex. trnsptn)'!$G$9:$G$534,'Wkpr-Stdy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Summary'!$G$9:$G$238,'Wkpr-201612 TTP Adj Summary'!$B$9:$B$238,'Att B1 123118 Depr_Chg-ex trans'!$B175,'Wkpr-201612 TTP Adj Summary'!$C$9:$C$238,'Att B1 123118 Depr_Chg-ex trans'!$C175,'Wkpr-201612 TTP Adj Summary'!$D$9:$D$238,'Att B1 123118 Depr_Chg-ex trans'!$D175)</f>
        <v>39178.71</v>
      </c>
      <c r="I175" s="37">
        <f>'Wkpr-Stdy Bal (ex. trnsptn)'!I175</f>
        <v>2.87E-2</v>
      </c>
      <c r="J175" s="28">
        <f t="shared" si="52"/>
        <v>1124.428977</v>
      </c>
      <c r="L175" s="37">
        <f>'Wkpr-Stdy Bal (ex. trnsptn)'!L175</f>
        <v>3.9899999999999998E-2</v>
      </c>
      <c r="N175" s="28">
        <f t="shared" si="53"/>
        <v>1563.2305289999999</v>
      </c>
      <c r="O175" s="28">
        <f t="shared" si="54"/>
        <v>438.8015519999999</v>
      </c>
      <c r="Q175" s="27">
        <f>SUMIFS('Wkpr-Stdy Bal (ex. trnsptn)'!$Q$9:$Q$534,'Wkpr-Stdy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Summary'!$Q$9:$Q$238,'Wkpr-201612 TTP Adj Summary'!$B$9:$B$238,'Att B1 123118 Depr_Chg-ex trans'!$B175,'Wkpr-201612 TTP Adj Summary'!$C$9:$C$238,'Att B1 123118 Depr_Chg-ex trans'!$C175,'Wkpr-201612 TTP Adj Summary'!$D$9:$D$238,'Att B1 123118 Depr_Chg-ex trans'!$D175)</f>
        <v>286.93233485279995</v>
      </c>
      <c r="R175" s="27">
        <f>SUMIFS('Wkpr-Stdy Bal (ex. trnsptn)'!$R$9:$R$534,'Wkpr-Stdy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Summary'!$R$9:$R$238,'Wkpr-201612 TTP Adj Summary'!$B$9:$B$238,'Att B1 123118 Depr_Chg-ex trans'!$B175,'Wkpr-201612 TTP Adj Summary'!$C$9:$C$238,'Att B1 123118 Depr_Chg-ex trans'!$C175,'Wkpr-201612 TTP Adj Summary'!$D$9:$D$238,'Att B1 123118 Depr_Chg-ex trans'!$D175)</f>
        <v>151.8692171472</v>
      </c>
      <c r="S175" s="27">
        <f>SUMIFS('Wkpr-Stdy Bal (ex. trnsptn)'!$S$9:$S$534,'Wkpr-Stdy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Summary'!$S$9:$S$238,'Wkpr-201612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  <c r="T175" s="27">
        <f>SUMIFS('Wkpr-Stdy Bal (ex. trnsptn)'!$T$9:$T$534,'Wkpr-Stdy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Summary'!$T$9:$T$238,'Wkpr-201612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  <c r="U175" s="27">
        <f>SUMIFS('Wkpr-Stdy Bal (ex. trnsptn)'!$U$9:$U$534,'Wkpr-Stdy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Summary'!$U$9:$U$238,'Wkpr-201612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</row>
    <row r="176" spans="1:21" x14ac:dyDescent="0.2">
      <c r="F176" s="26" t="s">
        <v>38</v>
      </c>
      <c r="G176" s="40">
        <f>SUM(G170:G175)</f>
        <v>33161640.350000001</v>
      </c>
      <c r="J176" s="40">
        <f>SUM(J170:J175)</f>
        <v>989081.70639299997</v>
      </c>
      <c r="N176" s="40">
        <f>SUM(N170:N175)</f>
        <v>834141.26341499994</v>
      </c>
      <c r="O176" s="40">
        <f>SUM(O170:O175)</f>
        <v>-154940.44297800006</v>
      </c>
      <c r="Q176" s="40">
        <f>SUM(Q170:Q175)</f>
        <v>-101315.5556633142</v>
      </c>
      <c r="R176" s="40">
        <f>SUM(R170:R175)</f>
        <v>-53624.887314685853</v>
      </c>
      <c r="S176" s="40">
        <f>SUM(S170:S175)</f>
        <v>0</v>
      </c>
      <c r="T176" s="40">
        <f>SUM(T170:T175)</f>
        <v>0</v>
      </c>
      <c r="U176" s="40">
        <f>SUM(U170:U175)</f>
        <v>0</v>
      </c>
    </row>
    <row r="177" spans="2:21" x14ac:dyDescent="0.2">
      <c r="J177" s="28"/>
      <c r="N177" s="28"/>
      <c r="O177" s="28"/>
      <c r="Q177" s="28"/>
      <c r="R177" s="28"/>
      <c r="S177" s="28"/>
      <c r="T177" s="28"/>
      <c r="U177" s="28"/>
    </row>
    <row r="178" spans="2:21" x14ac:dyDescent="0.2">
      <c r="F178" s="26" t="s">
        <v>53</v>
      </c>
      <c r="J178" s="28"/>
      <c r="N178" s="28"/>
      <c r="O178" s="28"/>
      <c r="Q178" s="28"/>
      <c r="R178" s="28"/>
      <c r="S178" s="28"/>
      <c r="T178" s="28"/>
      <c r="U178" s="28"/>
    </row>
    <row r="179" spans="2:21" x14ac:dyDescent="0.2">
      <c r="B179" s="26" t="s">
        <v>29</v>
      </c>
      <c r="C179" s="26" t="s">
        <v>54</v>
      </c>
      <c r="D179" s="26">
        <f>E179*1000</f>
        <v>341000</v>
      </c>
      <c r="E179" s="36">
        <v>341</v>
      </c>
      <c r="F179" s="26" t="s">
        <v>31</v>
      </c>
      <c r="G179" s="27">
        <f>SUMIFS('Wkpr-Stdy Bal (ex. trnsptn)'!$G$9:$G$534,'Wkpr-Stdy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Summary'!$G$9:$G$238,'Wkpr-201612 TTP Adj Summary'!$B$9:$B$238,'Att B1 123118 Depr_Chg-ex trans'!$B179,'Wkpr-201612 TTP Adj Summary'!$C$9:$C$238,'Att B1 123118 Depr_Chg-ex trans'!$C179,'Wkpr-201612 TTP Adj Summary'!$D$9:$D$238,'Att B1 123118 Depr_Chg-ex trans'!$D179)</f>
        <v>11559411.640000001</v>
      </c>
      <c r="I179" s="37">
        <f>'Wkpr-Stdy Bal (ex. trnsptn)'!I179</f>
        <v>2.3400000000000001E-2</v>
      </c>
      <c r="J179" s="28">
        <f>G179*I179</f>
        <v>270490.23237600003</v>
      </c>
      <c r="L179" s="37">
        <f>'Wkpr-Stdy Bal (ex. trnsptn)'!L179</f>
        <v>2.3700000000000002E-2</v>
      </c>
      <c r="N179" s="28">
        <f>G179*L179</f>
        <v>273958.05586800002</v>
      </c>
      <c r="O179" s="28">
        <f>N179-J179</f>
        <v>3467.8234919999959</v>
      </c>
      <c r="Q179" s="27">
        <f>SUMIFS('Wkpr-Stdy Bal (ex. trnsptn)'!$Q$9:$Q$534,'Wkpr-Stdy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Summary'!$Q$9:$Q$238,'Wkpr-201612 TTP Adj Summary'!$B$9:$B$238,'Att B1 123118 Depr_Chg-ex trans'!$B179,'Wkpr-201612 TTP Adj Summary'!$C$9:$C$238,'Att B1 123118 Depr_Chg-ex trans'!$C179,'Wkpr-201612 TTP Adj Summary'!$D$9:$D$238,'Att B1 123118 Depr_Chg-ex trans'!$D179)</f>
        <v>2267.6097814187815</v>
      </c>
      <c r="R179" s="27">
        <f>SUMIFS('Wkpr-Stdy Bal (ex. trnsptn)'!$R$9:$R$534,'Wkpr-Stdy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Summary'!$R$9:$R$238,'Wkpr-201612 TTP Adj Summary'!$B$9:$B$238,'Att B1 123118 Depr_Chg-ex trans'!$B179,'Wkpr-201612 TTP Adj Summary'!$C$9:$C$238,'Att B1 123118 Depr_Chg-ex trans'!$C179,'Wkpr-201612 TTP Adj Summary'!$D$9:$D$238,'Att B1 123118 Depr_Chg-ex trans'!$D179)</f>
        <v>1200.2137105811998</v>
      </c>
      <c r="S179" s="27">
        <f>SUMIFS('Wkpr-Stdy Bal (ex. trnsptn)'!$S$9:$S$534,'Wkpr-Stdy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Summary'!$S$9:$S$238,'Wkpr-201612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  <c r="T179" s="27">
        <f>SUMIFS('Wkpr-Stdy Bal (ex. trnsptn)'!$T$9:$T$534,'Wkpr-Stdy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Summary'!$T$9:$T$238,'Wkpr-201612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  <c r="U179" s="27">
        <f>SUMIFS('Wkpr-Stdy Bal (ex. trnsptn)'!$U$9:$U$534,'Wkpr-Stdy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Summary'!$U$9:$U$238,'Wkpr-201612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</row>
    <row r="180" spans="2:21" x14ac:dyDescent="0.2">
      <c r="B180" s="26" t="s">
        <v>29</v>
      </c>
      <c r="C180" s="26" t="s">
        <v>54</v>
      </c>
      <c r="D180" s="26">
        <f>E180*1000</f>
        <v>342000</v>
      </c>
      <c r="E180" s="36">
        <v>342</v>
      </c>
      <c r="F180" s="26" t="s">
        <v>55</v>
      </c>
      <c r="G180" s="27">
        <f>SUMIFS('Wkpr-Stdy Bal (ex. trnsptn)'!$G$9:$G$534,'Wkpr-Stdy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Summary'!$G$9:$G$238,'Wkpr-201612 TTP Adj Summary'!$B$9:$B$238,'Att B1 123118 Depr_Chg-ex trans'!$B180,'Wkpr-201612 TTP Adj Summary'!$C$9:$C$238,'Att B1 123118 Depr_Chg-ex trans'!$C180,'Wkpr-201612 TTP Adj Summary'!$D$9:$D$238,'Att B1 123118 Depr_Chg-ex trans'!$D180)</f>
        <v>19317601.329999998</v>
      </c>
      <c r="I180" s="37">
        <f>'Wkpr-Stdy Bal (ex. trnsptn)'!I180</f>
        <v>2.7199999999999998E-2</v>
      </c>
      <c r="J180" s="28">
        <f>G180*I180</f>
        <v>525438.75617599988</v>
      </c>
      <c r="L180" s="37">
        <f>'Wkpr-Stdy Bal (ex. trnsptn)'!L180</f>
        <v>2.4500000000000001E-2</v>
      </c>
      <c r="N180" s="28">
        <f>G180*L180</f>
        <v>473281.23258499999</v>
      </c>
      <c r="O180" s="28">
        <f>N180-J180</f>
        <v>-52157.523590999888</v>
      </c>
      <c r="Q180" s="27">
        <f>SUMIFS('Wkpr-Stdy Bal (ex. trnsptn)'!$Q$9:$Q$534,'Wkpr-Stdy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Summary'!$Q$9:$Q$238,'Wkpr-201612 TTP Adj Summary'!$B$9:$B$238,'Att B1 123118 Depr_Chg-ex trans'!$B180,'Wkpr-201612 TTP Adj Summary'!$C$9:$C$238,'Att B1 123118 Depr_Chg-ex trans'!$C180,'Wkpr-201612 TTP Adj Summary'!$D$9:$D$238,'Att B1 123118 Depr_Chg-ex trans'!$D180)</f>
        <v>-34105.804676154803</v>
      </c>
      <c r="R180" s="27">
        <f>SUMIFS('Wkpr-Stdy Bal (ex. trnsptn)'!$R$9:$R$534,'Wkpr-Stdy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Summary'!$R$9:$R$238,'Wkpr-201612 TTP Adj Summary'!$B$9:$B$238,'Att B1 123118 Depr_Chg-ex trans'!$B180,'Wkpr-201612 TTP Adj Summary'!$C$9:$C$238,'Att B1 123118 Depr_Chg-ex trans'!$C180,'Wkpr-201612 TTP Adj Summary'!$D$9:$D$238,'Att B1 123118 Depr_Chg-ex trans'!$D180)</f>
        <v>-18051.718914845056</v>
      </c>
      <c r="S180" s="27">
        <f>SUMIFS('Wkpr-Stdy Bal (ex. trnsptn)'!$S$9:$S$534,'Wkpr-Stdy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Summary'!$S$9:$S$238,'Wkpr-201612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  <c r="T180" s="27">
        <f>SUMIFS('Wkpr-Stdy Bal (ex. trnsptn)'!$T$9:$T$534,'Wkpr-Stdy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Summary'!$T$9:$T$238,'Wkpr-201612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  <c r="U180" s="27">
        <f>SUMIFS('Wkpr-Stdy Bal (ex. trnsptn)'!$U$9:$U$534,'Wkpr-Stdy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Summary'!$U$9:$U$238,'Wkpr-201612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</row>
    <row r="181" spans="2:21" x14ac:dyDescent="0.2">
      <c r="B181" s="26" t="s">
        <v>29</v>
      </c>
      <c r="C181" s="26" t="s">
        <v>54</v>
      </c>
      <c r="D181" s="26">
        <f>E181*1000</f>
        <v>344000</v>
      </c>
      <c r="E181" s="36">
        <v>344</v>
      </c>
      <c r="F181" s="26" t="s">
        <v>33</v>
      </c>
      <c r="G181" s="27">
        <f>SUMIFS('Wkpr-Stdy Bal (ex. trnsptn)'!$G$9:$G$534,'Wkpr-Stdy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Summary'!$G$9:$G$238,'Wkpr-201612 TTP Adj Summary'!$B$9:$B$238,'Att B1 123118 Depr_Chg-ex trans'!$B181,'Wkpr-201612 TTP Adj Summary'!$C$9:$C$238,'Att B1 123118 Depr_Chg-ex trans'!$C181,'Wkpr-201612 TTP Adj Summary'!$D$9:$D$238,'Att B1 123118 Depr_Chg-ex trans'!$D181)</f>
        <v>135305525.06</v>
      </c>
      <c r="I181" s="37">
        <f>'Wkpr-Stdy Bal (ex. trnsptn)'!I181</f>
        <v>0.03</v>
      </c>
      <c r="J181" s="28">
        <f>G181*I181</f>
        <v>4059165.7517999997</v>
      </c>
      <c r="L181" s="37">
        <f>'Wkpr-Stdy Bal (ex. trnsptn)'!L181</f>
        <v>3.3599999999999998E-2</v>
      </c>
      <c r="N181" s="28">
        <f>G181*L181</f>
        <v>4546265.6420160001</v>
      </c>
      <c r="O181" s="28">
        <f>N181-J181</f>
        <v>487099.89021600038</v>
      </c>
      <c r="Q181" s="27">
        <f>SUMIFS('Wkpr-Stdy Bal (ex. trnsptn)'!$Q$9:$Q$534,'Wkpr-Stdy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Summary'!$Q$9:$Q$238,'Wkpr-201612 TTP Adj Summary'!$B$9:$B$238,'Att B1 123118 Depr_Chg-ex trans'!$B181,'Wkpr-201612 TTP Adj Summary'!$C$9:$C$238,'Att B1 123118 Depr_Chg-ex trans'!$C181,'Wkpr-201612 TTP Adj Summary'!$D$9:$D$238,'Att B1 123118 Depr_Chg-ex trans'!$D181)</f>
        <v>318514.61821224261</v>
      </c>
      <c r="R181" s="27">
        <f>SUMIFS('Wkpr-Stdy Bal (ex. trnsptn)'!$R$9:$R$534,'Wkpr-Stdy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Summary'!$R$9:$R$238,'Wkpr-201612 TTP Adj Summary'!$B$9:$B$238,'Att B1 123118 Depr_Chg-ex trans'!$B181,'Wkpr-201612 TTP Adj Summary'!$C$9:$C$238,'Att B1 123118 Depr_Chg-ex trans'!$C181,'Wkpr-201612 TTP Adj Summary'!$D$9:$D$238,'Att B1 123118 Depr_Chg-ex trans'!$D181)</f>
        <v>168585.27200375777</v>
      </c>
      <c r="S181" s="27">
        <f>SUMIFS('Wkpr-Stdy Bal (ex. trnsptn)'!$S$9:$S$534,'Wkpr-Stdy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Summary'!$S$9:$S$238,'Wkpr-201612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  <c r="T181" s="27">
        <f>SUMIFS('Wkpr-Stdy Bal (ex. trnsptn)'!$T$9:$T$534,'Wkpr-Stdy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Summary'!$T$9:$T$238,'Wkpr-201612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  <c r="U181" s="27">
        <f>SUMIFS('Wkpr-Stdy Bal (ex. trnsptn)'!$U$9:$U$534,'Wkpr-Stdy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Summary'!$U$9:$U$238,'Wkpr-201612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</row>
    <row r="182" spans="2:21" x14ac:dyDescent="0.2">
      <c r="B182" s="26" t="s">
        <v>29</v>
      </c>
      <c r="C182" s="26" t="s">
        <v>54</v>
      </c>
      <c r="D182" s="26">
        <f>E182*1000</f>
        <v>345000</v>
      </c>
      <c r="E182" s="36">
        <v>345</v>
      </c>
      <c r="F182" s="26" t="s">
        <v>35</v>
      </c>
      <c r="G182" s="27">
        <f>SUMIFS('Wkpr-Stdy Bal (ex. trnsptn)'!$G$9:$G$534,'Wkpr-Stdy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Summary'!$G$9:$G$238,'Wkpr-201612 TTP Adj Summary'!$B$9:$B$238,'Att B1 123118 Depr_Chg-ex trans'!$B182,'Wkpr-201612 TTP Adj Summary'!$C$9:$C$238,'Att B1 123118 Depr_Chg-ex trans'!$C182,'Wkpr-201612 TTP Adj Summary'!$D$9:$D$238,'Att B1 123118 Depr_Chg-ex trans'!$D182)</f>
        <v>16933231.239999998</v>
      </c>
      <c r="I182" s="37">
        <f>'Wkpr-Stdy Bal (ex. trnsptn)'!I182</f>
        <v>6.1399999999999996E-2</v>
      </c>
      <c r="J182" s="28">
        <f>G182*I182</f>
        <v>1039700.3981359998</v>
      </c>
      <c r="L182" s="37">
        <f>'Wkpr-Stdy Bal (ex. trnsptn)'!L182</f>
        <v>5.2499999999999998E-2</v>
      </c>
      <c r="N182" s="28">
        <f>G182*L182</f>
        <v>888994.64009999984</v>
      </c>
      <c r="O182" s="28">
        <f>N182-J182</f>
        <v>-150705.75803599996</v>
      </c>
      <c r="Q182" s="27">
        <f>SUMIFS('Wkpr-Stdy Bal (ex. trnsptn)'!$Q$9:$Q$534,'Wkpr-Stdy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Summary'!$Q$9:$Q$238,'Wkpr-201612 TTP Adj Summary'!$B$9:$B$238,'Att B1 123118 Depr_Chg-ex trans'!$B182,'Wkpr-201612 TTP Adj Summary'!$C$9:$C$238,'Att B1 123118 Depr_Chg-ex trans'!$C182,'Wkpr-201612 TTP Adj Summary'!$D$9:$D$238,'Att B1 123118 Depr_Chg-ex trans'!$D182)</f>
        <v>-98546.495179740363</v>
      </c>
      <c r="R182" s="27">
        <f>SUMIFS('Wkpr-Stdy Bal (ex. trnsptn)'!$R$9:$R$534,'Wkpr-Stdy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Summary'!$R$9:$R$238,'Wkpr-201612 TTP Adj Summary'!$B$9:$B$238,'Att B1 123118 Depr_Chg-ex trans'!$B182,'Wkpr-201612 TTP Adj Summary'!$C$9:$C$238,'Att B1 123118 Depr_Chg-ex trans'!$C182,'Wkpr-201612 TTP Adj Summary'!$D$9:$D$238,'Att B1 123118 Depr_Chg-ex trans'!$D182)</f>
        <v>-52159.262856259535</v>
      </c>
      <c r="S182" s="27">
        <f>SUMIFS('Wkpr-Stdy Bal (ex. trnsptn)'!$S$9:$S$534,'Wkpr-Stdy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Summary'!$S$9:$S$238,'Wkpr-201612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  <c r="T182" s="27">
        <f>SUMIFS('Wkpr-Stdy Bal (ex. trnsptn)'!$T$9:$T$534,'Wkpr-Stdy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Summary'!$T$9:$T$238,'Wkpr-201612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  <c r="U182" s="27">
        <f>SUMIFS('Wkpr-Stdy Bal (ex. trnsptn)'!$U$9:$U$534,'Wkpr-Stdy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Summary'!$U$9:$U$238,'Wkpr-201612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</row>
    <row r="183" spans="2:21" x14ac:dyDescent="0.2">
      <c r="B183" s="26" t="s">
        <v>29</v>
      </c>
      <c r="C183" s="26" t="s">
        <v>54</v>
      </c>
      <c r="D183" s="26">
        <f>E183*1000</f>
        <v>346000</v>
      </c>
      <c r="E183" s="36">
        <v>346</v>
      </c>
      <c r="F183" s="26" t="s">
        <v>56</v>
      </c>
      <c r="G183" s="27">
        <f>SUMIFS('Wkpr-Stdy Bal (ex. trnsptn)'!$G$9:$G$534,'Wkpr-Stdy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Summary'!$G$9:$G$238,'Wkpr-201612 TTP Adj Summary'!$B$9:$B$238,'Att B1 123118 Depr_Chg-ex trans'!$B183,'Wkpr-201612 TTP Adj Summary'!$C$9:$C$238,'Att B1 123118 Depr_Chg-ex trans'!$C183,'Wkpr-201612 TTP Adj Summary'!$D$9:$D$238,'Att B1 123118 Depr_Chg-ex trans'!$D183)</f>
        <v>1002688.87</v>
      </c>
      <c r="I183" s="37">
        <f>'Wkpr-Stdy Bal (ex. trnsptn)'!I183</f>
        <v>2.9499999999999998E-2</v>
      </c>
      <c r="J183" s="28">
        <f>G183*I183</f>
        <v>29579.321664999999</v>
      </c>
      <c r="L183" s="37">
        <f>'Wkpr-Stdy Bal (ex. trnsptn)'!L183</f>
        <v>4.4000000000000004E-2</v>
      </c>
      <c r="N183" s="28">
        <f>G183*L183</f>
        <v>44118.310280000005</v>
      </c>
      <c r="O183" s="28">
        <f>N183-J183</f>
        <v>14538.988615000006</v>
      </c>
      <c r="Q183" s="27">
        <f>SUMIFS('Wkpr-Stdy Bal (ex. trnsptn)'!$Q$9:$Q$534,'Wkpr-Stdy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Summary'!$Q$9:$Q$238,'Wkpr-201612 TTP Adj Summary'!$B$9:$B$238,'Att B1 123118 Depr_Chg-ex trans'!$B183,'Wkpr-201612 TTP Adj Summary'!$C$9:$C$238,'Att B1 123118 Depr_Chg-ex trans'!$C183,'Wkpr-201612 TTP Adj Summary'!$D$9:$D$238,'Att B1 123118 Depr_Chg-ex trans'!$D183)</f>
        <v>9507.0446553485053</v>
      </c>
      <c r="R183" s="27">
        <f>SUMIFS('Wkpr-Stdy Bal (ex. trnsptn)'!$R$9:$R$534,'Wkpr-Stdy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Summary'!$R$9:$R$238,'Wkpr-201612 TTP Adj Summary'!$B$9:$B$238,'Att B1 123118 Depr_Chg-ex trans'!$B183,'Wkpr-201612 TTP Adj Summary'!$C$9:$C$238,'Att B1 123118 Depr_Chg-ex trans'!$C183,'Wkpr-201612 TTP Adj Summary'!$D$9:$D$238,'Att B1 123118 Depr_Chg-ex trans'!$D183)</f>
        <v>5031.9439596515022</v>
      </c>
      <c r="S183" s="27">
        <f>SUMIFS('Wkpr-Stdy Bal (ex. trnsptn)'!$S$9:$S$534,'Wkpr-Stdy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Summary'!$S$9:$S$238,'Wkpr-201612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  <c r="T183" s="27">
        <f>SUMIFS('Wkpr-Stdy Bal (ex. trnsptn)'!$T$9:$T$534,'Wkpr-Stdy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Summary'!$T$9:$T$238,'Wkpr-201612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  <c r="U183" s="27">
        <f>SUMIFS('Wkpr-Stdy Bal (ex. trnsptn)'!$U$9:$U$534,'Wkpr-Stdy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Summary'!$U$9:$U$238,'Wkpr-201612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</row>
    <row r="184" spans="2:21" x14ac:dyDescent="0.2">
      <c r="F184" s="26" t="s">
        <v>38</v>
      </c>
      <c r="G184" s="40">
        <f>SUM(G179:G183)</f>
        <v>184118458.14000002</v>
      </c>
      <c r="J184" s="40">
        <f>SUM(J179:J183)</f>
        <v>5924374.4601529995</v>
      </c>
      <c r="N184" s="40">
        <f>SUM(N179:N183)</f>
        <v>6226617.8808489991</v>
      </c>
      <c r="O184" s="40">
        <f>SUM(O179:O183)</f>
        <v>302243.42069600051</v>
      </c>
      <c r="Q184" s="40">
        <f>SUM(Q179:Q183)</f>
        <v>197636.97279311469</v>
      </c>
      <c r="R184" s="40">
        <f>SUM(R179:R183)</f>
        <v>104606.44790288589</v>
      </c>
      <c r="S184" s="40">
        <f>SUM(S179:S183)</f>
        <v>0</v>
      </c>
      <c r="T184" s="40">
        <f>SUM(T179:T183)</f>
        <v>0</v>
      </c>
      <c r="U184" s="40">
        <f>SUM(U179:U183)</f>
        <v>0</v>
      </c>
    </row>
    <row r="185" spans="2:21" x14ac:dyDescent="0.2">
      <c r="J185" s="28"/>
      <c r="N185" s="28"/>
      <c r="O185" s="28"/>
      <c r="Q185" s="28"/>
      <c r="R185" s="28"/>
      <c r="S185" s="28"/>
      <c r="T185" s="28"/>
      <c r="U185" s="28"/>
    </row>
    <row r="186" spans="2:21" x14ac:dyDescent="0.2">
      <c r="F186" s="26" t="s">
        <v>164</v>
      </c>
      <c r="J186" s="28"/>
      <c r="N186" s="28"/>
      <c r="O186" s="28"/>
      <c r="Q186" s="28"/>
      <c r="R186" s="28"/>
      <c r="S186" s="28"/>
      <c r="T186" s="28"/>
      <c r="U186" s="28"/>
    </row>
    <row r="187" spans="2:21" x14ac:dyDescent="0.2">
      <c r="B187" s="26" t="s">
        <v>29</v>
      </c>
      <c r="C187" s="26" t="s">
        <v>134</v>
      </c>
      <c r="D187" s="26">
        <f>E187*1000</f>
        <v>341000</v>
      </c>
      <c r="E187" s="36">
        <v>341</v>
      </c>
      <c r="F187" s="26" t="s">
        <v>31</v>
      </c>
      <c r="G187" s="27">
        <f>SUMIFS('Wkpr-Stdy Bal (ex. trnsptn)'!$G$9:$G$534,'Wkpr-Stdy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Summary'!$G$9:$G$238,'Wkpr-201612 TTP Adj Summary'!$B$9:$B$238,'Att B1 123118 Depr_Chg-ex trans'!$B187,'Wkpr-201612 TTP Adj Summary'!$C$9:$C$238,'Att B1 123118 Depr_Chg-ex trans'!$C187,'Wkpr-201612 TTP Adj Summary'!$D$9:$D$238,'Att B1 123118 Depr_Chg-ex trans'!$D187)</f>
        <v>9028.7999999999993</v>
      </c>
      <c r="I187" s="37">
        <f>'Wkpr-Stdy Bal (ex. trnsptn)'!I187</f>
        <v>1.359E-2</v>
      </c>
      <c r="J187" s="28">
        <f>G187*I187</f>
        <v>122.70139199999998</v>
      </c>
      <c r="L187" s="37">
        <f>'Wkpr-Stdy Bal (ex. trnsptn)'!L187</f>
        <v>1.359E-2</v>
      </c>
      <c r="N187" s="28">
        <f>G187*L187</f>
        <v>122.70139199999998</v>
      </c>
      <c r="O187" s="28">
        <f>N187-J187</f>
        <v>0</v>
      </c>
      <c r="Q187" s="27">
        <f>SUMIFS('Wkpr-Stdy Bal (ex. trnsptn)'!$Q$9:$Q$534,'Wkpr-Stdy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Summary'!$Q$9:$Q$238,'Wkpr-201612 TTP Adj Summary'!$B$9:$B$238,'Att B1 123118 Depr_Chg-ex trans'!$B187,'Wkpr-201612 TTP Adj Summary'!$C$9:$C$238,'Att B1 123118 Depr_Chg-ex trans'!$C187,'Wkpr-201612 TTP Adj Summary'!$D$9:$D$238,'Att B1 123118 Depr_Chg-ex trans'!$D187)</f>
        <v>5.9039323199996829E-2</v>
      </c>
      <c r="R187" s="27">
        <f>SUMIFS('Wkpr-Stdy Bal (ex. trnsptn)'!$R$9:$R$534,'Wkpr-Stdy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Summary'!$R$9:$R$238,'Wkpr-201612 TTP Adj Summary'!$B$9:$B$238,'Att B1 123118 Depr_Chg-ex trans'!$B187,'Wkpr-201612 TTP Adj Summary'!$C$9:$C$238,'Att B1 123118 Depr_Chg-ex trans'!$C187,'Wkpr-201612 TTP Adj Summary'!$D$9:$D$238,'Att B1 123118 Depr_Chg-ex trans'!$D187)</f>
        <v>3.1248676800004205E-2</v>
      </c>
      <c r="S187" s="27">
        <f>SUMIFS('Wkpr-Stdy Bal (ex. trnsptn)'!$S$9:$S$534,'Wkpr-Stdy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Summary'!$S$9:$S$238,'Wkpr-201612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  <c r="T187" s="27">
        <f>SUMIFS('Wkpr-Stdy Bal (ex. trnsptn)'!$T$9:$T$534,'Wkpr-Stdy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Summary'!$T$9:$T$238,'Wkpr-201612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  <c r="U187" s="27">
        <f>SUMIFS('Wkpr-Stdy Bal (ex. trnsptn)'!$U$9:$U$534,'Wkpr-Stdy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Summary'!$U$9:$U$238,'Wkpr-201612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</row>
    <row r="188" spans="2:21" x14ac:dyDescent="0.2">
      <c r="B188" s="26" t="s">
        <v>29</v>
      </c>
      <c r="C188" s="26" t="s">
        <v>134</v>
      </c>
      <c r="D188" s="26">
        <f>E188*1000</f>
        <v>342000</v>
      </c>
      <c r="E188" s="36">
        <v>342</v>
      </c>
      <c r="F188" s="26" t="s">
        <v>55</v>
      </c>
      <c r="G188" s="27">
        <f>SUMIFS('Wkpr-Stdy Bal (ex. trnsptn)'!$G$9:$G$534,'Wkpr-Stdy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Summary'!$G$9:$G$238,'Wkpr-201612 TTP Adj Summary'!$B$9:$B$238,'Att B1 123118 Depr_Chg-ex trans'!$B188,'Wkpr-201612 TTP Adj Summary'!$C$9:$C$238,'Att B1 123118 Depr_Chg-ex trans'!$C188,'Wkpr-201612 TTP Adj Summary'!$D$9:$D$238,'Att B1 123118 Depr_Chg-ex trans'!$D188)</f>
        <v>89232.19</v>
      </c>
      <c r="I188" s="37">
        <f>'Wkpr-Stdy Bal (ex. trnsptn)'!I188</f>
        <v>3.6599999999999994E-2</v>
      </c>
      <c r="J188" s="28">
        <f>G188*I188</f>
        <v>3265.8981539999995</v>
      </c>
      <c r="L188" s="37">
        <f>'Wkpr-Stdy Bal (ex. trnsptn)'!L188</f>
        <v>3.3300000000000003E-2</v>
      </c>
      <c r="N188" s="28">
        <f>G188*L188</f>
        <v>2971.4319270000005</v>
      </c>
      <c r="O188" s="28">
        <f>N188-J188</f>
        <v>-294.46622699999898</v>
      </c>
      <c r="Q188" s="27">
        <f>SUMIFS('Wkpr-Stdy Bal (ex. trnsptn)'!$Q$9:$Q$534,'Wkpr-Stdy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Summary'!$Q$9:$Q$238,'Wkpr-201612 TTP Adj Summary'!$B$9:$B$238,'Att B1 123118 Depr_Chg-ex trans'!$B188,'Wkpr-201612 TTP Adj Summary'!$C$9:$C$238,'Att B1 123118 Depr_Chg-ex trans'!$C188,'Wkpr-201612 TTP Adj Summary'!$D$9:$D$238,'Att B1 123118 Depr_Chg-ex trans'!$D188)</f>
        <v>-192.5514658352995</v>
      </c>
      <c r="R188" s="27">
        <f>SUMIFS('Wkpr-Stdy Bal (ex. trnsptn)'!$R$9:$R$534,'Wkpr-Stdy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Summary'!$R$9:$R$238,'Wkpr-201612 TTP Adj Summary'!$B$9:$B$238,'Att B1 123118 Depr_Chg-ex trans'!$B188,'Wkpr-201612 TTP Adj Summary'!$C$9:$C$238,'Att B1 123118 Depr_Chg-ex trans'!$C188,'Wkpr-201612 TTP Adj Summary'!$D$9:$D$238,'Att B1 123118 Depr_Chg-ex trans'!$D188)</f>
        <v>-101.91476116469971</v>
      </c>
      <c r="S188" s="27">
        <f>SUMIFS('Wkpr-Stdy Bal (ex. trnsptn)'!$S$9:$S$534,'Wkpr-Stdy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Summary'!$S$9:$S$238,'Wkpr-201612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  <c r="T188" s="27">
        <f>SUMIFS('Wkpr-Stdy Bal (ex. trnsptn)'!$T$9:$T$534,'Wkpr-Stdy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Summary'!$T$9:$T$238,'Wkpr-201612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  <c r="U188" s="27">
        <f>SUMIFS('Wkpr-Stdy Bal (ex. trnsptn)'!$U$9:$U$534,'Wkpr-Stdy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Summary'!$U$9:$U$238,'Wkpr-201612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</row>
    <row r="189" spans="2:21" x14ac:dyDescent="0.2">
      <c r="B189" s="26" t="s">
        <v>29</v>
      </c>
      <c r="C189" s="26" t="s">
        <v>134</v>
      </c>
      <c r="D189" s="26">
        <f>E189*1000</f>
        <v>343000</v>
      </c>
      <c r="E189" s="36">
        <v>343</v>
      </c>
      <c r="F189" s="26" t="s">
        <v>163</v>
      </c>
      <c r="G189" s="27">
        <f>SUMIFS('Wkpr-Stdy Bal (ex. trnsptn)'!$G$9:$G$534,'Wkpr-Stdy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Summary'!$G$9:$G$238,'Wkpr-201612 TTP Adj Summary'!$B$9:$B$238,'Att B1 123118 Depr_Chg-ex trans'!$B189,'Wkpr-201612 TTP Adj Summary'!$C$9:$C$238,'Att B1 123118 Depr_Chg-ex trans'!$C189,'Wkpr-201612 TTP Adj Summary'!$D$9:$D$238,'Att B1 123118 Depr_Chg-ex trans'!$D189)</f>
        <v>8670084.3800000008</v>
      </c>
      <c r="I189" s="37">
        <f>'Wkpr-Stdy Bal (ex. trnsptn)'!I189</f>
        <v>3.2399999999999998E-2</v>
      </c>
      <c r="J189" s="28">
        <f>G189*I189</f>
        <v>280910.73391200003</v>
      </c>
      <c r="L189" s="37">
        <f>'Wkpr-Stdy Bal (ex. trnsptn)'!L189</f>
        <v>3.4500000000000003E-2</v>
      </c>
      <c r="N189" s="28">
        <f>G189*L189</f>
        <v>299117.91111000004</v>
      </c>
      <c r="O189" s="28">
        <f>N189-J189</f>
        <v>18207.177198000019</v>
      </c>
      <c r="Q189" s="27">
        <f>SUMIFS('Wkpr-Stdy Bal (ex. trnsptn)'!$Q$9:$Q$534,'Wkpr-Stdy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Summary'!$Q$9:$Q$238,'Wkpr-201612 TTP Adj Summary'!$B$9:$B$238,'Att B1 123118 Depr_Chg-ex trans'!$B189,'Wkpr-201612 TTP Adj Summary'!$C$9:$C$238,'Att B1 123118 Depr_Chg-ex trans'!$C189,'Wkpr-201612 TTP Adj Summary'!$D$9:$D$238,'Att B1 123118 Depr_Chg-ex trans'!$D189)</f>
        <v>11905.673169772228</v>
      </c>
      <c r="R189" s="27">
        <f>SUMIFS('Wkpr-Stdy Bal (ex. trnsptn)'!$R$9:$R$534,'Wkpr-Stdy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Summary'!$R$9:$R$238,'Wkpr-201612 TTP Adj Summary'!$B$9:$B$238,'Att B1 123118 Depr_Chg-ex trans'!$B189,'Wkpr-201612 TTP Adj Summary'!$C$9:$C$238,'Att B1 123118 Depr_Chg-ex trans'!$C189,'Wkpr-201612 TTP Adj Summary'!$D$9:$D$238,'Att B1 123118 Depr_Chg-ex trans'!$D189)</f>
        <v>6301.504028227806</v>
      </c>
      <c r="S189" s="27">
        <f>SUMIFS('Wkpr-Stdy Bal (ex. trnsptn)'!$S$9:$S$534,'Wkpr-Stdy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Summary'!$S$9:$S$238,'Wkpr-201612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  <c r="T189" s="27">
        <f>SUMIFS('Wkpr-Stdy Bal (ex. trnsptn)'!$T$9:$T$534,'Wkpr-Stdy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Summary'!$T$9:$T$238,'Wkpr-201612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  <c r="U189" s="27">
        <f>SUMIFS('Wkpr-Stdy Bal (ex. trnsptn)'!$U$9:$U$534,'Wkpr-Stdy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Summary'!$U$9:$U$238,'Wkpr-201612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</row>
    <row r="190" spans="2:21" x14ac:dyDescent="0.2">
      <c r="B190" s="26" t="s">
        <v>29</v>
      </c>
      <c r="C190" s="26" t="s">
        <v>134</v>
      </c>
      <c r="D190" s="26">
        <f>E190*1000</f>
        <v>344000</v>
      </c>
      <c r="E190" s="36">
        <v>344</v>
      </c>
      <c r="F190" s="26" t="s">
        <v>33</v>
      </c>
      <c r="G190" s="27">
        <f>SUMIFS('Wkpr-Stdy Bal (ex. trnsptn)'!$G$9:$G$534,'Wkpr-Stdy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Summary'!$G$9:$G$238,'Wkpr-201612 TTP Adj Summary'!$B$9:$B$238,'Att B1 123118 Depr_Chg-ex trans'!$B190,'Wkpr-201612 TTP Adj Summary'!$C$9:$C$238,'Att B1 123118 Depr_Chg-ex trans'!$C190,'Wkpr-201612 TTP Adj Summary'!$D$9:$D$238,'Att B1 123118 Depr_Chg-ex trans'!$D190)</f>
        <v>736755.75</v>
      </c>
      <c r="I190" s="37">
        <f>'Wkpr-Stdy Bal (ex. trnsptn)'!I190</f>
        <v>4.0899999999999999E-2</v>
      </c>
      <c r="J190" s="28">
        <f>G190*I190</f>
        <v>30133.310174999999</v>
      </c>
      <c r="L190" s="37">
        <f>'Wkpr-Stdy Bal (ex. trnsptn)'!L190</f>
        <v>4.1100000000000005E-2</v>
      </c>
      <c r="N190" s="28">
        <f>G190*L190</f>
        <v>30280.661325000005</v>
      </c>
      <c r="O190" s="28">
        <f>N190-J190</f>
        <v>147.35115000000587</v>
      </c>
      <c r="Q190" s="27">
        <f>SUMIFS('Wkpr-Stdy Bal (ex. trnsptn)'!$Q$9:$Q$534,'Wkpr-Stdy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Summary'!$Q$9:$Q$238,'Wkpr-201612 TTP Adj Summary'!$B$9:$B$238,'Att B1 123118 Depr_Chg-ex trans'!$B190,'Wkpr-201612 TTP Adj Summary'!$C$9:$C$238,'Att B1 123118 Depr_Chg-ex trans'!$C190,'Wkpr-201612 TTP Adj Summary'!$D$9:$D$238,'Att B1 123118 Depr_Chg-ex trans'!$D190)</f>
        <v>96.352916985000775</v>
      </c>
      <c r="R190" s="27">
        <f>SUMIFS('Wkpr-Stdy Bal (ex. trnsptn)'!$R$9:$R$534,'Wkpr-Stdy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Summary'!$R$9:$R$238,'Wkpr-201612 TTP Adj Summary'!$B$9:$B$238,'Att B1 123118 Depr_Chg-ex trans'!$B190,'Wkpr-201612 TTP Adj Summary'!$C$9:$C$238,'Att B1 123118 Depr_Chg-ex trans'!$C190,'Wkpr-201612 TTP Adj Summary'!$D$9:$D$238,'Att B1 123118 Depr_Chg-ex trans'!$D190)</f>
        <v>50.99823301500146</v>
      </c>
      <c r="S190" s="27">
        <f>SUMIFS('Wkpr-Stdy Bal (ex. trnsptn)'!$S$9:$S$534,'Wkpr-Stdy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Summary'!$S$9:$S$238,'Wkpr-201612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  <c r="T190" s="27">
        <f>SUMIFS('Wkpr-Stdy Bal (ex. trnsptn)'!$T$9:$T$534,'Wkpr-Stdy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Summary'!$T$9:$T$238,'Wkpr-201612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  <c r="U190" s="27">
        <f>SUMIFS('Wkpr-Stdy Bal (ex. trnsptn)'!$U$9:$U$534,'Wkpr-Stdy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Summary'!$U$9:$U$238,'Wkpr-201612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</row>
    <row r="191" spans="2:21" x14ac:dyDescent="0.2">
      <c r="B191" s="26" t="s">
        <v>29</v>
      </c>
      <c r="C191" s="26" t="s">
        <v>134</v>
      </c>
      <c r="D191" s="26">
        <f>E191*1000</f>
        <v>345000</v>
      </c>
      <c r="E191" s="36">
        <v>345</v>
      </c>
      <c r="F191" s="26" t="s">
        <v>35</v>
      </c>
      <c r="G191" s="27">
        <f>SUMIFS('Wkpr-Stdy Bal (ex. trnsptn)'!$G$9:$G$534,'Wkpr-Stdy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Summary'!$G$9:$G$238,'Wkpr-201612 TTP Adj Summary'!$B$9:$B$238,'Att B1 123118 Depr_Chg-ex trans'!$B191,'Wkpr-201612 TTP Adj Summary'!$C$9:$C$238,'Att B1 123118 Depr_Chg-ex trans'!$C191,'Wkpr-201612 TTP Adj Summary'!$D$9:$D$238,'Att B1 123118 Depr_Chg-ex trans'!$D191)</f>
        <v>13382.11</v>
      </c>
      <c r="I191" s="37">
        <f>'Wkpr-Stdy Bal (ex. trnsptn)'!I191</f>
        <v>6.6799999999999998E-2</v>
      </c>
      <c r="J191" s="28">
        <f>G191*I191</f>
        <v>893.92494799999997</v>
      </c>
      <c r="L191" s="37">
        <f>'Wkpr-Stdy Bal (ex. trnsptn)'!L191</f>
        <v>0.08</v>
      </c>
      <c r="N191" s="28">
        <f>G191*L191</f>
        <v>1070.5688</v>
      </c>
      <c r="O191" s="28">
        <f>N191-J191</f>
        <v>176.64385200000004</v>
      </c>
      <c r="Q191" s="27">
        <f>SUMIFS('Wkpr-Stdy Bal (ex. trnsptn)'!$Q$9:$Q$534,'Wkpr-Stdy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Summary'!$Q$9:$Q$238,'Wkpr-201612 TTP Adj Summary'!$B$9:$B$238,'Att B1 123118 Depr_Chg-ex trans'!$B191,'Wkpr-201612 TTP Adj Summary'!$C$9:$C$238,'Att B1 123118 Depr_Chg-ex trans'!$C191,'Wkpr-201612 TTP Adj Summary'!$D$9:$D$238,'Att B1 123118 Depr_Chg-ex trans'!$D191)</f>
        <v>115.5074148228</v>
      </c>
      <c r="R191" s="27">
        <f>SUMIFS('Wkpr-Stdy Bal (ex. trnsptn)'!$R$9:$R$534,'Wkpr-Stdy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Summary'!$R$9:$R$238,'Wkpr-201612 TTP Adj Summary'!$B$9:$B$238,'Att B1 123118 Depr_Chg-ex trans'!$B191,'Wkpr-201612 TTP Adj Summary'!$C$9:$C$238,'Att B1 123118 Depr_Chg-ex trans'!$C191,'Wkpr-201612 TTP Adj Summary'!$D$9:$D$238,'Att B1 123118 Depr_Chg-ex trans'!$D191)</f>
        <v>61.136437177200037</v>
      </c>
      <c r="S191" s="27">
        <f>SUMIFS('Wkpr-Stdy Bal (ex. trnsptn)'!$S$9:$S$534,'Wkpr-Stdy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Summary'!$S$9:$S$238,'Wkpr-201612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  <c r="T191" s="27">
        <f>SUMIFS('Wkpr-Stdy Bal (ex. trnsptn)'!$T$9:$T$534,'Wkpr-Stdy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Summary'!$T$9:$T$238,'Wkpr-201612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  <c r="U191" s="27">
        <f>SUMIFS('Wkpr-Stdy Bal (ex. trnsptn)'!$U$9:$U$534,'Wkpr-Stdy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Summary'!$U$9:$U$238,'Wkpr-201612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</row>
    <row r="192" spans="2:21" x14ac:dyDescent="0.2">
      <c r="F192" s="26" t="s">
        <v>38</v>
      </c>
      <c r="G192" s="40">
        <f>SUM(G187:G191)</f>
        <v>9518483.2300000004</v>
      </c>
      <c r="J192" s="40">
        <f>SUM(J187:J191)</f>
        <v>315326.56858100003</v>
      </c>
      <c r="N192" s="40">
        <f t="shared" ref="N192:O192" si="55">SUM(N187:N191)</f>
        <v>333563.27455400006</v>
      </c>
      <c r="O192" s="40">
        <f t="shared" si="55"/>
        <v>18236.705973000029</v>
      </c>
      <c r="Q192" s="40">
        <f t="shared" ref="Q192:U192" si="56">SUM(Q187:Q191)</f>
        <v>11925.041075067929</v>
      </c>
      <c r="R192" s="40">
        <f t="shared" si="56"/>
        <v>6311.7551859321075</v>
      </c>
      <c r="S192" s="40">
        <f t="shared" si="56"/>
        <v>0</v>
      </c>
      <c r="T192" s="40">
        <f t="shared" si="56"/>
        <v>0</v>
      </c>
      <c r="U192" s="40">
        <f t="shared" si="56"/>
        <v>0</v>
      </c>
    </row>
    <row r="193" spans="2:21" x14ac:dyDescent="0.2">
      <c r="J193" s="28"/>
      <c r="N193" s="28"/>
      <c r="O193" s="28"/>
      <c r="Q193" s="28"/>
      <c r="R193" s="28"/>
      <c r="S193" s="28"/>
      <c r="T193" s="28"/>
      <c r="U193" s="28"/>
    </row>
    <row r="194" spans="2:21" x14ac:dyDescent="0.2">
      <c r="F194" s="26" t="s">
        <v>165</v>
      </c>
      <c r="J194" s="28"/>
      <c r="N194" s="28"/>
      <c r="O194" s="28"/>
      <c r="Q194" s="28"/>
      <c r="R194" s="28"/>
      <c r="S194" s="28"/>
      <c r="T194" s="28"/>
      <c r="U194" s="28"/>
    </row>
    <row r="195" spans="2:21" x14ac:dyDescent="0.2">
      <c r="B195" s="26" t="s">
        <v>29</v>
      </c>
      <c r="C195" s="26" t="s">
        <v>166</v>
      </c>
      <c r="D195" s="26">
        <f>E195*1000</f>
        <v>342000</v>
      </c>
      <c r="E195" s="36">
        <v>342</v>
      </c>
      <c r="F195" s="26" t="s">
        <v>55</v>
      </c>
      <c r="G195" s="27">
        <f>SUMIFS('Wkpr-Stdy Bal (ex. trnsptn)'!$G$9:$G$534,'Wkpr-Stdy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Summary'!$G$9:$G$238,'Wkpr-201612 TTP Adj Summary'!$B$9:$B$238,'Att B1 123118 Depr_Chg-ex trans'!$B195,'Wkpr-201612 TTP Adj Summary'!$C$9:$C$238,'Att B1 123118 Depr_Chg-ex trans'!$C195,'Wkpr-201612 TTP Adj Summary'!$D$9:$D$238,'Att B1 123118 Depr_Chg-ex trans'!$D195)</f>
        <v>91977.919999999998</v>
      </c>
      <c r="I195" s="37">
        <f>'Wkpr-Stdy Bal (ex. trnsptn)'!I195</f>
        <v>3.6699999999999997E-2</v>
      </c>
      <c r="J195" s="28">
        <f>G195*I195</f>
        <v>3375.5896639999996</v>
      </c>
      <c r="L195" s="37">
        <f>'Wkpr-Stdy Bal (ex. trnsptn)'!L195</f>
        <v>3.0699999999999998E-2</v>
      </c>
      <c r="N195" s="28">
        <f>G195*L195</f>
        <v>2823.7221439999998</v>
      </c>
      <c r="O195" s="28">
        <f>N195-J195</f>
        <v>-551.86751999999979</v>
      </c>
      <c r="Q195" s="27">
        <f>SUMIFS('Wkpr-Stdy Bal (ex. trnsptn)'!$Q$9:$Q$534,'Wkpr-Stdy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Summary'!$Q$9:$Q$238,'Wkpr-201612 TTP Adj Summary'!$B$9:$B$238,'Att B1 123118 Depr_Chg-ex trans'!$B195,'Wkpr-201612 TTP Adj Summary'!$C$9:$C$238,'Att B1 123118 Depr_Chg-ex trans'!$C195,'Wkpr-201612 TTP Adj Summary'!$D$9:$D$238,'Att B1 123118 Depr_Chg-ex trans'!$D195)</f>
        <v>-360.86617132799984</v>
      </c>
      <c r="R195" s="27">
        <f>SUMIFS('Wkpr-Stdy Bal (ex. trnsptn)'!$R$9:$R$534,'Wkpr-Stdy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Summary'!$R$9:$R$238,'Wkpr-201612 TTP Adj Summary'!$B$9:$B$238,'Att B1 123118 Depr_Chg-ex trans'!$B195,'Wkpr-201612 TTP Adj Summary'!$C$9:$C$238,'Att B1 123118 Depr_Chg-ex trans'!$C195,'Wkpr-201612 TTP Adj Summary'!$D$9:$D$238,'Att B1 123118 Depr_Chg-ex trans'!$D195)</f>
        <v>-191.00134867199995</v>
      </c>
      <c r="S195" s="27">
        <f>SUMIFS('Wkpr-Stdy Bal (ex. trnsptn)'!$S$9:$S$534,'Wkpr-Stdy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Summary'!$S$9:$S$238,'Wkpr-201612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  <c r="T195" s="27">
        <f>SUMIFS('Wkpr-Stdy Bal (ex. trnsptn)'!$T$9:$T$534,'Wkpr-Stdy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Summary'!$T$9:$T$238,'Wkpr-201612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  <c r="U195" s="27">
        <f>SUMIFS('Wkpr-Stdy Bal (ex. trnsptn)'!$U$9:$U$534,'Wkpr-Stdy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Summary'!$U$9:$U$238,'Wkpr-201612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</row>
    <row r="196" spans="2:21" x14ac:dyDescent="0.2">
      <c r="B196" s="26" t="s">
        <v>29</v>
      </c>
      <c r="C196" s="26" t="s">
        <v>166</v>
      </c>
      <c r="D196" s="26">
        <f>E196*1000</f>
        <v>344000</v>
      </c>
      <c r="E196" s="36">
        <v>344</v>
      </c>
      <c r="F196" s="26" t="s">
        <v>33</v>
      </c>
      <c r="G196" s="27">
        <f>SUMIFS('Wkpr-Stdy Bal (ex. trnsptn)'!$G$9:$G$534,'Wkpr-Stdy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Summary'!$G$9:$G$238,'Wkpr-201612 TTP Adj Summary'!$B$9:$B$238,'Att B1 123118 Depr_Chg-ex trans'!$B196,'Wkpr-201612 TTP Adj Summary'!$C$9:$C$238,'Att B1 123118 Depr_Chg-ex trans'!$C196,'Wkpr-201612 TTP Adj Summary'!$D$9:$D$238,'Att B1 123118 Depr_Chg-ex trans'!$D196)</f>
        <v>208505.82</v>
      </c>
      <c r="I196" s="37">
        <f>'Wkpr-Stdy Bal (ex. trnsptn)'!I196</f>
        <v>3.6999999999999998E-2</v>
      </c>
      <c r="J196" s="28">
        <f>G196*I196</f>
        <v>7714.7153399999997</v>
      </c>
      <c r="L196" s="37">
        <f>'Wkpr-Stdy Bal (ex. trnsptn)'!L196</f>
        <v>3.5200000000000002E-2</v>
      </c>
      <c r="N196" s="28">
        <f>G196*L196</f>
        <v>7339.404864000001</v>
      </c>
      <c r="O196" s="28">
        <f>N196-J196</f>
        <v>-375.31047599999874</v>
      </c>
      <c r="Q196" s="27">
        <f>SUMIFS('Wkpr-Stdy Bal (ex. trnsptn)'!$Q$9:$Q$534,'Wkpr-Stdy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Summary'!$Q$9:$Q$238,'Wkpr-201612 TTP Adj Summary'!$B$9:$B$238,'Att B1 123118 Depr_Chg-ex trans'!$B196,'Wkpr-201612 TTP Adj Summary'!$C$9:$C$238,'Att B1 123118 Depr_Chg-ex trans'!$C196,'Wkpr-201612 TTP Adj Summary'!$D$9:$D$238,'Att B1 123118 Depr_Chg-ex trans'!$D196)</f>
        <v>-245.41552025639976</v>
      </c>
      <c r="R196" s="27">
        <f>SUMIFS('Wkpr-Stdy Bal (ex. trnsptn)'!$R$9:$R$534,'Wkpr-Stdy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Summary'!$R$9:$R$238,'Wkpr-201612 TTP Adj Summary'!$B$9:$B$238,'Att B1 123118 Depr_Chg-ex trans'!$B196,'Wkpr-201612 TTP Adj Summary'!$C$9:$C$238,'Att B1 123118 Depr_Chg-ex trans'!$C196,'Wkpr-201612 TTP Adj Summary'!$D$9:$D$238,'Att B1 123118 Depr_Chg-ex trans'!$D196)</f>
        <v>-129.89495574359989</v>
      </c>
      <c r="S196" s="27">
        <f>SUMIFS('Wkpr-Stdy Bal (ex. trnsptn)'!$S$9:$S$534,'Wkpr-Stdy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Summary'!$S$9:$S$238,'Wkpr-201612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  <c r="T196" s="27">
        <f>SUMIFS('Wkpr-Stdy Bal (ex. trnsptn)'!$T$9:$T$534,'Wkpr-Stdy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Summary'!$T$9:$T$238,'Wkpr-201612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  <c r="U196" s="27">
        <f>SUMIFS('Wkpr-Stdy Bal (ex. trnsptn)'!$U$9:$U$534,'Wkpr-Stdy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Summary'!$U$9:$U$238,'Wkpr-201612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</row>
    <row r="197" spans="2:21" x14ac:dyDescent="0.2">
      <c r="B197" s="26" t="s">
        <v>29</v>
      </c>
      <c r="C197" s="26" t="s">
        <v>166</v>
      </c>
      <c r="D197" s="26">
        <f>E197*1000</f>
        <v>345000</v>
      </c>
      <c r="E197" s="36">
        <v>345</v>
      </c>
      <c r="F197" s="26" t="s">
        <v>35</v>
      </c>
      <c r="G197" s="27">
        <f>SUMIFS('Wkpr-Stdy Bal (ex. trnsptn)'!$G$9:$G$534,'Wkpr-Stdy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Summary'!$G$9:$G$238,'Wkpr-201612 TTP Adj Summary'!$B$9:$B$238,'Att B1 123118 Depr_Chg-ex trans'!$B197,'Wkpr-201612 TTP Adj Summary'!$C$9:$C$238,'Att B1 123118 Depr_Chg-ex trans'!$C197,'Wkpr-201612 TTP Adj Summary'!$D$9:$D$238,'Att B1 123118 Depr_Chg-ex trans'!$D197)</f>
        <v>49439.02</v>
      </c>
      <c r="I197" s="37">
        <f>'Wkpr-Stdy Bal (ex. trnsptn)'!I197</f>
        <v>0.05</v>
      </c>
      <c r="J197" s="28">
        <f>G197*I197</f>
        <v>2471.951</v>
      </c>
      <c r="L197" s="37">
        <f>'Wkpr-Stdy Bal (ex. trnsptn)'!L197</f>
        <v>6.1900000000000004E-2</v>
      </c>
      <c r="N197" s="28">
        <f>G197*L197</f>
        <v>3060.2753379999999</v>
      </c>
      <c r="O197" s="28">
        <f>N197-J197</f>
        <v>588.3243379999999</v>
      </c>
      <c r="Q197" s="27">
        <f>SUMIFS('Wkpr-Stdy Bal (ex. trnsptn)'!$Q$9:$Q$534,'Wkpr-Stdy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Summary'!$Q$9:$Q$238,'Wkpr-201612 TTP Adj Summary'!$B$9:$B$238,'Att B1 123118 Depr_Chg-ex trans'!$B197,'Wkpr-201612 TTP Adj Summary'!$C$9:$C$238,'Att B1 123118 Depr_Chg-ex trans'!$C197,'Wkpr-201612 TTP Adj Summary'!$D$9:$D$238,'Att B1 123118 Depr_Chg-ex trans'!$D197)</f>
        <v>384.70528461820004</v>
      </c>
      <c r="R197" s="27">
        <f>SUMIFS('Wkpr-Stdy Bal (ex. trnsptn)'!$R$9:$R$534,'Wkpr-Stdy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Summary'!$R$9:$R$238,'Wkpr-201612 TTP Adj Summary'!$B$9:$B$238,'Att B1 123118 Depr_Chg-ex trans'!$B197,'Wkpr-201612 TTP Adj Summary'!$C$9:$C$238,'Att B1 123118 Depr_Chg-ex trans'!$C197,'Wkpr-201612 TTP Adj Summary'!$D$9:$D$238,'Att B1 123118 Depr_Chg-ex trans'!$D197)</f>
        <v>203.61905338179986</v>
      </c>
      <c r="S197" s="27">
        <f>SUMIFS('Wkpr-Stdy Bal (ex. trnsptn)'!$S$9:$S$534,'Wkpr-Stdy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Summary'!$S$9:$S$238,'Wkpr-201612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  <c r="T197" s="27">
        <f>SUMIFS('Wkpr-Stdy Bal (ex. trnsptn)'!$T$9:$T$534,'Wkpr-Stdy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Summary'!$T$9:$T$238,'Wkpr-201612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  <c r="U197" s="27">
        <f>SUMIFS('Wkpr-Stdy Bal (ex. trnsptn)'!$U$9:$U$534,'Wkpr-Stdy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Summary'!$U$9:$U$238,'Wkpr-201612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</row>
    <row r="198" spans="2:21" x14ac:dyDescent="0.2">
      <c r="F198" s="26" t="s">
        <v>38</v>
      </c>
      <c r="G198" s="40">
        <f>SUM(G195:G197)</f>
        <v>349922.76</v>
      </c>
      <c r="J198" s="40">
        <f>SUM(J195:J197)</f>
        <v>13562.256003999999</v>
      </c>
      <c r="N198" s="40">
        <f>SUM(N195:N197)</f>
        <v>13223.402346000001</v>
      </c>
      <c r="O198" s="40">
        <f>SUM(O195:O197)</f>
        <v>-338.85365799999863</v>
      </c>
      <c r="Q198" s="40">
        <f>SUM(Q195:Q197)</f>
        <v>-221.57640696619956</v>
      </c>
      <c r="R198" s="40">
        <f>SUM(R195:R197)</f>
        <v>-117.27725103379998</v>
      </c>
      <c r="S198" s="40">
        <f>SUM(S195:S197)</f>
        <v>0</v>
      </c>
      <c r="T198" s="40">
        <f>SUM(T195:T197)</f>
        <v>0</v>
      </c>
      <c r="U198" s="40">
        <f>SUM(U195:U197)</f>
        <v>0</v>
      </c>
    </row>
    <row r="199" spans="2:21" x14ac:dyDescent="0.2">
      <c r="J199" s="28"/>
      <c r="N199" s="28"/>
      <c r="O199" s="28"/>
      <c r="Q199" s="28"/>
      <c r="R199" s="28"/>
      <c r="S199" s="28"/>
      <c r="T199" s="28"/>
      <c r="U199" s="28"/>
    </row>
    <row r="200" spans="2:21" x14ac:dyDescent="0.2">
      <c r="F200" s="26" t="s">
        <v>167</v>
      </c>
      <c r="J200" s="28"/>
      <c r="N200" s="28"/>
      <c r="O200" s="28"/>
      <c r="Q200" s="28"/>
      <c r="R200" s="28"/>
      <c r="S200" s="28"/>
      <c r="T200" s="28"/>
      <c r="U200" s="28"/>
    </row>
    <row r="201" spans="2:21" x14ac:dyDescent="0.2">
      <c r="B201" s="26" t="s">
        <v>29</v>
      </c>
      <c r="C201" s="26" t="s">
        <v>168</v>
      </c>
      <c r="D201" s="26">
        <f t="shared" ref="D201:D206" si="57">E201*1000</f>
        <v>341000</v>
      </c>
      <c r="E201" s="36">
        <v>341</v>
      </c>
      <c r="F201" s="26" t="s">
        <v>31</v>
      </c>
      <c r="G201" s="27">
        <f>SUMIFS('Wkpr-Stdy Bal (ex. trnsptn)'!$G$9:$G$534,'Wkpr-Stdy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Summary'!$G$9:$G$238,'Wkpr-201612 TTP Adj Summary'!$B$9:$B$238,'Att B1 123118 Depr_Chg-ex trans'!$B201,'Wkpr-201612 TTP Adj Summary'!$C$9:$C$238,'Att B1 123118 Depr_Chg-ex trans'!$C201,'Wkpr-201612 TTP Adj Summary'!$D$9:$D$238,'Att B1 123118 Depr_Chg-ex trans'!$D201)</f>
        <v>751025.35</v>
      </c>
      <c r="I201" s="37">
        <f>'Wkpr-Stdy Bal (ex. trnsptn)'!I201</f>
        <v>1.6400000000000001E-2</v>
      </c>
      <c r="J201" s="28">
        <f t="shared" ref="J201:J206" si="58">G201*I201</f>
        <v>12316.81574</v>
      </c>
      <c r="L201" s="37">
        <f>'Wkpr-Stdy Bal (ex. trnsptn)'!L201</f>
        <v>0.30780000000000002</v>
      </c>
      <c r="N201" s="28">
        <f t="shared" ref="N201:N206" si="59">G201*L201</f>
        <v>231165.60273000001</v>
      </c>
      <c r="O201" s="28">
        <f t="shared" ref="O201:O206" si="60">N201-J201</f>
        <v>218848.78699000002</v>
      </c>
      <c r="Q201" s="27">
        <f>SUMIFS('Wkpr-Stdy Bal (ex. trnsptn)'!$Q$9:$Q$534,'Wkpr-Stdy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Summary'!$Q$9:$Q$238,'Wkpr-201612 TTP Adj Summary'!$B$9:$B$238,'Att B1 123118 Depr_Chg-ex trans'!$B201,'Wkpr-201612 TTP Adj Summary'!$C$9:$C$238,'Att B1 123118 Depr_Chg-ex trans'!$C201,'Wkpr-201612 TTP Adj Summary'!$D$9:$D$238,'Att B1 123118 Depr_Chg-ex trans'!$D201)</f>
        <v>143105.22181276101</v>
      </c>
      <c r="R201" s="27">
        <f>SUMIFS('Wkpr-Stdy Bal (ex. trnsptn)'!$R$9:$R$534,'Wkpr-Stdy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Summary'!$R$9:$R$238,'Wkpr-201612 TTP Adj Summary'!$B$9:$B$238,'Att B1 123118 Depr_Chg-ex trans'!$B201,'Wkpr-201612 TTP Adj Summary'!$C$9:$C$238,'Att B1 123118 Depr_Chg-ex trans'!$C201,'Wkpr-201612 TTP Adj Summary'!$D$9:$D$238,'Att B1 123118 Depr_Chg-ex trans'!$D201)</f>
        <v>75743.565177238983</v>
      </c>
      <c r="S201" s="27">
        <f>SUMIFS('Wkpr-Stdy Bal (ex. trnsptn)'!$S$9:$S$534,'Wkpr-Stdy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Summary'!$S$9:$S$238,'Wkpr-201612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  <c r="T201" s="27">
        <f>SUMIFS('Wkpr-Stdy Bal (ex. trnsptn)'!$T$9:$T$534,'Wkpr-Stdy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Summary'!$T$9:$T$238,'Wkpr-201612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  <c r="U201" s="27">
        <f>SUMIFS('Wkpr-Stdy Bal (ex. trnsptn)'!$U$9:$U$534,'Wkpr-Stdy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Summary'!$U$9:$U$238,'Wkpr-201612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</row>
    <row r="202" spans="2:21" x14ac:dyDescent="0.2">
      <c r="B202" s="42" t="s">
        <v>29</v>
      </c>
      <c r="C202" s="42" t="s">
        <v>168</v>
      </c>
      <c r="D202" s="42">
        <f t="shared" si="57"/>
        <v>342000</v>
      </c>
      <c r="E202" s="36">
        <v>342</v>
      </c>
      <c r="F202" s="26" t="s">
        <v>55</v>
      </c>
      <c r="G202" s="27">
        <f>SUMIFS('Wkpr-Stdy Bal (ex. trnsptn)'!$G$9:$G$534,'Wkpr-Stdy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Summary'!$G$9:$G$238,'Wkpr-201612 TTP Adj Summary'!$B$9:$B$238,'Att B1 123118 Depr_Chg-ex trans'!$B202,'Wkpr-201612 TTP Adj Summary'!$C$9:$C$238,'Att B1 123118 Depr_Chg-ex trans'!$C202,'Wkpr-201612 TTP Adj Summary'!$D$9:$D$238,'Att B1 123118 Depr_Chg-ex trans'!$D202)</f>
        <v>31460</v>
      </c>
      <c r="I202" s="37">
        <f>'Wkpr-Stdy Bal (ex. trnsptn)'!I202</f>
        <v>2.93E-2</v>
      </c>
      <c r="J202" s="28">
        <v>0</v>
      </c>
      <c r="L202" s="45">
        <f>'Wkpr-Stdy Bal (ex. trnsptn)'!L202</f>
        <v>0</v>
      </c>
      <c r="N202" s="28">
        <f t="shared" si="59"/>
        <v>0</v>
      </c>
      <c r="O202" s="28">
        <f t="shared" si="60"/>
        <v>0</v>
      </c>
      <c r="Q202" s="27">
        <f>SUMIFS('Wkpr-Stdy Bal (ex. trnsptn)'!$Q$9:$Q$534,'Wkpr-Stdy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Summary'!$Q$9:$Q$238,'Wkpr-201612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R202" s="27">
        <f>SUMIFS('Wkpr-Stdy Bal (ex. trnsptn)'!$R$9:$R$534,'Wkpr-Stdy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Summary'!$R$9:$R$238,'Wkpr-201612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S202" s="27">
        <f>SUMIFS('Wkpr-Stdy Bal (ex. trnsptn)'!$S$9:$S$534,'Wkpr-Stdy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Summary'!$S$9:$S$238,'Wkpr-201612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T202" s="27">
        <f>SUMIFS('Wkpr-Stdy Bal (ex. trnsptn)'!$T$9:$T$534,'Wkpr-Stdy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Summary'!$T$9:$T$238,'Wkpr-201612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U202" s="27">
        <f>SUMIFS('Wkpr-Stdy Bal (ex. trnsptn)'!$U$9:$U$534,'Wkpr-Stdy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Summary'!$U$9:$U$238,'Wkpr-201612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</row>
    <row r="203" spans="2:21" x14ac:dyDescent="0.2">
      <c r="B203" s="26" t="s">
        <v>29</v>
      </c>
      <c r="C203" s="26" t="s">
        <v>168</v>
      </c>
      <c r="D203" s="26">
        <f t="shared" si="57"/>
        <v>343000</v>
      </c>
      <c r="E203" s="36">
        <v>343</v>
      </c>
      <c r="F203" s="26" t="s">
        <v>163</v>
      </c>
      <c r="G203" s="27">
        <f>SUMIFS('Wkpr-Stdy Bal (ex. trnsptn)'!$G$9:$G$534,'Wkpr-Stdy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Summary'!$G$9:$G$238,'Wkpr-201612 TTP Adj Summary'!$B$9:$B$238,'Att B1 123118 Depr_Chg-ex trans'!$B203,'Wkpr-201612 TTP Adj Summary'!$C$9:$C$238,'Att B1 123118 Depr_Chg-ex trans'!$C203,'Wkpr-201612 TTP Adj Summary'!$D$9:$D$238,'Att B1 123118 Depr_Chg-ex trans'!$D203)</f>
        <v>9058274.2200000007</v>
      </c>
      <c r="I203" s="37">
        <f>'Wkpr-Stdy Bal (ex. trnsptn)'!I203</f>
        <v>8.0999999999999996E-3</v>
      </c>
      <c r="J203" s="28">
        <f t="shared" si="58"/>
        <v>73372.021181999997</v>
      </c>
      <c r="L203" s="37">
        <f>'Wkpr-Stdy Bal (ex. trnsptn)'!L203</f>
        <v>2.5099999999999997E-2</v>
      </c>
      <c r="N203" s="28">
        <f t="shared" si="59"/>
        <v>227362.68292199998</v>
      </c>
      <c r="O203" s="28">
        <f t="shared" si="60"/>
        <v>153990.66173999998</v>
      </c>
      <c r="Q203" s="27">
        <f>SUMIFS('Wkpr-Stdy Bal (ex. trnsptn)'!$Q$9:$Q$534,'Wkpr-Stdy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Summary'!$Q$9:$Q$238,'Wkpr-201612 TTP Adj Summary'!$B$9:$B$238,'Att B1 123118 Depr_Chg-ex trans'!$B203,'Wkpr-201612 TTP Adj Summary'!$C$9:$C$238,'Att B1 123118 Depr_Chg-ex trans'!$C203,'Wkpr-201612 TTP Adj Summary'!$D$9:$D$238,'Att B1 123118 Depr_Chg-ex trans'!$D203)</f>
        <v>100694.493711786</v>
      </c>
      <c r="R203" s="27">
        <f>SUMIFS('Wkpr-Stdy Bal (ex. trnsptn)'!$R$9:$R$534,'Wkpr-Stdy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Summary'!$R$9:$R$238,'Wkpr-201612 TTP Adj Summary'!$B$9:$B$238,'Att B1 123118 Depr_Chg-ex trans'!$B203,'Wkpr-201612 TTP Adj Summary'!$C$9:$C$238,'Att B1 123118 Depr_Chg-ex trans'!$C203,'Wkpr-201612 TTP Adj Summary'!$D$9:$D$238,'Att B1 123118 Depr_Chg-ex trans'!$D203)</f>
        <v>53296.168028213993</v>
      </c>
      <c r="S203" s="27">
        <f>SUMIFS('Wkpr-Stdy Bal (ex. trnsptn)'!$S$9:$S$534,'Wkpr-Stdy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Summary'!$S$9:$S$238,'Wkpr-201612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  <c r="T203" s="27">
        <f>SUMIFS('Wkpr-Stdy Bal (ex. trnsptn)'!$T$9:$T$534,'Wkpr-Stdy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Summary'!$T$9:$T$238,'Wkpr-201612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  <c r="U203" s="27">
        <f>SUMIFS('Wkpr-Stdy Bal (ex. trnsptn)'!$U$9:$U$534,'Wkpr-Stdy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Summary'!$U$9:$U$238,'Wkpr-201612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</row>
    <row r="204" spans="2:21" x14ac:dyDescent="0.2">
      <c r="B204" s="26" t="s">
        <v>29</v>
      </c>
      <c r="C204" s="26" t="s">
        <v>168</v>
      </c>
      <c r="D204" s="26">
        <f t="shared" si="57"/>
        <v>344000</v>
      </c>
      <c r="E204" s="36">
        <v>344</v>
      </c>
      <c r="F204" s="26" t="s">
        <v>33</v>
      </c>
      <c r="G204" s="27">
        <f>SUMIFS('Wkpr-Stdy Bal (ex. trnsptn)'!$G$9:$G$534,'Wkpr-Stdy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Summary'!$G$9:$G$238,'Wkpr-201612 TTP Adj Summary'!$B$9:$B$238,'Att B1 123118 Depr_Chg-ex trans'!$B204,'Wkpr-201612 TTP Adj Summary'!$C$9:$C$238,'Att B1 123118 Depr_Chg-ex trans'!$C204,'Wkpr-201612 TTP Adj Summary'!$D$9:$D$238,'Att B1 123118 Depr_Chg-ex trans'!$D204)</f>
        <v>2603841.2999999998</v>
      </c>
      <c r="I204" s="37">
        <f>'Wkpr-Stdy Bal (ex. trnsptn)'!I204</f>
        <v>2.5000000000000001E-2</v>
      </c>
      <c r="J204" s="28">
        <f t="shared" si="58"/>
        <v>65096.032500000001</v>
      </c>
      <c r="L204" s="37">
        <f>'Wkpr-Stdy Bal (ex. trnsptn)'!L204</f>
        <v>2.5600000000000001E-2</v>
      </c>
      <c r="N204" s="28">
        <f t="shared" si="59"/>
        <v>66658.337279999992</v>
      </c>
      <c r="O204" s="28">
        <f t="shared" si="60"/>
        <v>1562.3047799999913</v>
      </c>
      <c r="Q204" s="27">
        <f>SUMIFS('Wkpr-Stdy Bal (ex. trnsptn)'!$Q$9:$Q$534,'Wkpr-Stdy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Summary'!$Q$9:$Q$238,'Wkpr-201612 TTP Adj Summary'!$B$9:$B$238,'Att B1 123118 Depr_Chg-ex trans'!$B204,'Wkpr-201612 TTP Adj Summary'!$C$9:$C$238,'Att B1 123118 Depr_Chg-ex trans'!$C204,'Wkpr-201612 TTP Adj Summary'!$D$9:$D$238,'Att B1 123118 Depr_Chg-ex trans'!$D204)</f>
        <v>1021.5910956419903</v>
      </c>
      <c r="R204" s="27">
        <f>SUMIFS('Wkpr-Stdy Bal (ex. trnsptn)'!$R$9:$R$534,'Wkpr-Stdy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Summary'!$R$9:$R$238,'Wkpr-201612 TTP Adj Summary'!$B$9:$B$238,'Att B1 123118 Depr_Chg-ex trans'!$B204,'Wkpr-201612 TTP Adj Summary'!$C$9:$C$238,'Att B1 123118 Depr_Chg-ex trans'!$C204,'Wkpr-201612 TTP Adj Summary'!$D$9:$D$238,'Att B1 123118 Depr_Chg-ex trans'!$D204)</f>
        <v>540.71368435799741</v>
      </c>
      <c r="S204" s="27">
        <f>SUMIFS('Wkpr-Stdy Bal (ex. trnsptn)'!$S$9:$S$534,'Wkpr-Stdy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Summary'!$S$9:$S$238,'Wkpr-201612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  <c r="T204" s="27">
        <f>SUMIFS('Wkpr-Stdy Bal (ex. trnsptn)'!$T$9:$T$534,'Wkpr-Stdy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Summary'!$T$9:$T$238,'Wkpr-201612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  <c r="U204" s="27">
        <f>SUMIFS('Wkpr-Stdy Bal (ex. trnsptn)'!$U$9:$U$534,'Wkpr-Stdy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Summary'!$U$9:$U$238,'Wkpr-201612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</row>
    <row r="205" spans="2:21" x14ac:dyDescent="0.2">
      <c r="B205" s="26" t="s">
        <v>29</v>
      </c>
      <c r="C205" s="26" t="s">
        <v>168</v>
      </c>
      <c r="D205" s="26">
        <f t="shared" si="57"/>
        <v>345000</v>
      </c>
      <c r="E205" s="36">
        <v>345</v>
      </c>
      <c r="F205" s="26" t="s">
        <v>35</v>
      </c>
      <c r="G205" s="27">
        <f>SUMIFS('Wkpr-Stdy Bal (ex. trnsptn)'!$G$9:$G$534,'Wkpr-Stdy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Summary'!$G$9:$G$238,'Wkpr-201612 TTP Adj Summary'!$B$9:$B$238,'Att B1 123118 Depr_Chg-ex trans'!$B205,'Wkpr-201612 TTP Adj Summary'!$C$9:$C$238,'Att B1 123118 Depr_Chg-ex trans'!$C205,'Wkpr-201612 TTP Adj Summary'!$D$9:$D$238,'Att B1 123118 Depr_Chg-ex trans'!$D205)</f>
        <v>1242722.45</v>
      </c>
      <c r="I205" s="37">
        <f>'Wkpr-Stdy Bal (ex. trnsptn)'!I205</f>
        <v>0.1249</v>
      </c>
      <c r="J205" s="28">
        <f t="shared" si="58"/>
        <v>155216.03400499999</v>
      </c>
      <c r="L205" s="37">
        <f>'Wkpr-Stdy Bal (ex. trnsptn)'!L205</f>
        <v>0.16940000000000002</v>
      </c>
      <c r="N205" s="28">
        <f t="shared" si="59"/>
        <v>210517.18303000001</v>
      </c>
      <c r="O205" s="28">
        <f t="shared" si="60"/>
        <v>55301.149025000021</v>
      </c>
      <c r="Q205" s="27">
        <f>SUMIFS('Wkpr-Stdy Bal (ex. trnsptn)'!$Q$9:$Q$534,'Wkpr-Stdy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Summary'!$Q$9:$Q$238,'Wkpr-201612 TTP Adj Summary'!$B$9:$B$238,'Att B1 123118 Depr_Chg-ex trans'!$B205,'Wkpr-201612 TTP Adj Summary'!$C$9:$C$238,'Att B1 123118 Depr_Chg-ex trans'!$C205,'Wkpr-201612 TTP Adj Summary'!$D$9:$D$238,'Att B1 123118 Depr_Chg-ex trans'!$D205)</f>
        <v>36161.421347447525</v>
      </c>
      <c r="R205" s="27">
        <f>SUMIFS('Wkpr-Stdy Bal (ex. trnsptn)'!$R$9:$R$534,'Wkpr-Stdy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Summary'!$R$9:$R$238,'Wkpr-201612 TTP Adj Summary'!$B$9:$B$238,'Att B1 123118 Depr_Chg-ex trans'!$B205,'Wkpr-201612 TTP Adj Summary'!$C$9:$C$238,'Att B1 123118 Depr_Chg-ex trans'!$C205,'Wkpr-201612 TTP Adj Summary'!$D$9:$D$238,'Att B1 123118 Depr_Chg-ex trans'!$D205)</f>
        <v>19139.727677552502</v>
      </c>
      <c r="S205" s="27">
        <f>SUMIFS('Wkpr-Stdy Bal (ex. trnsptn)'!$S$9:$S$534,'Wkpr-Stdy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Summary'!$S$9:$S$238,'Wkpr-201612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  <c r="T205" s="27">
        <f>SUMIFS('Wkpr-Stdy Bal (ex. trnsptn)'!$T$9:$T$534,'Wkpr-Stdy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Summary'!$T$9:$T$238,'Wkpr-201612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  <c r="U205" s="27">
        <f>SUMIFS('Wkpr-Stdy Bal (ex. trnsptn)'!$U$9:$U$534,'Wkpr-Stdy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Summary'!$U$9:$U$238,'Wkpr-201612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</row>
    <row r="206" spans="2:21" x14ac:dyDescent="0.2">
      <c r="B206" s="26" t="s">
        <v>29</v>
      </c>
      <c r="C206" s="26" t="s">
        <v>168</v>
      </c>
      <c r="D206" s="26">
        <f t="shared" si="57"/>
        <v>346000</v>
      </c>
      <c r="E206" s="36">
        <v>346</v>
      </c>
      <c r="F206" s="26" t="s">
        <v>56</v>
      </c>
      <c r="G206" s="27">
        <f>SUMIFS('Wkpr-Stdy Bal (ex. trnsptn)'!$G$9:$G$534,'Wkpr-Stdy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Summary'!$G$9:$G$238,'Wkpr-201612 TTP Adj Summary'!$B$9:$B$238,'Att B1 123118 Depr_Chg-ex trans'!$B206,'Wkpr-201612 TTP Adj Summary'!$C$9:$C$238,'Att B1 123118 Depr_Chg-ex trans'!$C206,'Wkpr-201612 TTP Adj Summary'!$D$9:$D$238,'Att B1 123118 Depr_Chg-ex trans'!$D206)</f>
        <v>398997.44</v>
      </c>
      <c r="I206" s="37">
        <f>'Wkpr-Stdy Bal (ex. trnsptn)'!I206</f>
        <v>2.5100000000000001E-2</v>
      </c>
      <c r="J206" s="28">
        <f t="shared" si="58"/>
        <v>10014.835744</v>
      </c>
      <c r="L206" s="37">
        <f>'Wkpr-Stdy Bal (ex. trnsptn)'!L206</f>
        <v>0.23280000000000001</v>
      </c>
      <c r="N206" s="28">
        <f t="shared" si="59"/>
        <v>92886.604032000003</v>
      </c>
      <c r="O206" s="28">
        <f t="shared" si="60"/>
        <v>82871.768288000007</v>
      </c>
      <c r="Q206" s="27">
        <f>SUMIFS('Wkpr-Stdy Bal (ex. trnsptn)'!$Q$9:$Q$534,'Wkpr-Stdy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Summary'!$Q$9:$Q$238,'Wkpr-201612 TTP Adj Summary'!$B$9:$B$238,'Att B1 123118 Depr_Chg-ex trans'!$B206,'Wkpr-201612 TTP Adj Summary'!$C$9:$C$238,'Att B1 123118 Depr_Chg-ex trans'!$C206,'Wkpr-201612 TTP Adj Summary'!$D$9:$D$238,'Att B1 123118 Depr_Chg-ex trans'!$D206)</f>
        <v>54189.849283523203</v>
      </c>
      <c r="R206" s="27">
        <f>SUMIFS('Wkpr-Stdy Bal (ex. trnsptn)'!$R$9:$R$534,'Wkpr-Stdy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Summary'!$R$9:$R$238,'Wkpr-201612 TTP Adj Summary'!$B$9:$B$238,'Att B1 123118 Depr_Chg-ex trans'!$B206,'Wkpr-201612 TTP Adj Summary'!$C$9:$C$238,'Att B1 123118 Depr_Chg-ex trans'!$C206,'Wkpr-201612 TTP Adj Summary'!$D$9:$D$238,'Att B1 123118 Depr_Chg-ex trans'!$D206)</f>
        <v>28681.919004476797</v>
      </c>
      <c r="S206" s="27">
        <f>SUMIFS('Wkpr-Stdy Bal (ex. trnsptn)'!$S$9:$S$534,'Wkpr-Stdy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Summary'!$S$9:$S$238,'Wkpr-201612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  <c r="T206" s="27">
        <f>SUMIFS('Wkpr-Stdy Bal (ex. trnsptn)'!$T$9:$T$534,'Wkpr-Stdy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Summary'!$T$9:$T$238,'Wkpr-201612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  <c r="U206" s="27">
        <f>SUMIFS('Wkpr-Stdy Bal (ex. trnsptn)'!$U$9:$U$534,'Wkpr-Stdy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Summary'!$U$9:$U$238,'Wkpr-201612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</row>
    <row r="207" spans="2:21" x14ac:dyDescent="0.2">
      <c r="F207" s="26" t="s">
        <v>38</v>
      </c>
      <c r="G207" s="40">
        <f>SUM(G201:G206)</f>
        <v>14086320.76</v>
      </c>
      <c r="J207" s="40">
        <f>SUM(J201:J206)</f>
        <v>316015.73917100002</v>
      </c>
      <c r="N207" s="40">
        <f>SUM(N201:N206)</f>
        <v>828590.4099940001</v>
      </c>
      <c r="O207" s="40">
        <f>SUM(O201:O206)</f>
        <v>512574.67082300002</v>
      </c>
      <c r="Q207" s="40">
        <f>SUM(Q201:Q206)</f>
        <v>335172.57725115976</v>
      </c>
      <c r="R207" s="40">
        <f>SUM(R201:R206)</f>
        <v>177402.09357184026</v>
      </c>
      <c r="S207" s="40">
        <f>SUM(S201:S206)</f>
        <v>0</v>
      </c>
      <c r="T207" s="40">
        <f>SUM(T201:T206)</f>
        <v>0</v>
      </c>
      <c r="U207" s="40">
        <f>SUM(U201:U206)</f>
        <v>0</v>
      </c>
    </row>
    <row r="208" spans="2:21" x14ac:dyDescent="0.2">
      <c r="J208" s="28"/>
      <c r="N208" s="28"/>
      <c r="O208" s="28"/>
      <c r="Q208" s="28"/>
      <c r="R208" s="28"/>
      <c r="S208" s="28"/>
      <c r="T208" s="28"/>
      <c r="U208" s="28"/>
    </row>
    <row r="209" spans="2:21" x14ac:dyDescent="0.2">
      <c r="F209" s="26" t="s">
        <v>169</v>
      </c>
      <c r="J209" s="28"/>
      <c r="N209" s="28"/>
      <c r="O209" s="28"/>
      <c r="Q209" s="28"/>
      <c r="R209" s="28"/>
      <c r="S209" s="28"/>
      <c r="T209" s="28"/>
      <c r="U209" s="28"/>
    </row>
    <row r="210" spans="2:21" x14ac:dyDescent="0.2">
      <c r="B210" s="26" t="s">
        <v>29</v>
      </c>
      <c r="C210" s="26" t="s">
        <v>170</v>
      </c>
      <c r="D210" s="26">
        <f t="shared" ref="D210:D215" si="61">E210*1000</f>
        <v>341000</v>
      </c>
      <c r="E210" s="36">
        <v>341</v>
      </c>
      <c r="F210" s="26" t="s">
        <v>31</v>
      </c>
      <c r="G210" s="27">
        <f>SUMIFS('Wkpr-Stdy Bal (ex. trnsptn)'!$G$9:$G$534,'Wkpr-Stdy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Summary'!$G$9:$G$238,'Wkpr-201612 TTP Adj Summary'!$B$9:$B$238,'Att B1 123118 Depr_Chg-ex trans'!$B210,'Wkpr-201612 TTP Adj Summary'!$C$9:$C$238,'Att B1 123118 Depr_Chg-ex trans'!$C210,'Wkpr-201612 TTP Adj Summary'!$D$9:$D$238,'Att B1 123118 Depr_Chg-ex trans'!$D210)</f>
        <v>3553636.86</v>
      </c>
      <c r="I210" s="37">
        <f>'Wkpr-Stdy Bal (ex. trnsptn)'!I210</f>
        <v>3.1199999999999999E-2</v>
      </c>
      <c r="J210" s="28">
        <f t="shared" ref="J210:J215" si="62">G210*I210</f>
        <v>110873.470032</v>
      </c>
      <c r="L210" s="37">
        <f>'Wkpr-Stdy Bal (ex. trnsptn)'!L210</f>
        <v>3.7000000000000005E-2</v>
      </c>
      <c r="N210" s="28">
        <f t="shared" ref="N210:N215" si="63">G210*L210</f>
        <v>131484.56382000001</v>
      </c>
      <c r="O210" s="28">
        <f t="shared" ref="O210:O215" si="64">N210-J210</f>
        <v>20611.093788000013</v>
      </c>
      <c r="Q210" s="27">
        <f>SUMIFS('Wkpr-Stdy Bal (ex. trnsptn)'!$Q$9:$Q$534,'Wkpr-Stdy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Summary'!$Q$9:$Q$238,'Wkpr-201612 TTP Adj Summary'!$B$9:$B$238,'Att B1 123118 Depr_Chg-ex trans'!$B210,'Wkpr-201612 TTP Adj Summary'!$C$9:$C$238,'Att B1 123118 Depr_Chg-ex trans'!$C210,'Wkpr-201612 TTP Adj Summary'!$D$9:$D$238,'Att B1 123118 Depr_Chg-ex trans'!$D210)</f>
        <v>13477.594227973212</v>
      </c>
      <c r="R210" s="27">
        <f>SUMIFS('Wkpr-Stdy Bal (ex. trnsptn)'!$R$9:$R$534,'Wkpr-Stdy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Summary'!$R$9:$R$238,'Wkpr-201612 TTP Adj Summary'!$B$9:$B$238,'Att B1 123118 Depr_Chg-ex trans'!$B210,'Wkpr-201612 TTP Adj Summary'!$C$9:$C$238,'Att B1 123118 Depr_Chg-ex trans'!$C210,'Wkpr-201612 TTP Adj Summary'!$D$9:$D$238,'Att B1 123118 Depr_Chg-ex trans'!$D210)</f>
        <v>7133.4995600268012</v>
      </c>
      <c r="S210" s="27">
        <f>SUMIFS('Wkpr-Stdy Bal (ex. trnsptn)'!$S$9:$S$534,'Wkpr-Stdy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Summary'!$S$9:$S$238,'Wkpr-201612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  <c r="T210" s="27">
        <f>SUMIFS('Wkpr-Stdy Bal (ex. trnsptn)'!$T$9:$T$534,'Wkpr-Stdy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Summary'!$T$9:$T$238,'Wkpr-201612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  <c r="U210" s="27">
        <f>SUMIFS('Wkpr-Stdy Bal (ex. trnsptn)'!$U$9:$U$534,'Wkpr-Stdy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Summary'!$U$9:$U$238,'Wkpr-201612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</row>
    <row r="211" spans="2:21" x14ac:dyDescent="0.2">
      <c r="B211" s="26" t="s">
        <v>29</v>
      </c>
      <c r="C211" s="26" t="s">
        <v>170</v>
      </c>
      <c r="D211" s="26">
        <f t="shared" si="61"/>
        <v>342000</v>
      </c>
      <c r="E211" s="36">
        <v>342</v>
      </c>
      <c r="F211" s="26" t="s">
        <v>55</v>
      </c>
      <c r="G211" s="27">
        <f>SUMIFS('Wkpr-Stdy Bal (ex. trnsptn)'!$G$9:$G$534,'Wkpr-Stdy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Summary'!$G$9:$G$238,'Wkpr-201612 TTP Adj Summary'!$B$9:$B$238,'Att B1 123118 Depr_Chg-ex trans'!$B211,'Wkpr-201612 TTP Adj Summary'!$C$9:$C$238,'Att B1 123118 Depr_Chg-ex trans'!$C211,'Wkpr-201612 TTP Adj Summary'!$D$9:$D$238,'Att B1 123118 Depr_Chg-ex trans'!$D211)</f>
        <v>1695808.4</v>
      </c>
      <c r="I211" s="37">
        <f>'Wkpr-Stdy Bal (ex. trnsptn)'!I211</f>
        <v>3.5699999999999996E-2</v>
      </c>
      <c r="J211" s="28">
        <f t="shared" si="62"/>
        <v>60540.359879999989</v>
      </c>
      <c r="L211" s="37">
        <f>'Wkpr-Stdy Bal (ex. trnsptn)'!L211</f>
        <v>3.56E-2</v>
      </c>
      <c r="N211" s="28">
        <f t="shared" si="63"/>
        <v>60370.779039999994</v>
      </c>
      <c r="O211" s="28">
        <f t="shared" si="64"/>
        <v>-169.58083999999508</v>
      </c>
      <c r="Q211" s="27">
        <f>SUMIFS('Wkpr-Stdy Bal (ex. trnsptn)'!$Q$9:$Q$534,'Wkpr-Stdy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Summary'!$Q$9:$Q$238,'Wkpr-201612 TTP Adj Summary'!$B$9:$B$238,'Att B1 123118 Depr_Chg-ex trans'!$B211,'Wkpr-201612 TTP Adj Summary'!$C$9:$C$238,'Att B1 123118 Depr_Chg-ex trans'!$C211,'Wkpr-201612 TTP Adj Summary'!$D$9:$D$238,'Att B1 123118 Depr_Chg-ex trans'!$D211)</f>
        <v>-110.88891127600073</v>
      </c>
      <c r="R211" s="27">
        <f>SUMIFS('Wkpr-Stdy Bal (ex. trnsptn)'!$R$9:$R$534,'Wkpr-Stdy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Summary'!$R$9:$R$238,'Wkpr-201612 TTP Adj Summary'!$B$9:$B$238,'Att B1 123118 Depr_Chg-ex trans'!$B211,'Wkpr-201612 TTP Adj Summary'!$C$9:$C$238,'Att B1 123118 Depr_Chg-ex trans'!$C211,'Wkpr-201612 TTP Adj Summary'!$D$9:$D$238,'Att B1 123118 Depr_Chg-ex trans'!$D211)</f>
        <v>-58.691928723997989</v>
      </c>
      <c r="S211" s="27">
        <f>SUMIFS('Wkpr-Stdy Bal (ex. trnsptn)'!$S$9:$S$534,'Wkpr-Stdy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Summary'!$S$9:$S$238,'Wkpr-201612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  <c r="T211" s="27">
        <f>SUMIFS('Wkpr-Stdy Bal (ex. trnsptn)'!$T$9:$T$534,'Wkpr-Stdy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Summary'!$T$9:$T$238,'Wkpr-201612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  <c r="U211" s="27">
        <f>SUMIFS('Wkpr-Stdy Bal (ex. trnsptn)'!$U$9:$U$534,'Wkpr-Stdy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Summary'!$U$9:$U$238,'Wkpr-201612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</row>
    <row r="212" spans="2:21" x14ac:dyDescent="0.2">
      <c r="B212" s="26" t="s">
        <v>29</v>
      </c>
      <c r="C212" s="26" t="s">
        <v>170</v>
      </c>
      <c r="D212" s="26">
        <f t="shared" si="61"/>
        <v>343000</v>
      </c>
      <c r="E212" s="36">
        <v>343</v>
      </c>
      <c r="F212" s="26" t="s">
        <v>163</v>
      </c>
      <c r="G212" s="27">
        <f>SUMIFS('Wkpr-Stdy Bal (ex. trnsptn)'!$G$9:$G$534,'Wkpr-Stdy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Summary'!$G$9:$G$238,'Wkpr-201612 TTP Adj Summary'!$B$9:$B$238,'Att B1 123118 Depr_Chg-ex trans'!$B212,'Wkpr-201612 TTP Adj Summary'!$C$9:$C$238,'Att B1 123118 Depr_Chg-ex trans'!$C212,'Wkpr-201612 TTP Adj Summary'!$D$9:$D$238,'Att B1 123118 Depr_Chg-ex trans'!$D212)</f>
        <v>5722486.0499999998</v>
      </c>
      <c r="I212" s="37">
        <f>'Wkpr-Stdy Bal (ex. trnsptn)'!I212</f>
        <v>2.7699999999999999E-2</v>
      </c>
      <c r="J212" s="28">
        <f t="shared" si="62"/>
        <v>158512.86358499998</v>
      </c>
      <c r="L212" s="37">
        <f>'Wkpr-Stdy Bal (ex. trnsptn)'!L212</f>
        <v>3.7699999999999997E-2</v>
      </c>
      <c r="N212" s="28">
        <f t="shared" si="63"/>
        <v>215737.72408499997</v>
      </c>
      <c r="O212" s="28">
        <f t="shared" si="64"/>
        <v>57224.860499999981</v>
      </c>
      <c r="Q212" s="27">
        <f>SUMIFS('Wkpr-Stdy Bal (ex. trnsptn)'!$Q$9:$Q$534,'Wkpr-Stdy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Summary'!$Q$9:$Q$238,'Wkpr-201612 TTP Adj Summary'!$B$9:$B$238,'Att B1 123118 Depr_Chg-ex trans'!$B212,'Wkpr-201612 TTP Adj Summary'!$C$9:$C$238,'Att B1 123118 Depr_Chg-ex trans'!$C212,'Wkpr-201612 TTP Adj Summary'!$D$9:$D$238,'Att B1 123118 Depr_Chg-ex trans'!$D212)</f>
        <v>37419.336280949981</v>
      </c>
      <c r="R212" s="27">
        <f>SUMIFS('Wkpr-Stdy Bal (ex. trnsptn)'!$R$9:$R$534,'Wkpr-Stdy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Summary'!$R$9:$R$238,'Wkpr-201612 TTP Adj Summary'!$B$9:$B$238,'Att B1 123118 Depr_Chg-ex trans'!$B212,'Wkpr-201612 TTP Adj Summary'!$C$9:$C$238,'Att B1 123118 Depr_Chg-ex trans'!$C212,'Wkpr-201612 TTP Adj Summary'!$D$9:$D$238,'Att B1 123118 Depr_Chg-ex trans'!$D212)</f>
        <v>19805.524219049992</v>
      </c>
      <c r="S212" s="27">
        <f>SUMIFS('Wkpr-Stdy Bal (ex. trnsptn)'!$S$9:$S$534,'Wkpr-Stdy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Summary'!$S$9:$S$238,'Wkpr-201612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  <c r="T212" s="27">
        <f>SUMIFS('Wkpr-Stdy Bal (ex. trnsptn)'!$T$9:$T$534,'Wkpr-Stdy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Summary'!$T$9:$T$238,'Wkpr-201612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  <c r="U212" s="27">
        <f>SUMIFS('Wkpr-Stdy Bal (ex. trnsptn)'!$U$9:$U$534,'Wkpr-Stdy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Summary'!$U$9:$U$238,'Wkpr-201612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</row>
    <row r="213" spans="2:21" x14ac:dyDescent="0.2">
      <c r="B213" s="26" t="s">
        <v>29</v>
      </c>
      <c r="C213" s="26" t="s">
        <v>170</v>
      </c>
      <c r="D213" s="26">
        <f t="shared" si="61"/>
        <v>344000</v>
      </c>
      <c r="E213" s="36">
        <v>344</v>
      </c>
      <c r="F213" s="26" t="s">
        <v>33</v>
      </c>
      <c r="G213" s="27">
        <f>SUMIFS('Wkpr-Stdy Bal (ex. trnsptn)'!$G$9:$G$534,'Wkpr-Stdy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Summary'!$G$9:$G$238,'Wkpr-201612 TTP Adj Summary'!$B$9:$B$238,'Att B1 123118 Depr_Chg-ex trans'!$B213,'Wkpr-201612 TTP Adj Summary'!$C$9:$C$238,'Att B1 123118 Depr_Chg-ex trans'!$C213,'Wkpr-201612 TTP Adj Summary'!$D$9:$D$238,'Att B1 123118 Depr_Chg-ex trans'!$D213)</f>
        <v>49712174.93</v>
      </c>
      <c r="I213" s="37">
        <f>'Wkpr-Stdy Bal (ex. trnsptn)'!I213</f>
        <v>3.7699999999999997E-2</v>
      </c>
      <c r="J213" s="28">
        <f t="shared" si="62"/>
        <v>1874148.9948609998</v>
      </c>
      <c r="L213" s="37">
        <f>'Wkpr-Stdy Bal (ex. trnsptn)'!L213</f>
        <v>3.9399999999999998E-2</v>
      </c>
      <c r="N213" s="28">
        <f t="shared" si="63"/>
        <v>1958659.6922419998</v>
      </c>
      <c r="O213" s="28">
        <f t="shared" si="64"/>
        <v>84510.697381000035</v>
      </c>
      <c r="Q213" s="27">
        <f>SUMIFS('Wkpr-Stdy Bal (ex. trnsptn)'!$Q$9:$Q$534,'Wkpr-Stdy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Summary'!$Q$9:$Q$238,'Wkpr-201612 TTP Adj Summary'!$B$9:$B$238,'Att B1 123118 Depr_Chg-ex trans'!$B213,'Wkpr-201612 TTP Adj Summary'!$C$9:$C$238,'Att B1 123118 Depr_Chg-ex trans'!$C213,'Wkpr-201612 TTP Adj Summary'!$D$9:$D$238,'Att B1 123118 Depr_Chg-ex trans'!$D213)</f>
        <v>55261.545017435914</v>
      </c>
      <c r="R213" s="27">
        <f>SUMIFS('Wkpr-Stdy Bal (ex. trnsptn)'!$R$9:$R$534,'Wkpr-Stdy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Summary'!$R$9:$R$238,'Wkpr-201612 TTP Adj Summary'!$B$9:$B$238,'Att B1 123118 Depr_Chg-ex trans'!$B213,'Wkpr-201612 TTP Adj Summary'!$C$9:$C$238,'Att B1 123118 Depr_Chg-ex trans'!$C213,'Wkpr-201612 TTP Adj Summary'!$D$9:$D$238,'Att B1 123118 Depr_Chg-ex trans'!$D213)</f>
        <v>29249.152363564121</v>
      </c>
      <c r="S213" s="27">
        <f>SUMIFS('Wkpr-Stdy Bal (ex. trnsptn)'!$S$9:$S$534,'Wkpr-Stdy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Summary'!$S$9:$S$238,'Wkpr-201612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  <c r="T213" s="27">
        <f>SUMIFS('Wkpr-Stdy Bal (ex. trnsptn)'!$T$9:$T$534,'Wkpr-Stdy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Summary'!$T$9:$T$238,'Wkpr-201612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  <c r="U213" s="27">
        <f>SUMIFS('Wkpr-Stdy Bal (ex. trnsptn)'!$U$9:$U$534,'Wkpr-Stdy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Summary'!$U$9:$U$238,'Wkpr-201612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</row>
    <row r="214" spans="2:21" x14ac:dyDescent="0.2">
      <c r="B214" s="26" t="s">
        <v>29</v>
      </c>
      <c r="C214" s="26" t="s">
        <v>170</v>
      </c>
      <c r="D214" s="26">
        <f t="shared" si="61"/>
        <v>345000</v>
      </c>
      <c r="E214" s="36">
        <v>345</v>
      </c>
      <c r="F214" s="26" t="s">
        <v>35</v>
      </c>
      <c r="G214" s="27">
        <f>SUMIFS('Wkpr-Stdy Bal (ex. trnsptn)'!$G$9:$G$534,'Wkpr-Stdy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Summary'!$G$9:$G$238,'Wkpr-201612 TTP Adj Summary'!$B$9:$B$238,'Att B1 123118 Depr_Chg-ex trans'!$B214,'Wkpr-201612 TTP Adj Summary'!$C$9:$C$238,'Att B1 123118 Depr_Chg-ex trans'!$C214,'Wkpr-201612 TTP Adj Summary'!$D$9:$D$238,'Att B1 123118 Depr_Chg-ex trans'!$D214)</f>
        <v>3184759.92</v>
      </c>
      <c r="I214" s="37">
        <f>'Wkpr-Stdy Bal (ex. trnsptn)'!I214</f>
        <v>5.8900000000000001E-2</v>
      </c>
      <c r="J214" s="28">
        <f t="shared" si="62"/>
        <v>187582.35928800001</v>
      </c>
      <c r="L214" s="37">
        <f>'Wkpr-Stdy Bal (ex. trnsptn)'!L214</f>
        <v>8.2200000000000009E-2</v>
      </c>
      <c r="N214" s="28">
        <f t="shared" si="63"/>
        <v>261787.26542400001</v>
      </c>
      <c r="O214" s="28">
        <f t="shared" si="64"/>
        <v>74204.906136000005</v>
      </c>
      <c r="Q214" s="27">
        <f>SUMIFS('Wkpr-Stdy Bal (ex. trnsptn)'!$Q$9:$Q$534,'Wkpr-Stdy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Summary'!$Q$9:$Q$238,'Wkpr-201612 TTP Adj Summary'!$B$9:$B$238,'Att B1 123118 Depr_Chg-ex trans'!$B214,'Wkpr-201612 TTP Adj Summary'!$C$9:$C$238,'Att B1 123118 Depr_Chg-ex trans'!$C214,'Wkpr-201612 TTP Adj Summary'!$D$9:$D$238,'Att B1 123118 Depr_Chg-ex trans'!$D214)</f>
        <v>48522.588122330417</v>
      </c>
      <c r="R214" s="27">
        <f>SUMIFS('Wkpr-Stdy Bal (ex. trnsptn)'!$R$9:$R$534,'Wkpr-Stdy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Summary'!$R$9:$R$238,'Wkpr-201612 TTP Adj Summary'!$B$9:$B$238,'Att B1 123118 Depr_Chg-ex trans'!$B214,'Wkpr-201612 TTP Adj Summary'!$C$9:$C$238,'Att B1 123118 Depr_Chg-ex trans'!$C214,'Wkpr-201612 TTP Adj Summary'!$D$9:$D$238,'Att B1 123118 Depr_Chg-ex trans'!$D214)</f>
        <v>25682.318013669588</v>
      </c>
      <c r="S214" s="27">
        <f>SUMIFS('Wkpr-Stdy Bal (ex. trnsptn)'!$S$9:$S$534,'Wkpr-Stdy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Summary'!$S$9:$S$238,'Wkpr-201612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  <c r="T214" s="27">
        <f>SUMIFS('Wkpr-Stdy Bal (ex. trnsptn)'!$T$9:$T$534,'Wkpr-Stdy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Summary'!$T$9:$T$238,'Wkpr-201612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  <c r="U214" s="27">
        <f>SUMIFS('Wkpr-Stdy Bal (ex. trnsptn)'!$U$9:$U$534,'Wkpr-Stdy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Summary'!$U$9:$U$238,'Wkpr-201612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</row>
    <row r="215" spans="2:21" x14ac:dyDescent="0.2">
      <c r="B215" s="26" t="s">
        <v>29</v>
      </c>
      <c r="C215" s="26" t="s">
        <v>170</v>
      </c>
      <c r="D215" s="26">
        <f t="shared" si="61"/>
        <v>346000</v>
      </c>
      <c r="E215" s="36">
        <v>346</v>
      </c>
      <c r="F215" s="26" t="s">
        <v>56</v>
      </c>
      <c r="G215" s="27">
        <f>SUMIFS('Wkpr-Stdy Bal (ex. trnsptn)'!$G$9:$G$534,'Wkpr-Stdy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Summary'!$G$9:$G$238,'Wkpr-201612 TTP Adj Summary'!$B$9:$B$238,'Att B1 123118 Depr_Chg-ex trans'!$B215,'Wkpr-201612 TTP Adj Summary'!$C$9:$C$238,'Att B1 123118 Depr_Chg-ex trans'!$C215,'Wkpr-201612 TTP Adj Summary'!$D$9:$D$238,'Att B1 123118 Depr_Chg-ex trans'!$D215)</f>
        <v>307912.02</v>
      </c>
      <c r="I215" s="37">
        <f>'Wkpr-Stdy Bal (ex. trnsptn)'!I215</f>
        <v>2.87E-2</v>
      </c>
      <c r="J215" s="28">
        <f t="shared" si="62"/>
        <v>8837.074974000001</v>
      </c>
      <c r="L215" s="37">
        <f>'Wkpr-Stdy Bal (ex. trnsptn)'!L215</f>
        <v>5.6900000000000006E-2</v>
      </c>
      <c r="N215" s="28">
        <f t="shared" si="63"/>
        <v>17520.193938000004</v>
      </c>
      <c r="O215" s="28">
        <f t="shared" si="64"/>
        <v>8683.118964000003</v>
      </c>
      <c r="Q215" s="27">
        <f>SUMIFS('Wkpr-Stdy Bal (ex. trnsptn)'!$Q$9:$Q$534,'Wkpr-Stdy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Summary'!$Q$9:$Q$238,'Wkpr-201612 TTP Adj Summary'!$B$9:$B$238,'Att B1 123118 Depr_Chg-ex trans'!$B215,'Wkpr-201612 TTP Adj Summary'!$C$9:$C$238,'Att B1 123118 Depr_Chg-ex trans'!$C215,'Wkpr-201612 TTP Adj Summary'!$D$9:$D$238,'Att B1 123118 Depr_Chg-ex trans'!$D215)</f>
        <v>5677.8914905596021</v>
      </c>
      <c r="R215" s="27">
        <f>SUMIFS('Wkpr-Stdy Bal (ex. trnsptn)'!$R$9:$R$534,'Wkpr-Stdy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Summary'!$R$9:$R$238,'Wkpr-201612 TTP Adj Summary'!$B$9:$B$238,'Att B1 123118 Depr_Chg-ex trans'!$B215,'Wkpr-201612 TTP Adj Summary'!$C$9:$C$238,'Att B1 123118 Depr_Chg-ex trans'!$C215,'Wkpr-201612 TTP Adj Summary'!$D$9:$D$238,'Att B1 123118 Depr_Chg-ex trans'!$D215)</f>
        <v>3005.2274734404004</v>
      </c>
      <c r="S215" s="27">
        <f>SUMIFS('Wkpr-Stdy Bal (ex. trnsptn)'!$S$9:$S$534,'Wkpr-Stdy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Summary'!$S$9:$S$238,'Wkpr-201612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  <c r="T215" s="27">
        <f>SUMIFS('Wkpr-Stdy Bal (ex. trnsptn)'!$T$9:$T$534,'Wkpr-Stdy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Summary'!$T$9:$T$238,'Wkpr-201612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  <c r="U215" s="27">
        <f>SUMIFS('Wkpr-Stdy Bal (ex. trnsptn)'!$U$9:$U$534,'Wkpr-Stdy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Summary'!$U$9:$U$238,'Wkpr-201612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</row>
    <row r="216" spans="2:21" x14ac:dyDescent="0.2">
      <c r="F216" s="26" t="s">
        <v>38</v>
      </c>
      <c r="G216" s="40">
        <f>SUM(G210:G215)</f>
        <v>64176778.18</v>
      </c>
      <c r="J216" s="40">
        <f>SUM(J210:J215)</f>
        <v>2400495.1226199996</v>
      </c>
      <c r="N216" s="40">
        <f>SUM(N210:N215)</f>
        <v>2645560.2185490001</v>
      </c>
      <c r="O216" s="40">
        <f>SUM(O210:O215)</f>
        <v>245065.09592900003</v>
      </c>
      <c r="Q216" s="40">
        <f>SUM(Q210:Q215)</f>
        <v>160248.06622797312</v>
      </c>
      <c r="R216" s="40">
        <f>SUM(R210:R215)</f>
        <v>84817.029701026913</v>
      </c>
      <c r="S216" s="40">
        <f>SUM(S210:S215)</f>
        <v>0</v>
      </c>
      <c r="T216" s="40">
        <f>SUM(T210:T215)</f>
        <v>0</v>
      </c>
      <c r="U216" s="40">
        <f>SUM(U210:U215)</f>
        <v>0</v>
      </c>
    </row>
    <row r="217" spans="2:21" x14ac:dyDescent="0.2">
      <c r="J217" s="28"/>
      <c r="N217" s="28"/>
      <c r="O217" s="28"/>
      <c r="Q217" s="28"/>
      <c r="R217" s="28"/>
      <c r="S217" s="28"/>
      <c r="T217" s="28"/>
      <c r="U217" s="28"/>
    </row>
    <row r="218" spans="2:21" x14ac:dyDescent="0.2">
      <c r="F218" s="26" t="s">
        <v>171</v>
      </c>
      <c r="J218" s="28"/>
      <c r="N218" s="28"/>
      <c r="O218" s="28"/>
      <c r="Q218" s="28"/>
      <c r="R218" s="28"/>
      <c r="S218" s="28"/>
      <c r="T218" s="28"/>
      <c r="U218" s="28"/>
    </row>
    <row r="219" spans="2:21" x14ac:dyDescent="0.2">
      <c r="B219" s="26" t="s">
        <v>29</v>
      </c>
      <c r="C219" s="26" t="s">
        <v>172</v>
      </c>
      <c r="D219" s="26">
        <f>E219*1000</f>
        <v>344010</v>
      </c>
      <c r="E219" s="42">
        <v>344.01</v>
      </c>
      <c r="F219" s="26" t="s">
        <v>33</v>
      </c>
      <c r="G219" s="27">
        <f>SUMIFS('Wkpr-Stdy Bal (ex. trnsptn)'!$G$9:$G$534,'Wkpr-Stdy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Summary'!$G$9:$G$238,'Wkpr-201612 TTP Adj Summary'!$B$9:$B$238,'Att B1 123118 Depr_Chg-ex trans'!$B219,'Wkpr-201612 TTP Adj Summary'!$C$9:$C$238,'Att B1 123118 Depr_Chg-ex trans'!$C219,'Wkpr-201612 TTP Adj Summary'!$D$9:$D$238,'Att B1 123118 Depr_Chg-ex trans'!$D219)</f>
        <v>149669.82</v>
      </c>
      <c r="I219" s="37">
        <f>'Wkpr-Stdy Bal (ex. trnsptn)'!I219</f>
        <v>5.2999999999999999E-2</v>
      </c>
      <c r="J219" s="28">
        <f>G219*I219</f>
        <v>7932.5004600000002</v>
      </c>
      <c r="L219" s="37">
        <f>'Wkpr-Stdy Bal (ex. trnsptn)'!L219</f>
        <v>6.6900000000000001E-2</v>
      </c>
      <c r="N219" s="28">
        <f>G219*L219</f>
        <v>10012.910958</v>
      </c>
      <c r="O219" s="28">
        <f>N219-J219</f>
        <v>2080.4104980000002</v>
      </c>
      <c r="Q219" s="27">
        <f>SUMIFS('Wkpr-Stdy Bal (ex. trnsptn)'!$Q$9:$Q$534,'Wkpr-Stdy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Summary'!$Q$9:$Q$238,'Wkpr-201612 TTP Adj Summary'!$B$9:$B$238,'Att B1 123118 Depr_Chg-ex trans'!$B219,'Wkpr-201612 TTP Adj Summary'!$C$9:$C$238,'Att B1 123118 Depr_Chg-ex trans'!$C219,'Wkpr-201612 TTP Adj Summary'!$D$9:$D$238,'Att B1 123118 Depr_Chg-ex trans'!$D219)</f>
        <v>1360.3804246422005</v>
      </c>
      <c r="R219" s="27">
        <f>SUMIFS('Wkpr-Stdy Bal (ex. trnsptn)'!$R$9:$R$534,'Wkpr-Stdy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Summary'!$R$9:$R$238,'Wkpr-201612 TTP Adj Summary'!$B$9:$B$238,'Att B1 123118 Depr_Chg-ex trans'!$B219,'Wkpr-201612 TTP Adj Summary'!$C$9:$C$238,'Att B1 123118 Depr_Chg-ex trans'!$C219,'Wkpr-201612 TTP Adj Summary'!$D$9:$D$238,'Att B1 123118 Depr_Chg-ex trans'!$D219)</f>
        <v>720.03007335779967</v>
      </c>
      <c r="S219" s="27">
        <f>SUMIFS('Wkpr-Stdy Bal (ex. trnsptn)'!$S$9:$S$534,'Wkpr-Stdy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Summary'!$S$9:$S$238,'Wkpr-201612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  <c r="T219" s="27">
        <f>SUMIFS('Wkpr-Stdy Bal (ex. trnsptn)'!$T$9:$T$534,'Wkpr-Stdy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Summary'!$T$9:$T$238,'Wkpr-201612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  <c r="U219" s="27">
        <f>SUMIFS('Wkpr-Stdy Bal (ex. trnsptn)'!$U$9:$U$534,'Wkpr-Stdy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Summary'!$U$9:$U$238,'Wkpr-201612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</row>
    <row r="220" spans="2:21" x14ac:dyDescent="0.2">
      <c r="B220" s="26" t="s">
        <v>29</v>
      </c>
      <c r="C220" s="26" t="s">
        <v>82</v>
      </c>
      <c r="D220" s="26">
        <f>E220*1000</f>
        <v>344010</v>
      </c>
      <c r="E220" s="42">
        <v>344.01</v>
      </c>
      <c r="F220" s="26" t="s">
        <v>173</v>
      </c>
      <c r="G220" s="27">
        <f>SUMIFS('Wkpr-Stdy Bal (ex. trnsptn)'!$G$9:$G$534,'Wkpr-Stdy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Summary'!$G$9:$G$238,'Wkpr-201612 TTP Adj Summary'!$B$9:$B$238,'Att B1 123118 Depr_Chg-ex trans'!$B220,'Wkpr-201612 TTP Adj Summary'!$C$9:$C$238,'Att B1 123118 Depr_Chg-ex trans'!$C220,'Wkpr-201612 TTP Adj Summary'!$D$9:$D$238,'Att B1 123118 Depr_Chg-ex trans'!$D220)</f>
        <v>299502.40999999997</v>
      </c>
      <c r="I220" s="37">
        <f>'Wkpr-Stdy Bal (ex. trnsptn)'!I220</f>
        <v>0.05</v>
      </c>
      <c r="J220" s="28">
        <f>G220*I220</f>
        <v>14975.120499999999</v>
      </c>
      <c r="L220" s="37">
        <f>'Wkpr-Stdy Bal (ex. trnsptn)'!L220</f>
        <v>6.6900000000000001E-2</v>
      </c>
      <c r="N220" s="28">
        <f>G220*L220</f>
        <v>20036.711228999997</v>
      </c>
      <c r="O220" s="28">
        <f>N220-J220</f>
        <v>5061.5907289999977</v>
      </c>
      <c r="Q220" s="27">
        <f>SUMIFS('Wkpr-Stdy Bal (ex. trnsptn)'!$Q$9:$Q$534,'Wkpr-Stdy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Summary'!$Q$9:$Q$238,'Wkpr-201612 TTP Adj Summary'!$B$9:$B$238,'Att B1 123118 Depr_Chg-ex trans'!$B220,'Wkpr-201612 TTP Adj Summary'!$C$9:$C$238,'Att B1 123118 Depr_Chg-ex trans'!$C220,'Wkpr-201612 TTP Adj Summary'!$D$9:$D$238,'Att B1 123118 Depr_Chg-ex trans'!$D220)</f>
        <v>3309.7741776930998</v>
      </c>
      <c r="R220" s="27">
        <f>SUMIFS('Wkpr-Stdy Bal (ex. trnsptn)'!$R$9:$R$534,'Wkpr-Stdy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Summary'!$R$9:$R$238,'Wkpr-201612 TTP Adj Summary'!$B$9:$B$238,'Att B1 123118 Depr_Chg-ex trans'!$B220,'Wkpr-201612 TTP Adj Summary'!$C$9:$C$238,'Att B1 123118 Depr_Chg-ex trans'!$C220,'Wkpr-201612 TTP Adj Summary'!$D$9:$D$238,'Att B1 123118 Depr_Chg-ex trans'!$D220)</f>
        <v>1751.8165513068989</v>
      </c>
      <c r="S220" s="27">
        <f>SUMIFS('Wkpr-Stdy Bal (ex. trnsptn)'!$S$9:$S$534,'Wkpr-Stdy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Summary'!$S$9:$S$238,'Wkpr-201612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  <c r="T220" s="27">
        <f>SUMIFS('Wkpr-Stdy Bal (ex. trnsptn)'!$T$9:$T$534,'Wkpr-Stdy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Summary'!$T$9:$T$238,'Wkpr-201612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  <c r="U220" s="27">
        <f>SUMIFS('Wkpr-Stdy Bal (ex. trnsptn)'!$U$9:$U$534,'Wkpr-Stdy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Summary'!$U$9:$U$238,'Wkpr-201612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</row>
    <row r="221" spans="2:21" x14ac:dyDescent="0.2">
      <c r="B221" s="26" t="s">
        <v>29</v>
      </c>
      <c r="C221" s="26" t="s">
        <v>172</v>
      </c>
      <c r="D221" s="26">
        <f>E221*1000</f>
        <v>345010</v>
      </c>
      <c r="E221" s="26">
        <v>345.01</v>
      </c>
      <c r="F221" s="26" t="s">
        <v>35</v>
      </c>
      <c r="G221" s="27">
        <f>SUMIFS('Wkpr-Stdy Bal (ex. trnsptn)'!$G$9:$G$534,'Wkpr-Stdy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Summary'!$G$9:$G$238,'Wkpr-201612 TTP Adj Summary'!$B$9:$B$238,'Att B1 123118 Depr_Chg-ex trans'!$B221,'Wkpr-201612 TTP Adj Summary'!$C$9:$C$238,'Att B1 123118 Depr_Chg-ex trans'!$C221,'Wkpr-201612 TTP Adj Summary'!$D$9:$D$238,'Att B1 123118 Depr_Chg-ex trans'!$D221)</f>
        <v>33209.410000000003</v>
      </c>
      <c r="I221" s="37">
        <f>'Wkpr-Stdy Bal (ex. trnsptn)'!I221</f>
        <v>2.9700000000000001E-2</v>
      </c>
      <c r="J221" s="28">
        <f>G221*I221</f>
        <v>986.31947700000012</v>
      </c>
      <c r="L221" s="37">
        <f>'Wkpr-Stdy Bal (ex. trnsptn)'!L221</f>
        <v>8.2200000000000009E-2</v>
      </c>
      <c r="N221" s="28">
        <f>G221*L221</f>
        <v>2729.8135020000004</v>
      </c>
      <c r="O221" s="28">
        <f>N221-J221</f>
        <v>1743.4940250000004</v>
      </c>
      <c r="Q221" s="27">
        <f>SUMIFS('Wkpr-Stdy Bal (ex. trnsptn)'!$Q$9:$Q$534,'Wkpr-Stdy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Summary'!$Q$9:$Q$238,'Wkpr-201612 TTP Adj Summary'!$B$9:$B$238,'Att B1 123118 Depr_Chg-ex trans'!$B221,'Wkpr-201612 TTP Adj Summary'!$C$9:$C$238,'Att B1 123118 Depr_Chg-ex trans'!$C221,'Wkpr-201612 TTP Adj Summary'!$D$9:$D$238,'Att B1 123118 Depr_Chg-ex trans'!$D221)</f>
        <v>1140.0707429475003</v>
      </c>
      <c r="R221" s="27">
        <f>SUMIFS('Wkpr-Stdy Bal (ex. trnsptn)'!$R$9:$R$534,'Wkpr-Stdy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Summary'!$R$9:$R$238,'Wkpr-201612 TTP Adj Summary'!$B$9:$B$238,'Att B1 123118 Depr_Chg-ex trans'!$B221,'Wkpr-201612 TTP Adj Summary'!$C$9:$C$238,'Att B1 123118 Depr_Chg-ex trans'!$C221,'Wkpr-201612 TTP Adj Summary'!$D$9:$D$238,'Att B1 123118 Depr_Chg-ex trans'!$D221)</f>
        <v>603.4232820525001</v>
      </c>
      <c r="S221" s="27">
        <f>SUMIFS('Wkpr-Stdy Bal (ex. trnsptn)'!$S$9:$S$534,'Wkpr-Stdy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Summary'!$S$9:$S$238,'Wkpr-201612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  <c r="T221" s="27">
        <f>SUMIFS('Wkpr-Stdy Bal (ex. trnsptn)'!$T$9:$T$534,'Wkpr-Stdy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Summary'!$T$9:$T$238,'Wkpr-201612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  <c r="U221" s="27">
        <f>SUMIFS('Wkpr-Stdy Bal (ex. trnsptn)'!$U$9:$U$534,'Wkpr-Stdy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Summary'!$U$9:$U$238,'Wkpr-201612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</row>
    <row r="222" spans="2:21" x14ac:dyDescent="0.2">
      <c r="F222" s="26" t="s">
        <v>38</v>
      </c>
      <c r="G222" s="40">
        <f>SUM(G219:G221)</f>
        <v>482381.64</v>
      </c>
      <c r="J222" s="40">
        <f>SUM(J219:J221)</f>
        <v>23893.940437000001</v>
      </c>
      <c r="N222" s="40">
        <f>SUM(N219:N221)</f>
        <v>32779.435688999998</v>
      </c>
      <c r="O222" s="40">
        <f>SUM(O219:O221)</f>
        <v>8885.4952519999988</v>
      </c>
      <c r="Q222" s="40">
        <f>SUM(Q219:Q221)</f>
        <v>5810.2253452828008</v>
      </c>
      <c r="R222" s="40">
        <f>SUM(R219:R221)</f>
        <v>3075.2699067171989</v>
      </c>
      <c r="S222" s="40">
        <f>SUM(S219:S221)</f>
        <v>0</v>
      </c>
      <c r="T222" s="40">
        <f>SUM(T219:T221)</f>
        <v>0</v>
      </c>
      <c r="U222" s="40">
        <f>SUM(U219:U221)</f>
        <v>0</v>
      </c>
    </row>
    <row r="223" spans="2:21" x14ac:dyDescent="0.2">
      <c r="J223" s="28"/>
      <c r="N223" s="28"/>
      <c r="O223" s="28"/>
      <c r="Q223" s="28"/>
      <c r="R223" s="28"/>
      <c r="S223" s="28"/>
      <c r="T223" s="28"/>
      <c r="U223" s="28"/>
    </row>
    <row r="224" spans="2:21" x14ac:dyDescent="0.2">
      <c r="F224" s="26" t="s">
        <v>174</v>
      </c>
      <c r="G224" s="40">
        <f>SUM(G176,G184,G192,G198,G207,G216,G222)</f>
        <v>305893985.05999994</v>
      </c>
      <c r="I224" s="76">
        <f>J224/G224</f>
        <v>3.2634671752048088E-2</v>
      </c>
      <c r="J224" s="40">
        <f>SUM(J176,J184,J192,J198,J207,J216,J222)</f>
        <v>9982749.7933590002</v>
      </c>
      <c r="L224" s="76">
        <f>N224/G224</f>
        <v>3.5680583530451462E-2</v>
      </c>
      <c r="N224" s="40">
        <f>SUM(N176,N184,N192,N198,N207,N216,N222)</f>
        <v>10914475.885396</v>
      </c>
      <c r="O224" s="40">
        <f>SUM(O176,O184,O192,O198,O207,O216,O222)</f>
        <v>931726.09203700058</v>
      </c>
      <c r="Q224" s="40">
        <f>SUM(Q176,Q184,Q192,Q198,Q207,Q216,Q222)</f>
        <v>609255.75062231789</v>
      </c>
      <c r="R224" s="40">
        <f>SUM(R176,R184,R192,R198,R207,R216,R222)</f>
        <v>322470.43170268269</v>
      </c>
      <c r="S224" s="40">
        <f>SUM(S176,S184,S192,S198,S207,S216,S222)</f>
        <v>0</v>
      </c>
      <c r="T224" s="40">
        <f>SUM(T176,T184,T192,T198,T207,T216,T222)</f>
        <v>0</v>
      </c>
      <c r="U224" s="40">
        <f>SUM(U176,U184,U192,U198,U207,U216,U222)</f>
        <v>0</v>
      </c>
    </row>
    <row r="226" spans="1:21" x14ac:dyDescent="0.2">
      <c r="F226" s="26" t="s">
        <v>175</v>
      </c>
      <c r="G226" s="40">
        <f>SUM(G40,G166,G224)</f>
        <v>1388496015.99</v>
      </c>
      <c r="J226" s="40">
        <f>SUM(J40,J166,J224)</f>
        <v>24477447.131267</v>
      </c>
      <c r="N226" s="40">
        <f>SUM(N40,N166,N224)</f>
        <v>28470275.697250001</v>
      </c>
      <c r="O226" s="40">
        <f>SUM(O40,O166,O224)</f>
        <v>3992828.5659830011</v>
      </c>
      <c r="Q226" s="40">
        <f>SUM(Q40,Q166,Q224)</f>
        <v>2610908.3633401617</v>
      </c>
      <c r="R226" s="40">
        <f>SUM(R40,R166,R224)</f>
        <v>1381916.7832268388</v>
      </c>
      <c r="S226" s="40">
        <f>SUM(S40,S166,S224)</f>
        <v>0</v>
      </c>
      <c r="T226" s="40">
        <f>SUM(T40,T166,T224)</f>
        <v>0</v>
      </c>
      <c r="U226" s="40">
        <f>SUM(U40,U166,U224)</f>
        <v>0</v>
      </c>
    </row>
    <row r="227" spans="1:21" x14ac:dyDescent="0.2">
      <c r="J227" s="28"/>
      <c r="N227" s="28"/>
      <c r="O227" s="28"/>
      <c r="Q227" s="28"/>
      <c r="R227" s="28"/>
      <c r="S227" s="28"/>
      <c r="T227" s="28"/>
      <c r="U227" s="28"/>
    </row>
    <row r="228" spans="1:21" x14ac:dyDescent="0.2">
      <c r="A228" s="26" t="s">
        <v>57</v>
      </c>
      <c r="J228" s="28"/>
      <c r="N228" s="28"/>
      <c r="O228" s="28"/>
      <c r="Q228" s="28"/>
      <c r="R228" s="28"/>
      <c r="S228" s="28"/>
      <c r="T228" s="28"/>
      <c r="U228" s="28"/>
    </row>
    <row r="229" spans="1:21" x14ac:dyDescent="0.2">
      <c r="B229" s="26" t="s">
        <v>29</v>
      </c>
      <c r="C229" s="26" t="s">
        <v>58</v>
      </c>
      <c r="D229" s="26">
        <f t="shared" ref="D229:D239" si="65">E229*1000</f>
        <v>350300</v>
      </c>
      <c r="E229" s="26">
        <v>350.3</v>
      </c>
      <c r="F229" s="26" t="s">
        <v>44</v>
      </c>
      <c r="G229" s="27">
        <f>SUMIFS('Wkpr-Stdy Bal (ex. trnsptn)'!$G$9:$G$534,'Wkpr-Stdy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Summary'!$G$9:$G$238,'Wkpr-201612 TTP Adj Summary'!$B$9:$B$238,'Att B1 123118 Depr_Chg-ex trans'!$B229,'Wkpr-201612 TTP Adj Summary'!$C$9:$C$238,'Att B1 123118 Depr_Chg-ex trans'!$C229,'Wkpr-201612 TTP Adj Summary'!$D$9:$D$238,'Att B1 123118 Depr_Chg-ex trans'!$D229)</f>
        <v>1487565.91</v>
      </c>
      <c r="I229" s="37">
        <f>'Wkpr-Stdy Bal (ex. trnsptn)'!I229</f>
        <v>1.24E-2</v>
      </c>
      <c r="J229" s="28">
        <f t="shared" ref="J229:J239" si="66">G229*I229</f>
        <v>18445.817283999997</v>
      </c>
      <c r="L229" s="37">
        <f>'Wkpr-Stdy Bal (ex. trnsptn)'!L229</f>
        <v>1.0699999999999999E-2</v>
      </c>
      <c r="N229" s="28">
        <f t="shared" ref="N229:N239" si="67">G229*L229</f>
        <v>15916.955236999998</v>
      </c>
      <c r="O229" s="28">
        <f t="shared" ref="O229:O239" si="68">N229-J229</f>
        <v>-2528.8620469999987</v>
      </c>
      <c r="Q229" s="27">
        <f>SUMIFS('Wkpr-Stdy Bal (ex. trnsptn)'!$Q$9:$Q$534,'Wkpr-Stdy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Summary'!$Q$9:$Q$238,'Wkpr-201612 TTP Adj Summary'!$B$9:$B$238,'Att B1 123118 Depr_Chg-ex trans'!$B229,'Wkpr-201612 TTP Adj Summary'!$C$9:$C$238,'Att B1 123118 Depr_Chg-ex trans'!$C229,'Wkpr-201612 TTP Adj Summary'!$D$9:$D$238,'Att B1 123118 Depr_Chg-ex trans'!$D229)</f>
        <v>-1653.6228925332991</v>
      </c>
      <c r="R229" s="27">
        <f>SUMIFS('Wkpr-Stdy Bal (ex. trnsptn)'!$R$9:$R$534,'Wkpr-Stdy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Summary'!$R$9:$R$238,'Wkpr-201612 TTP Adj Summary'!$B$9:$B$238,'Att B1 123118 Depr_Chg-ex trans'!$B229,'Wkpr-201612 TTP Adj Summary'!$C$9:$C$238,'Att B1 123118 Depr_Chg-ex trans'!$C229,'Wkpr-201612 TTP Adj Summary'!$D$9:$D$238,'Att B1 123118 Depr_Chg-ex trans'!$D229)</f>
        <v>-875.23915446669957</v>
      </c>
      <c r="S229" s="27">
        <f>SUMIFS('Wkpr-Stdy Bal (ex. trnsptn)'!$S$9:$S$534,'Wkpr-Stdy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Summary'!$S$9:$S$238,'Wkpr-201612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  <c r="T229" s="27">
        <f>SUMIFS('Wkpr-Stdy Bal (ex. trnsptn)'!$T$9:$T$534,'Wkpr-Stdy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Summary'!$T$9:$T$238,'Wkpr-201612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  <c r="U229" s="27">
        <f>SUMIFS('Wkpr-Stdy Bal (ex. trnsptn)'!$U$9:$U$534,'Wkpr-Stdy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Summary'!$U$9:$U$238,'Wkpr-201612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</row>
    <row r="230" spans="1:21" x14ac:dyDescent="0.2">
      <c r="B230" s="26" t="s">
        <v>29</v>
      </c>
      <c r="C230" s="26" t="s">
        <v>58</v>
      </c>
      <c r="D230" s="26">
        <f t="shared" si="65"/>
        <v>350400</v>
      </c>
      <c r="E230" s="26">
        <v>350.4</v>
      </c>
      <c r="F230" s="26" t="s">
        <v>59</v>
      </c>
      <c r="G230" s="27">
        <f>SUMIFS('Wkpr-Stdy Bal (ex. trnsptn)'!$G$9:$G$534,'Wkpr-Stdy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Summary'!$G$9:$G$238,'Wkpr-201612 TTP Adj Summary'!$B$9:$B$238,'Att B1 123118 Depr_Chg-ex trans'!$B230,'Wkpr-201612 TTP Adj Summary'!$C$9:$C$238,'Att B1 123118 Depr_Chg-ex trans'!$C230,'Wkpr-201612 TTP Adj Summary'!$D$9:$D$238,'Att B1 123118 Depr_Chg-ex trans'!$D230)</f>
        <v>19598451.48</v>
      </c>
      <c r="I230" s="37">
        <f>'Wkpr-Stdy Bal (ex. trnsptn)'!I230</f>
        <v>1.2999999999999999E-2</v>
      </c>
      <c r="J230" s="28">
        <f t="shared" si="66"/>
        <v>254779.86924</v>
      </c>
      <c r="L230" s="37">
        <f>'Wkpr-Stdy Bal (ex. trnsptn)'!L230</f>
        <v>1.1900000000000001E-2</v>
      </c>
      <c r="N230" s="28">
        <f t="shared" si="67"/>
        <v>233221.57261200002</v>
      </c>
      <c r="O230" s="28">
        <f t="shared" si="68"/>
        <v>-21558.296627999982</v>
      </c>
      <c r="Q230" s="27">
        <f>SUMIFS('Wkpr-Stdy Bal (ex. trnsptn)'!$Q$9:$Q$534,'Wkpr-Stdy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Summary'!$Q$9:$Q$238,'Wkpr-201612 TTP Adj Summary'!$B$9:$B$238,'Att B1 123118 Depr_Chg-ex trans'!$B230,'Wkpr-201612 TTP Adj Summary'!$C$9:$C$238,'Att B1 123118 Depr_Chg-ex trans'!$C230,'Wkpr-201612 TTP Adj Summary'!$D$9:$D$238,'Att B1 123118 Depr_Chg-ex trans'!$D230)</f>
        <v>-14096.97016504919</v>
      </c>
      <c r="R230" s="27">
        <f>SUMIFS('Wkpr-Stdy Bal (ex. trnsptn)'!$R$9:$R$534,'Wkpr-Stdy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Summary'!$R$9:$R$238,'Wkpr-201612 TTP Adj Summary'!$B$9:$B$238,'Att B1 123118 Depr_Chg-ex trans'!$B230,'Wkpr-201612 TTP Adj Summary'!$C$9:$C$238,'Att B1 123118 Depr_Chg-ex trans'!$C230,'Wkpr-201612 TTP Adj Summary'!$D$9:$D$238,'Att B1 123118 Depr_Chg-ex trans'!$D230)</f>
        <v>-7461.3264629507939</v>
      </c>
      <c r="S230" s="27">
        <f>SUMIFS('Wkpr-Stdy Bal (ex. trnsptn)'!$S$9:$S$534,'Wkpr-Stdy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Summary'!$S$9:$S$238,'Wkpr-201612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  <c r="T230" s="27">
        <f>SUMIFS('Wkpr-Stdy Bal (ex. trnsptn)'!$T$9:$T$534,'Wkpr-Stdy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Summary'!$T$9:$T$238,'Wkpr-201612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  <c r="U230" s="27">
        <f>SUMIFS('Wkpr-Stdy Bal (ex. trnsptn)'!$U$9:$U$534,'Wkpr-Stdy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Summary'!$U$9:$U$238,'Wkpr-201612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</row>
    <row r="231" spans="1:21" x14ac:dyDescent="0.2">
      <c r="B231" s="26" t="s">
        <v>29</v>
      </c>
      <c r="C231" s="26" t="s">
        <v>58</v>
      </c>
      <c r="D231" s="26">
        <f t="shared" si="65"/>
        <v>352000</v>
      </c>
      <c r="E231" s="36">
        <v>352</v>
      </c>
      <c r="F231" s="26" t="s">
        <v>31</v>
      </c>
      <c r="G231" s="27">
        <f>SUMIFS('Wkpr-Stdy Bal (ex. trnsptn)'!$G$9:$G$534,'Wkpr-Stdy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Summary'!$G$9:$G$238,'Wkpr-201612 TTP Adj Summary'!$B$9:$B$238,'Att B1 123118 Depr_Chg-ex trans'!$B231,'Wkpr-201612 TTP Adj Summary'!$C$9:$C$238,'Att B1 123118 Depr_Chg-ex trans'!$C231,'Wkpr-201612 TTP Adj Summary'!$D$9:$D$238,'Att B1 123118 Depr_Chg-ex trans'!$D231)</f>
        <v>26256961.960000001</v>
      </c>
      <c r="I231" s="37">
        <f>'Wkpr-Stdy Bal (ex. trnsptn)'!I231</f>
        <v>1.6500000000000001E-2</v>
      </c>
      <c r="J231" s="28">
        <f t="shared" si="66"/>
        <v>433239.87234000006</v>
      </c>
      <c r="L231" s="37">
        <f>'Wkpr-Stdy Bal (ex. trnsptn)'!L231</f>
        <v>1.6299999999999999E-2</v>
      </c>
      <c r="N231" s="28">
        <f t="shared" si="67"/>
        <v>427988.47994799999</v>
      </c>
      <c r="O231" s="28">
        <f t="shared" si="68"/>
        <v>-5251.392392000067</v>
      </c>
      <c r="Q231" s="27">
        <f>SUMIFS('Wkpr-Stdy Bal (ex. trnsptn)'!$Q$9:$Q$534,'Wkpr-Stdy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Summary'!$Q$9:$Q$238,'Wkpr-201612 TTP Adj Summary'!$B$9:$B$238,'Att B1 123118 Depr_Chg-ex trans'!$B231,'Wkpr-201612 TTP Adj Summary'!$C$9:$C$238,'Att B1 123118 Depr_Chg-ex trans'!$C231,'Wkpr-201612 TTP Adj Summary'!$D$9:$D$238,'Att B1 123118 Depr_Chg-ex trans'!$D231)</f>
        <v>-3433.8854851288438</v>
      </c>
      <c r="R231" s="27">
        <f>SUMIFS('Wkpr-Stdy Bal (ex. trnsptn)'!$R$9:$R$534,'Wkpr-Stdy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Summary'!$R$9:$R$238,'Wkpr-201612 TTP Adj Summary'!$B$9:$B$238,'Att B1 123118 Depr_Chg-ex trans'!$B231,'Wkpr-201612 TTP Adj Summary'!$C$9:$C$238,'Att B1 123118 Depr_Chg-ex trans'!$C231,'Wkpr-201612 TTP Adj Summary'!$D$9:$D$238,'Att B1 123118 Depr_Chg-ex trans'!$D231)</f>
        <v>-1817.5069068712232</v>
      </c>
      <c r="S231" s="27">
        <f>SUMIFS('Wkpr-Stdy Bal (ex. trnsptn)'!$S$9:$S$534,'Wkpr-Stdy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Summary'!$S$9:$S$238,'Wkpr-201612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  <c r="T231" s="27">
        <f>SUMIFS('Wkpr-Stdy Bal (ex. trnsptn)'!$T$9:$T$534,'Wkpr-Stdy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Summary'!$T$9:$T$238,'Wkpr-201612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  <c r="U231" s="27">
        <f>SUMIFS('Wkpr-Stdy Bal (ex. trnsptn)'!$U$9:$U$534,'Wkpr-Stdy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Summary'!$U$9:$U$238,'Wkpr-201612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</row>
    <row r="232" spans="1:21" x14ac:dyDescent="0.2">
      <c r="B232" s="26" t="s">
        <v>29</v>
      </c>
      <c r="C232" s="26" t="s">
        <v>58</v>
      </c>
      <c r="D232" s="26">
        <f t="shared" si="65"/>
        <v>353000</v>
      </c>
      <c r="E232" s="36">
        <v>353</v>
      </c>
      <c r="F232" s="26" t="s">
        <v>60</v>
      </c>
      <c r="G232" s="27">
        <f>SUMIFS('Wkpr-Stdy Bal (ex. trnsptn)'!$G$9:$G$534,'Wkpr-Stdy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Summary'!$G$9:$G$238,'Wkpr-201612 TTP Adj Summary'!$B$9:$B$238,'Att B1 123118 Depr_Chg-ex trans'!$B232,'Wkpr-201612 TTP Adj Summary'!$C$9:$C$238,'Att B1 123118 Depr_Chg-ex trans'!$C232,'Wkpr-201612 TTP Adj Summary'!$D$9:$D$238,'Att B1 123118 Depr_Chg-ex trans'!$D232)</f>
        <v>255381457.33000001</v>
      </c>
      <c r="I232" s="37">
        <f>'Wkpr-Stdy Bal (ex. trnsptn)'!I232</f>
        <v>2.3299999999999998E-2</v>
      </c>
      <c r="J232" s="28">
        <f t="shared" si="66"/>
        <v>5950387.9557889998</v>
      </c>
      <c r="L232" s="37">
        <f>'Wkpr-Stdy Bal (ex. trnsptn)'!L232</f>
        <v>2.41E-2</v>
      </c>
      <c r="N232" s="28">
        <f t="shared" si="67"/>
        <v>6154693.1216529999</v>
      </c>
      <c r="O232" s="28">
        <f t="shared" si="68"/>
        <v>204305.1658640001</v>
      </c>
      <c r="Q232" s="27">
        <f>SUMIFS('Wkpr-Stdy Bal (ex. trnsptn)'!$Q$9:$Q$534,'Wkpr-Stdy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Summary'!$Q$9:$Q$238,'Wkpr-201612 TTP Adj Summary'!$B$9:$B$238,'Att B1 123118 Depr_Chg-ex trans'!$B232,'Wkpr-201612 TTP Adj Summary'!$C$9:$C$238,'Att B1 123118 Depr_Chg-ex trans'!$C232,'Wkpr-201612 TTP Adj Summary'!$D$9:$D$238,'Att B1 123118 Depr_Chg-ex trans'!$D232)</f>
        <v>133595.14795846966</v>
      </c>
      <c r="R232" s="27">
        <f>SUMIFS('Wkpr-Stdy Bal (ex. trnsptn)'!$R$9:$R$534,'Wkpr-Stdy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Summary'!$R$9:$R$238,'Wkpr-201612 TTP Adj Summary'!$B$9:$B$238,'Att B1 123118 Depr_Chg-ex trans'!$B232,'Wkpr-201612 TTP Adj Summary'!$C$9:$C$238,'Att B1 123118 Depr_Chg-ex trans'!$C232,'Wkpr-201612 TTP Adj Summary'!$D$9:$D$238,'Att B1 123118 Depr_Chg-ex trans'!$D232)</f>
        <v>70710.017905530432</v>
      </c>
      <c r="S232" s="27">
        <f>SUMIFS('Wkpr-Stdy Bal (ex. trnsptn)'!$S$9:$S$534,'Wkpr-Stdy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Summary'!$S$9:$S$238,'Wkpr-201612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  <c r="T232" s="27">
        <f>SUMIFS('Wkpr-Stdy Bal (ex. trnsptn)'!$T$9:$T$534,'Wkpr-Stdy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Summary'!$T$9:$T$238,'Wkpr-201612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  <c r="U232" s="27">
        <f>SUMIFS('Wkpr-Stdy Bal (ex. trnsptn)'!$U$9:$U$534,'Wkpr-Stdy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Summary'!$U$9:$U$238,'Wkpr-201612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</row>
    <row r="233" spans="1:21" x14ac:dyDescent="0.2">
      <c r="B233" s="26" t="s">
        <v>29</v>
      </c>
      <c r="C233" s="26" t="s">
        <v>58</v>
      </c>
      <c r="D233" s="26">
        <f t="shared" ref="D233" si="69">E233*1000</f>
        <v>353100</v>
      </c>
      <c r="E233" s="36">
        <v>353.1</v>
      </c>
      <c r="F233" s="26" t="s">
        <v>60</v>
      </c>
      <c r="G233" s="27">
        <f>SUMIFS('Wkpr-Stdy Bal (ex. trnsptn)'!$G$9:$G$534,'Wkpr-Stdy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Summary'!$G$9:$G$238,'Wkpr-201612 TTP Adj Summary'!$B$9:$B$238,'Att B1 123118 Depr_Chg-ex trans'!$B233,'Wkpr-201612 TTP Adj Summary'!$C$9:$C$238,'Att B1 123118 Depr_Chg-ex trans'!$C233,'Wkpr-201612 TTP Adj Summary'!$D$9:$D$238,'Att B1 123118 Depr_Chg-ex trans'!$D233)</f>
        <v>482904.98</v>
      </c>
      <c r="I233" s="37">
        <f>'Wkpr-Stdy Bal (ex. trnsptn)'!I233</f>
        <v>2.0969999999999999E-2</v>
      </c>
      <c r="J233" s="28">
        <f t="shared" ref="J233" si="70">G233*I233</f>
        <v>10126.517430599999</v>
      </c>
      <c r="L233" s="37">
        <f>'Wkpr-Stdy Bal (ex. trnsptn)'!L233</f>
        <v>2.41E-2</v>
      </c>
      <c r="N233" s="28">
        <f t="shared" ref="N233" si="71">G233*L233</f>
        <v>11638.010017999999</v>
      </c>
      <c r="O233" s="28">
        <f t="shared" ref="O233" si="72">N233-J233</f>
        <v>1511.4925874</v>
      </c>
      <c r="Q233" s="27">
        <f>SUMIFS('Wkpr-Stdy Bal (ex. trnsptn)'!$Q$9:$Q$534,'Wkpr-Stdy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Summary'!$Q$9:$Q$238,'Wkpr-201612 TTP Adj Summary'!$B$9:$B$238,'Att B1 123118 Depr_Chg-ex trans'!$B233,'Wkpr-201612 TTP Adj Summary'!$C$9:$C$238,'Att B1 123118 Depr_Chg-ex trans'!$C233,'Wkpr-201612 TTP Adj Summary'!$D$9:$D$238,'Att B1 123118 Depr_Chg-ex trans'!$D233)</f>
        <v>988.36500290086008</v>
      </c>
      <c r="R233" s="27">
        <f>SUMIFS('Wkpr-Stdy Bal (ex. trnsptn)'!$R$9:$R$534,'Wkpr-Stdy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Summary'!$R$9:$R$238,'Wkpr-201612 TTP Adj Summary'!$B$9:$B$238,'Att B1 123118 Depr_Chg-ex trans'!$B233,'Wkpr-201612 TTP Adj Summary'!$C$9:$C$238,'Att B1 123118 Depr_Chg-ex trans'!$C233,'Wkpr-201612 TTP Adj Summary'!$D$9:$D$238,'Att B1 123118 Depr_Chg-ex trans'!$D233)</f>
        <v>523.12758449914008</v>
      </c>
      <c r="S233" s="27">
        <f>SUMIFS('Wkpr-Stdy Bal (ex. trnsptn)'!$S$9:$S$534,'Wkpr-Stdy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Summary'!$S$9:$S$238,'Wkpr-201612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  <c r="T233" s="27">
        <f>SUMIFS('Wkpr-Stdy Bal (ex. trnsptn)'!$T$9:$T$534,'Wkpr-Stdy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Summary'!$T$9:$T$238,'Wkpr-201612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  <c r="U233" s="27">
        <f>SUMIFS('Wkpr-Stdy Bal (ex. trnsptn)'!$U$9:$U$534,'Wkpr-Stdy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Summary'!$U$9:$U$238,'Wkpr-201612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</row>
    <row r="234" spans="1:21" x14ac:dyDescent="0.2">
      <c r="B234" s="26" t="s">
        <v>29</v>
      </c>
      <c r="C234" s="26" t="s">
        <v>58</v>
      </c>
      <c r="D234" s="26">
        <f t="shared" si="65"/>
        <v>354000</v>
      </c>
      <c r="E234" s="36">
        <v>354</v>
      </c>
      <c r="F234" s="26" t="s">
        <v>61</v>
      </c>
      <c r="G234" s="27">
        <f>SUMIFS('Wkpr-Stdy Bal (ex. trnsptn)'!$G$9:$G$534,'Wkpr-Stdy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Summary'!$G$9:$G$238,'Wkpr-201612 TTP Adj Summary'!$B$9:$B$238,'Att B1 123118 Depr_Chg-ex trans'!$B234,'Wkpr-201612 TTP Adj Summary'!$C$9:$C$238,'Att B1 123118 Depr_Chg-ex trans'!$C234,'Wkpr-201612 TTP Adj Summary'!$D$9:$D$238,'Att B1 123118 Depr_Chg-ex trans'!$D234)</f>
        <v>1290262.4400000013</v>
      </c>
      <c r="I234" s="37">
        <f>'Wkpr-Stdy Bal (ex. trnsptn)'!I234</f>
        <v>1.7999999999999999E-2</v>
      </c>
      <c r="J234" s="28">
        <f t="shared" si="66"/>
        <v>23224.723920000022</v>
      </c>
      <c r="L234" s="37">
        <f>'Wkpr-Stdy Bal (ex. trnsptn)'!L234</f>
        <v>1.5100000000000001E-2</v>
      </c>
      <c r="N234" s="28">
        <f t="shared" si="67"/>
        <v>19482.96284400002</v>
      </c>
      <c r="O234" s="28">
        <f t="shared" si="68"/>
        <v>-3741.7610760000025</v>
      </c>
      <c r="Q234" s="27">
        <f>SUMIFS('Wkpr-Stdy Bal (ex. trnsptn)'!$Q$9:$Q$534,'Wkpr-Stdy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Summary'!$Q$9:$Q$238,'Wkpr-201612 TTP Adj Summary'!$B$9:$B$238,'Att B1 123118 Depr_Chg-ex trans'!$B234,'Wkpr-201612 TTP Adj Summary'!$C$9:$C$238,'Att B1 123118 Depr_Chg-ex trans'!$C234,'Wkpr-201612 TTP Adj Summary'!$D$9:$D$238,'Att B1 123118 Depr_Chg-ex trans'!$D234)</f>
        <v>-2446.7375675964017</v>
      </c>
      <c r="R234" s="27">
        <f>SUMIFS('Wkpr-Stdy Bal (ex. trnsptn)'!$R$9:$R$534,'Wkpr-Stdy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Summary'!$R$9:$R$238,'Wkpr-201612 TTP Adj Summary'!$B$9:$B$238,'Att B1 123118 Depr_Chg-ex trans'!$B234,'Wkpr-201612 TTP Adj Summary'!$C$9:$C$238,'Att B1 123118 Depr_Chg-ex trans'!$C234,'Wkpr-201612 TTP Adj Summary'!$D$9:$D$238,'Att B1 123118 Depr_Chg-ex trans'!$D234)</f>
        <v>-1295.023508403601</v>
      </c>
      <c r="S234" s="27">
        <f>SUMIFS('Wkpr-Stdy Bal (ex. trnsptn)'!$S$9:$S$534,'Wkpr-Stdy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Summary'!$S$9:$S$238,'Wkpr-201612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  <c r="T234" s="27">
        <f>SUMIFS('Wkpr-Stdy Bal (ex. trnsptn)'!$T$9:$T$534,'Wkpr-Stdy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Summary'!$T$9:$T$238,'Wkpr-201612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  <c r="U234" s="27">
        <f>SUMIFS('Wkpr-Stdy Bal (ex. trnsptn)'!$U$9:$U$534,'Wkpr-Stdy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Summary'!$U$9:$U$238,'Wkpr-201612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</row>
    <row r="235" spans="1:21" x14ac:dyDescent="0.2">
      <c r="B235" s="26" t="s">
        <v>29</v>
      </c>
      <c r="C235" s="26" t="s">
        <v>58</v>
      </c>
      <c r="D235" s="26">
        <f t="shared" si="65"/>
        <v>355000</v>
      </c>
      <c r="E235" s="36">
        <v>355</v>
      </c>
      <c r="F235" s="26" t="s">
        <v>62</v>
      </c>
      <c r="G235" s="27">
        <f>SUMIFS('Wkpr-Stdy Bal (ex. trnsptn)'!$G$9:$G$534,'Wkpr-Stdy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Summary'!$G$9:$G$238,'Wkpr-201612 TTP Adj Summary'!$B$9:$B$238,'Att B1 123118 Depr_Chg-ex trans'!$B235,'Wkpr-201612 TTP Adj Summary'!$C$9:$C$238,'Att B1 123118 Depr_Chg-ex trans'!$C235,'Wkpr-201612 TTP Adj Summary'!$D$9:$D$238,'Att B1 123118 Depr_Chg-ex trans'!$D235)</f>
        <v>262710267.41</v>
      </c>
      <c r="I235" s="37">
        <f>'Wkpr-Stdy Bal (ex. trnsptn)'!I235</f>
        <v>1.38E-2</v>
      </c>
      <c r="J235" s="28">
        <f t="shared" si="66"/>
        <v>3625401.690258</v>
      </c>
      <c r="L235" s="37">
        <f>'Wkpr-Stdy Bal (ex. trnsptn)'!L235</f>
        <v>1.9300000000000001E-2</v>
      </c>
      <c r="N235" s="28">
        <f t="shared" si="67"/>
        <v>5070308.1610130006</v>
      </c>
      <c r="O235" s="28">
        <f t="shared" si="68"/>
        <v>1444906.4707550006</v>
      </c>
      <c r="Q235" s="27">
        <f>SUMIFS('Wkpr-Stdy Bal (ex. trnsptn)'!$Q$9:$Q$534,'Wkpr-Stdy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Summary'!$Q$9:$Q$238,'Wkpr-201612 TTP Adj Summary'!$B$9:$B$238,'Att B1 123118 Depr_Chg-ex trans'!$B235,'Wkpr-201612 TTP Adj Summary'!$C$9:$C$238,'Att B1 123118 Depr_Chg-ex trans'!$C235,'Wkpr-201612 TTP Adj Summary'!$D$9:$D$238,'Att B1 123118 Depr_Chg-ex trans'!$D235)</f>
        <v>944824.34122669499</v>
      </c>
      <c r="R235" s="27">
        <f>SUMIFS('Wkpr-Stdy Bal (ex. trnsptn)'!$R$9:$R$534,'Wkpr-Stdy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Summary'!$R$9:$R$238,'Wkpr-201612 TTP Adj Summary'!$B$9:$B$238,'Att B1 123118 Depr_Chg-ex trans'!$B235,'Wkpr-201612 TTP Adj Summary'!$C$9:$C$238,'Att B1 123118 Depr_Chg-ex trans'!$C235,'Wkpr-201612 TTP Adj Summary'!$D$9:$D$238,'Att B1 123118 Depr_Chg-ex trans'!$D235)</f>
        <v>500082.12952830573</v>
      </c>
      <c r="S235" s="27">
        <f>SUMIFS('Wkpr-Stdy Bal (ex. trnsptn)'!$S$9:$S$534,'Wkpr-Stdy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Summary'!$S$9:$S$238,'Wkpr-201612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  <c r="T235" s="27">
        <f>SUMIFS('Wkpr-Stdy Bal (ex. trnsptn)'!$T$9:$T$534,'Wkpr-Stdy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Summary'!$T$9:$T$238,'Wkpr-201612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  <c r="U235" s="27">
        <f>SUMIFS('Wkpr-Stdy Bal (ex. trnsptn)'!$U$9:$U$534,'Wkpr-Stdy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Summary'!$U$9:$U$238,'Wkpr-201612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</row>
    <row r="236" spans="1:21" x14ac:dyDescent="0.2">
      <c r="B236" s="26" t="s">
        <v>29</v>
      </c>
      <c r="C236" s="26" t="s">
        <v>58</v>
      </c>
      <c r="D236" s="26">
        <f t="shared" si="65"/>
        <v>356000</v>
      </c>
      <c r="E236" s="36">
        <v>356</v>
      </c>
      <c r="F236" s="26" t="s">
        <v>63</v>
      </c>
      <c r="G236" s="27">
        <f>SUMIFS('Wkpr-Stdy Bal (ex. trnsptn)'!$G$9:$G$534,'Wkpr-Stdy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Summary'!$G$9:$G$238,'Wkpr-201612 TTP Adj Summary'!$B$9:$B$238,'Att B1 123118 Depr_Chg-ex trans'!$B236,'Wkpr-201612 TTP Adj Summary'!$C$9:$C$238,'Att B1 123118 Depr_Chg-ex trans'!$C236,'Wkpr-201612 TTP Adj Summary'!$D$9:$D$238,'Att B1 123118 Depr_Chg-ex trans'!$D236)</f>
        <v>134851680.56</v>
      </c>
      <c r="I236" s="37">
        <f>'Wkpr-Stdy Bal (ex. trnsptn)'!I236</f>
        <v>1.5900000000000001E-2</v>
      </c>
      <c r="J236" s="28">
        <f t="shared" si="66"/>
        <v>2144141.7209040001</v>
      </c>
      <c r="L236" s="37">
        <f>'Wkpr-Stdy Bal (ex. trnsptn)'!L236</f>
        <v>1.9E-2</v>
      </c>
      <c r="N236" s="28">
        <f t="shared" si="67"/>
        <v>2562181.9306399999</v>
      </c>
      <c r="O236" s="28">
        <f t="shared" si="68"/>
        <v>418040.20973599982</v>
      </c>
      <c r="Q236" s="27">
        <f>SUMIFS('Wkpr-Stdy Bal (ex. trnsptn)'!$Q$9:$Q$534,'Wkpr-Stdy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Summary'!$Q$9:$Q$238,'Wkpr-201612 TTP Adj Summary'!$B$9:$B$238,'Att B1 123118 Depr_Chg-ex trans'!$B236,'Wkpr-201612 TTP Adj Summary'!$C$9:$C$238,'Att B1 123118 Depr_Chg-ex trans'!$C236,'Wkpr-201612 TTP Adj Summary'!$D$9:$D$238,'Att B1 123118 Depr_Chg-ex trans'!$D236)</f>
        <v>273356.49314637028</v>
      </c>
      <c r="R236" s="27">
        <f>SUMIFS('Wkpr-Stdy Bal (ex. trnsptn)'!$R$9:$R$534,'Wkpr-Stdy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Summary'!$R$9:$R$238,'Wkpr-201612 TTP Adj Summary'!$B$9:$B$238,'Att B1 123118 Depr_Chg-ex trans'!$B236,'Wkpr-201612 TTP Adj Summary'!$C$9:$C$238,'Att B1 123118 Depr_Chg-ex trans'!$C236,'Wkpr-201612 TTP Adj Summary'!$D$9:$D$238,'Att B1 123118 Depr_Chg-ex trans'!$D236)</f>
        <v>144683.71658962953</v>
      </c>
      <c r="S236" s="27">
        <f>SUMIFS('Wkpr-Stdy Bal (ex. trnsptn)'!$S$9:$S$534,'Wkpr-Stdy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Summary'!$S$9:$S$238,'Wkpr-201612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  <c r="T236" s="27">
        <f>SUMIFS('Wkpr-Stdy Bal (ex. trnsptn)'!$T$9:$T$534,'Wkpr-Stdy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Summary'!$T$9:$T$238,'Wkpr-201612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  <c r="U236" s="27">
        <f>SUMIFS('Wkpr-Stdy Bal (ex. trnsptn)'!$U$9:$U$534,'Wkpr-Stdy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Summary'!$U$9:$U$238,'Wkpr-201612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</row>
    <row r="237" spans="1:21" x14ac:dyDescent="0.2">
      <c r="B237" s="26" t="s">
        <v>29</v>
      </c>
      <c r="C237" s="26" t="s">
        <v>58</v>
      </c>
      <c r="D237" s="26">
        <f t="shared" si="65"/>
        <v>357000</v>
      </c>
      <c r="E237" s="36">
        <v>357</v>
      </c>
      <c r="F237" s="26" t="s">
        <v>64</v>
      </c>
      <c r="G237" s="27">
        <f>SUMIFS('Wkpr-Stdy Bal (ex. trnsptn)'!$G$9:$G$534,'Wkpr-Stdy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Summary'!$G$9:$G$238,'Wkpr-201612 TTP Adj Summary'!$B$9:$B$238,'Att B1 123118 Depr_Chg-ex trans'!$B237,'Wkpr-201612 TTP Adj Summary'!$C$9:$C$238,'Att B1 123118 Depr_Chg-ex trans'!$C237,'Wkpr-201612 TTP Adj Summary'!$D$9:$D$238,'Att B1 123118 Depr_Chg-ex trans'!$D237)</f>
        <v>3188359.42</v>
      </c>
      <c r="I237" s="37">
        <f>'Wkpr-Stdy Bal (ex. trnsptn)'!I237</f>
        <v>1.6400000000000001E-2</v>
      </c>
      <c r="J237" s="28">
        <f t="shared" si="66"/>
        <v>52289.094488000002</v>
      </c>
      <c r="L237" s="37">
        <f>'Wkpr-Stdy Bal (ex. trnsptn)'!L237</f>
        <v>1.6400000000000001E-2</v>
      </c>
      <c r="N237" s="28">
        <f t="shared" si="67"/>
        <v>52289.094488000002</v>
      </c>
      <c r="O237" s="28">
        <f t="shared" si="68"/>
        <v>0</v>
      </c>
      <c r="Q237" s="27">
        <f>SUMIFS('Wkpr-Stdy Bal (ex. trnsptn)'!$Q$9:$Q$534,'Wkpr-Stdy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Summary'!$Q$9:$Q$238,'Wkpr-201612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R237" s="27">
        <f>SUMIFS('Wkpr-Stdy Bal (ex. trnsptn)'!$R$9:$R$534,'Wkpr-Stdy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Summary'!$R$9:$R$238,'Wkpr-201612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S237" s="27">
        <f>SUMIFS('Wkpr-Stdy Bal (ex. trnsptn)'!$S$9:$S$534,'Wkpr-Stdy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Summary'!$S$9:$S$238,'Wkpr-201612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T237" s="27">
        <f>SUMIFS('Wkpr-Stdy Bal (ex. trnsptn)'!$T$9:$T$534,'Wkpr-Stdy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Summary'!$T$9:$T$238,'Wkpr-201612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U237" s="27">
        <f>SUMIFS('Wkpr-Stdy Bal (ex. trnsptn)'!$U$9:$U$534,'Wkpr-Stdy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Summary'!$U$9:$U$238,'Wkpr-201612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</row>
    <row r="238" spans="1:21" x14ac:dyDescent="0.2">
      <c r="B238" s="26" t="s">
        <v>29</v>
      </c>
      <c r="C238" s="26" t="s">
        <v>58</v>
      </c>
      <c r="D238" s="26">
        <f t="shared" si="65"/>
        <v>358000</v>
      </c>
      <c r="E238" s="36">
        <v>358</v>
      </c>
      <c r="F238" s="26" t="s">
        <v>65</v>
      </c>
      <c r="G238" s="27">
        <f>SUMIFS('Wkpr-Stdy Bal (ex. trnsptn)'!$G$9:$G$534,'Wkpr-Stdy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Summary'!$G$9:$G$238,'Wkpr-201612 TTP Adj Summary'!$B$9:$B$238,'Att B1 123118 Depr_Chg-ex trans'!$B238,'Wkpr-201612 TTP Adj Summary'!$C$9:$C$238,'Att B1 123118 Depr_Chg-ex trans'!$C238,'Wkpr-201612 TTP Adj Summary'!$D$9:$D$238,'Att B1 123118 Depr_Chg-ex trans'!$D238)</f>
        <v>2537017.85</v>
      </c>
      <c r="I238" s="37">
        <f>'Wkpr-Stdy Bal (ex. trnsptn)'!I238</f>
        <v>2.0199999999999999E-2</v>
      </c>
      <c r="J238" s="28">
        <f t="shared" si="66"/>
        <v>51247.760569999999</v>
      </c>
      <c r="L238" s="37">
        <f>'Wkpr-Stdy Bal (ex. trnsptn)'!L238</f>
        <v>2.06E-2</v>
      </c>
      <c r="N238" s="28">
        <f t="shared" si="67"/>
        <v>52262.567710000003</v>
      </c>
      <c r="O238" s="28">
        <f t="shared" si="68"/>
        <v>1014.8071400000044</v>
      </c>
      <c r="Q238" s="27">
        <f>SUMIFS('Wkpr-Stdy Bal (ex. trnsptn)'!$Q$9:$Q$534,'Wkpr-Stdy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Summary'!$Q$9:$Q$238,'Wkpr-201612 TTP Adj Summary'!$B$9:$B$238,'Att B1 123118 Depr_Chg-ex trans'!$B238,'Wkpr-201612 TTP Adj Summary'!$C$9:$C$238,'Att B1 123118 Depr_Chg-ex trans'!$C238,'Wkpr-201612 TTP Adj Summary'!$D$9:$D$238,'Att B1 123118 Depr_Chg-ex trans'!$D238)</f>
        <v>663.58238884600291</v>
      </c>
      <c r="R238" s="27">
        <f>SUMIFS('Wkpr-Stdy Bal (ex. trnsptn)'!$R$9:$R$534,'Wkpr-Stdy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Summary'!$R$9:$R$238,'Wkpr-201612 TTP Adj Summary'!$B$9:$B$238,'Att B1 123118 Depr_Chg-ex trans'!$B238,'Wkpr-201612 TTP Adj Summary'!$C$9:$C$238,'Att B1 123118 Depr_Chg-ex trans'!$C238,'Wkpr-201612 TTP Adj Summary'!$D$9:$D$238,'Att B1 123118 Depr_Chg-ex trans'!$D238)</f>
        <v>351.22475115400158</v>
      </c>
      <c r="S238" s="27">
        <f>SUMIFS('Wkpr-Stdy Bal (ex. trnsptn)'!$S$9:$S$534,'Wkpr-Stdy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Summary'!$S$9:$S$238,'Wkpr-201612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  <c r="T238" s="27">
        <f>SUMIFS('Wkpr-Stdy Bal (ex. trnsptn)'!$T$9:$T$534,'Wkpr-Stdy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Summary'!$T$9:$T$238,'Wkpr-201612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  <c r="U238" s="27">
        <f>SUMIFS('Wkpr-Stdy Bal (ex. trnsptn)'!$U$9:$U$534,'Wkpr-Stdy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Summary'!$U$9:$U$238,'Wkpr-201612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</row>
    <row r="239" spans="1:21" x14ac:dyDescent="0.2">
      <c r="B239" s="26" t="s">
        <v>29</v>
      </c>
      <c r="C239" s="26" t="s">
        <v>58</v>
      </c>
      <c r="D239" s="26">
        <f t="shared" si="65"/>
        <v>359000</v>
      </c>
      <c r="E239" s="36">
        <v>359</v>
      </c>
      <c r="F239" s="26" t="s">
        <v>66</v>
      </c>
      <c r="G239" s="27">
        <f>SUMIFS('Wkpr-Stdy Bal (ex. trnsptn)'!$G$9:$G$534,'Wkpr-Stdy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Summary'!$G$9:$G$238,'Wkpr-201612 TTP Adj Summary'!$B$9:$B$238,'Att B1 123118 Depr_Chg-ex trans'!$B239,'Wkpr-201612 TTP Adj Summary'!$C$9:$C$238,'Att B1 123118 Depr_Chg-ex trans'!$C239,'Wkpr-201612 TTP Adj Summary'!$D$9:$D$238,'Att B1 123118 Depr_Chg-ex trans'!$D239)</f>
        <v>1975110.2999999998</v>
      </c>
      <c r="I239" s="37">
        <f>'Wkpr-Stdy Bal (ex. trnsptn)'!I239</f>
        <v>1.66E-2</v>
      </c>
      <c r="J239" s="28">
        <f t="shared" si="66"/>
        <v>32786.830979999999</v>
      </c>
      <c r="L239" s="37">
        <f>'Wkpr-Stdy Bal (ex. trnsptn)'!L239</f>
        <v>1.41E-2</v>
      </c>
      <c r="N239" s="28">
        <f t="shared" si="67"/>
        <v>27849.055229999998</v>
      </c>
      <c r="O239" s="28">
        <f t="shared" si="68"/>
        <v>-4937.7757500000007</v>
      </c>
      <c r="Q239" s="27">
        <f>SUMIFS('Wkpr-Stdy Bal (ex. trnsptn)'!$Q$9:$Q$534,'Wkpr-Stdy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Summary'!$Q$9:$Q$238,'Wkpr-201612 TTP Adj Summary'!$B$9:$B$238,'Att B1 123118 Depr_Chg-ex trans'!$B239,'Wkpr-201612 TTP Adj Summary'!$C$9:$C$238,'Att B1 123118 Depr_Chg-ex trans'!$C239,'Wkpr-201612 TTP Adj Summary'!$D$9:$D$238,'Att B1 123118 Depr_Chg-ex trans'!$D239)</f>
        <v>-3228.8115629250005</v>
      </c>
      <c r="R239" s="27">
        <f>SUMIFS('Wkpr-Stdy Bal (ex. trnsptn)'!$R$9:$R$534,'Wkpr-Stdy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Summary'!$R$9:$R$238,'Wkpr-201612 TTP Adj Summary'!$B$9:$B$238,'Att B1 123118 Depr_Chg-ex trans'!$B239,'Wkpr-201612 TTP Adj Summary'!$C$9:$C$238,'Att B1 123118 Depr_Chg-ex trans'!$C239,'Wkpr-201612 TTP Adj Summary'!$D$9:$D$238,'Att B1 123118 Depr_Chg-ex trans'!$D239)</f>
        <v>-1708.9641870750004</v>
      </c>
      <c r="S239" s="27">
        <f>SUMIFS('Wkpr-Stdy Bal (ex. trnsptn)'!$S$9:$S$534,'Wkpr-Stdy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Summary'!$S$9:$S$238,'Wkpr-201612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  <c r="T239" s="27">
        <f>SUMIFS('Wkpr-Stdy Bal (ex. trnsptn)'!$T$9:$T$534,'Wkpr-Stdy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Summary'!$T$9:$T$238,'Wkpr-201612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  <c r="U239" s="27">
        <f>SUMIFS('Wkpr-Stdy Bal (ex. trnsptn)'!$U$9:$U$534,'Wkpr-Stdy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Summary'!$U$9:$U$238,'Wkpr-201612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</row>
    <row r="240" spans="1:21" x14ac:dyDescent="0.2">
      <c r="F240" s="26" t="s">
        <v>38</v>
      </c>
      <c r="G240" s="40">
        <f>SUM(G229:G239)</f>
        <v>709760039.63999987</v>
      </c>
      <c r="I240" s="76">
        <f>J240/G240</f>
        <v>1.7746944248358223E-2</v>
      </c>
      <c r="J240" s="40">
        <f>SUM(J229:J239)</f>
        <v>12596071.8532036</v>
      </c>
      <c r="L240" s="76">
        <f>N240/G240</f>
        <v>2.0609545613208151E-2</v>
      </c>
      <c r="N240" s="40">
        <f>SUM(N229:N239)</f>
        <v>14627831.911393002</v>
      </c>
      <c r="O240" s="40">
        <f>SUM(O229:O239)</f>
        <v>2031760.0581894002</v>
      </c>
      <c r="Q240" s="40">
        <f>SUM(Q229:Q239)</f>
        <v>1328567.9020500488</v>
      </c>
      <c r="R240" s="40">
        <f>SUM(R229:R239)</f>
        <v>703192.15613935143</v>
      </c>
      <c r="S240" s="40">
        <f>SUM(S229:S239)</f>
        <v>0</v>
      </c>
      <c r="T240" s="40">
        <f>SUM(T229:T239)</f>
        <v>0</v>
      </c>
      <c r="U240" s="40">
        <f>SUM(U229:U239)</f>
        <v>0</v>
      </c>
    </row>
    <row r="241" spans="1:21" x14ac:dyDescent="0.2">
      <c r="J241" s="28"/>
      <c r="N241" s="28"/>
      <c r="O241" s="28"/>
      <c r="Q241" s="28"/>
      <c r="R241" s="28"/>
      <c r="S241" s="28"/>
      <c r="T241" s="28"/>
      <c r="U241" s="28"/>
    </row>
    <row r="242" spans="1:21" x14ac:dyDescent="0.2">
      <c r="A242" s="26" t="s">
        <v>67</v>
      </c>
      <c r="J242" s="28"/>
      <c r="N242" s="28"/>
      <c r="O242" s="28"/>
      <c r="Q242" s="28"/>
      <c r="R242" s="28"/>
      <c r="S242" s="28"/>
      <c r="T242" s="28"/>
      <c r="U242" s="28"/>
    </row>
    <row r="243" spans="1:21" x14ac:dyDescent="0.2">
      <c r="B243" s="26" t="s">
        <v>29</v>
      </c>
      <c r="C243" s="26" t="s">
        <v>68</v>
      </c>
      <c r="D243" s="26">
        <f t="shared" ref="D243:D259" si="73">E243*1000</f>
        <v>360400</v>
      </c>
      <c r="E243" s="26">
        <v>360.4</v>
      </c>
      <c r="F243" s="26" t="s">
        <v>69</v>
      </c>
      <c r="G243" s="27">
        <f>SUMIFS('Wkpr-Stdy Bal (ex. trnsptn)'!$G$9:$G$534,'Wkpr-Stdy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Summary'!$G$9:$G$238,'Wkpr-201612 TTP Adj Summary'!$B$9:$B$238,'Att B1 123118 Depr_Chg-ex trans'!$B243,'Wkpr-201612 TTP Adj Summary'!$C$9:$C$238,'Att B1 123118 Depr_Chg-ex trans'!$C243,'Wkpr-201612 TTP Adj Summary'!$D$9:$D$238,'Att B1 123118 Depr_Chg-ex trans'!$D243)</f>
        <v>2239718.5099999998</v>
      </c>
      <c r="I243" s="37">
        <f>'Wkpr-Stdy Bal (ex. trnsptn)'!I243</f>
        <v>1.34E-2</v>
      </c>
      <c r="J243" s="28">
        <f t="shared" ref="J243:J259" si="74">G243*I243</f>
        <v>30012.228034</v>
      </c>
      <c r="L243" s="37">
        <f>'Wkpr-Stdy Bal (ex. trnsptn)'!L243</f>
        <v>1.34E-2</v>
      </c>
      <c r="N243" s="28">
        <f t="shared" ref="N243:N259" si="75">G243*L243</f>
        <v>30012.228034</v>
      </c>
      <c r="O243" s="28">
        <f t="shared" ref="O243:O259" si="76">N243-J243</f>
        <v>0</v>
      </c>
      <c r="Q243" s="27">
        <f>SUMIFS('Wkpr-Stdy Bal (ex. trnsptn)'!$Q$9:$Q$534,'Wkpr-Stdy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Summary'!$Q$9:$Q$238,'Wkpr-201612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R243" s="27">
        <f>SUMIFS('Wkpr-Stdy Bal (ex. trnsptn)'!$R$9:$R$534,'Wkpr-Stdy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Summary'!$R$9:$R$238,'Wkpr-201612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S243" s="27">
        <f>SUMIFS('Wkpr-Stdy Bal (ex. trnsptn)'!$S$9:$S$534,'Wkpr-Stdy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Summary'!$S$9:$S$238,'Wkpr-201612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T243" s="27">
        <f>SUMIFS('Wkpr-Stdy Bal (ex. trnsptn)'!$T$9:$T$534,'Wkpr-Stdy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Summary'!$T$9:$T$238,'Wkpr-201612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U243" s="27">
        <f>SUMIFS('Wkpr-Stdy Bal (ex. trnsptn)'!$U$9:$U$534,'Wkpr-Stdy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Summary'!$U$9:$U$238,'Wkpr-201612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</row>
    <row r="244" spans="1:21" x14ac:dyDescent="0.2">
      <c r="B244" s="26" t="s">
        <v>29</v>
      </c>
      <c r="C244" s="26" t="s">
        <v>68</v>
      </c>
      <c r="D244" s="26">
        <f t="shared" si="73"/>
        <v>361000</v>
      </c>
      <c r="E244" s="36">
        <v>361</v>
      </c>
      <c r="F244" s="26" t="s">
        <v>31</v>
      </c>
      <c r="G244" s="27">
        <f>SUMIFS('Wkpr-Stdy Bal (ex. trnsptn)'!$G$9:$G$534,'Wkpr-Stdy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Summary'!$G$9:$G$238,'Wkpr-201612 TTP Adj Summary'!$B$9:$B$238,'Att B1 123118 Depr_Chg-ex trans'!$B244,'Wkpr-201612 TTP Adj Summary'!$C$9:$C$238,'Att B1 123118 Depr_Chg-ex trans'!$C244,'Wkpr-201612 TTP Adj Summary'!$D$9:$D$238,'Att B1 123118 Depr_Chg-ex trans'!$D244)</f>
        <v>6722227.1100000003</v>
      </c>
      <c r="I244" s="37">
        <f>'Wkpr-Stdy Bal (ex. trnsptn)'!I244</f>
        <v>1.6199999999999999E-2</v>
      </c>
      <c r="J244" s="28">
        <f t="shared" si="74"/>
        <v>108900.079182</v>
      </c>
      <c r="L244" s="37">
        <f>'Wkpr-Stdy Bal (ex. trnsptn)'!L244</f>
        <v>1.72E-2</v>
      </c>
      <c r="N244" s="28">
        <f t="shared" si="75"/>
        <v>115622.30629200001</v>
      </c>
      <c r="O244" s="28">
        <f t="shared" si="76"/>
        <v>6722.2271100000071</v>
      </c>
      <c r="Q244" s="27">
        <f>SUMIFS('Wkpr-Stdy Bal (ex. trnsptn)'!$Q$9:$Q$534,'Wkpr-Stdy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Summary'!$Q$9:$Q$238,'Wkpr-201612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R244" s="27">
        <f>SUMIFS('Wkpr-Stdy Bal (ex. trnsptn)'!$R$9:$R$534,'Wkpr-Stdy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Summary'!$R$9:$R$238,'Wkpr-201612 TTP Adj Summary'!$B$9:$B$238,'Att B1 123118 Depr_Chg-ex trans'!$B244,'Wkpr-201612 TTP Adj Summary'!$C$9:$C$238,'Att B1 123118 Depr_Chg-ex trans'!$C244,'Wkpr-201612 TTP Adj Summary'!$D$9:$D$238,'Att B1 123118 Depr_Chg-ex trans'!$D244)</f>
        <v>6722.227110000018</v>
      </c>
      <c r="S244" s="27">
        <f>SUMIFS('Wkpr-Stdy Bal (ex. trnsptn)'!$S$9:$S$534,'Wkpr-Stdy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Summary'!$S$9:$S$238,'Wkpr-201612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T244" s="27">
        <f>SUMIFS('Wkpr-Stdy Bal (ex. trnsptn)'!$T$9:$T$534,'Wkpr-Stdy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Summary'!$T$9:$T$238,'Wkpr-201612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U244" s="27">
        <f>SUMIFS('Wkpr-Stdy Bal (ex. trnsptn)'!$U$9:$U$534,'Wkpr-Stdy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Summary'!$U$9:$U$238,'Wkpr-201612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</row>
    <row r="245" spans="1:21" x14ac:dyDescent="0.2">
      <c r="B245" s="26" t="s">
        <v>29</v>
      </c>
      <c r="C245" s="26" t="s">
        <v>68</v>
      </c>
      <c r="D245" s="26">
        <f t="shared" si="73"/>
        <v>362000</v>
      </c>
      <c r="E245" s="36">
        <v>362</v>
      </c>
      <c r="F245" s="26" t="s">
        <v>60</v>
      </c>
      <c r="G245" s="27">
        <f>SUMIFS('Wkpr-Stdy Bal (ex. trnsptn)'!$G$9:$G$534,'Wkpr-Stdy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Summary'!$G$9:$G$238,'Wkpr-201612 TTP Adj Summary'!$B$9:$B$238,'Att B1 123118 Depr_Chg-ex trans'!$B245,'Wkpr-201612 TTP Adj Summary'!$C$9:$C$238,'Att B1 123118 Depr_Chg-ex trans'!$C245,'Wkpr-201612 TTP Adj Summary'!$D$9:$D$238,'Att B1 123118 Depr_Chg-ex trans'!$D245)</f>
        <v>44750407.75</v>
      </c>
      <c r="I245" s="37">
        <f>'Wkpr-Stdy Bal (ex. trnsptn)'!I245</f>
        <v>1.9699999999999999E-2</v>
      </c>
      <c r="J245" s="28">
        <f t="shared" si="74"/>
        <v>881583.03267499991</v>
      </c>
      <c r="L245" s="37">
        <f>'Wkpr-Stdy Bal (ex. trnsptn)'!L245</f>
        <v>2.6800000000000001E-2</v>
      </c>
      <c r="N245" s="28">
        <f t="shared" si="75"/>
        <v>1199310.9277000001</v>
      </c>
      <c r="O245" s="28">
        <f t="shared" si="76"/>
        <v>317727.89502500021</v>
      </c>
      <c r="Q245" s="27">
        <f>SUMIFS('Wkpr-Stdy Bal (ex. trnsptn)'!$Q$9:$Q$534,'Wkpr-Stdy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Summary'!$Q$9:$Q$238,'Wkpr-201612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R245" s="27">
        <f>SUMIFS('Wkpr-Stdy Bal (ex. trnsptn)'!$R$9:$R$534,'Wkpr-Stdy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Summary'!$R$9:$R$238,'Wkpr-201612 TTP Adj Summary'!$B$9:$B$238,'Att B1 123118 Depr_Chg-ex trans'!$B245,'Wkpr-201612 TTP Adj Summary'!$C$9:$C$238,'Att B1 123118 Depr_Chg-ex trans'!$C245,'Wkpr-201612 TTP Adj Summary'!$D$9:$D$238,'Att B1 123118 Depr_Chg-ex trans'!$D245)</f>
        <v>317727.89502500015</v>
      </c>
      <c r="S245" s="27">
        <f>SUMIFS('Wkpr-Stdy Bal (ex. trnsptn)'!$S$9:$S$534,'Wkpr-Stdy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Summary'!$S$9:$S$238,'Wkpr-201612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T245" s="27">
        <f>SUMIFS('Wkpr-Stdy Bal (ex. trnsptn)'!$T$9:$T$534,'Wkpr-Stdy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Summary'!$T$9:$T$238,'Wkpr-201612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U245" s="27">
        <f>SUMIFS('Wkpr-Stdy Bal (ex. trnsptn)'!$U$9:$U$534,'Wkpr-Stdy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Summary'!$U$9:$U$238,'Wkpr-201612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</row>
    <row r="246" spans="1:21" x14ac:dyDescent="0.2">
      <c r="B246" s="26" t="s">
        <v>29</v>
      </c>
      <c r="C246" s="26" t="s">
        <v>68</v>
      </c>
      <c r="D246" s="26">
        <f t="shared" si="73"/>
        <v>364000</v>
      </c>
      <c r="E246" s="36">
        <v>364</v>
      </c>
      <c r="F246" s="26" t="s">
        <v>70</v>
      </c>
      <c r="G246" s="27">
        <f>SUMIFS('Wkpr-Stdy Bal (ex. trnsptn)'!$G$9:$G$534,'Wkpr-Stdy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Summary'!$G$9:$G$238,'Wkpr-201612 TTP Adj Summary'!$B$9:$B$238,'Att B1 123118 Depr_Chg-ex trans'!$B246,'Wkpr-201612 TTP Adj Summary'!$C$9:$C$238,'Att B1 123118 Depr_Chg-ex trans'!$C246,'Wkpr-201612 TTP Adj Summary'!$D$9:$D$238,'Att B1 123118 Depr_Chg-ex trans'!$D246)</f>
        <v>142567265.75</v>
      </c>
      <c r="I246" s="37">
        <f>'Wkpr-Stdy Bal (ex. trnsptn)'!I246</f>
        <v>2.3099999999999999E-2</v>
      </c>
      <c r="J246" s="28">
        <f t="shared" si="74"/>
        <v>3293303.838825</v>
      </c>
      <c r="L246" s="37">
        <f>'Wkpr-Stdy Bal (ex. trnsptn)'!L246</f>
        <v>2.5700000000000001E-2</v>
      </c>
      <c r="N246" s="28">
        <f t="shared" si="75"/>
        <v>3663978.7297749999</v>
      </c>
      <c r="O246" s="28">
        <f t="shared" si="76"/>
        <v>370674.89094999991</v>
      </c>
      <c r="Q246" s="27">
        <f>SUMIFS('Wkpr-Stdy Bal (ex. trnsptn)'!$Q$9:$Q$534,'Wkpr-Stdy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Summary'!$Q$9:$Q$238,'Wkpr-201612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R246" s="27">
        <f>SUMIFS('Wkpr-Stdy Bal (ex. trnsptn)'!$R$9:$R$534,'Wkpr-Stdy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Summary'!$R$9:$R$238,'Wkpr-201612 TTP Adj Summary'!$B$9:$B$238,'Att B1 123118 Depr_Chg-ex trans'!$B246,'Wkpr-201612 TTP Adj Summary'!$C$9:$C$238,'Att B1 123118 Depr_Chg-ex trans'!$C246,'Wkpr-201612 TTP Adj Summary'!$D$9:$D$238,'Att B1 123118 Depr_Chg-ex trans'!$D246)</f>
        <v>370674.89095000032</v>
      </c>
      <c r="S246" s="27">
        <f>SUMIFS('Wkpr-Stdy Bal (ex. trnsptn)'!$S$9:$S$534,'Wkpr-Stdy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Summary'!$S$9:$S$238,'Wkpr-201612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T246" s="27">
        <f>SUMIFS('Wkpr-Stdy Bal (ex. trnsptn)'!$T$9:$T$534,'Wkpr-Stdy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Summary'!$T$9:$T$238,'Wkpr-201612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U246" s="27">
        <f>SUMIFS('Wkpr-Stdy Bal (ex. trnsptn)'!$U$9:$U$534,'Wkpr-Stdy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Summary'!$U$9:$U$238,'Wkpr-201612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</row>
    <row r="247" spans="1:21" x14ac:dyDescent="0.2">
      <c r="B247" s="26" t="s">
        <v>29</v>
      </c>
      <c r="C247" s="26" t="s">
        <v>68</v>
      </c>
      <c r="D247" s="26">
        <f t="shared" si="73"/>
        <v>365000</v>
      </c>
      <c r="E247" s="36">
        <v>365</v>
      </c>
      <c r="F247" s="26" t="s">
        <v>63</v>
      </c>
      <c r="G247" s="27">
        <f>SUMIFS('Wkpr-Stdy Bal (ex. trnsptn)'!$G$9:$G$534,'Wkpr-Stdy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Summary'!$G$9:$G$238,'Wkpr-201612 TTP Adj Summary'!$B$9:$B$238,'Att B1 123118 Depr_Chg-ex trans'!$B247,'Wkpr-201612 TTP Adj Summary'!$C$9:$C$238,'Att B1 123118 Depr_Chg-ex trans'!$C247,'Wkpr-201612 TTP Adj Summary'!$D$9:$D$238,'Att B1 123118 Depr_Chg-ex trans'!$D247)</f>
        <v>97625850.789999992</v>
      </c>
      <c r="I247" s="37">
        <f>'Wkpr-Stdy Bal (ex. trnsptn)'!I247</f>
        <v>2.8199999999999999E-2</v>
      </c>
      <c r="J247" s="28">
        <f t="shared" si="74"/>
        <v>2753048.9922779999</v>
      </c>
      <c r="L247" s="37">
        <f>'Wkpr-Stdy Bal (ex. trnsptn)'!L247</f>
        <v>2.4500000000000001E-2</v>
      </c>
      <c r="N247" s="28">
        <f t="shared" si="75"/>
        <v>2391833.3443549997</v>
      </c>
      <c r="O247" s="28">
        <f t="shared" si="76"/>
        <v>-361215.64792300016</v>
      </c>
      <c r="Q247" s="27">
        <f>SUMIFS('Wkpr-Stdy Bal (ex. trnsptn)'!$Q$9:$Q$534,'Wkpr-Stdy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Summary'!$Q$9:$Q$238,'Wkpr-201612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R247" s="27">
        <f>SUMIFS('Wkpr-Stdy Bal (ex. trnsptn)'!$R$9:$R$534,'Wkpr-Stdy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Summary'!$R$9:$R$238,'Wkpr-201612 TTP Adj Summary'!$B$9:$B$238,'Att B1 123118 Depr_Chg-ex trans'!$B247,'Wkpr-201612 TTP Adj Summary'!$C$9:$C$238,'Att B1 123118 Depr_Chg-ex trans'!$C247,'Wkpr-201612 TTP Adj Summary'!$D$9:$D$238,'Att B1 123118 Depr_Chg-ex trans'!$D247)</f>
        <v>-361216</v>
      </c>
      <c r="S247" s="27">
        <f>SUMIFS('Wkpr-Stdy Bal (ex. trnsptn)'!$S$9:$S$534,'Wkpr-Stdy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Summary'!$S$9:$S$238,'Wkpr-201612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T247" s="27">
        <f>SUMIFS('Wkpr-Stdy Bal (ex. trnsptn)'!$T$9:$T$534,'Wkpr-Stdy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Summary'!$T$9:$T$238,'Wkpr-201612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U247" s="27">
        <f>SUMIFS('Wkpr-Stdy Bal (ex. trnsptn)'!$U$9:$U$534,'Wkpr-Stdy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Summary'!$U$9:$U$238,'Wkpr-201612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</row>
    <row r="248" spans="1:21" x14ac:dyDescent="0.2">
      <c r="B248" s="26" t="s">
        <v>29</v>
      </c>
      <c r="C248" s="26" t="s">
        <v>68</v>
      </c>
      <c r="D248" s="26">
        <f t="shared" si="73"/>
        <v>366000</v>
      </c>
      <c r="E248" s="36">
        <v>366</v>
      </c>
      <c r="F248" s="26" t="s">
        <v>64</v>
      </c>
      <c r="G248" s="27">
        <f>SUMIFS('Wkpr-Stdy Bal (ex. trnsptn)'!$G$9:$G$534,'Wkpr-Stdy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Summary'!$G$9:$G$238,'Wkpr-201612 TTP Adj Summary'!$B$9:$B$238,'Att B1 123118 Depr_Chg-ex trans'!$B248,'Wkpr-201612 TTP Adj Summary'!$C$9:$C$238,'Att B1 123118 Depr_Chg-ex trans'!$C248,'Wkpr-201612 TTP Adj Summary'!$D$9:$D$238,'Att B1 123118 Depr_Chg-ex trans'!$D248)</f>
        <v>40596279.739999995</v>
      </c>
      <c r="I248" s="37">
        <f>'Wkpr-Stdy Bal (ex. trnsptn)'!I248</f>
        <v>2.7099999999999999E-2</v>
      </c>
      <c r="J248" s="28">
        <f t="shared" si="74"/>
        <v>1100159.1809539997</v>
      </c>
      <c r="L248" s="37">
        <f>'Wkpr-Stdy Bal (ex. trnsptn)'!L248</f>
        <v>2.1399999999999999E-2</v>
      </c>
      <c r="N248" s="28">
        <f t="shared" si="75"/>
        <v>868760.38643599988</v>
      </c>
      <c r="O248" s="28">
        <f t="shared" si="76"/>
        <v>-231398.79451799986</v>
      </c>
      <c r="Q248" s="27">
        <f>SUMIFS('Wkpr-Stdy Bal (ex. trnsptn)'!$Q$9:$Q$534,'Wkpr-Stdy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Summary'!$Q$9:$Q$238,'Wkpr-201612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R248" s="27">
        <f>SUMIFS('Wkpr-Stdy Bal (ex. trnsptn)'!$R$9:$R$534,'Wkpr-Stdy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Summary'!$R$9:$R$238,'Wkpr-201612 TTP Adj Summary'!$B$9:$B$238,'Att B1 123118 Depr_Chg-ex trans'!$B248,'Wkpr-201612 TTP Adj Summary'!$C$9:$C$238,'Att B1 123118 Depr_Chg-ex trans'!$C248,'Wkpr-201612 TTP Adj Summary'!$D$9:$D$238,'Att B1 123118 Depr_Chg-ex trans'!$D248)</f>
        <v>-231398.79451800001</v>
      </c>
      <c r="S248" s="27">
        <f>SUMIFS('Wkpr-Stdy Bal (ex. trnsptn)'!$S$9:$S$534,'Wkpr-Stdy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Summary'!$S$9:$S$238,'Wkpr-201612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T248" s="27">
        <f>SUMIFS('Wkpr-Stdy Bal (ex. trnsptn)'!$T$9:$T$534,'Wkpr-Stdy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Summary'!$T$9:$T$238,'Wkpr-201612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U248" s="27">
        <f>SUMIFS('Wkpr-Stdy Bal (ex. trnsptn)'!$U$9:$U$534,'Wkpr-Stdy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Summary'!$U$9:$U$238,'Wkpr-201612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</row>
    <row r="249" spans="1:21" x14ac:dyDescent="0.2">
      <c r="B249" s="26" t="s">
        <v>29</v>
      </c>
      <c r="C249" s="26" t="s">
        <v>68</v>
      </c>
      <c r="D249" s="26">
        <f t="shared" si="73"/>
        <v>367000</v>
      </c>
      <c r="E249" s="36">
        <v>367</v>
      </c>
      <c r="F249" s="26" t="s">
        <v>65</v>
      </c>
      <c r="G249" s="27">
        <f>SUMIFS('Wkpr-Stdy Bal (ex. trnsptn)'!$G$9:$G$534,'Wkpr-Stdy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Summary'!$G$9:$G$238,'Wkpr-201612 TTP Adj Summary'!$B$9:$B$238,'Att B1 123118 Depr_Chg-ex trans'!$B249,'Wkpr-201612 TTP Adj Summary'!$C$9:$C$238,'Att B1 123118 Depr_Chg-ex trans'!$C249,'Wkpr-201612 TTP Adj Summary'!$D$9:$D$238,'Att B1 123118 Depr_Chg-ex trans'!$D249)</f>
        <v>70452952.390000001</v>
      </c>
      <c r="I249" s="37">
        <f>'Wkpr-Stdy Bal (ex. trnsptn)'!I249</f>
        <v>5.8299999999999998E-2</v>
      </c>
      <c r="J249" s="28">
        <f t="shared" si="74"/>
        <v>4107407.1243369998</v>
      </c>
      <c r="L249" s="37">
        <f>'Wkpr-Stdy Bal (ex. trnsptn)'!L249</f>
        <v>2.9899999999999999E-2</v>
      </c>
      <c r="N249" s="28">
        <f t="shared" si="75"/>
        <v>2106543.2764610001</v>
      </c>
      <c r="O249" s="28">
        <f t="shared" si="76"/>
        <v>-2000863.8478759998</v>
      </c>
      <c r="Q249" s="27">
        <f>SUMIFS('Wkpr-Stdy Bal (ex. trnsptn)'!$Q$9:$Q$534,'Wkpr-Stdy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Summary'!$Q$9:$Q$238,'Wkpr-201612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R249" s="27">
        <f>SUMIFS('Wkpr-Stdy Bal (ex. trnsptn)'!$R$9:$R$534,'Wkpr-Stdy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Summary'!$R$9:$R$238,'Wkpr-201612 TTP Adj Summary'!$B$9:$B$238,'Att B1 123118 Depr_Chg-ex trans'!$B249,'Wkpr-201612 TTP Adj Summary'!$C$9:$C$238,'Att B1 123118 Depr_Chg-ex trans'!$C249,'Wkpr-201612 TTP Adj Summary'!$D$9:$D$238,'Att B1 123118 Depr_Chg-ex trans'!$D249)</f>
        <v>-2000864</v>
      </c>
      <c r="S249" s="27">
        <f>SUMIFS('Wkpr-Stdy Bal (ex. trnsptn)'!$S$9:$S$534,'Wkpr-Stdy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Summary'!$S$9:$S$238,'Wkpr-201612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T249" s="27">
        <f>SUMIFS('Wkpr-Stdy Bal (ex. trnsptn)'!$T$9:$T$534,'Wkpr-Stdy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Summary'!$T$9:$T$238,'Wkpr-201612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U249" s="27">
        <f>SUMIFS('Wkpr-Stdy Bal (ex. trnsptn)'!$U$9:$U$534,'Wkpr-Stdy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Summary'!$U$9:$U$238,'Wkpr-201612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</row>
    <row r="250" spans="1:21" x14ac:dyDescent="0.2">
      <c r="B250" s="26" t="s">
        <v>29</v>
      </c>
      <c r="C250" s="26" t="s">
        <v>68</v>
      </c>
      <c r="D250" s="26">
        <f t="shared" si="73"/>
        <v>368000</v>
      </c>
      <c r="E250" s="36">
        <v>368</v>
      </c>
      <c r="F250" s="26" t="s">
        <v>71</v>
      </c>
      <c r="G250" s="27">
        <f>SUMIFS('Wkpr-Stdy Bal (ex. trnsptn)'!$G$9:$G$534,'Wkpr-Stdy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Summary'!$G$9:$G$238,'Wkpr-201612 TTP Adj Summary'!$B$9:$B$238,'Att B1 123118 Depr_Chg-ex trans'!$B250,'Wkpr-201612 TTP Adj Summary'!$C$9:$C$238,'Att B1 123118 Depr_Chg-ex trans'!$C250,'Wkpr-201612 TTP Adj Summary'!$D$9:$D$238,'Att B1 123118 Depr_Chg-ex trans'!$D250)</f>
        <v>83515247.230000004</v>
      </c>
      <c r="I250" s="37">
        <f>'Wkpr-Stdy Bal (ex. trnsptn)'!I250</f>
        <v>2.1100000000000001E-2</v>
      </c>
      <c r="J250" s="28">
        <f t="shared" si="74"/>
        <v>1762171.716553</v>
      </c>
      <c r="L250" s="37">
        <f>'Wkpr-Stdy Bal (ex. trnsptn)'!L250</f>
        <v>2.1600000000000001E-2</v>
      </c>
      <c r="N250" s="28">
        <f t="shared" si="75"/>
        <v>1803929.3401680002</v>
      </c>
      <c r="O250" s="28">
        <f t="shared" si="76"/>
        <v>41757.623615000164</v>
      </c>
      <c r="Q250" s="27">
        <f>SUMIFS('Wkpr-Stdy Bal (ex. trnsptn)'!$Q$9:$Q$534,'Wkpr-Stdy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Summary'!$Q$9:$Q$238,'Wkpr-201612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R250" s="27">
        <f>SUMIFS('Wkpr-Stdy Bal (ex. trnsptn)'!$R$9:$R$534,'Wkpr-Stdy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Summary'!$R$9:$R$238,'Wkpr-201612 TTP Adj Summary'!$B$9:$B$238,'Att B1 123118 Depr_Chg-ex trans'!$B250,'Wkpr-201612 TTP Adj Summary'!$C$9:$C$238,'Att B1 123118 Depr_Chg-ex trans'!$C250,'Wkpr-201612 TTP Adj Summary'!$D$9:$D$238,'Att B1 123118 Depr_Chg-ex trans'!$D250)</f>
        <v>41757.623615000215</v>
      </c>
      <c r="S250" s="27">
        <f>SUMIFS('Wkpr-Stdy Bal (ex. trnsptn)'!$S$9:$S$534,'Wkpr-Stdy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Summary'!$S$9:$S$238,'Wkpr-201612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T250" s="27">
        <f>SUMIFS('Wkpr-Stdy Bal (ex. trnsptn)'!$T$9:$T$534,'Wkpr-Stdy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Summary'!$T$9:$T$238,'Wkpr-201612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U250" s="27">
        <f>SUMIFS('Wkpr-Stdy Bal (ex. trnsptn)'!$U$9:$U$534,'Wkpr-Stdy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Summary'!$U$9:$U$238,'Wkpr-201612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</row>
    <row r="251" spans="1:21" x14ac:dyDescent="0.2">
      <c r="B251" s="26" t="s">
        <v>29</v>
      </c>
      <c r="C251" s="26" t="s">
        <v>68</v>
      </c>
      <c r="D251" s="26">
        <f t="shared" si="73"/>
        <v>369100</v>
      </c>
      <c r="E251" s="26">
        <v>369.1</v>
      </c>
      <c r="F251" s="26" t="s">
        <v>72</v>
      </c>
      <c r="G251" s="27">
        <f>SUMIFS('Wkpr-Stdy Bal (ex. trnsptn)'!$G$9:$G$534,'Wkpr-Stdy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Summary'!$G$9:$G$238,'Wkpr-201612 TTP Adj Summary'!$B$9:$B$238,'Att B1 123118 Depr_Chg-ex trans'!$B251,'Wkpr-201612 TTP Adj Summary'!$C$9:$C$238,'Att B1 123118 Depr_Chg-ex trans'!$C251,'Wkpr-201612 TTP Adj Summary'!$D$9:$D$238,'Att B1 123118 Depr_Chg-ex trans'!$D251)</f>
        <v>20042116.43</v>
      </c>
      <c r="I251" s="37">
        <f>'Wkpr-Stdy Bal (ex. trnsptn)'!I251</f>
        <v>2.92E-2</v>
      </c>
      <c r="J251" s="28">
        <f t="shared" si="74"/>
        <v>585229.79975600005</v>
      </c>
      <c r="L251" s="37">
        <f>'Wkpr-Stdy Bal (ex. trnsptn)'!L251</f>
        <v>2.0799999999999999E-2</v>
      </c>
      <c r="N251" s="28">
        <f t="shared" si="75"/>
        <v>416876.02174399997</v>
      </c>
      <c r="O251" s="28">
        <f t="shared" si="76"/>
        <v>-168353.77801200008</v>
      </c>
      <c r="Q251" s="27">
        <f>SUMIFS('Wkpr-Stdy Bal (ex. trnsptn)'!$Q$9:$Q$534,'Wkpr-Stdy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Summary'!$Q$9:$Q$238,'Wkpr-201612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R251" s="27">
        <f>SUMIFS('Wkpr-Stdy Bal (ex. trnsptn)'!$R$9:$R$534,'Wkpr-Stdy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Summary'!$R$9:$R$238,'Wkpr-201612 TTP Adj Summary'!$B$9:$B$238,'Att B1 123118 Depr_Chg-ex trans'!$B251,'Wkpr-201612 TTP Adj Summary'!$C$9:$C$238,'Att B1 123118 Depr_Chg-ex trans'!$C251,'Wkpr-201612 TTP Adj Summary'!$D$9:$D$238,'Att B1 123118 Depr_Chg-ex trans'!$D251)</f>
        <v>-168353.86894719998</v>
      </c>
      <c r="S251" s="27">
        <f>SUMIFS('Wkpr-Stdy Bal (ex. trnsptn)'!$S$9:$S$534,'Wkpr-Stdy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Summary'!$S$9:$S$238,'Wkpr-201612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T251" s="27">
        <f>SUMIFS('Wkpr-Stdy Bal (ex. trnsptn)'!$T$9:$T$534,'Wkpr-Stdy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Summary'!$T$9:$T$238,'Wkpr-201612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U251" s="27">
        <f>SUMIFS('Wkpr-Stdy Bal (ex. trnsptn)'!$U$9:$U$534,'Wkpr-Stdy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Summary'!$U$9:$U$238,'Wkpr-201612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</row>
    <row r="252" spans="1:21" x14ac:dyDescent="0.2">
      <c r="B252" s="26" t="s">
        <v>29</v>
      </c>
      <c r="C252" s="26" t="s">
        <v>68</v>
      </c>
      <c r="D252" s="26">
        <f t="shared" si="73"/>
        <v>369200</v>
      </c>
      <c r="E252" s="26">
        <v>369.2</v>
      </c>
      <c r="F252" s="26" t="s">
        <v>73</v>
      </c>
      <c r="G252" s="27">
        <f>SUMIFS('Wkpr-Stdy Bal (ex. trnsptn)'!$G$9:$G$534,'Wkpr-Stdy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Summary'!$G$9:$G$238,'Wkpr-201612 TTP Adj Summary'!$B$9:$B$238,'Att B1 123118 Depr_Chg-ex trans'!$B252,'Wkpr-201612 TTP Adj Summary'!$C$9:$C$238,'Att B1 123118 Depr_Chg-ex trans'!$C252,'Wkpr-201612 TTP Adj Summary'!$D$9:$D$238,'Att B1 123118 Depr_Chg-ex trans'!$D252)</f>
        <v>2600.08</v>
      </c>
      <c r="I252" s="37">
        <f>'Wkpr-Stdy Bal (ex. trnsptn)'!I252</f>
        <v>2.7299999999999998E-2</v>
      </c>
      <c r="J252" s="28">
        <f t="shared" si="74"/>
        <v>70.98218399999999</v>
      </c>
      <c r="L252" s="37">
        <f>'Wkpr-Stdy Bal (ex. trnsptn)'!L252</f>
        <v>2.1600000000000001E-2</v>
      </c>
      <c r="N252" s="28">
        <f t="shared" si="75"/>
        <v>56.161728000000004</v>
      </c>
      <c r="O252" s="28">
        <f t="shared" si="76"/>
        <v>-14.820455999999986</v>
      </c>
      <c r="Q252" s="27">
        <f>SUMIFS('Wkpr-Stdy Bal (ex. trnsptn)'!$Q$9:$Q$534,'Wkpr-Stdy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Summary'!$Q$9:$Q$238,'Wkpr-201612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R252" s="27">
        <f>SUMIFS('Wkpr-Stdy Bal (ex. trnsptn)'!$R$9:$R$534,'Wkpr-Stdy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Summary'!$R$9:$R$238,'Wkpr-201612 TTP Adj Summary'!$B$9:$B$238,'Att B1 123118 Depr_Chg-ex trans'!$B252,'Wkpr-201612 TTP Adj Summary'!$C$9:$C$238,'Att B1 123118 Depr_Chg-ex trans'!$C252,'Wkpr-201612 TTP Adj Summary'!$D$9:$D$238,'Att B1 123118 Depr_Chg-ex trans'!$D252)</f>
        <v>-14.820455999999986</v>
      </c>
      <c r="S252" s="27">
        <f>SUMIFS('Wkpr-Stdy Bal (ex. trnsptn)'!$S$9:$S$534,'Wkpr-Stdy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Summary'!$S$9:$S$238,'Wkpr-201612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T252" s="27">
        <f>SUMIFS('Wkpr-Stdy Bal (ex. trnsptn)'!$T$9:$T$534,'Wkpr-Stdy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Summary'!$T$9:$T$238,'Wkpr-201612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U252" s="27">
        <f>SUMIFS('Wkpr-Stdy Bal (ex. trnsptn)'!$U$9:$U$534,'Wkpr-Stdy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Summary'!$U$9:$U$238,'Wkpr-201612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</row>
    <row r="253" spans="1:21" x14ac:dyDescent="0.2">
      <c r="B253" s="26" t="s">
        <v>29</v>
      </c>
      <c r="C253" s="26" t="s">
        <v>68</v>
      </c>
      <c r="D253" s="26">
        <f t="shared" si="73"/>
        <v>369300</v>
      </c>
      <c r="E253" s="26">
        <v>369.3</v>
      </c>
      <c r="F253" s="26" t="s">
        <v>74</v>
      </c>
      <c r="G253" s="27">
        <f>SUMIFS('Wkpr-Stdy Bal (ex. trnsptn)'!$G$9:$G$534,'Wkpr-Stdy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Summary'!$G$9:$G$238,'Wkpr-201612 TTP Adj Summary'!$B$9:$B$238,'Att B1 123118 Depr_Chg-ex trans'!$B253,'Wkpr-201612 TTP Adj Summary'!$C$9:$C$238,'Att B1 123118 Depr_Chg-ex trans'!$C253,'Wkpr-201612 TTP Adj Summary'!$D$9:$D$238,'Att B1 123118 Depr_Chg-ex trans'!$D253)</f>
        <v>39631800.049999997</v>
      </c>
      <c r="I253" s="37">
        <f>'Wkpr-Stdy Bal (ex. trnsptn)'!I253</f>
        <v>2.5700000000000001E-2</v>
      </c>
      <c r="J253" s="28">
        <f t="shared" si="74"/>
        <v>1018537.2612849999</v>
      </c>
      <c r="L253" s="37">
        <f>'Wkpr-Stdy Bal (ex. trnsptn)'!L253</f>
        <v>2.06E-2</v>
      </c>
      <c r="N253" s="28">
        <f t="shared" si="75"/>
        <v>816415.08103</v>
      </c>
      <c r="O253" s="28">
        <f t="shared" si="76"/>
        <v>-202122.1802549999</v>
      </c>
      <c r="Q253" s="27">
        <f>SUMIFS('Wkpr-Stdy Bal (ex. trnsptn)'!$Q$9:$Q$534,'Wkpr-Stdy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Summary'!$Q$9:$Q$238,'Wkpr-201612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R253" s="27">
        <f>SUMIFS('Wkpr-Stdy Bal (ex. trnsptn)'!$R$9:$R$534,'Wkpr-Stdy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Summary'!$R$9:$R$238,'Wkpr-201612 TTP Adj Summary'!$B$9:$B$238,'Att B1 123118 Depr_Chg-ex trans'!$B253,'Wkpr-201612 TTP Adj Summary'!$C$9:$C$238,'Att B1 123118 Depr_Chg-ex trans'!$C253,'Wkpr-201612 TTP Adj Summary'!$D$9:$D$238,'Att B1 123118 Depr_Chg-ex trans'!$D253)</f>
        <v>-202122.18025499998</v>
      </c>
      <c r="S253" s="27">
        <f>SUMIFS('Wkpr-Stdy Bal (ex. trnsptn)'!$S$9:$S$534,'Wkpr-Stdy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Summary'!$S$9:$S$238,'Wkpr-201612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T253" s="27">
        <f>SUMIFS('Wkpr-Stdy Bal (ex. trnsptn)'!$T$9:$T$534,'Wkpr-Stdy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Summary'!$T$9:$T$238,'Wkpr-201612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U253" s="27">
        <f>SUMIFS('Wkpr-Stdy Bal (ex. trnsptn)'!$U$9:$U$534,'Wkpr-Stdy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Summary'!$U$9:$U$238,'Wkpr-201612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</row>
    <row r="254" spans="1:21" x14ac:dyDescent="0.2">
      <c r="B254" s="26" t="s">
        <v>29</v>
      </c>
      <c r="C254" s="26" t="s">
        <v>68</v>
      </c>
      <c r="D254" s="26">
        <f t="shared" si="73"/>
        <v>370000</v>
      </c>
      <c r="E254" s="36">
        <v>370</v>
      </c>
      <c r="F254" s="26" t="s">
        <v>75</v>
      </c>
      <c r="G254" s="27">
        <f>SUMIFS('Wkpr-Stdy Bal (ex. trnsptn)'!$G$9:$G$534,'Wkpr-Stdy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Summary'!$G$9:$G$238,'Wkpr-201612 TTP Adj Summary'!$B$9:$B$238,'Att B1 123118 Depr_Chg-ex trans'!$B254,'Wkpr-201612 TTP Adj Summary'!$C$9:$C$238,'Att B1 123118 Depr_Chg-ex trans'!$C254,'Wkpr-201612 TTP Adj Summary'!$D$9:$D$238,'Att B1 123118 Depr_Chg-ex trans'!$D254)</f>
        <v>22928860.700000003</v>
      </c>
      <c r="I254" s="37">
        <f>'Wkpr-Stdy Bal (ex. trnsptn)'!I254</f>
        <v>7.6499999999999999E-2</v>
      </c>
      <c r="J254" s="28">
        <f t="shared" si="74"/>
        <v>1754057.8435500001</v>
      </c>
      <c r="L254" s="37">
        <f>'Wkpr-Stdy Bal (ex. trnsptn)'!L254</f>
        <v>9.06E-2</v>
      </c>
      <c r="N254" s="28">
        <f t="shared" si="75"/>
        <v>2077354.7794200003</v>
      </c>
      <c r="O254" s="28">
        <f t="shared" si="76"/>
        <v>323296.93587000016</v>
      </c>
      <c r="Q254" s="27">
        <f>SUMIFS('Wkpr-Stdy Bal (ex. trnsptn)'!$Q$9:$Q$534,'Wkpr-Stdy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Summary'!$Q$9:$Q$238,'Wkpr-201612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R254" s="27">
        <f>SUMIFS('Wkpr-Stdy Bal (ex. trnsptn)'!$R$9:$R$534,'Wkpr-Stdy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Summary'!$R$9:$R$238,'Wkpr-201612 TTP Adj Summary'!$B$9:$B$238,'Att B1 123118 Depr_Chg-ex trans'!$B254,'Wkpr-201612 TTP Adj Summary'!$C$9:$C$238,'Att B1 123118 Depr_Chg-ex trans'!$C254,'Wkpr-201612 TTP Adj Summary'!$D$9:$D$238,'Att B1 123118 Depr_Chg-ex trans'!$D254)</f>
        <v>323297.69244000007</v>
      </c>
      <c r="S254" s="27">
        <f>SUMIFS('Wkpr-Stdy Bal (ex. trnsptn)'!$S$9:$S$534,'Wkpr-Stdy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Summary'!$S$9:$S$238,'Wkpr-201612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T254" s="27">
        <f>SUMIFS('Wkpr-Stdy Bal (ex. trnsptn)'!$T$9:$T$534,'Wkpr-Stdy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Summary'!$T$9:$T$238,'Wkpr-201612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U254" s="27">
        <f>SUMIFS('Wkpr-Stdy Bal (ex. trnsptn)'!$U$9:$U$534,'Wkpr-Stdy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Summary'!$U$9:$U$238,'Wkpr-201612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</row>
    <row r="255" spans="1:21" x14ac:dyDescent="0.2">
      <c r="B255" s="26" t="s">
        <v>29</v>
      </c>
      <c r="C255" s="26" t="s">
        <v>68</v>
      </c>
      <c r="D255" s="26">
        <f t="shared" si="73"/>
        <v>373100</v>
      </c>
      <c r="E255" s="26">
        <v>373.1</v>
      </c>
      <c r="F255" s="26" t="s">
        <v>76</v>
      </c>
      <c r="G255" s="27">
        <f>SUMIFS('Wkpr-Stdy Bal (ex. trnsptn)'!$G$9:$G$534,'Wkpr-Stdy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Summary'!$G$9:$G$238,'Wkpr-201612 TTP Adj Summary'!$B$9:$B$238,'Att B1 123118 Depr_Chg-ex trans'!$B255,'Wkpr-201612 TTP Adj Summary'!$C$9:$C$238,'Att B1 123118 Depr_Chg-ex trans'!$C255,'Wkpr-201612 TTP Adj Summary'!$D$9:$D$238,'Att B1 123118 Depr_Chg-ex trans'!$D255)</f>
        <v>1645059.75</v>
      </c>
      <c r="I255" s="37">
        <f>'Wkpr-Stdy Bal (ex. trnsptn)'!I255</f>
        <v>1.3600000000000001E-2</v>
      </c>
      <c r="J255" s="28">
        <f t="shared" si="74"/>
        <v>22372.812600000001</v>
      </c>
      <c r="L255" s="37">
        <f>'Wkpr-Stdy Bal (ex. trnsptn)'!L255</f>
        <v>9.9000000000000008E-3</v>
      </c>
      <c r="N255" s="28">
        <f t="shared" si="75"/>
        <v>16286.091525000002</v>
      </c>
      <c r="O255" s="28">
        <f t="shared" si="76"/>
        <v>-6086.7210749999995</v>
      </c>
      <c r="Q255" s="27">
        <f>SUMIFS('Wkpr-Stdy Bal (ex. trnsptn)'!$Q$9:$Q$534,'Wkpr-Stdy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Summary'!$Q$9:$Q$238,'Wkpr-201612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R255" s="27">
        <f>SUMIFS('Wkpr-Stdy Bal (ex. trnsptn)'!$R$9:$R$534,'Wkpr-Stdy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Summary'!$R$9:$R$238,'Wkpr-201612 TTP Adj Summary'!$B$9:$B$238,'Att B1 123118 Depr_Chg-ex trans'!$B255,'Wkpr-201612 TTP Adj Summary'!$C$9:$C$238,'Att B1 123118 Depr_Chg-ex trans'!$C255,'Wkpr-201612 TTP Adj Summary'!$D$9:$D$238,'Att B1 123118 Depr_Chg-ex trans'!$D255)</f>
        <v>-6086.7210749999995</v>
      </c>
      <c r="S255" s="27">
        <f>SUMIFS('Wkpr-Stdy Bal (ex. trnsptn)'!$S$9:$S$534,'Wkpr-Stdy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Summary'!$S$9:$S$238,'Wkpr-201612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T255" s="27">
        <f>SUMIFS('Wkpr-Stdy Bal (ex. trnsptn)'!$T$9:$T$534,'Wkpr-Stdy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Summary'!$T$9:$T$238,'Wkpr-201612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U255" s="27">
        <f>SUMIFS('Wkpr-Stdy Bal (ex. trnsptn)'!$U$9:$U$534,'Wkpr-Stdy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Summary'!$U$9:$U$238,'Wkpr-201612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</row>
    <row r="256" spans="1:21" x14ac:dyDescent="0.2">
      <c r="B256" s="26" t="s">
        <v>29</v>
      </c>
      <c r="C256" s="26" t="s">
        <v>68</v>
      </c>
      <c r="D256" s="26">
        <f t="shared" si="73"/>
        <v>373200</v>
      </c>
      <c r="E256" s="26">
        <v>373.2</v>
      </c>
      <c r="F256" s="26" t="s">
        <v>77</v>
      </c>
      <c r="G256" s="27">
        <f>SUMIFS('Wkpr-Stdy Bal (ex. trnsptn)'!$G$9:$G$534,'Wkpr-Stdy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Summary'!$G$9:$G$238,'Wkpr-201612 TTP Adj Summary'!$B$9:$B$238,'Att B1 123118 Depr_Chg-ex trans'!$B256,'Wkpr-201612 TTP Adj Summary'!$C$9:$C$238,'Att B1 123118 Depr_Chg-ex trans'!$C256,'Wkpr-201612 TTP Adj Summary'!$D$9:$D$238,'Att B1 123118 Depr_Chg-ex trans'!$D256)</f>
        <v>2000576.5</v>
      </c>
      <c r="I256" s="37">
        <f>'Wkpr-Stdy Bal (ex. trnsptn)'!I256</f>
        <v>1.9099999999999999E-2</v>
      </c>
      <c r="J256" s="28">
        <f t="shared" si="74"/>
        <v>38211.011149999998</v>
      </c>
      <c r="L256" s="37">
        <f>'Wkpr-Stdy Bal (ex. trnsptn)'!L256</f>
        <v>2.01E-2</v>
      </c>
      <c r="N256" s="28">
        <f t="shared" si="75"/>
        <v>40211.587650000001</v>
      </c>
      <c r="O256" s="28">
        <f t="shared" si="76"/>
        <v>2000.5765000000029</v>
      </c>
      <c r="Q256" s="27">
        <f>SUMIFS('Wkpr-Stdy Bal (ex. trnsptn)'!$Q$9:$Q$534,'Wkpr-Stdy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Summary'!$Q$9:$Q$238,'Wkpr-201612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R256" s="27">
        <f>SUMIFS('Wkpr-Stdy Bal (ex. trnsptn)'!$R$9:$R$534,'Wkpr-Stdy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Summary'!$R$9:$R$238,'Wkpr-201612 TTP Adj Summary'!$B$9:$B$238,'Att B1 123118 Depr_Chg-ex trans'!$B256,'Wkpr-201612 TTP Adj Summary'!$C$9:$C$238,'Att B1 123118 Depr_Chg-ex trans'!$C256,'Wkpr-201612 TTP Adj Summary'!$D$9:$D$238,'Att B1 123118 Depr_Chg-ex trans'!$D256)</f>
        <v>2000.5765000000051</v>
      </c>
      <c r="S256" s="27">
        <f>SUMIFS('Wkpr-Stdy Bal (ex. trnsptn)'!$S$9:$S$534,'Wkpr-Stdy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Summary'!$S$9:$S$238,'Wkpr-201612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T256" s="27">
        <f>SUMIFS('Wkpr-Stdy Bal (ex. trnsptn)'!$T$9:$T$534,'Wkpr-Stdy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Summary'!$T$9:$T$238,'Wkpr-201612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U256" s="27">
        <f>SUMIFS('Wkpr-Stdy Bal (ex. trnsptn)'!$U$9:$U$534,'Wkpr-Stdy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Summary'!$U$9:$U$238,'Wkpr-201612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</row>
    <row r="257" spans="1:21" x14ac:dyDescent="0.2">
      <c r="B257" s="26" t="s">
        <v>29</v>
      </c>
      <c r="C257" s="26" t="s">
        <v>68</v>
      </c>
      <c r="D257" s="26">
        <f t="shared" si="73"/>
        <v>373300</v>
      </c>
      <c r="E257" s="26">
        <v>373.3</v>
      </c>
      <c r="F257" s="26" t="s">
        <v>78</v>
      </c>
      <c r="G257" s="27">
        <f>SUMIFS('Wkpr-Stdy Bal (ex. trnsptn)'!$G$9:$G$534,'Wkpr-Stdy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Summary'!$G$9:$G$238,'Wkpr-201612 TTP Adj Summary'!$B$9:$B$238,'Att B1 123118 Depr_Chg-ex trans'!$B257,'Wkpr-201612 TTP Adj Summary'!$C$9:$C$238,'Att B1 123118 Depr_Chg-ex trans'!$C257,'Wkpr-201612 TTP Adj Summary'!$D$9:$D$238,'Att B1 123118 Depr_Chg-ex trans'!$D257)</f>
        <v>5442664.1299999999</v>
      </c>
      <c r="I257" s="37">
        <f>'Wkpr-Stdy Bal (ex. trnsptn)'!I257</f>
        <v>2.4500000000000001E-2</v>
      </c>
      <c r="J257" s="28">
        <f t="shared" si="74"/>
        <v>133345.27118499999</v>
      </c>
      <c r="L257" s="37">
        <f>'Wkpr-Stdy Bal (ex. trnsptn)'!L257</f>
        <v>2.6100000000000002E-2</v>
      </c>
      <c r="N257" s="28">
        <f t="shared" si="75"/>
        <v>142053.53379300001</v>
      </c>
      <c r="O257" s="28">
        <f t="shared" si="76"/>
        <v>8708.2626080000191</v>
      </c>
      <c r="Q257" s="27">
        <f>SUMIFS('Wkpr-Stdy Bal (ex. trnsptn)'!$Q$9:$Q$534,'Wkpr-Stdy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Summary'!$Q$9:$Q$238,'Wkpr-201612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R257" s="27">
        <f>SUMIFS('Wkpr-Stdy Bal (ex. trnsptn)'!$R$9:$R$534,'Wkpr-Stdy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Summary'!$R$9:$R$238,'Wkpr-201612 TTP Adj Summary'!$B$9:$B$238,'Att B1 123118 Depr_Chg-ex trans'!$B257,'Wkpr-201612 TTP Adj Summary'!$C$9:$C$238,'Att B1 123118 Depr_Chg-ex trans'!$C257,'Wkpr-201612 TTP Adj Summary'!$D$9:$D$238,'Att B1 123118 Depr_Chg-ex trans'!$D257)</f>
        <v>8708.2626080000191</v>
      </c>
      <c r="S257" s="27">
        <f>SUMIFS('Wkpr-Stdy Bal (ex. trnsptn)'!$S$9:$S$534,'Wkpr-Stdy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Summary'!$S$9:$S$238,'Wkpr-201612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T257" s="27">
        <f>SUMIFS('Wkpr-Stdy Bal (ex. trnsptn)'!$T$9:$T$534,'Wkpr-Stdy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Summary'!$T$9:$T$238,'Wkpr-201612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U257" s="27">
        <f>SUMIFS('Wkpr-Stdy Bal (ex. trnsptn)'!$U$9:$U$534,'Wkpr-Stdy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Summary'!$U$9:$U$238,'Wkpr-201612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</row>
    <row r="258" spans="1:21" x14ac:dyDescent="0.2">
      <c r="B258" s="26" t="s">
        <v>29</v>
      </c>
      <c r="C258" s="26" t="s">
        <v>68</v>
      </c>
      <c r="D258" s="26">
        <f t="shared" si="73"/>
        <v>373400</v>
      </c>
      <c r="E258" s="26">
        <v>373.4</v>
      </c>
      <c r="F258" s="26" t="s">
        <v>79</v>
      </c>
      <c r="G258" s="27">
        <f>SUMIFS('Wkpr-Stdy Bal (ex. trnsptn)'!$G$9:$G$534,'Wkpr-Stdy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Summary'!$G$9:$G$238,'Wkpr-201612 TTP Adj Summary'!$B$9:$B$238,'Att B1 123118 Depr_Chg-ex trans'!$B258,'Wkpr-201612 TTP Adj Summary'!$C$9:$C$238,'Att B1 123118 Depr_Chg-ex trans'!$C258,'Wkpr-201612 TTP Adj Summary'!$D$9:$D$238,'Att B1 123118 Depr_Chg-ex trans'!$D258)</f>
        <v>9573243.879999999</v>
      </c>
      <c r="I258" s="37">
        <f>'Wkpr-Stdy Bal (ex. trnsptn)'!I258</f>
        <v>3.4799999999999998E-2</v>
      </c>
      <c r="J258" s="28">
        <f t="shared" si="74"/>
        <v>333148.88702399994</v>
      </c>
      <c r="L258" s="37">
        <f>'Wkpr-Stdy Bal (ex. trnsptn)'!L258</f>
        <v>3.04E-2</v>
      </c>
      <c r="N258" s="28">
        <f t="shared" si="75"/>
        <v>291026.61395199999</v>
      </c>
      <c r="O258" s="28">
        <f t="shared" si="76"/>
        <v>-42122.273071999953</v>
      </c>
      <c r="Q258" s="27">
        <f>SUMIFS('Wkpr-Stdy Bal (ex. trnsptn)'!$Q$9:$Q$534,'Wkpr-Stdy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Summary'!$Q$9:$Q$238,'Wkpr-201612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R258" s="27">
        <f>SUMIFS('Wkpr-Stdy Bal (ex. trnsptn)'!$R$9:$R$534,'Wkpr-Stdy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Summary'!$R$9:$R$238,'Wkpr-201612 TTP Adj Summary'!$B$9:$B$238,'Att B1 123118 Depr_Chg-ex trans'!$B258,'Wkpr-201612 TTP Adj Summary'!$C$9:$C$238,'Att B1 123118 Depr_Chg-ex trans'!$C258,'Wkpr-201612 TTP Adj Summary'!$D$9:$D$238,'Att B1 123118 Depr_Chg-ex trans'!$D258)</f>
        <v>-42122.273081330539</v>
      </c>
      <c r="S258" s="27">
        <f>SUMIFS('Wkpr-Stdy Bal (ex. trnsptn)'!$S$9:$S$534,'Wkpr-Stdy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Summary'!$S$9:$S$238,'Wkpr-201612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T258" s="27">
        <f>SUMIFS('Wkpr-Stdy Bal (ex. trnsptn)'!$T$9:$T$534,'Wkpr-Stdy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Summary'!$T$9:$T$238,'Wkpr-201612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U258" s="27">
        <f>SUMIFS('Wkpr-Stdy Bal (ex. trnsptn)'!$U$9:$U$534,'Wkpr-Stdy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Summary'!$U$9:$U$238,'Wkpr-201612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</row>
    <row r="259" spans="1:21" x14ac:dyDescent="0.2">
      <c r="B259" s="26" t="s">
        <v>29</v>
      </c>
      <c r="C259" s="26" t="s">
        <v>68</v>
      </c>
      <c r="D259" s="26">
        <f t="shared" si="73"/>
        <v>373500</v>
      </c>
      <c r="E259" s="26">
        <v>373.5</v>
      </c>
      <c r="F259" s="26" t="s">
        <v>80</v>
      </c>
      <c r="G259" s="27">
        <f>SUMIFS('Wkpr-Stdy Bal (ex. trnsptn)'!$G$9:$G$534,'Wkpr-Stdy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Summary'!$G$9:$G$238,'Wkpr-201612 TTP Adj Summary'!$B$9:$B$238,'Att B1 123118 Depr_Chg-ex trans'!$B259,'Wkpr-201612 TTP Adj Summary'!$C$9:$C$238,'Att B1 123118 Depr_Chg-ex trans'!$C259,'Wkpr-201612 TTP Adj Summary'!$D$9:$D$238,'Att B1 123118 Depr_Chg-ex trans'!$D259)</f>
        <v>3239097.08</v>
      </c>
      <c r="I259" s="37">
        <f>'Wkpr-Stdy Bal (ex. trnsptn)'!I259</f>
        <v>6.6600000000000006E-2</v>
      </c>
      <c r="J259" s="28">
        <f t="shared" si="74"/>
        <v>215723.86552800002</v>
      </c>
      <c r="L259" s="37">
        <f>'Wkpr-Stdy Bal (ex. trnsptn)'!L259</f>
        <v>3.1699999999999999E-2</v>
      </c>
      <c r="N259" s="28">
        <f t="shared" si="75"/>
        <v>102679.377436</v>
      </c>
      <c r="O259" s="28">
        <f t="shared" si="76"/>
        <v>-113044.48809200003</v>
      </c>
      <c r="Q259" s="27">
        <f>SUMIFS('Wkpr-Stdy Bal (ex. trnsptn)'!$Q$9:$Q$534,'Wkpr-Stdy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Summary'!$Q$9:$Q$238,'Wkpr-201612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R259" s="27">
        <f>SUMIFS('Wkpr-Stdy Bal (ex. trnsptn)'!$R$9:$R$534,'Wkpr-Stdy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Summary'!$R$9:$R$238,'Wkpr-201612 TTP Adj Summary'!$B$9:$B$238,'Att B1 123118 Depr_Chg-ex trans'!$B259,'Wkpr-201612 TTP Adj Summary'!$C$9:$C$238,'Att B1 123118 Depr_Chg-ex trans'!$C259,'Wkpr-201612 TTP Adj Summary'!$D$9:$D$238,'Att B1 123118 Depr_Chg-ex trans'!$D259)</f>
        <v>-113044.48809200003</v>
      </c>
      <c r="S259" s="27">
        <f>SUMIFS('Wkpr-Stdy Bal (ex. trnsptn)'!$S$9:$S$534,'Wkpr-Stdy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Summary'!$S$9:$S$238,'Wkpr-201612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T259" s="27">
        <f>SUMIFS('Wkpr-Stdy Bal (ex. trnsptn)'!$T$9:$T$534,'Wkpr-Stdy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Summary'!$T$9:$T$238,'Wkpr-201612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U259" s="27">
        <f>SUMIFS('Wkpr-Stdy Bal (ex. trnsptn)'!$U$9:$U$534,'Wkpr-Stdy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Summary'!$U$9:$U$238,'Wkpr-201612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</row>
    <row r="260" spans="1:21" x14ac:dyDescent="0.2">
      <c r="F260" s="26" t="s">
        <v>38</v>
      </c>
      <c r="G260" s="40">
        <f>SUM(G243:G259)</f>
        <v>592975967.87</v>
      </c>
      <c r="I260" s="76">
        <f>J260/G260</f>
        <v>3.0586878574944697E-2</v>
      </c>
      <c r="J260" s="40">
        <f>SUM(J243:J259)</f>
        <v>18137283.927099999</v>
      </c>
      <c r="L260" s="76">
        <f>N260/G260</f>
        <v>2.712243102409323E-2</v>
      </c>
      <c r="N260" s="40">
        <f>SUM(N243:N259)</f>
        <v>16082949.787498999</v>
      </c>
      <c r="O260" s="40">
        <f>SUM(O243:O259)</f>
        <v>-2054334.1396009992</v>
      </c>
      <c r="Q260" s="40">
        <f>SUM(Q243:Q259)</f>
        <v>0</v>
      </c>
      <c r="R260" s="40">
        <f>SUM(R243:R259)</f>
        <v>-2054333.97817653</v>
      </c>
      <c r="S260" s="40">
        <f>SUM(S243:S259)</f>
        <v>0</v>
      </c>
      <c r="T260" s="40">
        <f>SUM(T243:T259)</f>
        <v>0</v>
      </c>
      <c r="U260" s="40">
        <f>SUM(U243:U259)</f>
        <v>0</v>
      </c>
    </row>
    <row r="261" spans="1:21" x14ac:dyDescent="0.2">
      <c r="J261" s="28"/>
      <c r="N261" s="28"/>
      <c r="O261" s="28"/>
      <c r="Q261" s="28"/>
      <c r="R261" s="28"/>
      <c r="S261" s="28"/>
      <c r="T261" s="28"/>
      <c r="U261" s="28"/>
    </row>
    <row r="262" spans="1:21" x14ac:dyDescent="0.2">
      <c r="A262" s="26" t="s">
        <v>81</v>
      </c>
      <c r="J262" s="28"/>
      <c r="N262" s="28"/>
      <c r="O262" s="28"/>
      <c r="Q262" s="28"/>
      <c r="R262" s="28"/>
      <c r="S262" s="28"/>
      <c r="T262" s="28"/>
      <c r="U262" s="28"/>
    </row>
    <row r="263" spans="1:21" x14ac:dyDescent="0.2">
      <c r="B263" s="26" t="s">
        <v>29</v>
      </c>
      <c r="C263" s="26" t="s">
        <v>82</v>
      </c>
      <c r="D263" s="26">
        <f t="shared" ref="D263:D285" si="77">E263*1000</f>
        <v>360400</v>
      </c>
      <c r="E263" s="26">
        <v>360.4</v>
      </c>
      <c r="F263" s="26" t="s">
        <v>69</v>
      </c>
      <c r="G263" s="27">
        <f>SUMIFS('Wkpr-Stdy Bal (ex. trnsptn)'!$G$9:$G$534,'Wkpr-Stdy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Summary'!$G$9:$G$238,'Wkpr-201612 TTP Adj Summary'!$B$9:$B$238,'Att B1 123118 Depr_Chg-ex trans'!$B263,'Wkpr-201612 TTP Adj Summary'!$C$9:$C$238,'Att B1 123118 Depr_Chg-ex trans'!$C263,'Wkpr-201612 TTP Adj Summary'!$D$9:$D$238,'Att B1 123118 Depr_Chg-ex trans'!$D263)</f>
        <v>354601.55</v>
      </c>
      <c r="I263" s="37">
        <f>'Wkpr-Stdy Bal (ex. trnsptn)'!I263</f>
        <v>1.34E-2</v>
      </c>
      <c r="J263" s="28">
        <f t="shared" ref="J263:J285" si="78">G263*I263</f>
        <v>4751.6607700000004</v>
      </c>
      <c r="L263" s="37">
        <f>'Wkpr-Stdy Bal (ex. trnsptn)'!L263</f>
        <v>1.34E-2</v>
      </c>
      <c r="N263" s="28">
        <f t="shared" ref="N263:N285" si="79">G263*L263</f>
        <v>4751.6607700000004</v>
      </c>
      <c r="O263" s="28">
        <f t="shared" ref="O263:O285" si="80">N263-J263</f>
        <v>0</v>
      </c>
      <c r="Q263" s="27">
        <f>SUMIFS('Wkpr-Stdy Bal (ex. trnsptn)'!$Q$9:$Q$534,'Wkpr-Stdy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Summary'!$Q$9:$Q$238,'Wkpr-201612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R263" s="27">
        <f>SUMIFS('Wkpr-Stdy Bal (ex. trnsptn)'!$R$9:$R$534,'Wkpr-Stdy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Summary'!$R$9:$R$238,'Wkpr-201612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S263" s="27">
        <f>SUMIFS('Wkpr-Stdy Bal (ex. trnsptn)'!$S$9:$S$534,'Wkpr-Stdy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Summary'!$S$9:$S$238,'Wkpr-201612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T263" s="27">
        <f>SUMIFS('Wkpr-Stdy Bal (ex. trnsptn)'!$T$9:$T$534,'Wkpr-Stdy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Summary'!$T$9:$T$238,'Wkpr-201612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U263" s="27">
        <f>SUMIFS('Wkpr-Stdy Bal (ex. trnsptn)'!$U$9:$U$534,'Wkpr-Stdy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Summary'!$U$9:$U$238,'Wkpr-201612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</row>
    <row r="264" spans="1:21" x14ac:dyDescent="0.2">
      <c r="B264" s="26" t="s">
        <v>29</v>
      </c>
      <c r="C264" s="26" t="s">
        <v>82</v>
      </c>
      <c r="D264" s="26">
        <f t="shared" si="77"/>
        <v>361000</v>
      </c>
      <c r="E264" s="36">
        <v>361</v>
      </c>
      <c r="F264" s="26" t="s">
        <v>31</v>
      </c>
      <c r="G264" s="27">
        <f>SUMIFS('Wkpr-Stdy Bal (ex. trnsptn)'!$G$9:$G$534,'Wkpr-Stdy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Summary'!$G$9:$G$238,'Wkpr-201612 TTP Adj Summary'!$B$9:$B$238,'Att B1 123118 Depr_Chg-ex trans'!$B264,'Wkpr-201612 TTP Adj Summary'!$C$9:$C$238,'Att B1 123118 Depr_Chg-ex trans'!$C264,'Wkpr-201612 TTP Adj Summary'!$D$9:$D$238,'Att B1 123118 Depr_Chg-ex trans'!$D264)</f>
        <v>27406930.079999998</v>
      </c>
      <c r="I264" s="37">
        <f>'Wkpr-Stdy Bal (ex. trnsptn)'!I264</f>
        <v>1.6199999999999999E-2</v>
      </c>
      <c r="J264" s="28">
        <f t="shared" si="78"/>
        <v>443992.26729599992</v>
      </c>
      <c r="L264" s="37">
        <f>'Wkpr-Stdy Bal (ex. trnsptn)'!L264</f>
        <v>1.72E-2</v>
      </c>
      <c r="N264" s="28">
        <f t="shared" si="79"/>
        <v>471399.197376</v>
      </c>
      <c r="O264" s="28">
        <f t="shared" si="80"/>
        <v>27406.930080000078</v>
      </c>
      <c r="Q264" s="27">
        <f>SUMIFS('Wkpr-Stdy Bal (ex. trnsptn)'!$Q$9:$Q$534,'Wkpr-Stdy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Summary'!$Q$9:$Q$238,'Wkpr-201612 TTP Adj Summary'!$B$9:$B$238,'Att B1 123118 Depr_Chg-ex trans'!$B264,'Wkpr-201612 TTP Adj Summary'!$C$9:$C$238,'Att B1 123118 Depr_Chg-ex trans'!$C264,'Wkpr-201612 TTP Adj Summary'!$D$9:$D$238,'Att B1 123118 Depr_Chg-ex trans'!$D264)</f>
        <v>27406.930080000078</v>
      </c>
      <c r="R264" s="27">
        <f>SUMIFS('Wkpr-Stdy Bal (ex. trnsptn)'!$R$9:$R$534,'Wkpr-Stdy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Summary'!$R$9:$R$238,'Wkpr-201612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S264" s="27">
        <f>SUMIFS('Wkpr-Stdy Bal (ex. trnsptn)'!$S$9:$S$534,'Wkpr-Stdy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Summary'!$S$9:$S$238,'Wkpr-201612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T264" s="27">
        <f>SUMIFS('Wkpr-Stdy Bal (ex. trnsptn)'!$T$9:$T$534,'Wkpr-Stdy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Summary'!$T$9:$T$238,'Wkpr-201612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U264" s="27">
        <f>SUMIFS('Wkpr-Stdy Bal (ex. trnsptn)'!$U$9:$U$534,'Wkpr-Stdy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Summary'!$U$9:$U$238,'Wkpr-201612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</row>
    <row r="265" spans="1:21" x14ac:dyDescent="0.2">
      <c r="B265" s="26" t="s">
        <v>29</v>
      </c>
      <c r="C265" s="26" t="s">
        <v>82</v>
      </c>
      <c r="D265" s="26">
        <f t="shared" si="77"/>
        <v>362000</v>
      </c>
      <c r="E265" s="36">
        <v>362</v>
      </c>
      <c r="F265" s="26" t="s">
        <v>60</v>
      </c>
      <c r="G265" s="27">
        <f>SUMIFS('Wkpr-Stdy Bal (ex. trnsptn)'!$G$9:$G$534,'Wkpr-Stdy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Summary'!$G$9:$G$238,'Wkpr-201612 TTP Adj Summary'!$B$9:$B$238,'Att B1 123118 Depr_Chg-ex trans'!$B265,'Wkpr-201612 TTP Adj Summary'!$C$9:$C$238,'Att B1 123118 Depr_Chg-ex trans'!$C265,'Wkpr-201612 TTP Adj Summary'!$D$9:$D$238,'Att B1 123118 Depr_Chg-ex trans'!$D265)</f>
        <v>90565340.25</v>
      </c>
      <c r="I265" s="37">
        <f>'Wkpr-Stdy Bal (ex. trnsptn)'!I265</f>
        <v>1.9699999999999999E-2</v>
      </c>
      <c r="J265" s="28">
        <f t="shared" si="78"/>
        <v>1784137.2029249999</v>
      </c>
      <c r="L265" s="37">
        <f>'Wkpr-Stdy Bal (ex. trnsptn)'!L265</f>
        <v>2.6800000000000001E-2</v>
      </c>
      <c r="N265" s="28">
        <f t="shared" si="79"/>
        <v>2427151.1187</v>
      </c>
      <c r="O265" s="28">
        <f t="shared" si="80"/>
        <v>643013.91577500012</v>
      </c>
      <c r="Q265" s="27">
        <f>SUMIFS('Wkpr-Stdy Bal (ex. trnsptn)'!$Q$9:$Q$534,'Wkpr-Stdy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Summary'!$Q$9:$Q$238,'Wkpr-201612 TTP Adj Summary'!$B$9:$B$238,'Att B1 123118 Depr_Chg-ex trans'!$B265,'Wkpr-201612 TTP Adj Summary'!$C$9:$C$238,'Att B1 123118 Depr_Chg-ex trans'!$C265,'Wkpr-201612 TTP Adj Summary'!$D$9:$D$238,'Att B1 123118 Depr_Chg-ex trans'!$D265)</f>
        <v>643013.91577500012</v>
      </c>
      <c r="R265" s="27">
        <f>SUMIFS('Wkpr-Stdy Bal (ex. trnsptn)'!$R$9:$R$534,'Wkpr-Stdy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Summary'!$R$9:$R$238,'Wkpr-201612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S265" s="27">
        <f>SUMIFS('Wkpr-Stdy Bal (ex. trnsptn)'!$S$9:$S$534,'Wkpr-Stdy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Summary'!$S$9:$S$238,'Wkpr-201612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T265" s="27">
        <f>SUMIFS('Wkpr-Stdy Bal (ex. trnsptn)'!$T$9:$T$534,'Wkpr-Stdy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Summary'!$T$9:$T$238,'Wkpr-201612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U265" s="27">
        <f>SUMIFS('Wkpr-Stdy Bal (ex. trnsptn)'!$U$9:$U$534,'Wkpr-Stdy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Summary'!$U$9:$U$238,'Wkpr-201612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</row>
    <row r="266" spans="1:21" x14ac:dyDescent="0.2">
      <c r="B266" s="26" t="s">
        <v>29</v>
      </c>
      <c r="C266" s="26" t="s">
        <v>82</v>
      </c>
      <c r="D266" s="26">
        <f t="shared" si="77"/>
        <v>363000</v>
      </c>
      <c r="E266" s="36">
        <v>363</v>
      </c>
      <c r="F266" s="26" t="s">
        <v>83</v>
      </c>
      <c r="G266" s="27">
        <f>SUMIFS('Wkpr-Stdy Bal (ex. trnsptn)'!$G$9:$G$534,'Wkpr-Stdy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Summary'!$G$9:$G$238,'Wkpr-201612 TTP Adj Summary'!$B$9:$B$238,'Att B1 123118 Depr_Chg-ex trans'!$B266,'Wkpr-201612 TTP Adj Summary'!$C$9:$C$238,'Att B1 123118 Depr_Chg-ex trans'!$C266,'Wkpr-201612 TTP Adj Summary'!$D$9:$D$238,'Att B1 123118 Depr_Chg-ex trans'!$D266)</f>
        <v>2597845.27</v>
      </c>
      <c r="I266" s="37">
        <f>'Wkpr-Stdy Bal (ex. trnsptn)'!I266</f>
        <v>0.05</v>
      </c>
      <c r="J266" s="28">
        <f t="shared" si="78"/>
        <v>129892.2635</v>
      </c>
      <c r="L266" s="37">
        <f>'Wkpr-Stdy Bal (ex. trnsptn)'!L266</f>
        <v>6.8000000000000005E-2</v>
      </c>
      <c r="N266" s="28">
        <f t="shared" si="79"/>
        <v>176653.47836000001</v>
      </c>
      <c r="O266" s="28">
        <f t="shared" si="80"/>
        <v>46761.214860000007</v>
      </c>
      <c r="Q266" s="27">
        <f>SUMIFS('Wkpr-Stdy Bal (ex. trnsptn)'!$Q$9:$Q$534,'Wkpr-Stdy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Summary'!$Q$9:$Q$238,'Wkpr-201612 TTP Adj Summary'!$B$9:$B$238,'Att B1 123118 Depr_Chg-ex trans'!$B266,'Wkpr-201612 TTP Adj Summary'!$C$9:$C$238,'Att B1 123118 Depr_Chg-ex trans'!$C266,'Wkpr-201612 TTP Adj Summary'!$D$9:$D$238,'Att B1 123118 Depr_Chg-ex trans'!$D266)</f>
        <v>46761.214860000007</v>
      </c>
      <c r="R266" s="27">
        <f>SUMIFS('Wkpr-Stdy Bal (ex. trnsptn)'!$R$9:$R$534,'Wkpr-Stdy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Summary'!$R$9:$R$238,'Wkpr-201612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S266" s="27">
        <f>SUMIFS('Wkpr-Stdy Bal (ex. trnsptn)'!$S$9:$S$534,'Wkpr-Stdy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Summary'!$S$9:$S$238,'Wkpr-201612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T266" s="27">
        <f>SUMIFS('Wkpr-Stdy Bal (ex. trnsptn)'!$T$9:$T$534,'Wkpr-Stdy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Summary'!$T$9:$T$238,'Wkpr-201612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U266" s="27">
        <f>SUMIFS('Wkpr-Stdy Bal (ex. trnsptn)'!$U$9:$U$534,'Wkpr-Stdy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Summary'!$U$9:$U$238,'Wkpr-201612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</row>
    <row r="267" spans="1:21" x14ac:dyDescent="0.2">
      <c r="B267" s="26" t="s">
        <v>29</v>
      </c>
      <c r="C267" s="26" t="s">
        <v>82</v>
      </c>
      <c r="D267" s="26">
        <f t="shared" si="77"/>
        <v>364000</v>
      </c>
      <c r="E267" s="36">
        <v>364</v>
      </c>
      <c r="F267" s="26" t="s">
        <v>70</v>
      </c>
      <c r="G267" s="27">
        <f>SUMIFS('Wkpr-Stdy Bal (ex. trnsptn)'!$G$9:$G$534,'Wkpr-Stdy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Summary'!$G$9:$G$238,'Wkpr-201612 TTP Adj Summary'!$B$9:$B$238,'Att B1 123118 Depr_Chg-ex trans'!$B267,'Wkpr-201612 TTP Adj Summary'!$C$9:$C$238,'Att B1 123118 Depr_Chg-ex trans'!$C267,'Wkpr-201612 TTP Adj Summary'!$D$9:$D$238,'Att B1 123118 Depr_Chg-ex trans'!$D267)</f>
        <v>263536772.28</v>
      </c>
      <c r="I267" s="37">
        <f>'Wkpr-Stdy Bal (ex. trnsptn)'!I267</f>
        <v>2.3099999999999999E-2</v>
      </c>
      <c r="J267" s="28">
        <f t="shared" si="78"/>
        <v>6087699.4396679997</v>
      </c>
      <c r="L267" s="37">
        <f>'Wkpr-Stdy Bal (ex. trnsptn)'!L267</f>
        <v>2.47E-2</v>
      </c>
      <c r="N267" s="28">
        <f t="shared" si="79"/>
        <v>6509358.275316</v>
      </c>
      <c r="O267" s="28">
        <f t="shared" si="80"/>
        <v>421658.83564800024</v>
      </c>
      <c r="Q267" s="27">
        <f>SUMIFS('Wkpr-Stdy Bal (ex. trnsptn)'!$Q$9:$Q$534,'Wkpr-Stdy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Summary'!$Q$9:$Q$238,'Wkpr-201612 TTP Adj Summary'!$B$9:$B$238,'Att B1 123118 Depr_Chg-ex trans'!$B267,'Wkpr-201612 TTP Adj Summary'!$C$9:$C$238,'Att B1 123118 Depr_Chg-ex trans'!$C267,'Wkpr-201612 TTP Adj Summary'!$D$9:$D$238,'Att B1 123118 Depr_Chg-ex trans'!$D267)</f>
        <v>421658.83564800024</v>
      </c>
      <c r="R267" s="27">
        <f>SUMIFS('Wkpr-Stdy Bal (ex. trnsptn)'!$R$9:$R$534,'Wkpr-Stdy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Summary'!$R$9:$R$238,'Wkpr-201612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S267" s="27">
        <f>SUMIFS('Wkpr-Stdy Bal (ex. trnsptn)'!$S$9:$S$534,'Wkpr-Stdy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Summary'!$S$9:$S$238,'Wkpr-201612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T267" s="27">
        <f>SUMIFS('Wkpr-Stdy Bal (ex. trnsptn)'!$T$9:$T$534,'Wkpr-Stdy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Summary'!$T$9:$T$238,'Wkpr-201612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U267" s="27">
        <f>SUMIFS('Wkpr-Stdy Bal (ex. trnsptn)'!$U$9:$U$534,'Wkpr-Stdy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Summary'!$U$9:$U$238,'Wkpr-201612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</row>
    <row r="268" spans="1:21" x14ac:dyDescent="0.2">
      <c r="B268" s="26" t="s">
        <v>29</v>
      </c>
      <c r="C268" s="26" t="s">
        <v>82</v>
      </c>
      <c r="D268" s="26">
        <f t="shared" si="77"/>
        <v>365000</v>
      </c>
      <c r="E268" s="36">
        <v>365</v>
      </c>
      <c r="F268" s="26" t="s">
        <v>63</v>
      </c>
      <c r="G268" s="27">
        <f>SUMIFS('Wkpr-Stdy Bal (ex. trnsptn)'!$G$9:$G$534,'Wkpr-Stdy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Summary'!$G$9:$G$238,'Wkpr-201612 TTP Adj Summary'!$B$9:$B$238,'Att B1 123118 Depr_Chg-ex trans'!$B268,'Wkpr-201612 TTP Adj Summary'!$C$9:$C$238,'Att B1 123118 Depr_Chg-ex trans'!$C268,'Wkpr-201612 TTP Adj Summary'!$D$9:$D$238,'Att B1 123118 Depr_Chg-ex trans'!$D268)</f>
        <v>171085433.22999999</v>
      </c>
      <c r="I268" s="37">
        <f>'Wkpr-Stdy Bal (ex. trnsptn)'!I268</f>
        <v>2.8199999999999999E-2</v>
      </c>
      <c r="J268" s="28">
        <f t="shared" si="78"/>
        <v>4824609.2170859994</v>
      </c>
      <c r="L268" s="37">
        <f>'Wkpr-Stdy Bal (ex. trnsptn)'!L268</f>
        <v>2.2700000000000001E-2</v>
      </c>
      <c r="N268" s="28">
        <f t="shared" si="79"/>
        <v>3883639.3343210001</v>
      </c>
      <c r="O268" s="28">
        <f t="shared" si="80"/>
        <v>-940969.88276499929</v>
      </c>
      <c r="Q268" s="27">
        <f>SUMIFS('Wkpr-Stdy Bal (ex. trnsptn)'!$Q$9:$Q$534,'Wkpr-Stdy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Summary'!$Q$9:$Q$238,'Wkpr-201612 TTP Adj Summary'!$B$9:$B$238,'Att B1 123118 Depr_Chg-ex trans'!$B268,'Wkpr-201612 TTP Adj Summary'!$C$9:$C$238,'Att B1 123118 Depr_Chg-ex trans'!$C268,'Wkpr-201612 TTP Adj Summary'!$D$9:$D$238,'Att B1 123118 Depr_Chg-ex trans'!$D268)</f>
        <v>-940970</v>
      </c>
      <c r="R268" s="27">
        <f>SUMIFS('Wkpr-Stdy Bal (ex. trnsptn)'!$R$9:$R$534,'Wkpr-Stdy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Summary'!$R$9:$R$238,'Wkpr-201612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S268" s="27">
        <f>SUMIFS('Wkpr-Stdy Bal (ex. trnsptn)'!$S$9:$S$534,'Wkpr-Stdy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Summary'!$S$9:$S$238,'Wkpr-201612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T268" s="27">
        <f>SUMIFS('Wkpr-Stdy Bal (ex. trnsptn)'!$T$9:$T$534,'Wkpr-Stdy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Summary'!$T$9:$T$238,'Wkpr-201612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U268" s="27">
        <f>SUMIFS('Wkpr-Stdy Bal (ex. trnsptn)'!$U$9:$U$534,'Wkpr-Stdy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Summary'!$U$9:$U$238,'Wkpr-201612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</row>
    <row r="269" spans="1:21" x14ac:dyDescent="0.2">
      <c r="B269" s="26" t="s">
        <v>29</v>
      </c>
      <c r="C269" s="26" t="s">
        <v>82</v>
      </c>
      <c r="D269" s="26">
        <f t="shared" si="77"/>
        <v>366000</v>
      </c>
      <c r="E269" s="36">
        <v>366</v>
      </c>
      <c r="F269" s="26" t="s">
        <v>64</v>
      </c>
      <c r="G269" s="27">
        <f>SUMIFS('Wkpr-Stdy Bal (ex. trnsptn)'!$G$9:$G$534,'Wkpr-Stdy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Summary'!$G$9:$G$238,'Wkpr-201612 TTP Adj Summary'!$B$9:$B$238,'Att B1 123118 Depr_Chg-ex trans'!$B269,'Wkpr-201612 TTP Adj Summary'!$C$9:$C$238,'Att B1 123118 Depr_Chg-ex trans'!$C269,'Wkpr-201612 TTP Adj Summary'!$D$9:$D$238,'Att B1 123118 Depr_Chg-ex trans'!$D269)</f>
        <v>78298357.689999998</v>
      </c>
      <c r="I269" s="37">
        <f>'Wkpr-Stdy Bal (ex. trnsptn)'!I269</f>
        <v>2.7099999999999999E-2</v>
      </c>
      <c r="J269" s="28">
        <f t="shared" si="78"/>
        <v>2121885.4933989998</v>
      </c>
      <c r="L269" s="37">
        <f>'Wkpr-Stdy Bal (ex. trnsptn)'!L269</f>
        <v>1.5599999999999999E-2</v>
      </c>
      <c r="N269" s="28">
        <f t="shared" si="79"/>
        <v>1221454.3799639998</v>
      </c>
      <c r="O269" s="28">
        <f t="shared" si="80"/>
        <v>-900431.11343499995</v>
      </c>
      <c r="Q269" s="27">
        <f>SUMIFS('Wkpr-Stdy Bal (ex. trnsptn)'!$Q$9:$Q$534,'Wkpr-Stdy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Summary'!$Q$9:$Q$238,'Wkpr-201612 TTP Adj Summary'!$B$9:$B$238,'Att B1 123118 Depr_Chg-ex trans'!$B269,'Wkpr-201612 TTP Adj Summary'!$C$9:$C$238,'Att B1 123118 Depr_Chg-ex trans'!$C269,'Wkpr-201612 TTP Adj Summary'!$D$9:$D$238,'Att B1 123118 Depr_Chg-ex trans'!$D269)</f>
        <v>-900431</v>
      </c>
      <c r="R269" s="27">
        <f>SUMIFS('Wkpr-Stdy Bal (ex. trnsptn)'!$R$9:$R$534,'Wkpr-Stdy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Summary'!$R$9:$R$238,'Wkpr-201612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S269" s="27">
        <f>SUMIFS('Wkpr-Stdy Bal (ex. trnsptn)'!$S$9:$S$534,'Wkpr-Stdy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Summary'!$S$9:$S$238,'Wkpr-201612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T269" s="27">
        <f>SUMIFS('Wkpr-Stdy Bal (ex. trnsptn)'!$T$9:$T$534,'Wkpr-Stdy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Summary'!$T$9:$T$238,'Wkpr-201612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U269" s="27">
        <f>SUMIFS('Wkpr-Stdy Bal (ex. trnsptn)'!$U$9:$U$534,'Wkpr-Stdy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Summary'!$U$9:$U$238,'Wkpr-201612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</row>
    <row r="270" spans="1:21" x14ac:dyDescent="0.2">
      <c r="B270" s="26" t="s">
        <v>29</v>
      </c>
      <c r="C270" s="26" t="s">
        <v>82</v>
      </c>
      <c r="D270" s="26">
        <f t="shared" si="77"/>
        <v>367000</v>
      </c>
      <c r="E270" s="36">
        <v>367</v>
      </c>
      <c r="F270" s="26" t="s">
        <v>65</v>
      </c>
      <c r="G270" s="27">
        <f>SUMIFS('Wkpr-Stdy Bal (ex. trnsptn)'!$G$9:$G$534,'Wkpr-Stdy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Summary'!$G$9:$G$238,'Wkpr-201612 TTP Adj Summary'!$B$9:$B$238,'Att B1 123118 Depr_Chg-ex trans'!$B270,'Wkpr-201612 TTP Adj Summary'!$C$9:$C$238,'Att B1 123118 Depr_Chg-ex trans'!$C270,'Wkpr-201612 TTP Adj Summary'!$D$9:$D$238,'Att B1 123118 Depr_Chg-ex trans'!$D270)</f>
        <v>139023709.97</v>
      </c>
      <c r="I270" s="37">
        <f>'Wkpr-Stdy Bal (ex. trnsptn)'!I270</f>
        <v>5.8299999999999998E-2</v>
      </c>
      <c r="J270" s="28">
        <f t="shared" si="78"/>
        <v>8105082.291251</v>
      </c>
      <c r="L270" s="37">
        <f>'Wkpr-Stdy Bal (ex. trnsptn)'!L270</f>
        <v>3.44E-2</v>
      </c>
      <c r="N270" s="28">
        <f t="shared" si="79"/>
        <v>4782415.6229680004</v>
      </c>
      <c r="O270" s="28">
        <f t="shared" si="80"/>
        <v>-3322666.6682829997</v>
      </c>
      <c r="Q270" s="27">
        <f>SUMIFS('Wkpr-Stdy Bal (ex. trnsptn)'!$Q$9:$Q$534,'Wkpr-Stdy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Summary'!$Q$9:$Q$238,'Wkpr-201612 TTP Adj Summary'!$B$9:$B$238,'Att B1 123118 Depr_Chg-ex trans'!$B270,'Wkpr-201612 TTP Adj Summary'!$C$9:$C$238,'Att B1 123118 Depr_Chg-ex trans'!$C270,'Wkpr-201612 TTP Adj Summary'!$D$9:$D$238,'Att B1 123118 Depr_Chg-ex trans'!$D270)</f>
        <v>-3322666.6682829997</v>
      </c>
      <c r="R270" s="27">
        <f>SUMIFS('Wkpr-Stdy Bal (ex. trnsptn)'!$R$9:$R$534,'Wkpr-Stdy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Summary'!$R$9:$R$238,'Wkpr-201612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S270" s="27">
        <f>SUMIFS('Wkpr-Stdy Bal (ex. trnsptn)'!$S$9:$S$534,'Wkpr-Stdy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Summary'!$S$9:$S$238,'Wkpr-201612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T270" s="27">
        <f>SUMIFS('Wkpr-Stdy Bal (ex. trnsptn)'!$T$9:$T$534,'Wkpr-Stdy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Summary'!$T$9:$T$238,'Wkpr-201612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U270" s="27">
        <f>SUMIFS('Wkpr-Stdy Bal (ex. trnsptn)'!$U$9:$U$534,'Wkpr-Stdy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Summary'!$U$9:$U$238,'Wkpr-201612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</row>
    <row r="271" spans="1:21" x14ac:dyDescent="0.2">
      <c r="B271" s="26" t="s">
        <v>29</v>
      </c>
      <c r="C271" s="26" t="s">
        <v>82</v>
      </c>
      <c r="D271" s="26">
        <f t="shared" si="77"/>
        <v>368000</v>
      </c>
      <c r="E271" s="36">
        <v>368</v>
      </c>
      <c r="F271" s="26" t="s">
        <v>71</v>
      </c>
      <c r="G271" s="27">
        <f>SUMIFS('Wkpr-Stdy Bal (ex. trnsptn)'!$G$9:$G$534,'Wkpr-Stdy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Summary'!$G$9:$G$238,'Wkpr-201612 TTP Adj Summary'!$B$9:$B$238,'Att B1 123118 Depr_Chg-ex trans'!$B271,'Wkpr-201612 TTP Adj Summary'!$C$9:$C$238,'Att B1 123118 Depr_Chg-ex trans'!$C271,'Wkpr-201612 TTP Adj Summary'!$D$9:$D$238,'Att B1 123118 Depr_Chg-ex trans'!$D271)</f>
        <v>186142659.72999999</v>
      </c>
      <c r="I271" s="37">
        <f>'Wkpr-Stdy Bal (ex. trnsptn)'!I271</f>
        <v>2.1099999999999997E-2</v>
      </c>
      <c r="J271" s="28">
        <f t="shared" si="78"/>
        <v>3927610.1203029994</v>
      </c>
      <c r="L271" s="37">
        <f>'Wkpr-Stdy Bal (ex. trnsptn)'!L271</f>
        <v>2.1600000000000001E-2</v>
      </c>
      <c r="N271" s="28">
        <f t="shared" si="79"/>
        <v>4020681.4501680001</v>
      </c>
      <c r="O271" s="28">
        <f t="shared" si="80"/>
        <v>93071.329865000676</v>
      </c>
      <c r="Q271" s="27">
        <f>SUMIFS('Wkpr-Stdy Bal (ex. trnsptn)'!$Q$9:$Q$534,'Wkpr-Stdy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Summary'!$Q$9:$Q$238,'Wkpr-201612 TTP Adj Summary'!$B$9:$B$238,'Att B1 123118 Depr_Chg-ex trans'!$B271,'Wkpr-201612 TTP Adj Summary'!$C$9:$C$238,'Att B1 123118 Depr_Chg-ex trans'!$C271,'Wkpr-201612 TTP Adj Summary'!$D$9:$D$238,'Att B1 123118 Depr_Chg-ex trans'!$D271)</f>
        <v>93071.329865000676</v>
      </c>
      <c r="R271" s="27">
        <f>SUMIFS('Wkpr-Stdy Bal (ex. trnsptn)'!$R$9:$R$534,'Wkpr-Stdy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Summary'!$R$9:$R$238,'Wkpr-201612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S271" s="27">
        <f>SUMIFS('Wkpr-Stdy Bal (ex. trnsptn)'!$S$9:$S$534,'Wkpr-Stdy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Summary'!$S$9:$S$238,'Wkpr-201612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T271" s="27">
        <f>SUMIFS('Wkpr-Stdy Bal (ex. trnsptn)'!$T$9:$T$534,'Wkpr-Stdy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Summary'!$T$9:$T$238,'Wkpr-201612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U271" s="27">
        <f>SUMIFS('Wkpr-Stdy Bal (ex. trnsptn)'!$U$9:$U$534,'Wkpr-Stdy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Summary'!$U$9:$U$238,'Wkpr-201612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</row>
    <row r="272" spans="1:21" x14ac:dyDescent="0.2">
      <c r="B272" s="26" t="s">
        <v>29</v>
      </c>
      <c r="C272" s="26" t="s">
        <v>82</v>
      </c>
      <c r="D272" s="26">
        <f t="shared" si="77"/>
        <v>369100</v>
      </c>
      <c r="E272" s="26">
        <v>369.1</v>
      </c>
      <c r="F272" s="26" t="s">
        <v>72</v>
      </c>
      <c r="G272" s="27">
        <f>SUMIFS('Wkpr-Stdy Bal (ex. trnsptn)'!$G$9:$G$534,'Wkpr-Stdy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Summary'!$G$9:$G$238,'Wkpr-201612 TTP Adj Summary'!$B$9:$B$238,'Att B1 123118 Depr_Chg-ex trans'!$B272,'Wkpr-201612 TTP Adj Summary'!$C$9:$C$238,'Att B1 123118 Depr_Chg-ex trans'!$C272,'Wkpr-201612 TTP Adj Summary'!$D$9:$D$238,'Att B1 123118 Depr_Chg-ex trans'!$D272)</f>
        <v>39858426.100000001</v>
      </c>
      <c r="I272" s="37">
        <f>'Wkpr-Stdy Bal (ex. trnsptn)'!I272</f>
        <v>2.92E-2</v>
      </c>
      <c r="J272" s="28">
        <f t="shared" si="78"/>
        <v>1163866.0421200001</v>
      </c>
      <c r="L272" s="37">
        <f>'Wkpr-Stdy Bal (ex. trnsptn)'!L272</f>
        <v>2.0799999999999999E-2</v>
      </c>
      <c r="N272" s="28">
        <f t="shared" si="79"/>
        <v>829055.26287999994</v>
      </c>
      <c r="O272" s="28">
        <f t="shared" si="80"/>
        <v>-334810.77924000018</v>
      </c>
      <c r="Q272" s="27">
        <f>SUMIFS('Wkpr-Stdy Bal (ex. trnsptn)'!$Q$9:$Q$534,'Wkpr-Stdy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Summary'!$Q$9:$Q$238,'Wkpr-201612 TTP Adj Summary'!$B$9:$B$238,'Att B1 123118 Depr_Chg-ex trans'!$B272,'Wkpr-201612 TTP Adj Summary'!$C$9:$C$238,'Att B1 123118 Depr_Chg-ex trans'!$C272,'Wkpr-201612 TTP Adj Summary'!$D$9:$D$238,'Att B1 123118 Depr_Chg-ex trans'!$D272)</f>
        <v>-334810.77924000018</v>
      </c>
      <c r="R272" s="27">
        <f>SUMIFS('Wkpr-Stdy Bal (ex. trnsptn)'!$R$9:$R$534,'Wkpr-Stdy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Summary'!$R$9:$R$238,'Wkpr-201612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S272" s="27">
        <f>SUMIFS('Wkpr-Stdy Bal (ex. trnsptn)'!$S$9:$S$534,'Wkpr-Stdy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Summary'!$S$9:$S$238,'Wkpr-201612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T272" s="27">
        <f>SUMIFS('Wkpr-Stdy Bal (ex. trnsptn)'!$T$9:$T$534,'Wkpr-Stdy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Summary'!$T$9:$T$238,'Wkpr-201612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U272" s="27">
        <f>SUMIFS('Wkpr-Stdy Bal (ex. trnsptn)'!$U$9:$U$534,'Wkpr-Stdy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Summary'!$U$9:$U$238,'Wkpr-201612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</row>
    <row r="273" spans="1:21" x14ac:dyDescent="0.2">
      <c r="B273" s="26" t="s">
        <v>29</v>
      </c>
      <c r="C273" s="26" t="s">
        <v>82</v>
      </c>
      <c r="D273" s="26">
        <f t="shared" si="77"/>
        <v>369200</v>
      </c>
      <c r="E273" s="26">
        <v>369.2</v>
      </c>
      <c r="F273" s="26" t="s">
        <v>73</v>
      </c>
      <c r="G273" s="27">
        <f>SUMIFS('Wkpr-Stdy Bal (ex. trnsptn)'!$G$9:$G$534,'Wkpr-Stdy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Summary'!$G$9:$G$238,'Wkpr-201612 TTP Adj Summary'!$B$9:$B$238,'Att B1 123118 Depr_Chg-ex trans'!$B273,'Wkpr-201612 TTP Adj Summary'!$C$9:$C$238,'Att B1 123118 Depr_Chg-ex trans'!$C273,'Wkpr-201612 TTP Adj Summary'!$D$9:$D$238,'Att B1 123118 Depr_Chg-ex trans'!$D273)</f>
        <v>5742344.3200000003</v>
      </c>
      <c r="I273" s="37">
        <f>'Wkpr-Stdy Bal (ex. trnsptn)'!I273</f>
        <v>2.7299999999999998E-2</v>
      </c>
      <c r="J273" s="28">
        <f t="shared" si="78"/>
        <v>156765.99993600001</v>
      </c>
      <c r="L273" s="37">
        <f>'Wkpr-Stdy Bal (ex. trnsptn)'!L273</f>
        <v>2.1600000000000001E-2</v>
      </c>
      <c r="N273" s="28">
        <f t="shared" si="79"/>
        <v>124034.63731200001</v>
      </c>
      <c r="O273" s="28">
        <f t="shared" si="80"/>
        <v>-32731.362624000001</v>
      </c>
      <c r="Q273" s="27">
        <f>SUMIFS('Wkpr-Stdy Bal (ex. trnsptn)'!$Q$9:$Q$534,'Wkpr-Stdy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Summary'!$Q$9:$Q$238,'Wkpr-201612 TTP Adj Summary'!$B$9:$B$238,'Att B1 123118 Depr_Chg-ex trans'!$B273,'Wkpr-201612 TTP Adj Summary'!$C$9:$C$238,'Att B1 123118 Depr_Chg-ex trans'!$C273,'Wkpr-201612 TTP Adj Summary'!$D$9:$D$238,'Att B1 123118 Depr_Chg-ex trans'!$D273)</f>
        <v>-32731.362624000001</v>
      </c>
      <c r="R273" s="27">
        <f>SUMIFS('Wkpr-Stdy Bal (ex. trnsptn)'!$R$9:$R$534,'Wkpr-Stdy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Summary'!$R$9:$R$238,'Wkpr-201612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S273" s="27">
        <f>SUMIFS('Wkpr-Stdy Bal (ex. trnsptn)'!$S$9:$S$534,'Wkpr-Stdy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Summary'!$S$9:$S$238,'Wkpr-201612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T273" s="27">
        <f>SUMIFS('Wkpr-Stdy Bal (ex. trnsptn)'!$T$9:$T$534,'Wkpr-Stdy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Summary'!$T$9:$T$238,'Wkpr-201612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U273" s="27">
        <f>SUMIFS('Wkpr-Stdy Bal (ex. trnsptn)'!$U$9:$U$534,'Wkpr-Stdy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Summary'!$U$9:$U$238,'Wkpr-201612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</row>
    <row r="274" spans="1:21" x14ac:dyDescent="0.2">
      <c r="B274" s="26" t="s">
        <v>29</v>
      </c>
      <c r="C274" s="26" t="s">
        <v>82</v>
      </c>
      <c r="D274" s="26">
        <f t="shared" si="77"/>
        <v>369300</v>
      </c>
      <c r="E274" s="26">
        <v>369.3</v>
      </c>
      <c r="F274" s="26" t="s">
        <v>74</v>
      </c>
      <c r="G274" s="27">
        <f>SUMIFS('Wkpr-Stdy Bal (ex. trnsptn)'!$G$9:$G$534,'Wkpr-Stdy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Summary'!$G$9:$G$238,'Wkpr-201612 TTP Adj Summary'!$B$9:$B$238,'Att B1 123118 Depr_Chg-ex trans'!$B274,'Wkpr-201612 TTP Adj Summary'!$C$9:$C$238,'Att B1 123118 Depr_Chg-ex trans'!$C274,'Wkpr-201612 TTP Adj Summary'!$D$9:$D$238,'Att B1 123118 Depr_Chg-ex trans'!$D274)</f>
        <v>68513509.420000002</v>
      </c>
      <c r="I274" s="37">
        <f>'Wkpr-Stdy Bal (ex. trnsptn)'!I274</f>
        <v>2.5700000000000001E-2</v>
      </c>
      <c r="J274" s="28">
        <f t="shared" si="78"/>
        <v>1760797.1920940001</v>
      </c>
      <c r="L274" s="37">
        <f>'Wkpr-Stdy Bal (ex. trnsptn)'!L274</f>
        <v>2.06E-2</v>
      </c>
      <c r="N274" s="28">
        <f t="shared" si="79"/>
        <v>1411378.2940520002</v>
      </c>
      <c r="O274" s="28">
        <f t="shared" si="80"/>
        <v>-349418.8980419999</v>
      </c>
      <c r="Q274" s="27">
        <f>SUMIFS('Wkpr-Stdy Bal (ex. trnsptn)'!$Q$9:$Q$534,'Wkpr-Stdy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Summary'!$Q$9:$Q$238,'Wkpr-201612 TTP Adj Summary'!$B$9:$B$238,'Att B1 123118 Depr_Chg-ex trans'!$B274,'Wkpr-201612 TTP Adj Summary'!$C$9:$C$238,'Att B1 123118 Depr_Chg-ex trans'!$C274,'Wkpr-201612 TTP Adj Summary'!$D$9:$D$238,'Att B1 123118 Depr_Chg-ex trans'!$D274)</f>
        <v>-349418.8980419999</v>
      </c>
      <c r="R274" s="27">
        <f>SUMIFS('Wkpr-Stdy Bal (ex. trnsptn)'!$R$9:$R$534,'Wkpr-Stdy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Summary'!$R$9:$R$238,'Wkpr-201612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S274" s="27">
        <f>SUMIFS('Wkpr-Stdy Bal (ex. trnsptn)'!$S$9:$S$534,'Wkpr-Stdy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Summary'!$S$9:$S$238,'Wkpr-201612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T274" s="27">
        <f>SUMIFS('Wkpr-Stdy Bal (ex. trnsptn)'!$T$9:$T$534,'Wkpr-Stdy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Summary'!$T$9:$T$238,'Wkpr-201612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U274" s="27">
        <f>SUMIFS('Wkpr-Stdy Bal (ex. trnsptn)'!$U$9:$U$534,'Wkpr-Stdy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Summary'!$U$9:$U$238,'Wkpr-201612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</row>
    <row r="275" spans="1:21" x14ac:dyDescent="0.2">
      <c r="B275" s="26" t="s">
        <v>29</v>
      </c>
      <c r="C275" s="26" t="s">
        <v>82</v>
      </c>
      <c r="D275" s="26">
        <f t="shared" si="77"/>
        <v>370000</v>
      </c>
      <c r="E275" s="36">
        <v>370</v>
      </c>
      <c r="F275" s="26" t="s">
        <v>75</v>
      </c>
      <c r="G275" s="27">
        <f>SUMIFS('Wkpr-Stdy Bal (ex. trnsptn)'!$G$9:$G$534,'Wkpr-Stdy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Summary'!$G$9:$G$238,'Wkpr-201612 TTP Adj Summary'!$B$9:$B$238,'Att B1 123118 Depr_Chg-ex trans'!$B275,'Wkpr-201612 TTP Adj Summary'!$C$9:$C$238,'Att B1 123118 Depr_Chg-ex trans'!$C275,'Wkpr-201612 TTP Adj Summary'!$D$9:$D$238,'Att B1 123118 Depr_Chg-ex trans'!$D275)</f>
        <v>27052486.870000001</v>
      </c>
      <c r="I275" s="37">
        <f>'Wkpr-Stdy Bal (ex. trnsptn)'!I275</f>
        <v>3.39E-2</v>
      </c>
      <c r="J275" s="28">
        <f t="shared" si="78"/>
        <v>917079.30489300005</v>
      </c>
      <c r="L275" s="37">
        <f>'Wkpr-Stdy Bal (ex. trnsptn)'!L275</f>
        <v>2.8900000000000002E-2</v>
      </c>
      <c r="N275" s="28">
        <f t="shared" si="79"/>
        <v>781816.87054300006</v>
      </c>
      <c r="O275" s="28">
        <f t="shared" si="80"/>
        <v>-135262.43435</v>
      </c>
      <c r="Q275" s="27">
        <f>SUMIFS('Wkpr-Stdy Bal (ex. trnsptn)'!$Q$9:$Q$534,'Wkpr-Stdy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Summary'!$Q$9:$Q$238,'Wkpr-201612 TTP Adj Summary'!$B$9:$B$238,'Att B1 123118 Depr_Chg-ex trans'!$B275,'Wkpr-201612 TTP Adj Summary'!$C$9:$C$238,'Att B1 123118 Depr_Chg-ex trans'!$C275,'Wkpr-201612 TTP Adj Summary'!$D$9:$D$238,'Att B1 123118 Depr_Chg-ex trans'!$D275)</f>
        <v>-135262.43435</v>
      </c>
      <c r="R275" s="27">
        <f>SUMIFS('Wkpr-Stdy Bal (ex. trnsptn)'!$R$9:$R$534,'Wkpr-Stdy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Summary'!$R$9:$R$238,'Wkpr-201612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S275" s="27">
        <f>SUMIFS('Wkpr-Stdy Bal (ex. trnsptn)'!$S$9:$S$534,'Wkpr-Stdy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Summary'!$S$9:$S$238,'Wkpr-201612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T275" s="27">
        <f>SUMIFS('Wkpr-Stdy Bal (ex. trnsptn)'!$T$9:$T$534,'Wkpr-Stdy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Summary'!$T$9:$T$238,'Wkpr-201612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U275" s="27">
        <f>SUMIFS('Wkpr-Stdy Bal (ex. trnsptn)'!$U$9:$U$534,'Wkpr-Stdy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Summary'!$U$9:$U$238,'Wkpr-201612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</row>
    <row r="276" spans="1:21" x14ac:dyDescent="0.2">
      <c r="B276" s="26" t="s">
        <v>29</v>
      </c>
      <c r="C276" s="26" t="s">
        <v>82</v>
      </c>
      <c r="D276" s="26">
        <f t="shared" si="77"/>
        <v>370121</v>
      </c>
      <c r="E276" s="36">
        <v>370.12099999999998</v>
      </c>
      <c r="F276" s="26" t="s">
        <v>75</v>
      </c>
      <c r="G276" s="27">
        <f>SUMIFS('Wkpr-Stdy Bal (ex. trnsptn)'!$G$9:$G$534,'Wkpr-Stdy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Summary'!$G$9:$G$238,'Wkpr-201612 TTP Adj Summary'!$B$9:$B$238,'Att B1 123118 Depr_Chg-ex trans'!$B276,'Wkpr-201612 TTP Adj Summary'!$C$9:$C$238,'Att B1 123118 Depr_Chg-ex trans'!$C276,'Wkpr-201612 TTP Adj Summary'!$D$9:$D$238,'Att B1 123118 Depr_Chg-ex trans'!$D276)</f>
        <v>6420363.7300000004</v>
      </c>
      <c r="I276" s="37">
        <f>'Wkpr-Stdy Bal (ex. trnsptn)'!I276</f>
        <v>6.6600000000000006E-2</v>
      </c>
      <c r="J276" s="28">
        <f t="shared" ref="J276" si="81">G276*I276</f>
        <v>427596.22441800009</v>
      </c>
      <c r="L276" s="37">
        <f>'Wkpr-Stdy Bal (ex. trnsptn)'!L276</f>
        <v>6.6600000000000006E-2</v>
      </c>
      <c r="N276" s="28">
        <f t="shared" ref="N276" si="82">G276*L276</f>
        <v>427596.22441800009</v>
      </c>
      <c r="O276" s="28">
        <f t="shared" ref="O276" si="83">N276-J276</f>
        <v>0</v>
      </c>
      <c r="Q276" s="27">
        <f>SUMIFS('Wkpr-Stdy Bal (ex. trnsptn)'!$Q$9:$Q$534,'Wkpr-Stdy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Summary'!$Q$9:$Q$238,'Wkpr-201612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R276" s="27">
        <f>SUMIFS('Wkpr-Stdy Bal (ex. trnsptn)'!$R$9:$R$534,'Wkpr-Stdy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Summary'!$R$9:$R$238,'Wkpr-201612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S276" s="27">
        <f>SUMIFS('Wkpr-Stdy Bal (ex. trnsptn)'!$S$9:$S$534,'Wkpr-Stdy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Summary'!$S$9:$S$238,'Wkpr-201612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T276" s="27">
        <f>SUMIFS('Wkpr-Stdy Bal (ex. trnsptn)'!$T$9:$T$534,'Wkpr-Stdy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Summary'!$T$9:$T$238,'Wkpr-201612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U276" s="27">
        <f>SUMIFS('Wkpr-Stdy Bal (ex. trnsptn)'!$U$9:$U$534,'Wkpr-Stdy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Summary'!$U$9:$U$238,'Wkpr-201612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</row>
    <row r="277" spans="1:21" x14ac:dyDescent="0.2">
      <c r="B277" s="26" t="s">
        <v>29</v>
      </c>
      <c r="C277" s="26" t="s">
        <v>82</v>
      </c>
      <c r="D277" s="26">
        <f t="shared" si="77"/>
        <v>371010</v>
      </c>
      <c r="E277" s="26">
        <v>371.01</v>
      </c>
      <c r="F277" s="26" t="s">
        <v>84</v>
      </c>
      <c r="G277" s="27">
        <f>SUMIFS('Wkpr-Stdy Bal (ex. trnsptn)'!$G$9:$G$534,'Wkpr-Stdy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Summary'!$G$9:$G$238,'Wkpr-201612 TTP Adj Summary'!$B$9:$B$238,'Att B1 123118 Depr_Chg-ex trans'!$B277,'Wkpr-201612 TTP Adj Summary'!$C$9:$C$238,'Att B1 123118 Depr_Chg-ex trans'!$C277,'Wkpr-201612 TTP Adj Summary'!$D$9:$D$238,'Att B1 123118 Depr_Chg-ex trans'!$D277)</f>
        <v>982886.91</v>
      </c>
      <c r="I277" s="37">
        <f>'Wkpr-Stdy Bal (ex. trnsptn)'!I277</f>
        <v>0.1</v>
      </c>
      <c r="J277" s="28">
        <f t="shared" si="78"/>
        <v>98288.691000000006</v>
      </c>
      <c r="L277" s="37">
        <f>'Wkpr-Stdy Bal (ex. trnsptn)'!L277</f>
        <v>0.1036</v>
      </c>
      <c r="N277" s="28">
        <f t="shared" si="79"/>
        <v>101827.083876</v>
      </c>
      <c r="O277" s="28">
        <f t="shared" si="80"/>
        <v>3538.3928759999981</v>
      </c>
      <c r="Q277" s="27">
        <f>SUMIFS('Wkpr-Stdy Bal (ex. trnsptn)'!$Q$9:$Q$534,'Wkpr-Stdy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Summary'!$Q$9:$Q$238,'Wkpr-201612 TTP Adj Summary'!$B$9:$B$238,'Att B1 123118 Depr_Chg-ex trans'!$B277,'Wkpr-201612 TTP Adj Summary'!$C$9:$C$238,'Att B1 123118 Depr_Chg-ex trans'!$C277,'Wkpr-201612 TTP Adj Summary'!$D$9:$D$238,'Att B1 123118 Depr_Chg-ex trans'!$D277)</f>
        <v>3538.3928759999981</v>
      </c>
      <c r="R277" s="27">
        <f>SUMIFS('Wkpr-Stdy Bal (ex. trnsptn)'!$R$9:$R$534,'Wkpr-Stdy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Summary'!$R$9:$R$238,'Wkpr-201612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S277" s="27">
        <f>SUMIFS('Wkpr-Stdy Bal (ex. trnsptn)'!$S$9:$S$534,'Wkpr-Stdy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Summary'!$S$9:$S$238,'Wkpr-201612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T277" s="27">
        <f>SUMIFS('Wkpr-Stdy Bal (ex. trnsptn)'!$T$9:$T$534,'Wkpr-Stdy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Summary'!$T$9:$T$238,'Wkpr-201612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U277" s="27">
        <f>SUMIFS('Wkpr-Stdy Bal (ex. trnsptn)'!$U$9:$U$534,'Wkpr-Stdy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Summary'!$U$9:$U$238,'Wkpr-201612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</row>
    <row r="278" spans="1:21" x14ac:dyDescent="0.2">
      <c r="B278" s="26" t="s">
        <v>29</v>
      </c>
      <c r="C278" s="26" t="s">
        <v>82</v>
      </c>
      <c r="D278" s="26">
        <f t="shared" si="77"/>
        <v>371020</v>
      </c>
      <c r="E278" s="26">
        <v>371.02</v>
      </c>
      <c r="F278" s="26" t="s">
        <v>85</v>
      </c>
      <c r="G278" s="27">
        <f>SUMIFS('Wkpr-Stdy Bal (ex. trnsptn)'!$G$9:$G$534,'Wkpr-Stdy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Summary'!$G$9:$G$238,'Wkpr-201612 TTP Adj Summary'!$B$9:$B$238,'Att B1 123118 Depr_Chg-ex trans'!$B278,'Wkpr-201612 TTP Adj Summary'!$C$9:$C$238,'Att B1 123118 Depr_Chg-ex trans'!$C278,'Wkpr-201612 TTP Adj Summary'!$D$9:$D$238,'Att B1 123118 Depr_Chg-ex trans'!$D278)</f>
        <v>165896.47</v>
      </c>
      <c r="I278" s="37">
        <f>'Wkpr-Stdy Bal (ex. trnsptn)'!I278</f>
        <v>0.1</v>
      </c>
      <c r="J278" s="28">
        <f t="shared" si="78"/>
        <v>16589.647000000001</v>
      </c>
      <c r="L278" s="37">
        <f>'Wkpr-Stdy Bal (ex. trnsptn)'!L278</f>
        <v>0.10349999999999999</v>
      </c>
      <c r="N278" s="28">
        <f t="shared" si="79"/>
        <v>17170.284645</v>
      </c>
      <c r="O278" s="28">
        <f t="shared" si="80"/>
        <v>580.63764499999888</v>
      </c>
      <c r="Q278" s="27">
        <f>SUMIFS('Wkpr-Stdy Bal (ex. trnsptn)'!$Q$9:$Q$534,'Wkpr-Stdy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Summary'!$Q$9:$Q$238,'Wkpr-201612 TTP Adj Summary'!$B$9:$B$238,'Att B1 123118 Depr_Chg-ex trans'!$B278,'Wkpr-201612 TTP Adj Summary'!$C$9:$C$238,'Att B1 123118 Depr_Chg-ex trans'!$C278,'Wkpr-201612 TTP Adj Summary'!$D$9:$D$238,'Att B1 123118 Depr_Chg-ex trans'!$D278)</f>
        <v>580.63764499999888</v>
      </c>
      <c r="R278" s="27">
        <f>SUMIFS('Wkpr-Stdy Bal (ex. trnsptn)'!$R$9:$R$534,'Wkpr-Stdy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Summary'!$R$9:$R$238,'Wkpr-201612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S278" s="27">
        <f>SUMIFS('Wkpr-Stdy Bal (ex. trnsptn)'!$S$9:$S$534,'Wkpr-Stdy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Summary'!$S$9:$S$238,'Wkpr-201612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T278" s="27">
        <f>SUMIFS('Wkpr-Stdy Bal (ex. trnsptn)'!$T$9:$T$534,'Wkpr-Stdy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Summary'!$T$9:$T$238,'Wkpr-201612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U278" s="27">
        <f>SUMIFS('Wkpr-Stdy Bal (ex. trnsptn)'!$U$9:$U$534,'Wkpr-Stdy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Summary'!$U$9:$U$238,'Wkpr-201612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</row>
    <row r="279" spans="1:21" x14ac:dyDescent="0.2">
      <c r="B279" s="26" t="s">
        <v>29</v>
      </c>
      <c r="C279" s="26" t="s">
        <v>82</v>
      </c>
      <c r="D279" s="26">
        <f t="shared" si="77"/>
        <v>371030</v>
      </c>
      <c r="E279" s="26">
        <v>371.03</v>
      </c>
      <c r="F279" s="26" t="s">
        <v>85</v>
      </c>
      <c r="G279" s="27">
        <f>SUMIFS('Wkpr-Stdy Bal (ex. trnsptn)'!$G$9:$G$534,'Wkpr-Stdy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Summary'!$G$9:$G$238,'Wkpr-201612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I279" s="37">
        <f>'Wkpr-Stdy Bal (ex. trnsptn)'!I279</f>
        <v>0.1</v>
      </c>
      <c r="J279" s="28">
        <f t="shared" ref="J279:J280" si="84">G279*I279</f>
        <v>0</v>
      </c>
      <c r="L279" s="37">
        <f>'Wkpr-Stdy Bal (ex. trnsptn)'!L279</f>
        <v>0.10349999999999999</v>
      </c>
      <c r="N279" s="28">
        <f t="shared" ref="N279:N280" si="85">G279*L279</f>
        <v>0</v>
      </c>
      <c r="O279" s="28">
        <f t="shared" ref="O279:O280" si="86">N279-J279</f>
        <v>0</v>
      </c>
      <c r="Q279" s="27">
        <f>SUMIFS('Wkpr-Stdy Bal (ex. trnsptn)'!$Q$9:$Q$534,'Wkpr-Stdy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Summary'!$Q$9:$Q$238,'Wkpr-201612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R279" s="27">
        <f>SUMIFS('Wkpr-Stdy Bal (ex. trnsptn)'!$R$9:$R$534,'Wkpr-Stdy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Summary'!$R$9:$R$238,'Wkpr-201612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S279" s="27">
        <f>SUMIFS('Wkpr-Stdy Bal (ex. trnsptn)'!$S$9:$S$534,'Wkpr-Stdy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Summary'!$S$9:$S$238,'Wkpr-201612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T279" s="27">
        <f>SUMIFS('Wkpr-Stdy Bal (ex. trnsptn)'!$T$9:$T$534,'Wkpr-Stdy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Summary'!$T$9:$T$238,'Wkpr-201612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U279" s="27">
        <f>SUMIFS('Wkpr-Stdy Bal (ex. trnsptn)'!$U$9:$U$534,'Wkpr-Stdy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Summary'!$U$9:$U$238,'Wkpr-201612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</row>
    <row r="280" spans="1:21" x14ac:dyDescent="0.2">
      <c r="B280" s="26" t="s">
        <v>29</v>
      </c>
      <c r="C280" s="26" t="s">
        <v>82</v>
      </c>
      <c r="D280" s="26">
        <f t="shared" si="77"/>
        <v>371040</v>
      </c>
      <c r="E280" s="26">
        <v>371.04</v>
      </c>
      <c r="F280" s="26" t="s">
        <v>85</v>
      </c>
      <c r="G280" s="27">
        <f>SUMIFS('Wkpr-Stdy Bal (ex. trnsptn)'!$G$9:$G$534,'Wkpr-Stdy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Summary'!$G$9:$G$238,'Wkpr-201612 TTP Adj Summary'!$B$9:$B$238,'Att B1 123118 Depr_Chg-ex trans'!$B280,'Wkpr-201612 TTP Adj Summary'!$C$9:$C$238,'Att B1 123118 Depr_Chg-ex trans'!$C280,'Wkpr-201612 TTP Adj Summary'!$D$9:$D$238,'Att B1 123118 Depr_Chg-ex trans'!$D280)</f>
        <v>343002.79</v>
      </c>
      <c r="I280" s="37">
        <f>'Wkpr-Stdy Bal (ex. trnsptn)'!I280</f>
        <v>0.1</v>
      </c>
      <c r="J280" s="28">
        <f t="shared" si="84"/>
        <v>34300.279000000002</v>
      </c>
      <c r="L280" s="37">
        <f>'Wkpr-Stdy Bal (ex. trnsptn)'!L280</f>
        <v>0.10349999999999999</v>
      </c>
      <c r="N280" s="28">
        <f t="shared" si="85"/>
        <v>35500.788764999998</v>
      </c>
      <c r="O280" s="28">
        <f t="shared" si="86"/>
        <v>1200.5097649999952</v>
      </c>
      <c r="Q280" s="27">
        <f>SUMIFS('Wkpr-Stdy Bal (ex. trnsptn)'!$Q$9:$Q$534,'Wkpr-Stdy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Summary'!$Q$9:$Q$238,'Wkpr-201612 TTP Adj Summary'!$B$9:$B$238,'Att B1 123118 Depr_Chg-ex trans'!$B280,'Wkpr-201612 TTP Adj Summary'!$C$9:$C$238,'Att B1 123118 Depr_Chg-ex trans'!$C280,'Wkpr-201612 TTP Adj Summary'!$D$9:$D$238,'Att B1 123118 Depr_Chg-ex trans'!$D280)</f>
        <v>1200.5097649999952</v>
      </c>
      <c r="R280" s="27">
        <f>SUMIFS('Wkpr-Stdy Bal (ex. trnsptn)'!$R$9:$R$534,'Wkpr-Stdy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Summary'!$R$9:$R$238,'Wkpr-201612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S280" s="27">
        <f>SUMIFS('Wkpr-Stdy Bal (ex. trnsptn)'!$S$9:$S$534,'Wkpr-Stdy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Summary'!$S$9:$S$238,'Wkpr-201612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T280" s="27">
        <f>SUMIFS('Wkpr-Stdy Bal (ex. trnsptn)'!$T$9:$T$534,'Wkpr-Stdy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Summary'!$T$9:$T$238,'Wkpr-201612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U280" s="27">
        <f>SUMIFS('Wkpr-Stdy Bal (ex. trnsptn)'!$U$9:$U$534,'Wkpr-Stdy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Summary'!$U$9:$U$238,'Wkpr-201612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</row>
    <row r="281" spans="1:21" x14ac:dyDescent="0.2">
      <c r="B281" s="26" t="s">
        <v>29</v>
      </c>
      <c r="C281" s="26" t="s">
        <v>82</v>
      </c>
      <c r="D281" s="26">
        <f t="shared" si="77"/>
        <v>373100</v>
      </c>
      <c r="E281" s="26">
        <v>373.1</v>
      </c>
      <c r="F281" s="26" t="s">
        <v>76</v>
      </c>
      <c r="G281" s="27">
        <f>SUMIFS('Wkpr-Stdy Bal (ex. trnsptn)'!$G$9:$G$534,'Wkpr-Stdy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Summary'!$G$9:$G$238,'Wkpr-201612 TTP Adj Summary'!$B$9:$B$238,'Att B1 123118 Depr_Chg-ex trans'!$B281,'Wkpr-201612 TTP Adj Summary'!$C$9:$C$238,'Att B1 123118 Depr_Chg-ex trans'!$C281,'Wkpr-201612 TTP Adj Summary'!$D$9:$D$238,'Att B1 123118 Depr_Chg-ex trans'!$D281)</f>
        <v>2920880.85</v>
      </c>
      <c r="I281" s="37">
        <f>'Wkpr-Stdy Bal (ex. trnsptn)'!I281</f>
        <v>1.3600000000000001E-2</v>
      </c>
      <c r="J281" s="28">
        <f t="shared" si="78"/>
        <v>39723.979560000007</v>
      </c>
      <c r="L281" s="37">
        <f>'Wkpr-Stdy Bal (ex. trnsptn)'!L281</f>
        <v>9.9000000000000008E-3</v>
      </c>
      <c r="N281" s="28">
        <f t="shared" si="79"/>
        <v>28916.720415000003</v>
      </c>
      <c r="O281" s="28">
        <f t="shared" si="80"/>
        <v>-10807.259145000004</v>
      </c>
      <c r="Q281" s="27">
        <f>SUMIFS('Wkpr-Stdy Bal (ex. trnsptn)'!$Q$9:$Q$534,'Wkpr-Stdy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Summary'!$Q$9:$Q$238,'Wkpr-201612 TTP Adj Summary'!$B$9:$B$238,'Att B1 123118 Depr_Chg-ex trans'!$B281,'Wkpr-201612 TTP Adj Summary'!$C$9:$C$238,'Att B1 123118 Depr_Chg-ex trans'!$C281,'Wkpr-201612 TTP Adj Summary'!$D$9:$D$238,'Att B1 123118 Depr_Chg-ex trans'!$D281)</f>
        <v>-10807.259145000004</v>
      </c>
      <c r="R281" s="27">
        <f>SUMIFS('Wkpr-Stdy Bal (ex. trnsptn)'!$R$9:$R$534,'Wkpr-Stdy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Summary'!$R$9:$R$238,'Wkpr-201612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S281" s="27">
        <f>SUMIFS('Wkpr-Stdy Bal (ex. trnsptn)'!$S$9:$S$534,'Wkpr-Stdy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Summary'!$S$9:$S$238,'Wkpr-201612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T281" s="27">
        <f>SUMIFS('Wkpr-Stdy Bal (ex. trnsptn)'!$T$9:$T$534,'Wkpr-Stdy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Summary'!$T$9:$T$238,'Wkpr-201612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U281" s="27">
        <f>SUMIFS('Wkpr-Stdy Bal (ex. trnsptn)'!$U$9:$U$534,'Wkpr-Stdy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Summary'!$U$9:$U$238,'Wkpr-201612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</row>
    <row r="282" spans="1:21" x14ac:dyDescent="0.2">
      <c r="B282" s="26" t="s">
        <v>29</v>
      </c>
      <c r="C282" s="26" t="s">
        <v>82</v>
      </c>
      <c r="D282" s="26">
        <f t="shared" si="77"/>
        <v>373200</v>
      </c>
      <c r="E282" s="26">
        <v>373.2</v>
      </c>
      <c r="F282" s="26" t="s">
        <v>77</v>
      </c>
      <c r="G282" s="27">
        <f>SUMIFS('Wkpr-Stdy Bal (ex. trnsptn)'!$G$9:$G$534,'Wkpr-Stdy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Summary'!$G$9:$G$238,'Wkpr-201612 TTP Adj Summary'!$B$9:$B$238,'Att B1 123118 Depr_Chg-ex trans'!$B282,'Wkpr-201612 TTP Adj Summary'!$C$9:$C$238,'Att B1 123118 Depr_Chg-ex trans'!$C282,'Wkpr-201612 TTP Adj Summary'!$D$9:$D$238,'Att B1 123118 Depr_Chg-ex trans'!$D282)</f>
        <v>2722284.78</v>
      </c>
      <c r="I282" s="37">
        <f>'Wkpr-Stdy Bal (ex. trnsptn)'!I282</f>
        <v>1.9099999999999999E-2</v>
      </c>
      <c r="J282" s="28">
        <f t="shared" si="78"/>
        <v>51995.639297999995</v>
      </c>
      <c r="L282" s="37">
        <f>'Wkpr-Stdy Bal (ex. trnsptn)'!L282</f>
        <v>2.0099999999999996E-2</v>
      </c>
      <c r="N282" s="28">
        <f t="shared" si="79"/>
        <v>54717.924077999989</v>
      </c>
      <c r="O282" s="28">
        <f t="shared" si="80"/>
        <v>2722.2847799999945</v>
      </c>
      <c r="Q282" s="27">
        <f>SUMIFS('Wkpr-Stdy Bal (ex. trnsptn)'!$Q$9:$Q$534,'Wkpr-Stdy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Summary'!$Q$9:$Q$238,'Wkpr-201612 TTP Adj Summary'!$B$9:$B$238,'Att B1 123118 Depr_Chg-ex trans'!$B282,'Wkpr-201612 TTP Adj Summary'!$C$9:$C$238,'Att B1 123118 Depr_Chg-ex trans'!$C282,'Wkpr-201612 TTP Adj Summary'!$D$9:$D$238,'Att B1 123118 Depr_Chg-ex trans'!$D282)</f>
        <v>2722.2847799999945</v>
      </c>
      <c r="R282" s="27">
        <f>SUMIFS('Wkpr-Stdy Bal (ex. trnsptn)'!$R$9:$R$534,'Wkpr-Stdy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Summary'!$R$9:$R$238,'Wkpr-201612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S282" s="27">
        <f>SUMIFS('Wkpr-Stdy Bal (ex. trnsptn)'!$S$9:$S$534,'Wkpr-Stdy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Summary'!$S$9:$S$238,'Wkpr-201612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T282" s="27">
        <f>SUMIFS('Wkpr-Stdy Bal (ex. trnsptn)'!$T$9:$T$534,'Wkpr-Stdy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Summary'!$T$9:$T$238,'Wkpr-201612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U282" s="27">
        <f>SUMIFS('Wkpr-Stdy Bal (ex. trnsptn)'!$U$9:$U$534,'Wkpr-Stdy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Summary'!$U$9:$U$238,'Wkpr-201612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</row>
    <row r="283" spans="1:21" x14ac:dyDescent="0.2">
      <c r="B283" s="26" t="s">
        <v>29</v>
      </c>
      <c r="C283" s="26" t="s">
        <v>82</v>
      </c>
      <c r="D283" s="26">
        <f t="shared" si="77"/>
        <v>373300</v>
      </c>
      <c r="E283" s="26">
        <v>373.3</v>
      </c>
      <c r="F283" s="26" t="s">
        <v>78</v>
      </c>
      <c r="G283" s="27">
        <f>SUMIFS('Wkpr-Stdy Bal (ex. trnsptn)'!$G$9:$G$534,'Wkpr-Stdy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Summary'!$G$9:$G$238,'Wkpr-201612 TTP Adj Summary'!$B$9:$B$238,'Att B1 123118 Depr_Chg-ex trans'!$B283,'Wkpr-201612 TTP Adj Summary'!$C$9:$C$238,'Att B1 123118 Depr_Chg-ex trans'!$C283,'Wkpr-201612 TTP Adj Summary'!$D$9:$D$238,'Att B1 123118 Depr_Chg-ex trans'!$D283)</f>
        <v>7799145.0300000003</v>
      </c>
      <c r="I283" s="37">
        <f>'Wkpr-Stdy Bal (ex. trnsptn)'!I283</f>
        <v>2.4500000000000001E-2</v>
      </c>
      <c r="J283" s="28">
        <f t="shared" si="78"/>
        <v>191079.053235</v>
      </c>
      <c r="L283" s="37">
        <f>'Wkpr-Stdy Bal (ex. trnsptn)'!L283</f>
        <v>2.6099999999999998E-2</v>
      </c>
      <c r="N283" s="28">
        <f t="shared" si="79"/>
        <v>203557.685283</v>
      </c>
      <c r="O283" s="28">
        <f t="shared" si="80"/>
        <v>12478.632047999999</v>
      </c>
      <c r="Q283" s="27">
        <f>SUMIFS('Wkpr-Stdy Bal (ex. trnsptn)'!$Q$9:$Q$534,'Wkpr-Stdy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Summary'!$Q$9:$Q$238,'Wkpr-201612 TTP Adj Summary'!$B$9:$B$238,'Att B1 123118 Depr_Chg-ex trans'!$B283,'Wkpr-201612 TTP Adj Summary'!$C$9:$C$238,'Att B1 123118 Depr_Chg-ex trans'!$C283,'Wkpr-201612 TTP Adj Summary'!$D$9:$D$238,'Att B1 123118 Depr_Chg-ex trans'!$D283)</f>
        <v>12478.632047999999</v>
      </c>
      <c r="R283" s="27">
        <f>SUMIFS('Wkpr-Stdy Bal (ex. trnsptn)'!$R$9:$R$534,'Wkpr-Stdy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Summary'!$R$9:$R$238,'Wkpr-201612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S283" s="27">
        <f>SUMIFS('Wkpr-Stdy Bal (ex. trnsptn)'!$S$9:$S$534,'Wkpr-Stdy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Summary'!$S$9:$S$238,'Wkpr-201612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T283" s="27">
        <f>SUMIFS('Wkpr-Stdy Bal (ex. trnsptn)'!$T$9:$T$534,'Wkpr-Stdy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Summary'!$T$9:$T$238,'Wkpr-201612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U283" s="27">
        <f>SUMIFS('Wkpr-Stdy Bal (ex. trnsptn)'!$U$9:$U$534,'Wkpr-Stdy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Summary'!$U$9:$U$238,'Wkpr-201612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</row>
    <row r="284" spans="1:21" x14ac:dyDescent="0.2">
      <c r="B284" s="26" t="s">
        <v>29</v>
      </c>
      <c r="C284" s="26" t="s">
        <v>82</v>
      </c>
      <c r="D284" s="26">
        <f t="shared" si="77"/>
        <v>373400</v>
      </c>
      <c r="E284" s="26">
        <v>373.4</v>
      </c>
      <c r="F284" s="26" t="s">
        <v>79</v>
      </c>
      <c r="G284" s="27">
        <f>SUMIFS('Wkpr-Stdy Bal (ex. trnsptn)'!$G$9:$G$534,'Wkpr-Stdy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Summary'!$G$9:$G$238,'Wkpr-201612 TTP Adj Summary'!$B$9:$B$238,'Att B1 123118 Depr_Chg-ex trans'!$B284,'Wkpr-201612 TTP Adj Summary'!$C$9:$C$238,'Att B1 123118 Depr_Chg-ex trans'!$C284,'Wkpr-201612 TTP Adj Summary'!$D$9:$D$238,'Att B1 123118 Depr_Chg-ex trans'!$D284)</f>
        <v>16465771.23</v>
      </c>
      <c r="I284" s="37">
        <f>'Wkpr-Stdy Bal (ex. trnsptn)'!I284</f>
        <v>3.4799999999999998E-2</v>
      </c>
      <c r="J284" s="28">
        <f t="shared" si="78"/>
        <v>573008.83880399994</v>
      </c>
      <c r="L284" s="37">
        <f>'Wkpr-Stdy Bal (ex. trnsptn)'!L284</f>
        <v>3.04E-2</v>
      </c>
      <c r="N284" s="28">
        <f t="shared" si="79"/>
        <v>500559.44539200002</v>
      </c>
      <c r="O284" s="28">
        <f t="shared" si="80"/>
        <v>-72449.393411999918</v>
      </c>
      <c r="Q284" s="27">
        <f>SUMIFS('Wkpr-Stdy Bal (ex. trnsptn)'!$Q$9:$Q$534,'Wkpr-Stdy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Summary'!$Q$9:$Q$238,'Wkpr-201612 TTP Adj Summary'!$B$9:$B$238,'Att B1 123118 Depr_Chg-ex trans'!$B284,'Wkpr-201612 TTP Adj Summary'!$C$9:$C$238,'Att B1 123118 Depr_Chg-ex trans'!$C284,'Wkpr-201612 TTP Adj Summary'!$D$9:$D$238,'Att B1 123118 Depr_Chg-ex trans'!$D284)</f>
        <v>-72449.393411999918</v>
      </c>
      <c r="R284" s="27">
        <f>SUMIFS('Wkpr-Stdy Bal (ex. trnsptn)'!$R$9:$R$534,'Wkpr-Stdy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Summary'!$R$9:$R$238,'Wkpr-201612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S284" s="27">
        <f>SUMIFS('Wkpr-Stdy Bal (ex. trnsptn)'!$S$9:$S$534,'Wkpr-Stdy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Summary'!$S$9:$S$238,'Wkpr-201612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T284" s="27">
        <f>SUMIFS('Wkpr-Stdy Bal (ex. trnsptn)'!$T$9:$T$534,'Wkpr-Stdy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Summary'!$T$9:$T$238,'Wkpr-201612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U284" s="27">
        <f>SUMIFS('Wkpr-Stdy Bal (ex. trnsptn)'!$U$9:$U$534,'Wkpr-Stdy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Summary'!$U$9:$U$238,'Wkpr-201612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</row>
    <row r="285" spans="1:21" x14ac:dyDescent="0.2">
      <c r="B285" s="26" t="s">
        <v>29</v>
      </c>
      <c r="C285" s="26" t="s">
        <v>82</v>
      </c>
      <c r="D285" s="26">
        <f t="shared" si="77"/>
        <v>373500</v>
      </c>
      <c r="E285" s="26">
        <v>373.5</v>
      </c>
      <c r="F285" s="26" t="s">
        <v>80</v>
      </c>
      <c r="G285" s="27">
        <f>SUMIFS('Wkpr-Stdy Bal (ex. trnsptn)'!$G$9:$G$534,'Wkpr-Stdy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Summary'!$G$9:$G$238,'Wkpr-201612 TTP Adj Summary'!$B$9:$B$238,'Att B1 123118 Depr_Chg-ex trans'!$B285,'Wkpr-201612 TTP Adj Summary'!$C$9:$C$238,'Att B1 123118 Depr_Chg-ex trans'!$C285,'Wkpr-201612 TTP Adj Summary'!$D$9:$D$238,'Att B1 123118 Depr_Chg-ex trans'!$D285)</f>
        <v>11396749.050000001</v>
      </c>
      <c r="I285" s="37">
        <f>'Wkpr-Stdy Bal (ex. trnsptn)'!I285</f>
        <v>6.6600000000000006E-2</v>
      </c>
      <c r="J285" s="28">
        <f t="shared" si="78"/>
        <v>759023.48673000012</v>
      </c>
      <c r="L285" s="37">
        <f>'Wkpr-Stdy Bal (ex. trnsptn)'!L285</f>
        <v>3.1699999999999999E-2</v>
      </c>
      <c r="N285" s="28">
        <f t="shared" si="79"/>
        <v>361276.944885</v>
      </c>
      <c r="O285" s="28">
        <f t="shared" si="80"/>
        <v>-397746.54184500012</v>
      </c>
      <c r="Q285" s="27">
        <f>SUMIFS('Wkpr-Stdy Bal (ex. trnsptn)'!$Q$9:$Q$534,'Wkpr-Stdy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Summary'!$Q$9:$Q$238,'Wkpr-201612 TTP Adj Summary'!$B$9:$B$238,'Att B1 123118 Depr_Chg-ex trans'!$B285,'Wkpr-201612 TTP Adj Summary'!$C$9:$C$238,'Att B1 123118 Depr_Chg-ex trans'!$C285,'Wkpr-201612 TTP Adj Summary'!$D$9:$D$238,'Att B1 123118 Depr_Chg-ex trans'!$D285)</f>
        <v>-397746.54184500012</v>
      </c>
      <c r="R285" s="27">
        <f>SUMIFS('Wkpr-Stdy Bal (ex. trnsptn)'!$R$9:$R$534,'Wkpr-Stdy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Summary'!$R$9:$R$238,'Wkpr-201612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S285" s="27">
        <f>SUMIFS('Wkpr-Stdy Bal (ex. trnsptn)'!$S$9:$S$534,'Wkpr-Stdy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Summary'!$S$9:$S$238,'Wkpr-201612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T285" s="27">
        <f>SUMIFS('Wkpr-Stdy Bal (ex. trnsptn)'!$T$9:$T$534,'Wkpr-Stdy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Summary'!$T$9:$T$238,'Wkpr-201612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U285" s="27">
        <f>SUMIFS('Wkpr-Stdy Bal (ex. trnsptn)'!$U$9:$U$534,'Wkpr-Stdy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Summary'!$U$9:$U$238,'Wkpr-201612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</row>
    <row r="286" spans="1:21" x14ac:dyDescent="0.2">
      <c r="F286" s="26" t="s">
        <v>38</v>
      </c>
      <c r="G286" s="40">
        <f>SUM(G263:G285)</f>
        <v>1149395397.5999999</v>
      </c>
      <c r="I286" s="76">
        <f>J286/G286</f>
        <v>2.9249964289474201E-2</v>
      </c>
      <c r="J286" s="40">
        <f>SUM(J263:J285)</f>
        <v>33619774.334285997</v>
      </c>
      <c r="L286" s="76">
        <f>N286/G286</f>
        <v>2.4686815993639227E-2</v>
      </c>
      <c r="N286" s="40">
        <f>SUM(N263:N285)</f>
        <v>28374912.684486996</v>
      </c>
      <c r="O286" s="40">
        <f>SUM(O263:O285)</f>
        <v>-5244861.6497989977</v>
      </c>
      <c r="Q286" s="40">
        <f>SUM(Q263:Q285)</f>
        <v>-5244861.6535989987</v>
      </c>
      <c r="R286" s="40">
        <f>SUM(R263:R285)</f>
        <v>0</v>
      </c>
      <c r="S286" s="40">
        <f>SUM(S263:S285)</f>
        <v>0</v>
      </c>
      <c r="T286" s="40">
        <f>SUM(T263:T285)</f>
        <v>0</v>
      </c>
      <c r="U286" s="40">
        <f>SUM(U263:U285)</f>
        <v>0</v>
      </c>
    </row>
    <row r="287" spans="1:21" x14ac:dyDescent="0.2">
      <c r="J287" s="28"/>
      <c r="N287" s="28"/>
      <c r="O287" s="28"/>
      <c r="Q287" s="28"/>
      <c r="R287" s="28"/>
      <c r="S287" s="28"/>
      <c r="T287" s="28"/>
      <c r="U287" s="28"/>
    </row>
    <row r="288" spans="1:21" x14ac:dyDescent="0.2">
      <c r="A288" s="26" t="s">
        <v>176</v>
      </c>
      <c r="J288" s="28"/>
      <c r="N288" s="28"/>
      <c r="O288" s="28"/>
      <c r="Q288" s="28"/>
      <c r="R288" s="28"/>
      <c r="S288" s="28"/>
      <c r="T288" s="28"/>
      <c r="U288" s="28"/>
    </row>
    <row r="289" spans="1:21" x14ac:dyDescent="0.2">
      <c r="B289" s="26" t="s">
        <v>29</v>
      </c>
      <c r="C289" s="26" t="s">
        <v>58</v>
      </c>
      <c r="D289" s="26">
        <f>E289*1000</f>
        <v>362000</v>
      </c>
      <c r="E289" s="36">
        <v>362</v>
      </c>
      <c r="F289" s="26" t="s">
        <v>60</v>
      </c>
      <c r="G289" s="27">
        <f>SUMIFS('Wkpr-Stdy Bal (ex. trnsptn)'!$G$9:$G$534,'Wkpr-Stdy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Summary'!$G$9:$G$238,'Wkpr-201612 TTP Adj Summary'!$B$9:$B$238,'Att B1 123118 Depr_Chg-ex trans'!$B289,'Wkpr-201612 TTP Adj Summary'!$C$9:$C$238,'Att B1 123118 Depr_Chg-ex trans'!$C289,'Wkpr-201612 TTP Adj Summary'!$D$9:$D$238,'Att B1 123118 Depr_Chg-ex trans'!$D289)</f>
        <v>3078792.7</v>
      </c>
      <c r="I289" s="37">
        <f>'Wkpr-Stdy Bal (ex. trnsptn)'!I289</f>
        <v>1.9699999999999999E-2</v>
      </c>
      <c r="J289" s="28">
        <f>G289*I289</f>
        <v>60652.216189999999</v>
      </c>
      <c r="L289" s="37">
        <f>'Wkpr-Stdy Bal (ex. trnsptn)'!L289</f>
        <v>2.6800000000000001E-2</v>
      </c>
      <c r="N289" s="28">
        <f>G289*L289</f>
        <v>82511.644360000006</v>
      </c>
      <c r="O289" s="28">
        <f>N289-J289</f>
        <v>21859.428170000007</v>
      </c>
      <c r="Q289" s="27">
        <f>SUMIFS('Wkpr-Stdy Bal (ex. trnsptn)'!$Q$9:$Q$534,'Wkpr-Stdy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Summary'!$Q$9:$Q$238,'Wkpr-201612 TTP Adj Summary'!$B$9:$B$238,'Att B1 123118 Depr_Chg-ex trans'!$B289,'Wkpr-201612 TTP Adj Summary'!$C$9:$C$238,'Att B1 123118 Depr_Chg-ex trans'!$C289,'Wkpr-201612 TTP Adj Summary'!$D$9:$D$238,'Att B1 123118 Depr_Chg-ex trans'!$D289)</f>
        <v>14293.880080363007</v>
      </c>
      <c r="R289" s="27">
        <f>SUMIFS('Wkpr-Stdy Bal (ex. trnsptn)'!$R$9:$R$534,'Wkpr-Stdy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Summary'!$R$9:$R$238,'Wkpr-201612 TTP Adj Summary'!$B$9:$B$238,'Att B1 123118 Depr_Chg-ex trans'!$B289,'Wkpr-201612 TTP Adj Summary'!$C$9:$C$238,'Att B1 123118 Depr_Chg-ex trans'!$C289,'Wkpr-201612 TTP Adj Summary'!$D$9:$D$238,'Att B1 123118 Depr_Chg-ex trans'!$D289)</f>
        <v>7565.5480896370027</v>
      </c>
      <c r="S289" s="27">
        <f>SUMIFS('Wkpr-Stdy Bal (ex. trnsptn)'!$S$9:$S$534,'Wkpr-Stdy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Summary'!$S$9:$S$238,'Wkpr-201612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  <c r="T289" s="27">
        <f>SUMIFS('Wkpr-Stdy Bal (ex. trnsptn)'!$T$9:$T$534,'Wkpr-Stdy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Summary'!$T$9:$T$238,'Wkpr-201612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  <c r="U289" s="27">
        <f>SUMIFS('Wkpr-Stdy Bal (ex. trnsptn)'!$U$9:$U$534,'Wkpr-Stdy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Summary'!$U$9:$U$238,'Wkpr-201612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</row>
    <row r="290" spans="1:21" x14ac:dyDescent="0.2">
      <c r="B290" s="26" t="s">
        <v>29</v>
      </c>
      <c r="C290" s="26" t="s">
        <v>58</v>
      </c>
      <c r="D290" s="26">
        <f>E290*1000</f>
        <v>370000</v>
      </c>
      <c r="E290" s="36">
        <v>370</v>
      </c>
      <c r="F290" s="26" t="s">
        <v>75</v>
      </c>
      <c r="G290" s="27">
        <f>SUMIFS('Wkpr-Stdy Bal (ex. trnsptn)'!$G$9:$G$534,'Wkpr-Stdy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Summary'!$G$9:$G$238,'Wkpr-201612 TTP Adj Summary'!$B$9:$B$238,'Att B1 123118 Depr_Chg-ex trans'!$B290,'Wkpr-201612 TTP Adj Summary'!$C$9:$C$238,'Att B1 123118 Depr_Chg-ex trans'!$C290,'Wkpr-201612 TTP Adj Summary'!$D$9:$D$238,'Att B1 123118 Depr_Chg-ex trans'!$D290)</f>
        <v>157018.04</v>
      </c>
      <c r="I290" s="37">
        <f>'Wkpr-Stdy Bal (ex. trnsptn)'!I290</f>
        <v>3.39E-2</v>
      </c>
      <c r="J290" s="28">
        <f>G290*I290</f>
        <v>5322.911556</v>
      </c>
      <c r="L290" s="37">
        <f>'Wkpr-Stdy Bal (ex. trnsptn)'!L290</f>
        <v>2.8899999999999999E-2</v>
      </c>
      <c r="N290" s="28">
        <f>G290*L290</f>
        <v>4537.8213560000004</v>
      </c>
      <c r="O290" s="28">
        <f>N290-J290</f>
        <v>-785.09019999999964</v>
      </c>
      <c r="Q290" s="27">
        <f>SUMIFS('Wkpr-Stdy Bal (ex. trnsptn)'!$Q$9:$Q$534,'Wkpr-Stdy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Summary'!$Q$9:$Q$238,'Wkpr-201612 TTP Adj Summary'!$B$9:$B$238,'Att B1 123118 Depr_Chg-ex trans'!$B290,'Wkpr-201612 TTP Adj Summary'!$C$9:$C$238,'Att B1 123118 Depr_Chg-ex trans'!$C290,'Wkpr-201612 TTP Adj Summary'!$D$9:$D$238,'Att B1 123118 Depr_Chg-ex trans'!$D290)</f>
        <v>-513.37048177999986</v>
      </c>
      <c r="R290" s="27">
        <f>SUMIFS('Wkpr-Stdy Bal (ex. trnsptn)'!$R$9:$R$534,'Wkpr-Stdy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Summary'!$R$9:$R$238,'Wkpr-201612 TTP Adj Summary'!$B$9:$B$238,'Att B1 123118 Depr_Chg-ex trans'!$B290,'Wkpr-201612 TTP Adj Summary'!$C$9:$C$238,'Att B1 123118 Depr_Chg-ex trans'!$C290,'Wkpr-201612 TTP Adj Summary'!$D$9:$D$238,'Att B1 123118 Depr_Chg-ex trans'!$D290)</f>
        <v>-271.71971822</v>
      </c>
      <c r="S290" s="27">
        <f>SUMIFS('Wkpr-Stdy Bal (ex. trnsptn)'!$S$9:$S$534,'Wkpr-Stdy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Summary'!$S$9:$S$238,'Wkpr-201612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  <c r="T290" s="27">
        <f>SUMIFS('Wkpr-Stdy Bal (ex. trnsptn)'!$T$9:$T$534,'Wkpr-Stdy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Summary'!$T$9:$T$238,'Wkpr-201612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  <c r="U290" s="27">
        <f>SUMIFS('Wkpr-Stdy Bal (ex. trnsptn)'!$U$9:$U$534,'Wkpr-Stdy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Summary'!$U$9:$U$238,'Wkpr-201612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</row>
    <row r="291" spans="1:21" x14ac:dyDescent="0.2">
      <c r="F291" s="26" t="s">
        <v>38</v>
      </c>
      <c r="G291" s="40">
        <f>SUM(G289:G290)</f>
        <v>3235810.74</v>
      </c>
      <c r="I291" s="76">
        <f>J291/G291</f>
        <v>2.0389056421142849E-2</v>
      </c>
      <c r="J291" s="40">
        <f>SUM(J289:J290)</f>
        <v>65975.127745999998</v>
      </c>
      <c r="L291" s="76">
        <f>N291/G291</f>
        <v>2.6901902710169012E-2</v>
      </c>
      <c r="N291" s="40">
        <f>SUM(N289:N290)</f>
        <v>87049.465716000006</v>
      </c>
      <c r="O291" s="40">
        <f>SUM(O289:O290)</f>
        <v>21074.337970000008</v>
      </c>
      <c r="Q291" s="40">
        <f>SUM(Q289:Q290)</f>
        <v>13780.509598583008</v>
      </c>
      <c r="R291" s="40">
        <f>SUM(R289:R290)</f>
        <v>7293.8283714170029</v>
      </c>
      <c r="S291" s="40">
        <f>SUM(S289:S290)</f>
        <v>0</v>
      </c>
      <c r="T291" s="40">
        <f>SUM(T289:T290)</f>
        <v>0</v>
      </c>
      <c r="U291" s="40">
        <f>SUM(U289:U290)</f>
        <v>0</v>
      </c>
    </row>
    <row r="292" spans="1:21" x14ac:dyDescent="0.2">
      <c r="J292" s="28"/>
      <c r="N292" s="28"/>
      <c r="O292" s="28"/>
      <c r="Q292" s="28"/>
      <c r="R292" s="28"/>
      <c r="S292" s="28"/>
      <c r="T292" s="28"/>
      <c r="U292" s="28"/>
    </row>
    <row r="293" spans="1:21" x14ac:dyDescent="0.2">
      <c r="A293" s="26" t="s">
        <v>86</v>
      </c>
      <c r="J293" s="28"/>
      <c r="N293" s="28"/>
      <c r="O293" s="28"/>
      <c r="Q293" s="28"/>
      <c r="R293" s="28"/>
      <c r="S293" s="28"/>
      <c r="T293" s="28"/>
      <c r="U293" s="28"/>
    </row>
    <row r="294" spans="1:21" x14ac:dyDescent="0.2">
      <c r="B294" s="26" t="s">
        <v>29</v>
      </c>
      <c r="C294" s="26" t="s">
        <v>58</v>
      </c>
      <c r="D294" s="26">
        <f t="shared" ref="D294:D307" si="87">E294*1000</f>
        <v>390100</v>
      </c>
      <c r="E294" s="36">
        <v>390.1</v>
      </c>
      <c r="F294" s="26" t="s">
        <v>31</v>
      </c>
      <c r="G294" s="27">
        <f>SUMIFS('Wkpr-Stdy Bal (ex. trnsptn)'!$G$9:$G$534,'Wkpr-Stdy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Summary'!$G$9:$G$238,'Wkpr-201612 TTP Adj Summary'!$B$9:$B$238,'Att B1 123118 Depr_Chg-ex trans'!$B294,'Wkpr-201612 TTP Adj Summary'!$C$9:$C$238,'Att B1 123118 Depr_Chg-ex trans'!$C294,'Wkpr-201612 TTP Adj Summary'!$D$9:$D$238,'Att B1 123118 Depr_Chg-ex trans'!$D294)</f>
        <v>4417116.91</v>
      </c>
      <c r="I294" s="37">
        <f>'Wkpr-Stdy Bal (ex. trnsptn)'!I294</f>
        <v>1.67E-2</v>
      </c>
      <c r="J294" s="28">
        <f t="shared" ref="J294:J307" si="88">G294*I294</f>
        <v>73765.852396999995</v>
      </c>
      <c r="L294" s="37">
        <f>'Wkpr-Stdy Bal (ex. trnsptn)'!L294</f>
        <v>1.9E-2</v>
      </c>
      <c r="N294" s="28">
        <f t="shared" ref="N294:N307" si="89">G294*L294</f>
        <v>83925.221290000001</v>
      </c>
      <c r="O294" s="28">
        <f t="shared" ref="O294:O307" si="90">N294-J294</f>
        <v>10159.368893000006</v>
      </c>
      <c r="Q294" s="27">
        <f>SUMIFS('Wkpr-Stdy Bal (ex. trnsptn)'!$Q$9:$Q$534,'Wkpr-Stdy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Summary'!$Q$9:$Q$238,'Wkpr-201612 TTP Adj Summary'!$B$9:$B$238,'Att B1 123118 Depr_Chg-ex trans'!$B294,'Wkpr-201612 TTP Adj Summary'!$C$9:$C$238,'Att B1 123118 Depr_Chg-ex trans'!$C294,'Wkpr-201612 TTP Adj Summary'!$D$9:$D$238,'Att B1 123118 Depr_Chg-ex trans'!$D294)</f>
        <v>6643.211319132708</v>
      </c>
      <c r="R294" s="27">
        <f>SUMIFS('Wkpr-Stdy Bal (ex. trnsptn)'!$R$9:$R$534,'Wkpr-Stdy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Summary'!$R$9:$R$238,'Wkpr-201612 TTP Adj Summary'!$B$9:$B$238,'Att B1 123118 Depr_Chg-ex trans'!$B294,'Wkpr-201612 TTP Adj Summary'!$C$9:$C$238,'Att B1 123118 Depr_Chg-ex trans'!$C294,'Wkpr-201612 TTP Adj Summary'!$D$9:$D$238,'Att B1 123118 Depr_Chg-ex trans'!$D294)</f>
        <v>3516.1575738673018</v>
      </c>
      <c r="S294" s="27">
        <f>SUMIFS('Wkpr-Stdy Bal (ex. trnsptn)'!$S$9:$S$534,'Wkpr-Stdy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Summary'!$S$9:$S$238,'Wkpr-201612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  <c r="T294" s="27">
        <f>SUMIFS('Wkpr-Stdy Bal (ex. trnsptn)'!$T$9:$T$534,'Wkpr-Stdy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Summary'!$T$9:$T$238,'Wkpr-201612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  <c r="U294" s="27">
        <f>SUMIFS('Wkpr-Stdy Bal (ex. trnsptn)'!$U$9:$U$534,'Wkpr-Stdy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Summary'!$U$9:$U$238,'Wkpr-201612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</row>
    <row r="295" spans="1:21" x14ac:dyDescent="0.2">
      <c r="B295" s="26" t="s">
        <v>29</v>
      </c>
      <c r="C295" s="26" t="s">
        <v>58</v>
      </c>
      <c r="D295" s="26">
        <f t="shared" si="87"/>
        <v>391100</v>
      </c>
      <c r="E295" s="36">
        <v>391.1</v>
      </c>
      <c r="F295" s="26" t="s">
        <v>87</v>
      </c>
      <c r="G295" s="27">
        <f>SUMIFS('Wkpr-Stdy Bal (ex. trnsptn)'!$G$9:$G$534,'Wkpr-Stdy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Summary'!$G$9:$G$238,'Wkpr-201612 TTP Adj Summary'!$B$9:$B$238,'Att B1 123118 Depr_Chg-ex trans'!$B295,'Wkpr-201612 TTP Adj Summary'!$C$9:$C$238,'Att B1 123118 Depr_Chg-ex trans'!$C295,'Wkpr-201612 TTP Adj Summary'!$D$9:$D$238,'Att B1 123118 Depr_Chg-ex trans'!$D295)</f>
        <v>2141020.04</v>
      </c>
      <c r="I295" s="37">
        <f>'Wkpr-Stdy Bal (ex. trnsptn)'!I295</f>
        <v>0.21279999999999999</v>
      </c>
      <c r="J295" s="28">
        <f t="shared" si="88"/>
        <v>455609.06451200001</v>
      </c>
      <c r="L295" s="37">
        <f>'Wkpr-Stdy Bal (ex. trnsptn)'!L295</f>
        <v>0.2</v>
      </c>
      <c r="N295" s="28">
        <f t="shared" si="89"/>
        <v>428204.00800000003</v>
      </c>
      <c r="O295" s="28">
        <f t="shared" si="90"/>
        <v>-27405.056511999981</v>
      </c>
      <c r="Q295" s="27">
        <f>SUMIFS('Wkpr-Stdy Bal (ex. trnsptn)'!$Q$9:$Q$534,'Wkpr-Stdy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Summary'!$Q$9:$Q$238,'Wkpr-201612 TTP Adj Summary'!$B$9:$B$238,'Att B1 123118 Depr_Chg-ex trans'!$B295,'Wkpr-201612 TTP Adj Summary'!$C$9:$C$238,'Att B1 123118 Depr_Chg-ex trans'!$C295,'Wkpr-201612 TTP Adj Summary'!$D$9:$D$238,'Att B1 123118 Depr_Chg-ex trans'!$D295)</f>
        <v>-17920.166453196784</v>
      </c>
      <c r="R295" s="27">
        <f>SUMIFS('Wkpr-Stdy Bal (ex. trnsptn)'!$R$9:$R$534,'Wkpr-Stdy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Summary'!$R$9:$R$238,'Wkpr-201612 TTP Adj Summary'!$B$9:$B$238,'Att B1 123118 Depr_Chg-ex trans'!$B295,'Wkpr-201612 TTP Adj Summary'!$C$9:$C$238,'Att B1 123118 Depr_Chg-ex trans'!$C295,'Wkpr-201612 TTP Adj Summary'!$D$9:$D$238,'Att B1 123118 Depr_Chg-ex trans'!$D295)</f>
        <v>-9484.8900588031975</v>
      </c>
      <c r="S295" s="27">
        <f>SUMIFS('Wkpr-Stdy Bal (ex. trnsptn)'!$S$9:$S$534,'Wkpr-Stdy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Summary'!$S$9:$S$238,'Wkpr-201612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  <c r="T295" s="27">
        <f>SUMIFS('Wkpr-Stdy Bal (ex. trnsptn)'!$T$9:$T$534,'Wkpr-Stdy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Summary'!$T$9:$T$238,'Wkpr-201612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  <c r="U295" s="27">
        <f>SUMIFS('Wkpr-Stdy Bal (ex. trnsptn)'!$U$9:$U$534,'Wkpr-Stdy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Summary'!$U$9:$U$238,'Wkpr-201612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</row>
    <row r="296" spans="1:21" x14ac:dyDescent="0.2">
      <c r="B296" s="26" t="s">
        <v>29</v>
      </c>
      <c r="C296" s="26" t="s">
        <v>58</v>
      </c>
      <c r="D296" s="26">
        <f t="shared" si="87"/>
        <v>392246</v>
      </c>
      <c r="E296" s="36">
        <v>392.24599999999998</v>
      </c>
      <c r="F296" s="26" t="s">
        <v>87</v>
      </c>
      <c r="G296" s="27">
        <f>SUMIFS('Wkpr-Stdy Bal (ex. trnsptn)'!$G$9:$G$534,'Wkpr-Stdy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Summary'!$G$9:$G$238,'Wkpr-201612 TTP Adj Summary'!$B$9:$B$238,'Att B1 123118 Depr_Chg-ex trans'!$B296,'Wkpr-201612 TTP Adj Summary'!$C$9:$C$238,'Att B1 123118 Depr_Chg-ex trans'!$C296,'Wkpr-201612 TTP Adj Summary'!$D$9:$D$238,'Att B1 123118 Depr_Chg-ex trans'!$D296)</f>
        <v>135056.17000000001</v>
      </c>
      <c r="I296" s="37">
        <f>'Wkpr-Stdy Bal (ex. trnsptn)'!I296</f>
        <v>7.1599999999999997E-2</v>
      </c>
      <c r="J296" s="28">
        <f t="shared" ref="J296" si="91">G296*I296</f>
        <v>9670.0217720000001</v>
      </c>
      <c r="L296" s="37">
        <f>'Wkpr-Stdy Bal (ex. trnsptn)'!L296</f>
        <v>7.1599999999999997E-2</v>
      </c>
      <c r="N296" s="28">
        <f t="shared" ref="N296" si="92">G296*L296</f>
        <v>9670.0217720000001</v>
      </c>
      <c r="O296" s="28">
        <f t="shared" ref="O296" si="93">N296-J296</f>
        <v>0</v>
      </c>
      <c r="Q296" s="27">
        <f>SUMIFS('Wkpr-Stdy Bal (ex. trnsptn)'!$Q$9:$Q$534,'Wkpr-Stdy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Summary'!$Q$9:$Q$238,'Wkpr-201612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R296" s="27">
        <f>SUMIFS('Wkpr-Stdy Bal (ex. trnsptn)'!$R$9:$R$534,'Wkpr-Stdy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Summary'!$R$9:$R$238,'Wkpr-201612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S296" s="27">
        <f>SUMIFS('Wkpr-Stdy Bal (ex. trnsptn)'!$S$9:$S$534,'Wkpr-Stdy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Summary'!$S$9:$S$238,'Wkpr-201612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T296" s="27">
        <f>SUMIFS('Wkpr-Stdy Bal (ex. trnsptn)'!$T$9:$T$534,'Wkpr-Stdy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Summary'!$T$9:$T$238,'Wkpr-201612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U296" s="27">
        <f>SUMIFS('Wkpr-Stdy Bal (ex. trnsptn)'!$U$9:$U$534,'Wkpr-Stdy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Summary'!$U$9:$U$238,'Wkpr-201612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</row>
    <row r="297" spans="1:21" x14ac:dyDescent="0.2">
      <c r="B297" s="42" t="s">
        <v>29</v>
      </c>
      <c r="C297" s="42" t="s">
        <v>58</v>
      </c>
      <c r="D297" s="42">
        <v>393246</v>
      </c>
      <c r="E297" s="118">
        <v>393.24599999999998</v>
      </c>
      <c r="F297" s="26" t="s">
        <v>87</v>
      </c>
      <c r="G297" s="27">
        <f>SUMIFS('Wkpr-Stdy Bal (ex. trnsptn)'!$G$9:$G$534,'Wkpr-Stdy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Summary'!$G$9:$G$238,'Wkpr-201612 TTP Adj Summary'!$B$9:$B$238,'Att B1 123118 Depr_Chg-ex trans'!$B297,'Wkpr-201612 TTP Adj Summary'!$C$9:$C$238,'Att B1 123118 Depr_Chg-ex trans'!$C297,'Wkpr-201612 TTP Adj Summary'!$D$9:$D$238,'Att B1 123118 Depr_Chg-ex trans'!$D297)</f>
        <v>67838.92</v>
      </c>
      <c r="I297" s="37">
        <f>'Wkpr-Stdy Bal (ex. trnsptn)'!I297</f>
        <v>9.7799999999999998E-2</v>
      </c>
      <c r="J297" s="28">
        <f t="shared" ref="J297" si="94">G297*I297</f>
        <v>6634.6463759999997</v>
      </c>
      <c r="L297" s="37">
        <f>'Wkpr-Stdy Bal (ex. trnsptn)'!L297</f>
        <v>9.7799999999999998E-2</v>
      </c>
      <c r="N297" s="28">
        <f t="shared" ref="N297" si="95">G297*L297</f>
        <v>6634.6463759999997</v>
      </c>
      <c r="O297" s="28">
        <f t="shared" ref="O297" si="96">N297-J297</f>
        <v>0</v>
      </c>
      <c r="Q297" s="27">
        <f>SUMIFS('Wkpr-Stdy Bal (ex. trnsptn)'!$Q$9:$Q$534,'Wkpr-Stdy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Summary'!$Q$9:$Q$238,'Wkpr-201612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R297" s="27">
        <f>SUMIFS('Wkpr-Stdy Bal (ex. trnsptn)'!$R$9:$R$534,'Wkpr-Stdy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Summary'!$R$9:$R$238,'Wkpr-201612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S297" s="27">
        <f>SUMIFS('Wkpr-Stdy Bal (ex. trnsptn)'!$S$9:$S$534,'Wkpr-Stdy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Summary'!$S$9:$S$238,'Wkpr-201612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T297" s="27">
        <f>SUMIFS('Wkpr-Stdy Bal (ex. trnsptn)'!$T$9:$T$534,'Wkpr-Stdy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Summary'!$T$9:$T$238,'Wkpr-201612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U297" s="27">
        <f>SUMIFS('Wkpr-Stdy Bal (ex. trnsptn)'!$U$9:$U$534,'Wkpr-Stdy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Summary'!$U$9:$U$238,'Wkpr-201612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</row>
    <row r="298" spans="1:21" x14ac:dyDescent="0.2">
      <c r="B298" s="26" t="s">
        <v>29</v>
      </c>
      <c r="C298" s="26" t="s">
        <v>58</v>
      </c>
      <c r="D298" s="26">
        <f t="shared" si="87"/>
        <v>393000</v>
      </c>
      <c r="E298" s="36">
        <v>393</v>
      </c>
      <c r="F298" s="26" t="s">
        <v>88</v>
      </c>
      <c r="G298" s="27">
        <f>SUMIFS('Wkpr-Stdy Bal (ex. trnsptn)'!$G$9:$G$534,'Wkpr-Stdy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Summary'!$G$9:$G$238,'Wkpr-201612 TTP Adj Summary'!$B$9:$B$238,'Att B1 123118 Depr_Chg-ex trans'!$B298,'Wkpr-201612 TTP Adj Summary'!$C$9:$C$238,'Att B1 123118 Depr_Chg-ex trans'!$C298,'Wkpr-201612 TTP Adj Summary'!$D$9:$D$238,'Att B1 123118 Depr_Chg-ex trans'!$D298)</f>
        <v>374425.61</v>
      </c>
      <c r="I298" s="37">
        <f>'Wkpr-Stdy Bal (ex. trnsptn)'!I298</f>
        <v>4.58E-2</v>
      </c>
      <c r="J298" s="28">
        <f t="shared" si="88"/>
        <v>17148.692938</v>
      </c>
      <c r="L298" s="37">
        <f>'Wkpr-Stdy Bal (ex. trnsptn)'!L298</f>
        <v>0.04</v>
      </c>
      <c r="N298" s="28">
        <f t="shared" si="89"/>
        <v>14977.0244</v>
      </c>
      <c r="O298" s="28">
        <f t="shared" si="90"/>
        <v>-2171.6685379999999</v>
      </c>
      <c r="Q298" s="27">
        <f>SUMIFS('Wkpr-Stdy Bal (ex. trnsptn)'!$Q$9:$Q$534,'Wkpr-Stdy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Summary'!$Q$9:$Q$238,'Wkpr-201612 TTP Adj Summary'!$B$9:$B$238,'Att B1 123118 Depr_Chg-ex trans'!$B298,'Wkpr-201612 TTP Adj Summary'!$C$9:$C$238,'Att B1 123118 Depr_Chg-ex trans'!$C298,'Wkpr-201612 TTP Adj Summary'!$D$9:$D$238,'Att B1 123118 Depr_Chg-ex trans'!$D298)</f>
        <v>-1420.0540569981986</v>
      </c>
      <c r="R298" s="27">
        <f>SUMIFS('Wkpr-Stdy Bal (ex. trnsptn)'!$R$9:$R$534,'Wkpr-Stdy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Summary'!$R$9:$R$238,'Wkpr-201612 TTP Adj Summary'!$B$9:$B$238,'Att B1 123118 Depr_Chg-ex trans'!$B298,'Wkpr-201612 TTP Adj Summary'!$C$9:$C$238,'Att B1 123118 Depr_Chg-ex trans'!$C298,'Wkpr-201612 TTP Adj Summary'!$D$9:$D$238,'Att B1 123118 Depr_Chg-ex trans'!$D298)</f>
        <v>-751.6144810017995</v>
      </c>
      <c r="S298" s="27">
        <f>SUMIFS('Wkpr-Stdy Bal (ex. trnsptn)'!$S$9:$S$534,'Wkpr-Stdy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Summary'!$S$9:$S$238,'Wkpr-201612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  <c r="T298" s="27">
        <f>SUMIFS('Wkpr-Stdy Bal (ex. trnsptn)'!$T$9:$T$534,'Wkpr-Stdy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Summary'!$T$9:$T$238,'Wkpr-201612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  <c r="U298" s="27">
        <f>SUMIFS('Wkpr-Stdy Bal (ex. trnsptn)'!$U$9:$U$534,'Wkpr-Stdy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Summary'!$U$9:$U$238,'Wkpr-201612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</row>
    <row r="299" spans="1:21" x14ac:dyDescent="0.2">
      <c r="B299" s="26" t="s">
        <v>29</v>
      </c>
      <c r="C299" s="26" t="s">
        <v>58</v>
      </c>
      <c r="D299" s="26">
        <f t="shared" si="87"/>
        <v>394000</v>
      </c>
      <c r="E299" s="36">
        <v>394</v>
      </c>
      <c r="F299" s="26" t="s">
        <v>89</v>
      </c>
      <c r="G299" s="27">
        <f>SUMIFS('Wkpr-Stdy Bal (ex. trnsptn)'!$G$9:$G$534,'Wkpr-Stdy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Summary'!$G$9:$G$238,'Wkpr-201612 TTP Adj Summary'!$B$9:$B$238,'Att B1 123118 Depr_Chg-ex trans'!$B299,'Wkpr-201612 TTP Adj Summary'!$C$9:$C$238,'Att B1 123118 Depr_Chg-ex trans'!$C299,'Wkpr-201612 TTP Adj Summary'!$D$9:$D$238,'Att B1 123118 Depr_Chg-ex trans'!$D299)</f>
        <v>4517312.68</v>
      </c>
      <c r="I299" s="37">
        <f>'Wkpr-Stdy Bal (ex. trnsptn)'!I299</f>
        <v>4.7800000000000002E-2</v>
      </c>
      <c r="J299" s="28">
        <f t="shared" si="88"/>
        <v>215927.54610400001</v>
      </c>
      <c r="L299" s="37">
        <f>'Wkpr-Stdy Bal (ex. trnsptn)'!L299</f>
        <v>0.05</v>
      </c>
      <c r="N299" s="28">
        <f t="shared" si="89"/>
        <v>225865.63399999999</v>
      </c>
      <c r="O299" s="28">
        <f t="shared" si="90"/>
        <v>9938.0878959999827</v>
      </c>
      <c r="Q299" s="27">
        <f>SUMIFS('Wkpr-Stdy Bal (ex. trnsptn)'!$Q$9:$Q$534,'Wkpr-Stdy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Summary'!$Q$9:$Q$238,'Wkpr-201612 TTP Adj Summary'!$B$9:$B$238,'Att B1 123118 Depr_Chg-ex trans'!$B299,'Wkpr-201612 TTP Adj Summary'!$C$9:$C$238,'Att B1 123118 Depr_Chg-ex trans'!$C299,'Wkpr-201612 TTP Adj Summary'!$D$9:$D$238,'Att B1 123118 Depr_Chg-ex trans'!$D299)</f>
        <v>6498.5156751943869</v>
      </c>
      <c r="R299" s="27">
        <f>SUMIFS('Wkpr-Stdy Bal (ex. trnsptn)'!$R$9:$R$534,'Wkpr-Stdy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Summary'!$R$9:$R$238,'Wkpr-201612 TTP Adj Summary'!$B$9:$B$238,'Att B1 123118 Depr_Chg-ex trans'!$B299,'Wkpr-201612 TTP Adj Summary'!$C$9:$C$238,'Att B1 123118 Depr_Chg-ex trans'!$C299,'Wkpr-201612 TTP Adj Summary'!$D$9:$D$238,'Att B1 123118 Depr_Chg-ex trans'!$D299)</f>
        <v>3439.5722208055959</v>
      </c>
      <c r="S299" s="27">
        <f>SUMIFS('Wkpr-Stdy Bal (ex. trnsptn)'!$S$9:$S$534,'Wkpr-Stdy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Summary'!$S$9:$S$238,'Wkpr-201612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  <c r="T299" s="27">
        <f>SUMIFS('Wkpr-Stdy Bal (ex. trnsptn)'!$T$9:$T$534,'Wkpr-Stdy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Summary'!$T$9:$T$238,'Wkpr-201612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  <c r="U299" s="27">
        <f>SUMIFS('Wkpr-Stdy Bal (ex. trnsptn)'!$U$9:$U$534,'Wkpr-Stdy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Summary'!$U$9:$U$238,'Wkpr-201612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</row>
    <row r="300" spans="1:21" x14ac:dyDescent="0.2">
      <c r="B300" s="26" t="s">
        <v>29</v>
      </c>
      <c r="C300" s="26" t="s">
        <v>58</v>
      </c>
      <c r="D300" s="26">
        <f t="shared" si="87"/>
        <v>394100</v>
      </c>
      <c r="E300" s="36">
        <v>394.1</v>
      </c>
      <c r="F300" s="26" t="s">
        <v>90</v>
      </c>
      <c r="G300" s="27">
        <f>SUMIFS('Wkpr-Stdy Bal (ex. trnsptn)'!$G$9:$G$534,'Wkpr-Stdy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Summary'!$G$9:$G$238,'Wkpr-201612 TTP Adj Summary'!$B$9:$B$238,'Att B1 123118 Depr_Chg-ex trans'!$B300,'Wkpr-201612 TTP Adj Summary'!$C$9:$C$238,'Att B1 123118 Depr_Chg-ex trans'!$C300,'Wkpr-201612 TTP Adj Summary'!$D$9:$D$238,'Att B1 123118 Depr_Chg-ex trans'!$D300)</f>
        <v>113841.23</v>
      </c>
      <c r="I300" s="37">
        <f>'Wkpr-Stdy Bal (ex. trnsptn)'!I300</f>
        <v>0.1</v>
      </c>
      <c r="J300" s="28">
        <f t="shared" si="88"/>
        <v>11384.123</v>
      </c>
      <c r="L300" s="37">
        <f>'Wkpr-Stdy Bal (ex. trnsptn)'!L300</f>
        <v>0.10539999999999999</v>
      </c>
      <c r="N300" s="28">
        <f t="shared" si="89"/>
        <v>11998.865641999999</v>
      </c>
      <c r="O300" s="28">
        <f t="shared" si="90"/>
        <v>614.74264199999925</v>
      </c>
      <c r="Q300" s="27">
        <f>SUMIFS('Wkpr-Stdy Bal (ex. trnsptn)'!$Q$9:$Q$534,'Wkpr-Stdy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Summary'!$Q$9:$Q$238,'Wkpr-201612 TTP Adj Summary'!$B$9:$B$238,'Att B1 123118 Depr_Chg-ex trans'!$B300,'Wkpr-201612 TTP Adj Summary'!$C$9:$C$238,'Att B1 123118 Depr_Chg-ex trans'!$C300,'Wkpr-201612 TTP Adj Summary'!$D$9:$D$238,'Att B1 123118 Depr_Chg-ex trans'!$D300)</f>
        <v>401.98021360379971</v>
      </c>
      <c r="R300" s="27">
        <f>SUMIFS('Wkpr-Stdy Bal (ex. trnsptn)'!$R$9:$R$534,'Wkpr-Stdy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Summary'!$R$9:$R$238,'Wkpr-201612 TTP Adj Summary'!$B$9:$B$238,'Att B1 123118 Depr_Chg-ex trans'!$B300,'Wkpr-201612 TTP Adj Summary'!$C$9:$C$238,'Att B1 123118 Depr_Chg-ex trans'!$C300,'Wkpr-201612 TTP Adj Summary'!$D$9:$D$238,'Att B1 123118 Depr_Chg-ex trans'!$D300)</f>
        <v>212.76242839619954</v>
      </c>
      <c r="S300" s="27">
        <f>SUMIFS('Wkpr-Stdy Bal (ex. trnsptn)'!$S$9:$S$534,'Wkpr-Stdy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Summary'!$S$9:$S$238,'Wkpr-201612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  <c r="T300" s="27">
        <f>SUMIFS('Wkpr-Stdy Bal (ex. trnsptn)'!$T$9:$T$534,'Wkpr-Stdy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Summary'!$T$9:$T$238,'Wkpr-201612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  <c r="U300" s="27">
        <f>SUMIFS('Wkpr-Stdy Bal (ex. trnsptn)'!$U$9:$U$534,'Wkpr-Stdy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Summary'!$U$9:$U$238,'Wkpr-201612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</row>
    <row r="301" spans="1:21" x14ac:dyDescent="0.2">
      <c r="B301" s="26" t="s">
        <v>29</v>
      </c>
      <c r="C301" s="26" t="s">
        <v>58</v>
      </c>
      <c r="D301" s="26">
        <f t="shared" si="87"/>
        <v>395000</v>
      </c>
      <c r="E301" s="36">
        <v>395</v>
      </c>
      <c r="F301" s="26" t="s">
        <v>91</v>
      </c>
      <c r="G301" s="27">
        <f>SUMIFS('Wkpr-Stdy Bal (ex. trnsptn)'!$G$9:$G$534,'Wkpr-Stdy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Summary'!$G$9:$G$238,'Wkpr-201612 TTP Adj Summary'!$B$9:$B$238,'Att B1 123118 Depr_Chg-ex trans'!$B301,'Wkpr-201612 TTP Adj Summary'!$C$9:$C$238,'Att B1 123118 Depr_Chg-ex trans'!$C301,'Wkpr-201612 TTP Adj Summary'!$D$9:$D$238,'Att B1 123118 Depr_Chg-ex trans'!$D301)</f>
        <v>1201154.26</v>
      </c>
      <c r="I301" s="37">
        <f>'Wkpr-Stdy Bal (ex. trnsptn)'!I301</f>
        <v>0.13730000000000001</v>
      </c>
      <c r="J301" s="28">
        <f t="shared" si="88"/>
        <v>164918.47989800002</v>
      </c>
      <c r="L301" s="37">
        <f>'Wkpr-Stdy Bal (ex. trnsptn)'!L301</f>
        <v>6.6699999999999995E-2</v>
      </c>
      <c r="N301" s="28">
        <f t="shared" si="89"/>
        <v>80116.989141999991</v>
      </c>
      <c r="O301" s="28">
        <f t="shared" si="90"/>
        <v>-84801.490756000028</v>
      </c>
      <c r="Q301" s="27">
        <f>SUMIFS('Wkpr-Stdy Bal (ex. trnsptn)'!$Q$9:$Q$534,'Wkpr-Stdy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Summary'!$Q$9:$Q$238,'Wkpr-201612 TTP Adj Summary'!$B$9:$B$238,'Att B1 123118 Depr_Chg-ex trans'!$B301,'Wkpr-201612 TTP Adj Summary'!$C$9:$C$238,'Att B1 123118 Depr_Chg-ex trans'!$C301,'Wkpr-201612 TTP Adj Summary'!$D$9:$D$238,'Att B1 123118 Depr_Chg-ex trans'!$D301)</f>
        <v>-55451.694805348416</v>
      </c>
      <c r="R301" s="27">
        <f>SUMIFS('Wkpr-Stdy Bal (ex. trnsptn)'!$R$9:$R$534,'Wkpr-Stdy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Summary'!$R$9:$R$238,'Wkpr-201612 TTP Adj Summary'!$B$9:$B$238,'Att B1 123118 Depr_Chg-ex trans'!$B301,'Wkpr-201612 TTP Adj Summary'!$C$9:$C$238,'Att B1 123118 Depr_Chg-ex trans'!$C301,'Wkpr-201612 TTP Adj Summary'!$D$9:$D$238,'Att B1 123118 Depr_Chg-ex trans'!$D301)</f>
        <v>-29349.795950651605</v>
      </c>
      <c r="S301" s="27">
        <f>SUMIFS('Wkpr-Stdy Bal (ex. trnsptn)'!$S$9:$S$534,'Wkpr-Stdy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Summary'!$S$9:$S$238,'Wkpr-201612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  <c r="T301" s="27">
        <f>SUMIFS('Wkpr-Stdy Bal (ex. trnsptn)'!$T$9:$T$534,'Wkpr-Stdy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Summary'!$T$9:$T$238,'Wkpr-201612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  <c r="U301" s="27">
        <f>SUMIFS('Wkpr-Stdy Bal (ex. trnsptn)'!$U$9:$U$534,'Wkpr-Stdy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Summary'!$U$9:$U$238,'Wkpr-201612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</row>
    <row r="302" spans="1:21" x14ac:dyDescent="0.2">
      <c r="E302" s="36"/>
      <c r="G302" s="27"/>
      <c r="I302" s="37"/>
      <c r="J302" s="28"/>
      <c r="L302" s="37"/>
      <c r="N302" s="28"/>
      <c r="O302" s="28"/>
      <c r="Q302" s="27"/>
      <c r="R302" s="27"/>
      <c r="S302" s="27"/>
      <c r="T302" s="27"/>
      <c r="U302" s="27"/>
    </row>
    <row r="303" spans="1:21" x14ac:dyDescent="0.2">
      <c r="B303" s="26" t="s">
        <v>29</v>
      </c>
      <c r="C303" s="26" t="s">
        <v>58</v>
      </c>
      <c r="D303" s="26">
        <f t="shared" si="87"/>
        <v>397000</v>
      </c>
      <c r="E303" s="36">
        <v>397</v>
      </c>
      <c r="F303" s="26" t="s">
        <v>92</v>
      </c>
      <c r="G303" s="27">
        <f>SUMIFS('Wkpr-Stdy Bal (ex. trnsptn)'!$G$9:$G$534,'Wkpr-Stdy Bal (ex. trnsptn)'!$B$9:$B$534,'Att B1 123118 Depr_Chg-ex trans'!$B303,'Wkpr-Stdy Bal (ex. trnsptn)'!$C$9:$C$534,'Att B1 123118 Depr_Chg-ex trans'!$C303,'Wkpr-Stdy Bal (ex. trnsptn)'!$D$9:$D$534,'Att B1 123118 Depr_Chg-ex trans'!$D303)+SUMIFS('Wkpr-201612 TTP Adj Summary'!$G$9:$G$238,'Wkpr-201612 TTP Adj Summary'!$B$9:$B$238,'Att B1 123118 Depr_Chg-ex trans'!$B303,'Wkpr-201612 TTP Adj Summary'!$C$9:$C$238,'Att B1 123118 Depr_Chg-ex trans'!$C303,'Wkpr-201612 TTP Adj Summary'!$D$9:$D$238,'Att B1 123118 Depr_Chg-ex trans'!$D303)</f>
        <v>46298554.57</v>
      </c>
      <c r="I303" s="37">
        <f>'Wkpr-Stdy Bal (ex. trnsptn)'!I303</f>
        <v>2.81E-2</v>
      </c>
      <c r="J303" s="28"/>
      <c r="L303" s="37">
        <f>'Wkpr-Stdy Bal (ex. trnsptn)'!L303</f>
        <v>6.6699999999999995E-2</v>
      </c>
      <c r="N303" s="28"/>
      <c r="O303" s="28"/>
      <c r="Q303" s="27"/>
      <c r="R303" s="27"/>
      <c r="S303" s="27"/>
      <c r="T303" s="27"/>
      <c r="U303" s="27"/>
    </row>
    <row r="304" spans="1:21" x14ac:dyDescent="0.2">
      <c r="E304" s="36"/>
      <c r="F304" s="26" t="s">
        <v>260</v>
      </c>
      <c r="G304" s="27">
        <f>'Wkpr-Stdy Bal (ex. trnsptn)'!G304</f>
        <v>11925277.85</v>
      </c>
      <c r="I304" s="37">
        <f>'Wkpr-Stdy Bal (ex. trnsptn)'!I304</f>
        <v>2.81E-2</v>
      </c>
      <c r="J304" s="28">
        <f t="shared" si="88"/>
        <v>335100.307585</v>
      </c>
      <c r="L304" s="45">
        <f>'Wkpr-Stdy Bal (ex. trnsptn)'!L304</f>
        <v>0</v>
      </c>
      <c r="N304" s="28">
        <f>G304*L304</f>
        <v>0</v>
      </c>
      <c r="O304" s="28">
        <f>N304-J304</f>
        <v>-335100.307585</v>
      </c>
      <c r="Q304" s="27">
        <f>'Wkpr-Stdy Bal (ex. trnsptn)'!Q304</f>
        <v>-219122.0911298315</v>
      </c>
      <c r="R304" s="27">
        <f>'Wkpr-Stdy Bal (ex. trnsptn)'!R304</f>
        <v>-115978.21645516848</v>
      </c>
      <c r="S304" s="27">
        <f>'Wkpr-Stdy Bal (ex. trnsptn)'!S304</f>
        <v>0</v>
      </c>
      <c r="T304" s="27">
        <f>'Wkpr-Stdy Bal (ex. trnsptn)'!T304</f>
        <v>0</v>
      </c>
      <c r="U304" s="27">
        <f>'Wkpr-Stdy Bal (ex. trnsptn)'!U304</f>
        <v>0</v>
      </c>
    </row>
    <row r="305" spans="1:21" x14ac:dyDescent="0.2">
      <c r="E305" s="36"/>
      <c r="F305" s="26" t="s">
        <v>261</v>
      </c>
      <c r="G305" s="27">
        <f>G303-G304</f>
        <v>34373276.719999999</v>
      </c>
      <c r="I305" s="37">
        <f>'Wkpr-Stdy Bal (ex. trnsptn)'!I305</f>
        <v>2.81E-2</v>
      </c>
      <c r="J305" s="28">
        <f t="shared" si="88"/>
        <v>965889.075832</v>
      </c>
      <c r="L305" s="37">
        <f>'Wkpr-Stdy Bal (ex. trnsptn)'!L305</f>
        <v>6.6699999999999995E-2</v>
      </c>
      <c r="N305" s="28">
        <f>G305*L305</f>
        <v>2292697.5572239999</v>
      </c>
      <c r="O305" s="28">
        <f>N305-J305</f>
        <v>1326808.4813919999</v>
      </c>
      <c r="Q305" s="27">
        <f>'Wkpr-Stdy Bal (ex. trnsptn)'!Q305+SUMIFS('Wkpr-201612 TTP Adj Summary'!Q$9:Q$238,'Wkpr-201612 TTP Adj Summary'!$B$9:$B$238,'Att B1 123118 Depr_Chg-ex trans'!$B303,'Wkpr-201612 TTP Adj Summary'!$C$9:$C$238,'Att B1 123118 Depr_Chg-ex trans'!$C303,'Wkpr-201612 TTP Adj Summary'!$D$9:$D$238,'Att B1 123118 Depr_Chg-ex trans'!$D303)</f>
        <v>867600.06598222873</v>
      </c>
      <c r="R305" s="27">
        <f>'Wkpr-Stdy Bal (ex. trnsptn)'!R305+SUMIFS('Wkpr-201612 TTP Adj Summary'!R$9:R$238,'Wkpr-201612 TTP Adj Summary'!$B$9:$B$238,'Att B1 123118 Depr_Chg-ex trans'!$B303,'Wkpr-201612 TTP Adj Summary'!$C$9:$C$238,'Att B1 123118 Depr_Chg-ex trans'!$C303,'Wkpr-201612 TTP Adj Summary'!$D$9:$D$238,'Att B1 123118 Depr_Chg-ex trans'!$D303)</f>
        <v>459208.41540977109</v>
      </c>
      <c r="S305" s="27">
        <f>'Wkpr-Stdy Bal (ex. trnsptn)'!S305+SUMIFS('Wkpr-201612 TTP Adj Summary'!S$9:S$238,'Wkpr-201612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  <c r="T305" s="27">
        <f>'Wkpr-Stdy Bal (ex. trnsptn)'!T305+SUMIFS('Wkpr-201612 TTP Adj Summary'!T$9:T$238,'Wkpr-201612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  <c r="U305" s="27">
        <f>'Wkpr-Stdy Bal (ex. trnsptn)'!U305+SUMIFS('Wkpr-201612 TTP Adj Summary'!U$9:U$238,'Wkpr-201612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29</v>
      </c>
      <c r="C307" s="26" t="s">
        <v>58</v>
      </c>
      <c r="D307" s="26">
        <f t="shared" si="87"/>
        <v>398000</v>
      </c>
      <c r="E307" s="36">
        <v>398</v>
      </c>
      <c r="F307" s="26" t="s">
        <v>56</v>
      </c>
      <c r="G307" s="27">
        <f>SUMIFS('Wkpr-Stdy Bal (ex. trnsptn)'!$G$9:$G$534,'Wkpr-Stdy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Summary'!$G$9:$G$238,'Wkpr-201612 TTP Adj Summary'!$B$9:$B$238,'Att B1 123118 Depr_Chg-ex trans'!$B307,'Wkpr-201612 TTP Adj Summary'!$C$9:$C$238,'Att B1 123118 Depr_Chg-ex trans'!$C307,'Wkpr-201612 TTP Adj Summary'!$D$9:$D$238,'Att B1 123118 Depr_Chg-ex trans'!$D307)</f>
        <v>145170.73000000001</v>
      </c>
      <c r="I307" s="37">
        <f>'Wkpr-Stdy Bal (ex. trnsptn)'!I307</f>
        <v>0.1331</v>
      </c>
      <c r="J307" s="28">
        <f t="shared" si="88"/>
        <v>19322.224163000003</v>
      </c>
      <c r="L307" s="37">
        <f>'Wkpr-Stdy Bal (ex. trnsptn)'!L307</f>
        <v>0.1</v>
      </c>
      <c r="N307" s="28">
        <f t="shared" si="89"/>
        <v>14517.073000000002</v>
      </c>
      <c r="O307" s="28">
        <f t="shared" si="90"/>
        <v>-4805.1511630000005</v>
      </c>
      <c r="Q307" s="27">
        <f>SUMIFS('Wkpr-Stdy Bal (ex. trnsptn)'!$Q$9:$Q$534,'Wkpr-Stdy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Summary'!$Q$9:$Q$238,'Wkpr-201612 TTP Adj Summary'!$B$9:$B$238,'Att B1 123118 Depr_Chg-ex trans'!$B307,'Wkpr-201612 TTP Adj Summary'!$C$9:$C$238,'Att B1 123118 Depr_Chg-ex trans'!$C307,'Wkpr-201612 TTP Adj Summary'!$D$9:$D$238,'Att B1 123118 Depr_Chg-ex trans'!$D307)</f>
        <v>-3142.0883454856994</v>
      </c>
      <c r="R307" s="27">
        <f>SUMIFS('Wkpr-Stdy Bal (ex. trnsptn)'!$R$9:$R$534,'Wkpr-Stdy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Summary'!$R$9:$R$238,'Wkpr-201612 TTP Adj Summary'!$B$9:$B$238,'Att B1 123118 Depr_Chg-ex trans'!$B307,'Wkpr-201612 TTP Adj Summary'!$C$9:$C$238,'Att B1 123118 Depr_Chg-ex trans'!$C307,'Wkpr-201612 TTP Adj Summary'!$D$9:$D$238,'Att B1 123118 Depr_Chg-ex trans'!$D307)</f>
        <v>-1663.0628175143001</v>
      </c>
      <c r="S307" s="27">
        <f>SUMIFS('Wkpr-Stdy Bal (ex. trnsptn)'!$S$9:$S$534,'Wkpr-Stdy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Summary'!$S$9:$S$238,'Wkpr-201612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  <c r="T307" s="27">
        <f>SUMIFS('Wkpr-Stdy Bal (ex. trnsptn)'!$T$9:$T$534,'Wkpr-Stdy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Summary'!$T$9:$T$238,'Wkpr-201612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  <c r="U307" s="27">
        <f>SUMIFS('Wkpr-Stdy Bal (ex. trnsptn)'!$U$9:$U$534,'Wkpr-Stdy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Summary'!$U$9:$U$238,'Wkpr-201612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</row>
    <row r="308" spans="1:21" x14ac:dyDescent="0.2">
      <c r="F308" s="26" t="s">
        <v>38</v>
      </c>
      <c r="G308" s="40">
        <f>SUM(G294:G301,G304:G305,G307)</f>
        <v>59411491.119999997</v>
      </c>
      <c r="I308" s="76">
        <f>J308/G308</f>
        <v>3.8298483873787689E-2</v>
      </c>
      <c r="J308" s="40">
        <f>SUM(J294:J301,J304:J305,J307)</f>
        <v>2275370.0345770004</v>
      </c>
      <c r="L308" s="76">
        <f>N308/G308</f>
        <v>5.3333235391214324E-2</v>
      </c>
      <c r="N308" s="40">
        <f>SUM(N294:N301,N304:N305,N307)</f>
        <v>3168607.0408459995</v>
      </c>
      <c r="O308" s="40">
        <f>SUM(O294:O301,O304:O305,O307)</f>
        <v>893237.00626899989</v>
      </c>
      <c r="Q308" s="40">
        <f>SUM(Q294:Q301,Q304:Q305,Q307)</f>
        <v>584087.67839929904</v>
      </c>
      <c r="R308" s="40">
        <f>SUM(R294:R301,R304:R305,R307)</f>
        <v>309149.32786970079</v>
      </c>
      <c r="S308" s="40">
        <f>SUM(S294:S301,S304:S305,S307)</f>
        <v>0</v>
      </c>
      <c r="T308" s="40">
        <f>SUM(T294:T301,T304:T305,T307)</f>
        <v>0</v>
      </c>
      <c r="U308" s="40">
        <f>SUM(U294:U301,U304:U305,U307)</f>
        <v>0</v>
      </c>
    </row>
    <row r="309" spans="1:21" x14ac:dyDescent="0.2">
      <c r="J309" s="28"/>
      <c r="N309" s="28"/>
      <c r="O309" s="28"/>
      <c r="Q309" s="28"/>
      <c r="R309" s="28"/>
      <c r="S309" s="28"/>
      <c r="T309" s="28"/>
      <c r="U309" s="28"/>
    </row>
    <row r="310" spans="1:21" x14ac:dyDescent="0.2">
      <c r="A310" s="26" t="s">
        <v>177</v>
      </c>
      <c r="J310" s="28"/>
      <c r="N310" s="28"/>
      <c r="O310" s="28"/>
      <c r="Q310" s="28"/>
      <c r="R310" s="28"/>
      <c r="S310" s="28"/>
      <c r="T310" s="28"/>
      <c r="U310" s="28"/>
    </row>
    <row r="311" spans="1:21" x14ac:dyDescent="0.2">
      <c r="B311" s="26" t="s">
        <v>29</v>
      </c>
      <c r="C311" s="26" t="s">
        <v>68</v>
      </c>
      <c r="D311" s="26">
        <f t="shared" ref="D311:D321" si="97">E311*1000</f>
        <v>390100</v>
      </c>
      <c r="E311" s="36">
        <v>390.1</v>
      </c>
      <c r="F311" s="26" t="s">
        <v>31</v>
      </c>
      <c r="G311" s="27">
        <f>SUMIFS('Wkpr-Stdy Bal (ex. trnsptn)'!$G$9:$G$534,'Wkpr-Stdy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Summary'!$G$9:$G$238,'Wkpr-201612 TTP Adj Summary'!$B$9:$B$238,'Att B1 123118 Depr_Chg-ex trans'!$B311,'Wkpr-201612 TTP Adj Summary'!$C$9:$C$238,'Att B1 123118 Depr_Chg-ex trans'!$C311,'Wkpr-201612 TTP Adj Summary'!$D$9:$D$238,'Att B1 123118 Depr_Chg-ex trans'!$D311)</f>
        <v>2481811.98</v>
      </c>
      <c r="I311" s="37">
        <f>'Wkpr-Stdy Bal (ex. trnsptn)'!I311</f>
        <v>1.67E-2</v>
      </c>
      <c r="J311" s="28">
        <f t="shared" ref="J311:J321" si="98">G311*I311</f>
        <v>41446.260065999995</v>
      </c>
      <c r="L311" s="37">
        <f>'Wkpr-Stdy Bal (ex. trnsptn)'!L311</f>
        <v>1.9E-2</v>
      </c>
      <c r="N311" s="28">
        <f t="shared" ref="N311:N321" si="99">G311*L311</f>
        <v>47154.427619999995</v>
      </c>
      <c r="O311" s="28">
        <f t="shared" ref="O311:O321" si="100">N311-J311</f>
        <v>5708.1675539999997</v>
      </c>
      <c r="Q311" s="27">
        <f>SUMIFS('Wkpr-Stdy Bal (ex. trnsptn)'!$Q$9:$Q$534,'Wkpr-Stdy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Summary'!$Q$9:$Q$238,'Wkpr-201612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R311" s="27">
        <f>SUMIFS('Wkpr-Stdy Bal (ex. trnsptn)'!$R$9:$R$534,'Wkpr-Stdy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Summary'!$R$9:$R$238,'Wkpr-201612 TTP Adj Summary'!$B$9:$B$238,'Att B1 123118 Depr_Chg-ex trans'!$B311,'Wkpr-201612 TTP Adj Summary'!$C$9:$C$238,'Att B1 123118 Depr_Chg-ex trans'!$C311,'Wkpr-201612 TTP Adj Summary'!$D$9:$D$238,'Att B1 123118 Depr_Chg-ex trans'!$D311)</f>
        <v>5708.1675539999997</v>
      </c>
      <c r="S311" s="27">
        <f>SUMIFS('Wkpr-Stdy Bal (ex. trnsptn)'!$S$9:$S$534,'Wkpr-Stdy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Summary'!$S$9:$S$238,'Wkpr-201612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T311" s="27">
        <f>SUMIFS('Wkpr-Stdy Bal (ex. trnsptn)'!$T$9:$T$534,'Wkpr-Stdy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Summary'!$T$9:$T$238,'Wkpr-201612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U311" s="27">
        <f>SUMIFS('Wkpr-Stdy Bal (ex. trnsptn)'!$U$9:$U$534,'Wkpr-Stdy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Summary'!$U$9:$U$238,'Wkpr-201612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</row>
    <row r="312" spans="1:21" x14ac:dyDescent="0.2">
      <c r="B312" s="26" t="s">
        <v>29</v>
      </c>
      <c r="C312" s="26" t="s">
        <v>68</v>
      </c>
      <c r="D312" s="26">
        <f t="shared" si="97"/>
        <v>391100</v>
      </c>
      <c r="E312" s="36">
        <v>391.1</v>
      </c>
      <c r="F312" s="26" t="s">
        <v>87</v>
      </c>
      <c r="G312" s="27">
        <f>SUMIFS('Wkpr-Stdy Bal (ex. trnsptn)'!$G$9:$G$534,'Wkpr-Stdy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Summary'!$G$9:$G$238,'Wkpr-201612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I312" s="37">
        <f>'Wkpr-Stdy Bal (ex. trnsptn)'!I312</f>
        <v>0.21279999999999999</v>
      </c>
      <c r="J312" s="28">
        <f t="shared" si="98"/>
        <v>0</v>
      </c>
      <c r="L312" s="37">
        <f>'Wkpr-Stdy Bal (ex. trnsptn)'!L312</f>
        <v>0.2</v>
      </c>
      <c r="N312" s="28">
        <f t="shared" si="99"/>
        <v>0</v>
      </c>
      <c r="O312" s="28">
        <f t="shared" si="100"/>
        <v>0</v>
      </c>
      <c r="Q312" s="27">
        <f>SUMIFS('Wkpr-Stdy Bal (ex. trnsptn)'!$Q$9:$Q$534,'Wkpr-Stdy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Summary'!$Q$9:$Q$238,'Wkpr-201612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R312" s="27">
        <f>SUMIFS('Wkpr-Stdy Bal (ex. trnsptn)'!$R$9:$R$534,'Wkpr-Stdy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Summary'!$R$9:$R$238,'Wkpr-201612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S312" s="27">
        <f>SUMIFS('Wkpr-Stdy Bal (ex. trnsptn)'!$S$9:$S$534,'Wkpr-Stdy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Summary'!$S$9:$S$238,'Wkpr-201612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T312" s="27">
        <f>SUMIFS('Wkpr-Stdy Bal (ex. trnsptn)'!$T$9:$T$534,'Wkpr-Stdy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Summary'!$T$9:$T$238,'Wkpr-201612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U312" s="27">
        <f>SUMIFS('Wkpr-Stdy Bal (ex. trnsptn)'!$U$9:$U$534,'Wkpr-Stdy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Summary'!$U$9:$U$238,'Wkpr-201612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</row>
    <row r="313" spans="1:21" x14ac:dyDescent="0.2">
      <c r="B313" s="26" t="s">
        <v>29</v>
      </c>
      <c r="C313" s="26" t="s">
        <v>68</v>
      </c>
      <c r="D313" s="26">
        <f t="shared" si="97"/>
        <v>393000</v>
      </c>
      <c r="E313" s="36">
        <v>393</v>
      </c>
      <c r="F313" s="26" t="s">
        <v>88</v>
      </c>
      <c r="G313" s="27">
        <f>SUMIFS('Wkpr-Stdy Bal (ex. trnsptn)'!$G$9:$G$534,'Wkpr-Stdy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Summary'!$G$9:$G$238,'Wkpr-201612 TTP Adj Summary'!$B$9:$B$238,'Att B1 123118 Depr_Chg-ex trans'!$B313,'Wkpr-201612 TTP Adj Summary'!$C$9:$C$238,'Att B1 123118 Depr_Chg-ex trans'!$C313,'Wkpr-201612 TTP Adj Summary'!$D$9:$D$238,'Att B1 123118 Depr_Chg-ex trans'!$D313)</f>
        <v>14362.61</v>
      </c>
      <c r="I313" s="37">
        <f>'Wkpr-Stdy Bal (ex. trnsptn)'!I313</f>
        <v>4.58E-2</v>
      </c>
      <c r="J313" s="28">
        <f t="shared" si="98"/>
        <v>657.80753800000002</v>
      </c>
      <c r="L313" s="37">
        <f>'Wkpr-Stdy Bal (ex. trnsptn)'!L313</f>
        <v>0.04</v>
      </c>
      <c r="N313" s="28">
        <f t="shared" si="99"/>
        <v>574.50440000000003</v>
      </c>
      <c r="O313" s="28">
        <f t="shared" si="100"/>
        <v>-83.30313799999999</v>
      </c>
      <c r="Q313" s="27">
        <f>SUMIFS('Wkpr-Stdy Bal (ex. trnsptn)'!$Q$9:$Q$534,'Wkpr-Stdy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Summary'!$Q$9:$Q$238,'Wkpr-201612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R313" s="27">
        <f>SUMIFS('Wkpr-Stdy Bal (ex. trnsptn)'!$R$9:$R$534,'Wkpr-Stdy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Summary'!$R$9:$R$238,'Wkpr-201612 TTP Adj Summary'!$B$9:$B$238,'Att B1 123118 Depr_Chg-ex trans'!$B313,'Wkpr-201612 TTP Adj Summary'!$C$9:$C$238,'Att B1 123118 Depr_Chg-ex trans'!$C313,'Wkpr-201612 TTP Adj Summary'!$D$9:$D$238,'Att B1 123118 Depr_Chg-ex trans'!$D313)</f>
        <v>-83.30313799999999</v>
      </c>
      <c r="S313" s="27">
        <f>SUMIFS('Wkpr-Stdy Bal (ex. trnsptn)'!$S$9:$S$534,'Wkpr-Stdy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Summary'!$S$9:$S$238,'Wkpr-201612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T313" s="27">
        <f>SUMIFS('Wkpr-Stdy Bal (ex. trnsptn)'!$T$9:$T$534,'Wkpr-Stdy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Summary'!$T$9:$T$238,'Wkpr-201612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U313" s="27">
        <f>SUMIFS('Wkpr-Stdy Bal (ex. trnsptn)'!$U$9:$U$534,'Wkpr-Stdy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Summary'!$U$9:$U$238,'Wkpr-201612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</row>
    <row r="314" spans="1:21" x14ac:dyDescent="0.2">
      <c r="B314" s="26" t="s">
        <v>29</v>
      </c>
      <c r="C314" s="26" t="s">
        <v>68</v>
      </c>
      <c r="D314" s="26">
        <f t="shared" si="97"/>
        <v>394000</v>
      </c>
      <c r="E314" s="36">
        <v>394</v>
      </c>
      <c r="F314" s="26" t="s">
        <v>89</v>
      </c>
      <c r="G314" s="27">
        <f>SUMIFS('Wkpr-Stdy Bal (ex. trnsptn)'!$G$9:$G$534,'Wkpr-Stdy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Summary'!$G$9:$G$238,'Wkpr-201612 TTP Adj Summary'!$B$9:$B$238,'Att B1 123118 Depr_Chg-ex trans'!$B314,'Wkpr-201612 TTP Adj Summary'!$C$9:$C$238,'Att B1 123118 Depr_Chg-ex trans'!$C314,'Wkpr-201612 TTP Adj Summary'!$D$9:$D$238,'Att B1 123118 Depr_Chg-ex trans'!$D314)</f>
        <v>233714.86</v>
      </c>
      <c r="I314" s="37">
        <f>'Wkpr-Stdy Bal (ex. trnsptn)'!I314</f>
        <v>4.7800000000000002E-2</v>
      </c>
      <c r="J314" s="28">
        <f t="shared" si="98"/>
        <v>11171.570308</v>
      </c>
      <c r="L314" s="37">
        <f>'Wkpr-Stdy Bal (ex. trnsptn)'!L314</f>
        <v>0.05</v>
      </c>
      <c r="N314" s="28">
        <f t="shared" si="99"/>
        <v>11685.743</v>
      </c>
      <c r="O314" s="28">
        <f t="shared" si="100"/>
        <v>514.1726920000001</v>
      </c>
      <c r="Q314" s="27">
        <f>SUMIFS('Wkpr-Stdy Bal (ex. trnsptn)'!$Q$9:$Q$534,'Wkpr-Stdy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Summary'!$Q$9:$Q$238,'Wkpr-201612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R314" s="27">
        <f>SUMIFS('Wkpr-Stdy Bal (ex. trnsptn)'!$R$9:$R$534,'Wkpr-Stdy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Summary'!$R$9:$R$238,'Wkpr-201612 TTP Adj Summary'!$B$9:$B$238,'Att B1 123118 Depr_Chg-ex trans'!$B314,'Wkpr-201612 TTP Adj Summary'!$C$9:$C$238,'Att B1 123118 Depr_Chg-ex trans'!$C314,'Wkpr-201612 TTP Adj Summary'!$D$9:$D$238,'Att B1 123118 Depr_Chg-ex trans'!$D314)</f>
        <v>514.1726920000001</v>
      </c>
      <c r="S314" s="27">
        <f>SUMIFS('Wkpr-Stdy Bal (ex. trnsptn)'!$S$9:$S$534,'Wkpr-Stdy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Summary'!$S$9:$S$238,'Wkpr-201612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T314" s="27">
        <f>SUMIFS('Wkpr-Stdy Bal (ex. trnsptn)'!$T$9:$T$534,'Wkpr-Stdy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Summary'!$T$9:$T$238,'Wkpr-201612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U314" s="27">
        <f>SUMIFS('Wkpr-Stdy Bal (ex. trnsptn)'!$U$9:$U$534,'Wkpr-Stdy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Summary'!$U$9:$U$238,'Wkpr-201612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</row>
    <row r="315" spans="1:21" x14ac:dyDescent="0.2">
      <c r="B315" s="26" t="s">
        <v>29</v>
      </c>
      <c r="C315" s="26" t="s">
        <v>68</v>
      </c>
      <c r="D315" s="26">
        <f t="shared" si="97"/>
        <v>395000</v>
      </c>
      <c r="E315" s="36">
        <v>395</v>
      </c>
      <c r="F315" s="26" t="s">
        <v>91</v>
      </c>
      <c r="G315" s="27">
        <f>SUMIFS('Wkpr-Stdy Bal (ex. trnsptn)'!$G$9:$G$534,'Wkpr-Stdy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Summary'!$G$9:$G$238,'Wkpr-201612 TTP Adj Summary'!$B$9:$B$238,'Att B1 123118 Depr_Chg-ex trans'!$B315,'Wkpr-201612 TTP Adj Summary'!$C$9:$C$238,'Att B1 123118 Depr_Chg-ex trans'!$C315,'Wkpr-201612 TTP Adj Summary'!$D$9:$D$238,'Att B1 123118 Depr_Chg-ex trans'!$D315)</f>
        <v>15616.97</v>
      </c>
      <c r="I315" s="37">
        <f>'Wkpr-Stdy Bal (ex. trnsptn)'!I315</f>
        <v>0.13730000000000001</v>
      </c>
      <c r="J315" s="28">
        <f t="shared" si="98"/>
        <v>2144.209981</v>
      </c>
      <c r="L315" s="37">
        <f>'Wkpr-Stdy Bal (ex. trnsptn)'!L315</f>
        <v>6.6699999999999995E-2</v>
      </c>
      <c r="N315" s="28">
        <f t="shared" si="99"/>
        <v>1041.651899</v>
      </c>
      <c r="O315" s="28">
        <f t="shared" si="100"/>
        <v>-1102.558082</v>
      </c>
      <c r="Q315" s="27">
        <f>SUMIFS('Wkpr-Stdy Bal (ex. trnsptn)'!$Q$9:$Q$534,'Wkpr-Stdy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Summary'!$Q$9:$Q$238,'Wkpr-201612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R315" s="27">
        <f>SUMIFS('Wkpr-Stdy Bal (ex. trnsptn)'!$R$9:$R$534,'Wkpr-Stdy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Summary'!$R$9:$R$238,'Wkpr-201612 TTP Adj Summary'!$B$9:$B$238,'Att B1 123118 Depr_Chg-ex trans'!$B315,'Wkpr-201612 TTP Adj Summary'!$C$9:$C$238,'Att B1 123118 Depr_Chg-ex trans'!$C315,'Wkpr-201612 TTP Adj Summary'!$D$9:$D$238,'Att B1 123118 Depr_Chg-ex trans'!$D315)</f>
        <v>-1102.558082</v>
      </c>
      <c r="S315" s="27">
        <f>SUMIFS('Wkpr-Stdy Bal (ex. trnsptn)'!$S$9:$S$534,'Wkpr-Stdy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Summary'!$S$9:$S$238,'Wkpr-201612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T315" s="27">
        <f>SUMIFS('Wkpr-Stdy Bal (ex. trnsptn)'!$T$9:$T$534,'Wkpr-Stdy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Summary'!$T$9:$T$238,'Wkpr-201612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U315" s="27">
        <f>SUMIFS('Wkpr-Stdy Bal (ex. trnsptn)'!$U$9:$U$534,'Wkpr-Stdy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Summary'!$U$9:$U$238,'Wkpr-201612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</row>
    <row r="316" spans="1:21" x14ac:dyDescent="0.2">
      <c r="E316" s="36"/>
      <c r="G316" s="27"/>
      <c r="I316" s="37"/>
      <c r="J316" s="28"/>
      <c r="L316" s="37"/>
      <c r="N316" s="28"/>
      <c r="O316" s="28"/>
      <c r="Q316" s="27"/>
      <c r="R316" s="27"/>
      <c r="S316" s="27"/>
      <c r="T316" s="27"/>
      <c r="U316" s="27"/>
    </row>
    <row r="317" spans="1:21" x14ac:dyDescent="0.2">
      <c r="B317" s="26" t="s">
        <v>29</v>
      </c>
      <c r="C317" s="26" t="s">
        <v>68</v>
      </c>
      <c r="D317" s="26">
        <f t="shared" si="97"/>
        <v>397000</v>
      </c>
      <c r="E317" s="36">
        <v>397</v>
      </c>
      <c r="F317" s="26" t="s">
        <v>92</v>
      </c>
      <c r="G317" s="27">
        <f>SUMIFS('Wkpr-Stdy Bal (ex. trnsptn)'!$G$9:$G$534,'Wkpr-Stdy Bal (ex. trnsptn)'!$B$9:$B$534,'Att B1 123118 Depr_Chg-ex trans'!$B317,'Wkpr-Stdy Bal (ex. trnsptn)'!$C$9:$C$534,'Att B1 123118 Depr_Chg-ex trans'!$C317,'Wkpr-Stdy Bal (ex. trnsptn)'!$D$9:$D$534,'Att B1 123118 Depr_Chg-ex trans'!$D317)+SUMIFS('Wkpr-201612 TTP Adj Summary'!$G$9:$G$238,'Wkpr-201612 TTP Adj Summary'!$B$9:$B$238,'Att B1 123118 Depr_Chg-ex trans'!$B317,'Wkpr-201612 TTP Adj Summary'!$C$9:$C$238,'Att B1 123118 Depr_Chg-ex trans'!$C317,'Wkpr-201612 TTP Adj Summary'!$D$9:$D$238,'Att B1 123118 Depr_Chg-ex trans'!$D317)</f>
        <v>7105651.5800000001</v>
      </c>
      <c r="I317" s="37">
        <f>'Wkpr-Stdy Bal (ex. trnsptn)'!I317</f>
        <v>2.81E-2</v>
      </c>
      <c r="J317" s="28"/>
      <c r="L317" s="37">
        <f>'Wkpr-Stdy Bal (ex. trnsptn)'!L317</f>
        <v>6.6699999999999995E-2</v>
      </c>
      <c r="N317" s="28"/>
      <c r="O317" s="28"/>
      <c r="Q317" s="27"/>
      <c r="R317" s="27"/>
      <c r="S317" s="27"/>
      <c r="T317" s="27"/>
      <c r="U317" s="27"/>
    </row>
    <row r="318" spans="1:21" x14ac:dyDescent="0.2">
      <c r="E318" s="36"/>
      <c r="F318" s="26" t="s">
        <v>260</v>
      </c>
      <c r="G318" s="27">
        <f>'Wkpr-Stdy Bal (ex. trnsptn)'!G318</f>
        <v>783683.05</v>
      </c>
      <c r="I318" s="37">
        <f>'Wkpr-Stdy Bal (ex. trnsptn)'!I318</f>
        <v>2.81E-2</v>
      </c>
      <c r="J318" s="28">
        <f>G318*I318</f>
        <v>22021.493705000001</v>
      </c>
      <c r="L318" s="45">
        <f>'Wkpr-Stdy Bal (ex. trnsptn)'!L318</f>
        <v>0</v>
      </c>
      <c r="N318" s="28">
        <f>G318*L318</f>
        <v>0</v>
      </c>
      <c r="O318" s="28">
        <f>N318-J318</f>
        <v>-22021.493705000001</v>
      </c>
      <c r="Q318" s="27">
        <f>'Wkpr-Stdy Bal (ex. trnsptn)'!Q318</f>
        <v>0</v>
      </c>
      <c r="R318" s="27">
        <f>'Wkpr-Stdy Bal (ex. trnsptn)'!R318</f>
        <v>-22021.493705000001</v>
      </c>
      <c r="S318" s="27">
        <f>'Wkpr-Stdy Bal (ex. trnsptn)'!S318</f>
        <v>0</v>
      </c>
      <c r="T318" s="27">
        <f>'Wkpr-Stdy Bal (ex. trnsptn)'!T318</f>
        <v>0</v>
      </c>
      <c r="U318" s="27">
        <f>'Wkpr-Stdy Bal (ex. trnsptn)'!U318</f>
        <v>0</v>
      </c>
    </row>
    <row r="319" spans="1:21" x14ac:dyDescent="0.2">
      <c r="E319" s="36"/>
      <c r="F319" s="26" t="s">
        <v>261</v>
      </c>
      <c r="G319" s="27">
        <f>G317-G318</f>
        <v>6321968.5300000003</v>
      </c>
      <c r="I319" s="37">
        <f>'Wkpr-Stdy Bal (ex. trnsptn)'!I319</f>
        <v>2.81E-2</v>
      </c>
      <c r="J319" s="28">
        <f>G319*I319</f>
        <v>177647.31569300001</v>
      </c>
      <c r="L319" s="37">
        <f>'Wkpr-Stdy Bal (ex. trnsptn)'!L319</f>
        <v>6.6699999999999995E-2</v>
      </c>
      <c r="N319" s="28">
        <f>G319*L319</f>
        <v>421675.30095100001</v>
      </c>
      <c r="O319" s="28">
        <f>N319-J319</f>
        <v>244027.985258</v>
      </c>
      <c r="Q319" s="27">
        <f>'Wkpr-Stdy Bal (ex. trnsptn)'!Q319+SUMIFS('Wkpr-201612 TTP Adj Summary'!Q$9:Q$238,'Wkpr-201612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R319" s="27">
        <f>'Wkpr-Stdy Bal (ex. trnsptn)'!R319+SUMIFS('Wkpr-201612 TTP Adj Summary'!R$9:R$238,'Wkpr-201612 TTP Adj Summary'!$B$9:$B$238,'Att B1 123118 Depr_Chg-ex trans'!$B317,'Wkpr-201612 TTP Adj Summary'!$C$9:$C$238,'Att B1 123118 Depr_Chg-ex trans'!$C317,'Wkpr-201612 TTP Adj Summary'!$D$9:$D$238,'Att B1 123118 Depr_Chg-ex trans'!$D317)</f>
        <v>244027.985258</v>
      </c>
      <c r="S319" s="27">
        <f>'Wkpr-Stdy Bal (ex. trnsptn)'!S319+SUMIFS('Wkpr-201612 TTP Adj Summary'!S$9:S$238,'Wkpr-201612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T319" s="27">
        <f>'Wkpr-Stdy Bal (ex. trnsptn)'!T319+SUMIFS('Wkpr-201612 TTP Adj Summary'!T$9:T$238,'Wkpr-201612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U319" s="27">
        <f>'Wkpr-Stdy Bal (ex. trnsptn)'!U319+SUMIFS('Wkpr-201612 TTP Adj Summary'!U$9:U$238,'Wkpr-201612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29</v>
      </c>
      <c r="C321" s="26" t="s">
        <v>68</v>
      </c>
      <c r="D321" s="26">
        <f t="shared" si="97"/>
        <v>398000</v>
      </c>
      <c r="E321" s="36">
        <v>398</v>
      </c>
      <c r="F321" s="26" t="s">
        <v>56</v>
      </c>
      <c r="G321" s="27">
        <f>SUMIFS('Wkpr-Stdy Bal (ex. trnsptn)'!$G$9:$G$534,'Wkpr-Stdy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Summary'!$G$9:$G$238,'Wkpr-201612 TTP Adj Summary'!$B$9:$B$238,'Att B1 123118 Depr_Chg-ex trans'!$B321,'Wkpr-201612 TTP Adj Summary'!$C$9:$C$238,'Att B1 123118 Depr_Chg-ex trans'!$C321,'Wkpr-201612 TTP Adj Summary'!$D$9:$D$238,'Att B1 123118 Depr_Chg-ex trans'!$D321)</f>
        <v>6845.63</v>
      </c>
      <c r="I321" s="37">
        <f>'Wkpr-Stdy Bal (ex. trnsptn)'!I321</f>
        <v>0.1331</v>
      </c>
      <c r="J321" s="28">
        <f t="shared" si="98"/>
        <v>911.15335300000004</v>
      </c>
      <c r="L321" s="37">
        <f>'Wkpr-Stdy Bal (ex. trnsptn)'!L321</f>
        <v>0.1</v>
      </c>
      <c r="N321" s="28">
        <f t="shared" si="99"/>
        <v>684.5630000000001</v>
      </c>
      <c r="O321" s="28">
        <f t="shared" si="100"/>
        <v>-226.59035299999994</v>
      </c>
      <c r="Q321" s="27">
        <f>SUMIFS('Wkpr-Stdy Bal (ex. trnsptn)'!$Q$9:$Q$534,'Wkpr-Stdy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Summary'!$Q$9:$Q$238,'Wkpr-201612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R321" s="27">
        <f>SUMIFS('Wkpr-Stdy Bal (ex. trnsptn)'!$R$9:$R$534,'Wkpr-Stdy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Summary'!$R$9:$R$238,'Wkpr-201612 TTP Adj Summary'!$B$9:$B$238,'Att B1 123118 Depr_Chg-ex trans'!$B321,'Wkpr-201612 TTP Adj Summary'!$C$9:$C$238,'Att B1 123118 Depr_Chg-ex trans'!$C321,'Wkpr-201612 TTP Adj Summary'!$D$9:$D$238,'Att B1 123118 Depr_Chg-ex trans'!$D321)</f>
        <v>-226.59035299999994</v>
      </c>
      <c r="S321" s="27">
        <f>SUMIFS('Wkpr-Stdy Bal (ex. trnsptn)'!$S$9:$S$534,'Wkpr-Stdy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Summary'!$S$9:$S$238,'Wkpr-201612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T321" s="27">
        <f>SUMIFS('Wkpr-Stdy Bal (ex. trnsptn)'!$T$9:$T$534,'Wkpr-Stdy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Summary'!$T$9:$T$238,'Wkpr-201612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U321" s="27">
        <f>SUMIFS('Wkpr-Stdy Bal (ex. trnsptn)'!$U$9:$U$534,'Wkpr-Stdy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Summary'!$U$9:$U$238,'Wkpr-201612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</row>
    <row r="322" spans="1:21" x14ac:dyDescent="0.2">
      <c r="F322" s="26" t="s">
        <v>38</v>
      </c>
      <c r="G322" s="40">
        <f>SUM(G311:G315,G318:G319,G321)</f>
        <v>9858003.6300000008</v>
      </c>
      <c r="I322" s="76">
        <f>J322/G322</f>
        <v>2.5968727569235028E-2</v>
      </c>
      <c r="J322" s="40">
        <f>SUM(J311:J315,J318:J319,J321)</f>
        <v>255999.81064400001</v>
      </c>
      <c r="L322" s="76">
        <f>N322/G322</f>
        <v>4.8977075784460838E-2</v>
      </c>
      <c r="N322" s="40">
        <f>SUM(N311:N315,N318:N319,N321)</f>
        <v>482816.19087000005</v>
      </c>
      <c r="O322" s="40">
        <f>SUM(O311:O315,O318:O319,O321)</f>
        <v>226816.38022600001</v>
      </c>
      <c r="Q322" s="40">
        <f>SUM(Q311:Q315,Q318:Q319,Q321)</f>
        <v>0</v>
      </c>
      <c r="R322" s="40">
        <f>SUM(R311:R315,R318:R319,R321)</f>
        <v>226816.38022600001</v>
      </c>
      <c r="S322" s="40">
        <f>SUM(S311:S315,S318:S319,S321)</f>
        <v>0</v>
      </c>
      <c r="T322" s="40">
        <f>SUM(T311:T315,T318:T319,T321)</f>
        <v>0</v>
      </c>
      <c r="U322" s="40">
        <f>SUM(U311:U315,U318:U319,U321)</f>
        <v>0</v>
      </c>
    </row>
    <row r="323" spans="1:21" x14ac:dyDescent="0.2">
      <c r="J323" s="28"/>
      <c r="N323" s="28"/>
      <c r="O323" s="28"/>
      <c r="Q323" s="28"/>
      <c r="R323" s="28"/>
      <c r="S323" s="28"/>
      <c r="T323" s="28"/>
      <c r="U323" s="28"/>
    </row>
    <row r="324" spans="1:21" x14ac:dyDescent="0.2">
      <c r="A324" s="26" t="s">
        <v>178</v>
      </c>
      <c r="J324" s="28"/>
      <c r="N324" s="28"/>
      <c r="O324" s="28"/>
      <c r="Q324" s="28"/>
      <c r="R324" s="28"/>
      <c r="S324" s="28"/>
      <c r="T324" s="28"/>
      <c r="U324" s="28"/>
    </row>
    <row r="325" spans="1:21" x14ac:dyDescent="0.2">
      <c r="B325" s="26" t="s">
        <v>29</v>
      </c>
      <c r="C325" s="26" t="s">
        <v>82</v>
      </c>
      <c r="D325" s="26">
        <f t="shared" ref="D325:D332" si="101">E325*1000</f>
        <v>390100</v>
      </c>
      <c r="E325" s="26">
        <v>390.1</v>
      </c>
      <c r="F325" s="26" t="s">
        <v>31</v>
      </c>
      <c r="G325" s="27">
        <f>SUMIFS('Wkpr-Stdy Bal (ex. trnsptn)'!$G$9:$G$534,'Wkpr-Stdy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Summary'!$G$9:$G$238,'Wkpr-201612 TTP Adj Summary'!$B$9:$B$238,'Att B1 123118 Depr_Chg-ex trans'!$B325,'Wkpr-201612 TTP Adj Summary'!$C$9:$C$238,'Att B1 123118 Depr_Chg-ex trans'!$C325,'Wkpr-201612 TTP Adj Summary'!$D$9:$D$238,'Att B1 123118 Depr_Chg-ex trans'!$D325)</f>
        <v>1106086.24</v>
      </c>
      <c r="I325" s="37">
        <f>'Wkpr-Stdy Bal (ex. trnsptn)'!I325</f>
        <v>1.67E-2</v>
      </c>
      <c r="J325" s="28">
        <f t="shared" ref="J325:J330" si="102">G325*I325</f>
        <v>18471.640208000001</v>
      </c>
      <c r="L325" s="37">
        <f>'Wkpr-Stdy Bal (ex. trnsptn)'!L325</f>
        <v>1.9E-2</v>
      </c>
      <c r="N325" s="28">
        <f t="shared" ref="N325:N330" si="103">G325*L325</f>
        <v>21015.638559999999</v>
      </c>
      <c r="O325" s="28">
        <f t="shared" ref="O325:O330" si="104">N325-J325</f>
        <v>2543.9983519999987</v>
      </c>
      <c r="Q325" s="27">
        <f>SUMIFS('Wkpr-Stdy Bal (ex. trnsptn)'!$Q$9:$Q$534,'Wkpr-Stdy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Summary'!$Q$9:$Q$238,'Wkpr-201612 TTP Adj Summary'!$B$9:$B$238,'Att B1 123118 Depr_Chg-ex trans'!$B325,'Wkpr-201612 TTP Adj Summary'!$C$9:$C$238,'Att B1 123118 Depr_Chg-ex trans'!$C325,'Wkpr-201612 TTP Adj Summary'!$D$9:$D$238,'Att B1 123118 Depr_Chg-ex trans'!$D325)</f>
        <v>2543.9983519999987</v>
      </c>
      <c r="R325" s="27">
        <f>SUMIFS('Wkpr-Stdy Bal (ex. trnsptn)'!$R$9:$R$534,'Wkpr-Stdy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Summary'!$R$9:$R$238,'Wkpr-201612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S325" s="27">
        <f>SUMIFS('Wkpr-Stdy Bal (ex. trnsptn)'!$S$9:$S$534,'Wkpr-Stdy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Summary'!$S$9:$S$238,'Wkpr-201612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T325" s="27">
        <f>SUMIFS('Wkpr-Stdy Bal (ex. trnsptn)'!$T$9:$T$534,'Wkpr-Stdy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Summary'!$T$9:$T$238,'Wkpr-201612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U325" s="27">
        <f>SUMIFS('Wkpr-Stdy Bal (ex. trnsptn)'!$U$9:$U$534,'Wkpr-Stdy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Summary'!$U$9:$U$238,'Wkpr-201612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</row>
    <row r="326" spans="1:21" x14ac:dyDescent="0.2">
      <c r="B326" s="26" t="s">
        <v>29</v>
      </c>
      <c r="C326" s="26" t="s">
        <v>82</v>
      </c>
      <c r="D326" s="26">
        <f t="shared" si="101"/>
        <v>391100</v>
      </c>
      <c r="E326" s="26">
        <v>391.1</v>
      </c>
      <c r="F326" s="26" t="s">
        <v>87</v>
      </c>
      <c r="G326" s="27">
        <f>SUMIFS('Wkpr-Stdy Bal (ex. trnsptn)'!$G$9:$G$534,'Wkpr-Stdy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Summary'!$G$9:$G$238,'Wkpr-201612 TTP Adj Summary'!$B$9:$B$238,'Att B1 123118 Depr_Chg-ex trans'!$B326,'Wkpr-201612 TTP Adj Summary'!$C$9:$C$238,'Att B1 123118 Depr_Chg-ex trans'!$C326,'Wkpr-201612 TTP Adj Summary'!$D$9:$D$238,'Att B1 123118 Depr_Chg-ex trans'!$D326)</f>
        <v>603305.36</v>
      </c>
      <c r="I326" s="37">
        <f>'Wkpr-Stdy Bal (ex. trnsptn)'!I326</f>
        <v>0.21279999999999999</v>
      </c>
      <c r="J326" s="28">
        <f t="shared" si="102"/>
        <v>128383.38060799999</v>
      </c>
      <c r="L326" s="37">
        <f>'Wkpr-Stdy Bal (ex. trnsptn)'!L326</f>
        <v>0.2</v>
      </c>
      <c r="N326" s="28">
        <f t="shared" si="103"/>
        <v>120661.072</v>
      </c>
      <c r="O326" s="28">
        <f t="shared" si="104"/>
        <v>-7722.3086079999921</v>
      </c>
      <c r="Q326" s="27">
        <f>SUMIFS('Wkpr-Stdy Bal (ex. trnsptn)'!$Q$9:$Q$534,'Wkpr-Stdy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Summary'!$Q$9:$Q$238,'Wkpr-201612 TTP Adj Summary'!$B$9:$B$238,'Att B1 123118 Depr_Chg-ex trans'!$B326,'Wkpr-201612 TTP Adj Summary'!$C$9:$C$238,'Att B1 123118 Depr_Chg-ex trans'!$C326,'Wkpr-201612 TTP Adj Summary'!$D$9:$D$238,'Att B1 123118 Depr_Chg-ex trans'!$D326)</f>
        <v>-7722.3086079999921</v>
      </c>
      <c r="R326" s="27">
        <f>SUMIFS('Wkpr-Stdy Bal (ex. trnsptn)'!$R$9:$R$534,'Wkpr-Stdy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Summary'!$R$9:$R$238,'Wkpr-201612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S326" s="27">
        <f>SUMIFS('Wkpr-Stdy Bal (ex. trnsptn)'!$S$9:$S$534,'Wkpr-Stdy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Summary'!$S$9:$S$238,'Wkpr-201612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T326" s="27">
        <f>SUMIFS('Wkpr-Stdy Bal (ex. trnsptn)'!$T$9:$T$534,'Wkpr-Stdy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Summary'!$T$9:$T$238,'Wkpr-201612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U326" s="27">
        <f>SUMIFS('Wkpr-Stdy Bal (ex. trnsptn)'!$U$9:$U$534,'Wkpr-Stdy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Summary'!$U$9:$U$238,'Wkpr-201612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</row>
    <row r="327" spans="1:21" x14ac:dyDescent="0.2">
      <c r="B327" s="26" t="s">
        <v>29</v>
      </c>
      <c r="C327" s="26" t="s">
        <v>82</v>
      </c>
      <c r="D327" s="26">
        <f t="shared" si="101"/>
        <v>393000</v>
      </c>
      <c r="E327" s="36">
        <v>393</v>
      </c>
      <c r="F327" s="26" t="s">
        <v>88</v>
      </c>
      <c r="G327" s="27">
        <f>SUMIFS('Wkpr-Stdy Bal (ex. trnsptn)'!$G$9:$G$534,'Wkpr-Stdy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Summary'!$G$9:$G$238,'Wkpr-201612 TTP Adj Summary'!$B$9:$B$238,'Att B1 123118 Depr_Chg-ex trans'!$B327,'Wkpr-201612 TTP Adj Summary'!$C$9:$C$238,'Att B1 123118 Depr_Chg-ex trans'!$C327,'Wkpr-201612 TTP Adj Summary'!$D$9:$D$238,'Att B1 123118 Depr_Chg-ex trans'!$D327)</f>
        <v>10461.280000000001</v>
      </c>
      <c r="I327" s="37">
        <f>'Wkpr-Stdy Bal (ex. trnsptn)'!I327</f>
        <v>4.58E-2</v>
      </c>
      <c r="J327" s="28">
        <f t="shared" si="102"/>
        <v>479.12662400000005</v>
      </c>
      <c r="L327" s="37">
        <f>'Wkpr-Stdy Bal (ex. trnsptn)'!L327</f>
        <v>0.04</v>
      </c>
      <c r="N327" s="28">
        <f t="shared" si="103"/>
        <v>418.45120000000003</v>
      </c>
      <c r="O327" s="28">
        <f t="shared" si="104"/>
        <v>-60.675424000000021</v>
      </c>
      <c r="Q327" s="27">
        <f>SUMIFS('Wkpr-Stdy Bal (ex. trnsptn)'!$Q$9:$Q$534,'Wkpr-Stdy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Summary'!$Q$9:$Q$238,'Wkpr-201612 TTP Adj Summary'!$B$9:$B$238,'Att B1 123118 Depr_Chg-ex trans'!$B327,'Wkpr-201612 TTP Adj Summary'!$C$9:$C$238,'Att B1 123118 Depr_Chg-ex trans'!$C327,'Wkpr-201612 TTP Adj Summary'!$D$9:$D$238,'Att B1 123118 Depr_Chg-ex trans'!$D327)</f>
        <v>-60.675424000000021</v>
      </c>
      <c r="R327" s="27">
        <f>SUMIFS('Wkpr-Stdy Bal (ex. trnsptn)'!$R$9:$R$534,'Wkpr-Stdy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Summary'!$R$9:$R$238,'Wkpr-201612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S327" s="27">
        <f>SUMIFS('Wkpr-Stdy Bal (ex. trnsptn)'!$S$9:$S$534,'Wkpr-Stdy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Summary'!$S$9:$S$238,'Wkpr-201612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T327" s="27">
        <f>SUMIFS('Wkpr-Stdy Bal (ex. trnsptn)'!$T$9:$T$534,'Wkpr-Stdy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Summary'!$T$9:$T$238,'Wkpr-201612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U327" s="27">
        <f>SUMIFS('Wkpr-Stdy Bal (ex. trnsptn)'!$U$9:$U$534,'Wkpr-Stdy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Summary'!$U$9:$U$238,'Wkpr-201612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</row>
    <row r="328" spans="1:21" x14ac:dyDescent="0.2">
      <c r="B328" s="26" t="s">
        <v>29</v>
      </c>
      <c r="C328" s="26" t="s">
        <v>82</v>
      </c>
      <c r="D328" s="26">
        <f t="shared" si="101"/>
        <v>394000</v>
      </c>
      <c r="E328" s="36">
        <v>394</v>
      </c>
      <c r="F328" s="26" t="s">
        <v>89</v>
      </c>
      <c r="G328" s="27">
        <f>SUMIFS('Wkpr-Stdy Bal (ex. trnsptn)'!$G$9:$G$534,'Wkpr-Stdy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Summary'!$G$9:$G$238,'Wkpr-201612 TTP Adj Summary'!$B$9:$B$238,'Att B1 123118 Depr_Chg-ex trans'!$B328,'Wkpr-201612 TTP Adj Summary'!$C$9:$C$238,'Att B1 123118 Depr_Chg-ex trans'!$C328,'Wkpr-201612 TTP Adj Summary'!$D$9:$D$238,'Att B1 123118 Depr_Chg-ex trans'!$D328)</f>
        <v>768586.29</v>
      </c>
      <c r="I328" s="37">
        <f>'Wkpr-Stdy Bal (ex. trnsptn)'!I328</f>
        <v>4.7800000000000002E-2</v>
      </c>
      <c r="J328" s="28">
        <f t="shared" si="102"/>
        <v>36738.424662000005</v>
      </c>
      <c r="L328" s="37">
        <f>'Wkpr-Stdy Bal (ex. trnsptn)'!L328</f>
        <v>0.05</v>
      </c>
      <c r="N328" s="28">
        <f t="shared" si="103"/>
        <v>38429.3145</v>
      </c>
      <c r="O328" s="28">
        <f t="shared" si="104"/>
        <v>1690.8898379999955</v>
      </c>
      <c r="Q328" s="27">
        <f>SUMIFS('Wkpr-Stdy Bal (ex. trnsptn)'!$Q$9:$Q$534,'Wkpr-Stdy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Summary'!$Q$9:$Q$238,'Wkpr-201612 TTP Adj Summary'!$B$9:$B$238,'Att B1 123118 Depr_Chg-ex trans'!$B328,'Wkpr-201612 TTP Adj Summary'!$C$9:$C$238,'Att B1 123118 Depr_Chg-ex trans'!$C328,'Wkpr-201612 TTP Adj Summary'!$D$9:$D$238,'Att B1 123118 Depr_Chg-ex trans'!$D328)</f>
        <v>1690.8898379999955</v>
      </c>
      <c r="R328" s="27">
        <f>SUMIFS('Wkpr-Stdy Bal (ex. trnsptn)'!$R$9:$R$534,'Wkpr-Stdy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Summary'!$R$9:$R$238,'Wkpr-201612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S328" s="27">
        <f>SUMIFS('Wkpr-Stdy Bal (ex. trnsptn)'!$S$9:$S$534,'Wkpr-Stdy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Summary'!$S$9:$S$238,'Wkpr-201612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T328" s="27">
        <f>SUMIFS('Wkpr-Stdy Bal (ex. trnsptn)'!$T$9:$T$534,'Wkpr-Stdy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Summary'!$T$9:$T$238,'Wkpr-201612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U328" s="27">
        <f>SUMIFS('Wkpr-Stdy Bal (ex. trnsptn)'!$U$9:$U$534,'Wkpr-Stdy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Summary'!$U$9:$U$238,'Wkpr-201612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</row>
    <row r="329" spans="1:21" x14ac:dyDescent="0.2">
      <c r="B329" s="26" t="s">
        <v>29</v>
      </c>
      <c r="C329" s="26" t="s">
        <v>82</v>
      </c>
      <c r="D329" s="26">
        <f t="shared" si="101"/>
        <v>395000</v>
      </c>
      <c r="E329" s="36">
        <v>395</v>
      </c>
      <c r="F329" s="26" t="s">
        <v>91</v>
      </c>
      <c r="G329" s="27">
        <f>SUMIFS('Wkpr-Stdy Bal (ex. trnsptn)'!$G$9:$G$534,'Wkpr-Stdy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Summary'!$G$9:$G$238,'Wkpr-201612 TTP Adj Summary'!$B$9:$B$238,'Att B1 123118 Depr_Chg-ex trans'!$B329,'Wkpr-201612 TTP Adj Summary'!$C$9:$C$238,'Att B1 123118 Depr_Chg-ex trans'!$C329,'Wkpr-201612 TTP Adj Summary'!$D$9:$D$238,'Att B1 123118 Depr_Chg-ex trans'!$D329)</f>
        <v>201805.87</v>
      </c>
      <c r="I329" s="37">
        <f>'Wkpr-Stdy Bal (ex. trnsptn)'!I329</f>
        <v>0.13730000000000001</v>
      </c>
      <c r="J329" s="28">
        <f t="shared" si="102"/>
        <v>27707.945951000002</v>
      </c>
      <c r="L329" s="37">
        <f>'Wkpr-Stdy Bal (ex. trnsptn)'!L329</f>
        <v>6.6699999999999995E-2</v>
      </c>
      <c r="N329" s="28">
        <f t="shared" si="103"/>
        <v>13460.451528999998</v>
      </c>
      <c r="O329" s="28">
        <f t="shared" si="104"/>
        <v>-14247.494422000003</v>
      </c>
      <c r="Q329" s="27">
        <f>SUMIFS('Wkpr-Stdy Bal (ex. trnsptn)'!$Q$9:$Q$534,'Wkpr-Stdy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Summary'!$Q$9:$Q$238,'Wkpr-201612 TTP Adj Summary'!$B$9:$B$238,'Att B1 123118 Depr_Chg-ex trans'!$B329,'Wkpr-201612 TTP Adj Summary'!$C$9:$C$238,'Att B1 123118 Depr_Chg-ex trans'!$C329,'Wkpr-201612 TTP Adj Summary'!$D$9:$D$238,'Att B1 123118 Depr_Chg-ex trans'!$D329)</f>
        <v>-14247.494422000003</v>
      </c>
      <c r="R329" s="27">
        <f>SUMIFS('Wkpr-Stdy Bal (ex. trnsptn)'!$R$9:$R$534,'Wkpr-Stdy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Summary'!$R$9:$R$238,'Wkpr-201612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S329" s="27">
        <f>SUMIFS('Wkpr-Stdy Bal (ex. trnsptn)'!$S$9:$S$534,'Wkpr-Stdy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Summary'!$S$9:$S$238,'Wkpr-201612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T329" s="27">
        <f>SUMIFS('Wkpr-Stdy Bal (ex. trnsptn)'!$T$9:$T$534,'Wkpr-Stdy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Summary'!$T$9:$T$238,'Wkpr-201612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U329" s="27">
        <f>SUMIFS('Wkpr-Stdy Bal (ex. trnsptn)'!$U$9:$U$534,'Wkpr-Stdy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Summary'!$U$9:$U$238,'Wkpr-201612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</row>
    <row r="330" spans="1:21" x14ac:dyDescent="0.2">
      <c r="B330" s="26" t="s">
        <v>29</v>
      </c>
      <c r="C330" s="26" t="s">
        <v>82</v>
      </c>
      <c r="D330" s="26">
        <f t="shared" si="101"/>
        <v>395121</v>
      </c>
      <c r="E330" s="36">
        <v>395.12099999999998</v>
      </c>
      <c r="F330" s="26" t="s">
        <v>91</v>
      </c>
      <c r="G330" s="27">
        <f>SUMIFS('Wkpr-Stdy Bal (ex. trnsptn)'!$G$9:$G$534,'Wkpr-Stdy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Summary'!$G$9:$G$238,'Wkpr-201612 TTP Adj Summary'!$B$9:$B$238,'Att B1 123118 Depr_Chg-ex trans'!$B330,'Wkpr-201612 TTP Adj Summary'!$C$9:$C$238,'Att B1 123118 Depr_Chg-ex trans'!$C330,'Wkpr-201612 TTP Adj Summary'!$D$9:$D$238,'Att B1 123118 Depr_Chg-ex trans'!$D330)</f>
        <v>134411.5</v>
      </c>
      <c r="I330" s="37">
        <f>'Wkpr-Stdy Bal (ex. trnsptn)'!I330</f>
        <v>0.1429</v>
      </c>
      <c r="J330" s="28">
        <f t="shared" si="102"/>
        <v>19207.403350000001</v>
      </c>
      <c r="L330" s="37">
        <f>'Wkpr-Stdy Bal (ex. trnsptn)'!L330</f>
        <v>6.6699999999999995E-2</v>
      </c>
      <c r="N330" s="28">
        <f t="shared" si="103"/>
        <v>8965.2470499999999</v>
      </c>
      <c r="O330" s="28">
        <f t="shared" si="104"/>
        <v>-10242.156300000001</v>
      </c>
      <c r="Q330" s="27">
        <f>SUMIFS('Wkpr-Stdy Bal (ex. trnsptn)'!$Q$9:$Q$534,'Wkpr-Stdy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Summary'!$Q$9:$Q$238,'Wkpr-201612 TTP Adj Summary'!$B$9:$B$238,'Att B1 123118 Depr_Chg-ex trans'!$B330,'Wkpr-201612 TTP Adj Summary'!$C$9:$C$238,'Att B1 123118 Depr_Chg-ex trans'!$C330,'Wkpr-201612 TTP Adj Summary'!$D$9:$D$238,'Att B1 123118 Depr_Chg-ex trans'!$D330)</f>
        <v>-10242.156300000001</v>
      </c>
      <c r="R330" s="27">
        <f>SUMIFS('Wkpr-Stdy Bal (ex. trnsptn)'!$R$9:$R$534,'Wkpr-Stdy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Summary'!$R$9:$R$238,'Wkpr-201612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S330" s="27">
        <f>SUMIFS('Wkpr-Stdy Bal (ex. trnsptn)'!$S$9:$S$534,'Wkpr-Stdy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Summary'!$S$9:$S$238,'Wkpr-201612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T330" s="27">
        <f>SUMIFS('Wkpr-Stdy Bal (ex. trnsptn)'!$T$9:$T$534,'Wkpr-Stdy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Summary'!$T$9:$T$238,'Wkpr-201612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U330" s="27">
        <f>SUMIFS('Wkpr-Stdy Bal (ex. trnsptn)'!$U$9:$U$534,'Wkpr-Stdy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Summary'!$U$9:$U$238,'Wkpr-201612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</row>
    <row r="331" spans="1:21" x14ac:dyDescent="0.2">
      <c r="E331" s="36"/>
      <c r="G331" s="27"/>
      <c r="I331" s="37"/>
      <c r="J331" s="28"/>
      <c r="L331" s="37"/>
      <c r="N331" s="28"/>
      <c r="O331" s="28"/>
      <c r="Q331" s="27"/>
      <c r="R331" s="27"/>
      <c r="S331" s="27"/>
      <c r="T331" s="27"/>
      <c r="U331" s="27"/>
    </row>
    <row r="332" spans="1:21" x14ac:dyDescent="0.2">
      <c r="B332" s="26" t="s">
        <v>29</v>
      </c>
      <c r="C332" s="26" t="s">
        <v>82</v>
      </c>
      <c r="D332" s="26">
        <f t="shared" si="101"/>
        <v>397000</v>
      </c>
      <c r="E332" s="36">
        <v>397</v>
      </c>
      <c r="F332" s="26" t="s">
        <v>92</v>
      </c>
      <c r="G332" s="27">
        <f>SUMIFS('Wkpr-Stdy Bal (ex. trnsptn)'!$G$9:$G$534,'Wkpr-Stdy Bal (ex. trnsptn)'!$B$9:$B$534,'Att B1 123118 Depr_Chg-ex trans'!$B332,'Wkpr-Stdy Bal (ex. trnsptn)'!$C$9:$C$534,'Att B1 123118 Depr_Chg-ex trans'!$C332,'Wkpr-Stdy Bal (ex. trnsptn)'!$D$9:$D$534,'Att B1 123118 Depr_Chg-ex trans'!$D332)+SUMIFS('Wkpr-201612 TTP Adj Summary'!$G$9:$G$238,'Wkpr-201612 TTP Adj Summary'!$B$9:$B$238,'Att B1 123118 Depr_Chg-ex trans'!$B332,'Wkpr-201612 TTP Adj Summary'!$C$9:$C$238,'Att B1 123118 Depr_Chg-ex trans'!$C332,'Wkpr-201612 TTP Adj Summary'!$D$9:$D$238,'Att B1 123118 Depr_Chg-ex trans'!$D332)</f>
        <v>12714999.720000001</v>
      </c>
      <c r="I332" s="37">
        <f>'Wkpr-Stdy Bal (ex. trnsptn)'!I332</f>
        <v>2.81E-2</v>
      </c>
      <c r="J332" s="28"/>
      <c r="L332" s="37">
        <f>'Wkpr-Stdy Bal (ex. trnsptn)'!L332</f>
        <v>6.6699999999999995E-2</v>
      </c>
      <c r="N332" s="28"/>
      <c r="O332" s="28"/>
      <c r="Q332" s="27"/>
      <c r="R332" s="27"/>
      <c r="S332" s="27"/>
      <c r="T332" s="27"/>
      <c r="U332" s="27"/>
    </row>
    <row r="333" spans="1:21" x14ac:dyDescent="0.2">
      <c r="E333" s="36"/>
      <c r="F333" s="26" t="s">
        <v>260</v>
      </c>
      <c r="G333" s="27">
        <f>'Wkpr-Stdy Bal (ex. trnsptn)'!G333</f>
        <v>2229269.6</v>
      </c>
      <c r="I333" s="37">
        <f>'Wkpr-Stdy Bal (ex. trnsptn)'!I333</f>
        <v>2.81E-2</v>
      </c>
      <c r="J333" s="28">
        <f>G333*I333</f>
        <v>62642.475760000001</v>
      </c>
      <c r="L333" s="45">
        <f>'Wkpr-Stdy Bal (ex. trnsptn)'!L333</f>
        <v>0</v>
      </c>
      <c r="N333" s="28">
        <f>G333*L333</f>
        <v>0</v>
      </c>
      <c r="O333" s="28">
        <f>N333-J333</f>
        <v>-62642.475760000001</v>
      </c>
      <c r="Q333" s="27">
        <f>'Wkpr-Stdy Bal (ex. trnsptn)'!Q333+SUMIFS('Wkpr-201612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-62642.475760000001</v>
      </c>
      <c r="R333" s="27">
        <f>'Wkpr-Stdy Bal (ex. trnsptn)'!R333+SUMIFS('Wkpr-201612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S333" s="27">
        <f>'Wkpr-Stdy Bal (ex. trnsptn)'!S333+SUMIFS('Wkpr-201612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T333" s="27">
        <f>'Wkpr-Stdy Bal (ex. trnsptn)'!T333+SUMIFS('Wkpr-201612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U333" s="27">
        <f>'Wkpr-Stdy Bal (ex. trnsptn)'!U333+SUMIFS('Wkpr-201612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</row>
    <row r="334" spans="1:21" x14ac:dyDescent="0.2">
      <c r="E334" s="36"/>
      <c r="F334" s="26" t="s">
        <v>261</v>
      </c>
      <c r="G334" s="27">
        <f>G332-G333</f>
        <v>10485730.120000001</v>
      </c>
      <c r="I334" s="37">
        <f>'Wkpr-Stdy Bal (ex. trnsptn)'!I334</f>
        <v>2.81E-2</v>
      </c>
      <c r="J334" s="28">
        <f>G334*I334</f>
        <v>294649.01637200004</v>
      </c>
      <c r="L334" s="37">
        <f>'Wkpr-Stdy Bal (ex. trnsptn)'!L334</f>
        <v>6.6699999999999995E-2</v>
      </c>
      <c r="N334" s="28">
        <f>G334*L334</f>
        <v>699398.19900400005</v>
      </c>
      <c r="O334" s="28">
        <f>N334-J334</f>
        <v>404749.18263200001</v>
      </c>
      <c r="Q334" s="27">
        <f>'Wkpr-Stdy Bal (ex. trnsptn)'!Q334+SUMIFS('Wkpr-201612 TTP Adj Summary'!Q$9:Q$238,'Wkpr-201612 TTP Adj Summary'!$B$9:$B$238,'Att B1 123118 Depr_Chg-ex trans'!$B332,'Wkpr-201612 TTP Adj Summary'!$C$9:$C$238,'Att B1 123118 Depr_Chg-ex trans'!$C332,'Wkpr-201612 TTP Adj Summary'!$D$9:$D$238,'Att B1 123118 Depr_Chg-ex trans'!$D332)</f>
        <v>404749.18263200001</v>
      </c>
      <c r="R334" s="27">
        <f>'Wkpr-Stdy Bal (ex. trnsptn)'!R334+SUMIFS('Wkpr-201612 TTP Adj Summary'!R$9:R$238,'Wkpr-201612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S334" s="27">
        <f>'Wkpr-Stdy Bal (ex. trnsptn)'!S334+SUMIFS('Wkpr-201612 TTP Adj Summary'!S$9:S$238,'Wkpr-201612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T334" s="27">
        <f>'Wkpr-Stdy Bal (ex. trnsptn)'!T334+SUMIFS('Wkpr-201612 TTP Adj Summary'!T$9:T$238,'Wkpr-201612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U334" s="27">
        <f>'Wkpr-Stdy Bal (ex. trnsptn)'!U334+SUMIFS('Wkpr-201612 TTP Adj Summary'!U$9:U$238,'Wkpr-201612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</row>
    <row r="335" spans="1:21" x14ac:dyDescent="0.2">
      <c r="E335" s="36"/>
      <c r="G335" s="27"/>
      <c r="I335" s="37"/>
      <c r="J335" s="28"/>
      <c r="L335" s="37"/>
      <c r="N335" s="28"/>
      <c r="O335" s="28"/>
      <c r="Q335" s="27"/>
      <c r="R335" s="27"/>
      <c r="S335" s="27"/>
      <c r="T335" s="27"/>
      <c r="U335" s="27"/>
    </row>
    <row r="336" spans="1:21" x14ac:dyDescent="0.2">
      <c r="F336" s="26" t="s">
        <v>38</v>
      </c>
      <c r="G336" s="40">
        <f>SUM(G325:G330,G333:G334)</f>
        <v>15539656.260000002</v>
      </c>
      <c r="I336" s="76">
        <f>J336/G336</f>
        <v>3.7856655494321725E-2</v>
      </c>
      <c r="J336" s="40">
        <f>SUM(J325:J330,J333:J334)</f>
        <v>588279.41353500006</v>
      </c>
      <c r="L336" s="76">
        <f>N336/G336</f>
        <v>5.8067460357260174E-2</v>
      </c>
      <c r="N336" s="40">
        <f t="shared" ref="N336:O336" si="105">SUM(N325:N330,N333:N334)</f>
        <v>902348.37384300004</v>
      </c>
      <c r="O336" s="40">
        <f t="shared" si="105"/>
        <v>314068.96030799998</v>
      </c>
      <c r="Q336" s="40">
        <f t="shared" ref="Q336:U336" si="106">SUM(Q325:Q330,Q333:Q334)</f>
        <v>314068.96030799998</v>
      </c>
      <c r="R336" s="40">
        <f t="shared" si="106"/>
        <v>0</v>
      </c>
      <c r="S336" s="40">
        <f t="shared" si="106"/>
        <v>0</v>
      </c>
      <c r="T336" s="40">
        <f t="shared" si="106"/>
        <v>0</v>
      </c>
      <c r="U336" s="40">
        <f t="shared" si="106"/>
        <v>0</v>
      </c>
    </row>
    <row r="337" spans="1:21" x14ac:dyDescent="0.2">
      <c r="G337" s="48"/>
      <c r="J337" s="48"/>
      <c r="N337" s="48"/>
      <c r="O337" s="48"/>
      <c r="Q337" s="48"/>
      <c r="R337" s="48"/>
      <c r="S337" s="48"/>
      <c r="T337" s="48"/>
      <c r="U337" s="48"/>
    </row>
    <row r="338" spans="1:21" x14ac:dyDescent="0.2">
      <c r="F338" s="26" t="s">
        <v>196</v>
      </c>
      <c r="G338" s="40">
        <f>SUM(G226,G240,G260,G286,G291,G308,G322,G336)</f>
        <v>3928672382.8499999</v>
      </c>
      <c r="I338" s="76">
        <f>J338/G338</f>
        <v>2.3421703991923788E-2</v>
      </c>
      <c r="J338" s="40">
        <f>SUM(J226,J240,J260,J286,J291,J308,J322,J336)</f>
        <v>92016201.632358581</v>
      </c>
      <c r="L338" s="76">
        <f>N338/G338</f>
        <v>2.3467671052026271E-2</v>
      </c>
      <c r="N338" s="40">
        <f>SUM(N226,N240,N260,N286,N291,N308,N322,N336)</f>
        <v>92196791.151904017</v>
      </c>
      <c r="O338" s="40">
        <f>SUM(O226,O240,O260,O286,O291,O308,O322,O336)</f>
        <v>180589.51954540462</v>
      </c>
      <c r="Q338" s="40">
        <f>SUM(Q226,Q240,Q260,Q286,Q291,Q308,Q322,Q336)</f>
        <v>-393448.23990290589</v>
      </c>
      <c r="R338" s="40">
        <f>SUM(R226,R240,R260,R286,R291,R308,R322,R336)</f>
        <v>574034.49765677808</v>
      </c>
      <c r="S338" s="40">
        <f>SUM(S226,S240,S260,S286,S291,S308,S322,S336)</f>
        <v>0</v>
      </c>
      <c r="T338" s="40">
        <f>SUM(T226,T240,T260,T286,T291,T308,T322,T336)</f>
        <v>0</v>
      </c>
      <c r="U338" s="40">
        <f>SUM(U226,U240,U260,U286,U291,U308,U322,U336)</f>
        <v>0</v>
      </c>
    </row>
    <row r="339" spans="1:21" x14ac:dyDescent="0.2">
      <c r="J339" s="28"/>
      <c r="N339" s="28"/>
      <c r="O339" s="28"/>
      <c r="Q339" s="28"/>
      <c r="R339" s="28"/>
      <c r="S339" s="28"/>
      <c r="T339" s="28"/>
      <c r="U339" s="28"/>
    </row>
    <row r="340" spans="1:21" x14ac:dyDescent="0.2">
      <c r="A340" s="26" t="s">
        <v>93</v>
      </c>
      <c r="J340" s="28"/>
      <c r="N340" s="28"/>
      <c r="O340" s="28"/>
      <c r="Q340" s="28"/>
      <c r="R340" s="28"/>
      <c r="S340" s="28"/>
      <c r="T340" s="28"/>
      <c r="U340" s="28"/>
    </row>
    <row r="341" spans="1:21" x14ac:dyDescent="0.2">
      <c r="E341" s="26" t="s">
        <v>94</v>
      </c>
      <c r="J341" s="28"/>
      <c r="N341" s="28"/>
      <c r="O341" s="28"/>
      <c r="Q341" s="28"/>
      <c r="R341" s="28"/>
      <c r="S341" s="28"/>
      <c r="T341" s="28"/>
      <c r="U341" s="28"/>
    </row>
    <row r="342" spans="1:21" x14ac:dyDescent="0.2">
      <c r="B342" s="26" t="s">
        <v>95</v>
      </c>
      <c r="C342" s="26" t="s">
        <v>96</v>
      </c>
      <c r="D342" s="26">
        <f t="shared" ref="D342:D358" si="107">E342*1000</f>
        <v>389300</v>
      </c>
      <c r="E342" s="36">
        <v>389.3</v>
      </c>
      <c r="F342" s="26" t="s">
        <v>44</v>
      </c>
      <c r="G342" s="27">
        <f>SUMIFS('Wkpr-Stdy Bal (ex. trnsptn)'!$G$9:$G$534,'Wkpr-Stdy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Summary'!$G$9:$G$238,'Wkpr-201612 TTP Adj Summary'!$B$9:$B$238,'Att B1 123118 Depr_Chg-ex trans'!$B342,'Wkpr-201612 TTP Adj Summary'!$C$9:$C$238,'Att B1 123118 Depr_Chg-ex trans'!$C342,'Wkpr-201612 TTP Adj Summary'!$D$9:$D$238,'Att B1 123118 Depr_Chg-ex trans'!$D342)</f>
        <v>1709412.03</v>
      </c>
      <c r="I342" s="37">
        <f>'Wkpr-Stdy Bal (ex. trnsptn)'!I340</f>
        <v>1.5599999999999999E-2</v>
      </c>
      <c r="J342" s="28">
        <f t="shared" ref="J342:J358" si="108">G342*I342</f>
        <v>26666.827667999998</v>
      </c>
      <c r="L342" s="37">
        <f>'Wkpr-Stdy Bal (ex. trnsptn)'!L340</f>
        <v>1.77E-2</v>
      </c>
      <c r="N342" s="28">
        <f t="shared" ref="N342:N358" si="109">G342*L342</f>
        <v>30256.592931000003</v>
      </c>
      <c r="O342" s="28">
        <f t="shared" ref="O342:O358" si="110">N342-J342</f>
        <v>3589.7652630000048</v>
      </c>
      <c r="Q342" s="27">
        <f>SUMIFS('Wkpr-Stdy Bal (ex. trnsptn)'!$Q$9:$Q$534,'Wkpr-Stdy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Summary'!$Q$9:$Q$238,'Wkpr-201612 TTP Adj Summary'!$B$9:$B$238,'Att B1 123118 Depr_Chg-ex trans'!$B342,'Wkpr-201612 TTP Adj Summary'!$C$9:$C$238,'Att B1 123118 Depr_Chg-ex trans'!$C342,'Wkpr-201612 TTP Adj Summary'!$D$9:$D$238,'Att B1 123118 Depr_Chg-ex trans'!$D342)</f>
        <v>1737.9123065152526</v>
      </c>
      <c r="R342" s="27">
        <f>SUMIFS('Wkpr-Stdy Bal (ex. trnsptn)'!$R$9:$R$534,'Wkpr-Stdy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Summary'!$R$9:$R$238,'Wkpr-201612 TTP Adj Summary'!$B$9:$B$238,'Att B1 123118 Depr_Chg-ex trans'!$B342,'Wkpr-201612 TTP Adj Summary'!$C$9:$C$238,'Att B1 123118 Depr_Chg-ex trans'!$C342,'Wkpr-201612 TTP Adj Summary'!$D$9:$D$238,'Att B1 123118 Depr_Chg-ex trans'!$D342)</f>
        <v>795.67222080489137</v>
      </c>
      <c r="S342" s="27">
        <f>SUMIFS('Wkpr-Stdy Bal (ex. trnsptn)'!$S$9:$S$534,'Wkpr-Stdy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Summary'!$S$9:$S$238,'Wkpr-201612 TTP Adj Summary'!$B$9:$B$238,'Att B1 123118 Depr_Chg-ex trans'!$B342,'Wkpr-201612 TTP Adj Summary'!$C$9:$C$238,'Att B1 123118 Depr_Chg-ex trans'!$C342,'Wkpr-201612 TTP Adj Summary'!$D$9:$D$238,'Att B1 123118 Depr_Chg-ex trans'!$D342)</f>
        <v>505.11200577442514</v>
      </c>
      <c r="T342" s="27">
        <f>SUMIFS('Wkpr-Stdy Bal (ex. trnsptn)'!$T$9:$T$534,'Wkpr-Stdy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Summary'!$T$9:$T$238,'Wkpr-201612 TTP Adj Summary'!$B$9:$B$238,'Att B1 123118 Depr_Chg-ex trans'!$B342,'Wkpr-201612 TTP Adj Summary'!$C$9:$C$238,'Att B1 123118 Depr_Chg-ex trans'!$C342,'Wkpr-201612 TTP Adj Summary'!$D$9:$D$238,'Att B1 123118 Depr_Chg-ex trans'!$D342)</f>
        <v>231.2565426247661</v>
      </c>
      <c r="U342" s="27">
        <f>SUMIFS('Wkpr-Stdy Bal (ex. trnsptn)'!$U$9:$U$534,'Wkpr-Stdy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Summary'!$U$9:$U$238,'Wkpr-201612 TTP Adj Summary'!$B$9:$B$238,'Att B1 123118 Depr_Chg-ex trans'!$B342,'Wkpr-201612 TTP Adj Summary'!$C$9:$C$238,'Att B1 123118 Depr_Chg-ex trans'!$C342,'Wkpr-201612 TTP Adj Summary'!$D$9:$D$238,'Att B1 123118 Depr_Chg-ex trans'!$D342)</f>
        <v>319.81218728067006</v>
      </c>
    </row>
    <row r="343" spans="1:21" x14ac:dyDescent="0.2">
      <c r="B343" s="26" t="s">
        <v>95</v>
      </c>
      <c r="C343" s="26" t="s">
        <v>96</v>
      </c>
      <c r="D343" s="26">
        <f t="shared" si="107"/>
        <v>390100</v>
      </c>
      <c r="E343" s="36">
        <v>390.1</v>
      </c>
      <c r="F343" s="26" t="s">
        <v>31</v>
      </c>
      <c r="G343" s="27">
        <f>SUMIFS('Wkpr-Stdy Bal (ex. trnsptn)'!$G$9:$G$534,'Wkpr-Stdy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Summary'!$G$9:$G$238,'Wkpr-201612 TTP Adj Summary'!$B$9:$B$238,'Att B1 123118 Depr_Chg-ex trans'!$B343,'Wkpr-201612 TTP Adj Summary'!$C$9:$C$238,'Att B1 123118 Depr_Chg-ex trans'!$C343,'Wkpr-201612 TTP Adj Summary'!$D$9:$D$238,'Att B1 123118 Depr_Chg-ex trans'!$D343)</f>
        <v>111762059.39</v>
      </c>
      <c r="I343" s="37">
        <f>'Wkpr-Stdy Bal (ex. trnsptn)'!I341</f>
        <v>0.02</v>
      </c>
      <c r="J343" s="28">
        <f t="shared" si="108"/>
        <v>2235241.1878</v>
      </c>
      <c r="L343" s="37">
        <f>'Wkpr-Stdy Bal (ex. trnsptn)'!L341</f>
        <v>2.1700000000000001E-2</v>
      </c>
      <c r="N343" s="28">
        <f t="shared" si="109"/>
        <v>2425236.6887630001</v>
      </c>
      <c r="O343" s="28">
        <f t="shared" si="110"/>
        <v>189995.50096300012</v>
      </c>
      <c r="Q343" s="27">
        <f>SUMIFS('Wkpr-Stdy Bal (ex. trnsptn)'!$Q$9:$Q$534,'Wkpr-Stdy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Summary'!$Q$9:$Q$238,'Wkpr-201612 TTP Adj Summary'!$B$9:$B$238,'Att B1 123118 Depr_Chg-ex trans'!$B343,'Wkpr-201612 TTP Adj Summary'!$C$9:$C$238,'Att B1 123118 Depr_Chg-ex trans'!$C343,'Wkpr-201612 TTP Adj Summary'!$D$9:$D$238,'Att B1 123118 Depr_Chg-ex trans'!$D343)</f>
        <v>91982.482172157615</v>
      </c>
      <c r="R343" s="27">
        <f>SUMIFS('Wkpr-Stdy Bal (ex. trnsptn)'!$R$9:$R$534,'Wkpr-Stdy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Summary'!$R$9:$R$238,'Wkpr-201612 TTP Adj Summary'!$B$9:$B$238,'Att B1 123118 Depr_Chg-ex trans'!$B343,'Wkpr-201612 TTP Adj Summary'!$C$9:$C$238,'Att B1 123118 Depr_Chg-ex trans'!$C343,'Wkpr-201612 TTP Adj Summary'!$D$9:$D$238,'Att B1 123118 Depr_Chg-ex trans'!$D343)</f>
        <v>42112.542497508693</v>
      </c>
      <c r="S343" s="27">
        <f>SUMIFS('Wkpr-Stdy Bal (ex. trnsptn)'!$S$9:$S$534,'Wkpr-Stdy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Summary'!$S$9:$S$238,'Wkpr-201612 TTP Adj Summary'!$B$9:$B$238,'Att B1 123118 Depr_Chg-ex trans'!$B343,'Wkpr-201612 TTP Adj Summary'!$C$9:$C$238,'Att B1 123118 Depr_Chg-ex trans'!$C343,'Wkpr-201612 TTP Adj Summary'!$D$9:$D$238,'Att B1 123118 Depr_Chg-ex trans'!$D343)</f>
        <v>26734.062410346931</v>
      </c>
      <c r="T343" s="27">
        <f>SUMIFS('Wkpr-Stdy Bal (ex. trnsptn)'!$T$9:$T$534,'Wkpr-Stdy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Summary'!$T$9:$T$238,'Wkpr-201612 TTP Adj Summary'!$B$9:$B$238,'Att B1 123118 Depr_Chg-ex trans'!$B343,'Wkpr-201612 TTP Adj Summary'!$C$9:$C$238,'Att B1 123118 Depr_Chg-ex trans'!$C343,'Wkpr-201612 TTP Adj Summary'!$D$9:$D$238,'Att B1 123118 Depr_Chg-ex trans'!$D343)</f>
        <v>12239.714702193247</v>
      </c>
      <c r="U343" s="27">
        <f>SUMIFS('Wkpr-Stdy Bal (ex. trnsptn)'!$U$9:$U$534,'Wkpr-Stdy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Summary'!$U$9:$U$238,'Wkpr-201612 TTP Adj Summary'!$B$9:$B$238,'Att B1 123118 Depr_Chg-ex trans'!$B343,'Wkpr-201612 TTP Adj Summary'!$C$9:$C$238,'Att B1 123118 Depr_Chg-ex trans'!$C343,'Wkpr-201612 TTP Adj Summary'!$D$9:$D$238,'Att B1 123118 Depr_Chg-ex trans'!$D343)</f>
        <v>16926.699180793687</v>
      </c>
    </row>
    <row r="344" spans="1:21" x14ac:dyDescent="0.2">
      <c r="B344" s="26" t="s">
        <v>95</v>
      </c>
      <c r="C344" s="26" t="s">
        <v>96</v>
      </c>
      <c r="D344" s="26">
        <f t="shared" ref="D344" si="111">E344*1000</f>
        <v>390105</v>
      </c>
      <c r="E344" s="36">
        <v>390.10500000000002</v>
      </c>
      <c r="F344" s="26" t="s">
        <v>31</v>
      </c>
      <c r="G344" s="27">
        <f>SUMIFS('Wkpr-Stdy Bal (ex. trnsptn)'!$G$9:$G$534,'Wkpr-Stdy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Summary'!$G$9:$G$238,'Wkpr-201612 TTP Adj Summary'!$B$9:$B$238,'Att B1 123118 Depr_Chg-ex trans'!$B344,'Wkpr-201612 TTP Adj Summary'!$C$9:$C$238,'Att B1 123118 Depr_Chg-ex trans'!$C344,'Wkpr-201612 TTP Adj Summary'!$D$9:$D$238,'Att B1 123118 Depr_Chg-ex trans'!$D344)</f>
        <v>500455.25</v>
      </c>
      <c r="I344" s="120">
        <v>0.02</v>
      </c>
      <c r="J344" s="121">
        <f t="shared" ref="J344" si="112">G344*I344</f>
        <v>10009.105</v>
      </c>
      <c r="K344" s="42"/>
      <c r="L344" s="120">
        <v>2.1700000000000001E-2</v>
      </c>
      <c r="N344" s="28">
        <f t="shared" ref="N344" si="113">G344*L344</f>
        <v>10859.878925000001</v>
      </c>
      <c r="O344" s="28">
        <f t="shared" ref="O344" si="114">N344-J344</f>
        <v>850.77392500000133</v>
      </c>
      <c r="Q344" s="27">
        <f>SUMIFS('Wkpr-Stdy Bal (ex. trnsptn)'!$Q$9:$Q$534,'Wkpr-Stdy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Summary'!$Q$9:$Q$238,'Wkpr-201612 TTP Adj Summary'!$B$9:$B$238,'Att B1 123118 Depr_Chg-ex trans'!$B344,'Wkpr-201612 TTP Adj Summary'!$C$9:$C$238,'Att B1 123118 Depr_Chg-ex trans'!$C344,'Wkpr-201612 TTP Adj Summary'!$D$9:$D$238,'Att B1 123118 Depr_Chg-ex trans'!$D344)</f>
        <v>411.88500249849949</v>
      </c>
      <c r="R344" s="27">
        <f>SUMIFS('Wkpr-Stdy Bal (ex. trnsptn)'!$R$9:$R$534,'Wkpr-Stdy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Summary'!$R$9:$R$238,'Wkpr-201612 TTP Adj Summary'!$B$9:$B$238,'Att B1 123118 Depr_Chg-ex trans'!$B344,'Wkpr-201612 TTP Adj Summary'!$C$9:$C$238,'Att B1 123118 Depr_Chg-ex trans'!$C344,'Wkpr-201612 TTP Adj Summary'!$D$9:$D$238,'Att B1 123118 Depr_Chg-ex trans'!$D344)</f>
        <v>188.57421828800079</v>
      </c>
      <c r="S344" s="27">
        <f>SUMIFS('Wkpr-Stdy Bal (ex. trnsptn)'!$S$9:$S$534,'Wkpr-Stdy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Summary'!$S$9:$S$238,'Wkpr-201612 TTP Adj Summary'!$B$9:$B$238,'Att B1 123118 Depr_Chg-ex trans'!$B344,'Wkpr-201612 TTP Adj Summary'!$C$9:$C$238,'Att B1 123118 Depr_Chg-ex trans'!$C344,'Wkpr-201612 TTP Adj Summary'!$D$9:$D$238,'Att B1 123118 Depr_Chg-ex trans'!$D344)</f>
        <v>119.71148312861988</v>
      </c>
      <c r="T344" s="27">
        <f>SUMIFS('Wkpr-Stdy Bal (ex. trnsptn)'!$T$9:$T$534,'Wkpr-Stdy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Summary'!$T$9:$T$238,'Wkpr-201612 TTP Adj Summary'!$B$9:$B$238,'Att B1 123118 Depr_Chg-ex trans'!$B344,'Wkpr-201612 TTP Adj Summary'!$C$9:$C$238,'Att B1 123118 Depr_Chg-ex trans'!$C344,'Wkpr-201612 TTP Adj Summary'!$D$9:$D$238,'Att B1 123118 Depr_Chg-ex trans'!$D344)</f>
        <v>54.807772106630296</v>
      </c>
      <c r="U344" s="27">
        <f>SUMIFS('Wkpr-Stdy Bal (ex. trnsptn)'!$U$9:$U$534,'Wkpr-Stdy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Summary'!$U$9:$U$238,'Wkpr-201612 TTP Adj Summary'!$B$9:$B$238,'Att B1 123118 Depr_Chg-ex trans'!$B344,'Wkpr-201612 TTP Adj Summary'!$C$9:$C$238,'Att B1 123118 Depr_Chg-ex trans'!$C344,'Wkpr-201612 TTP Adj Summary'!$D$9:$D$238,'Att B1 123118 Depr_Chg-ex trans'!$D344)</f>
        <v>75.795448978250192</v>
      </c>
    </row>
    <row r="345" spans="1:21" x14ac:dyDescent="0.2">
      <c r="B345" s="26" t="s">
        <v>95</v>
      </c>
      <c r="C345" s="26" t="s">
        <v>96</v>
      </c>
      <c r="D345" s="26">
        <f t="shared" si="107"/>
        <v>391000</v>
      </c>
      <c r="E345" s="36">
        <v>391</v>
      </c>
      <c r="F345" s="26" t="s">
        <v>97</v>
      </c>
      <c r="G345" s="27">
        <f>SUMIFS('Wkpr-Stdy Bal (ex. trnsptn)'!$G$9:$G$534,'Wkpr-Stdy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Summary'!$G$9:$G$238,'Wkpr-201612 TTP Adj Summary'!$B$9:$B$238,'Att B1 123118 Depr_Chg-ex trans'!$B345,'Wkpr-201612 TTP Adj Summary'!$C$9:$C$238,'Att B1 123118 Depr_Chg-ex trans'!$C345,'Wkpr-201612 TTP Adj Summary'!$D$9:$D$238,'Att B1 123118 Depr_Chg-ex trans'!$D345)</f>
        <v>16873814.41</v>
      </c>
      <c r="I345" s="37">
        <f>'Wkpr-Stdy Bal (ex. trnsptn)'!I343</f>
        <v>0.17630000000000001</v>
      </c>
      <c r="J345" s="28">
        <f t="shared" si="108"/>
        <v>2974853.4804830002</v>
      </c>
      <c r="L345" s="37">
        <f>'Wkpr-Stdy Bal (ex. trnsptn)'!L343</f>
        <v>6.6699999999999995E-2</v>
      </c>
      <c r="N345" s="28">
        <f t="shared" si="109"/>
        <v>1125483.421147</v>
      </c>
      <c r="O345" s="28">
        <f t="shared" si="110"/>
        <v>-1849370.0593360001</v>
      </c>
      <c r="Q345" s="27">
        <f>SUMIFS('Wkpr-Stdy Bal (ex. trnsptn)'!$Q$9:$Q$534,'Wkpr-Stdy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Summary'!$Q$9:$Q$238,'Wkpr-201612 TTP Adj Summary'!$B$9:$B$238,'Att B1 123118 Depr_Chg-ex trans'!$B345,'Wkpr-201612 TTP Adj Summary'!$C$9:$C$238,'Att B1 123118 Depr_Chg-ex trans'!$C345,'Wkpr-201612 TTP Adj Summary'!$D$9:$D$238,'Att B1 123118 Depr_Chg-ex trans'!$D345)</f>
        <v>-895335.14030799526</v>
      </c>
      <c r="R345" s="27">
        <f>SUMIFS('Wkpr-Stdy Bal (ex. trnsptn)'!$R$9:$R$534,'Wkpr-Stdy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Summary'!$R$9:$R$238,'Wkpr-201612 TTP Adj Summary'!$B$9:$B$238,'Att B1 123118 Depr_Chg-ex trans'!$B345,'Wkpr-201612 TTP Adj Summary'!$C$9:$C$238,'Att B1 123118 Depr_Chg-ex trans'!$C345,'Wkpr-201612 TTP Adj Summary'!$D$9:$D$238,'Att B1 123118 Depr_Chg-ex trans'!$D345)</f>
        <v>-409913.26017016685</v>
      </c>
      <c r="S345" s="27">
        <f>SUMIFS('Wkpr-Stdy Bal (ex. trnsptn)'!$S$9:$S$534,'Wkpr-Stdy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Summary'!$S$9:$S$238,'Wkpr-201612 TTP Adj Summary'!$B$9:$B$238,'Att B1 123118 Depr_Chg-ex trans'!$B345,'Wkpr-201612 TTP Adj Summary'!$C$9:$C$238,'Att B1 123118 Depr_Chg-ex trans'!$C345,'Wkpr-201612 TTP Adj Summary'!$D$9:$D$238,'Att B1 123118 Depr_Chg-ex trans'!$D345)</f>
        <v>-260222.87020229967</v>
      </c>
      <c r="T345" s="27">
        <f>SUMIFS('Wkpr-Stdy Bal (ex. trnsptn)'!$T$9:$T$534,'Wkpr-Stdy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Summary'!$T$9:$T$238,'Wkpr-201612 TTP Adj Summary'!$B$9:$B$238,'Att B1 123118 Depr_Chg-ex trans'!$B345,'Wkpr-201612 TTP Adj Summary'!$C$9:$C$238,'Att B1 123118 Depr_Chg-ex trans'!$C345,'Wkpr-201612 TTP Adj Summary'!$D$9:$D$238,'Att B1 123118 Depr_Chg-ex trans'!$D345)</f>
        <v>-119138.41006929401</v>
      </c>
      <c r="U345" s="27">
        <f>SUMIFS('Wkpr-Stdy Bal (ex. trnsptn)'!$U$9:$U$534,'Wkpr-Stdy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Summary'!$U$9:$U$238,'Wkpr-201612 TTP Adj Summary'!$B$9:$B$238,'Att B1 123118 Depr_Chg-ex trans'!$B345,'Wkpr-201612 TTP Adj Summary'!$C$9:$C$238,'Att B1 123118 Depr_Chg-ex trans'!$C345,'Wkpr-201612 TTP Adj Summary'!$D$9:$D$238,'Att B1 123118 Depr_Chg-ex trans'!$D345)</f>
        <v>-164760.3785862443</v>
      </c>
    </row>
    <row r="346" spans="1:21" x14ac:dyDescent="0.2">
      <c r="B346" s="26" t="s">
        <v>95</v>
      </c>
      <c r="C346" s="26" t="s">
        <v>96</v>
      </c>
      <c r="D346" s="26">
        <f t="shared" si="107"/>
        <v>391100</v>
      </c>
      <c r="E346" s="36">
        <v>391.1</v>
      </c>
      <c r="F346" s="26" t="s">
        <v>87</v>
      </c>
      <c r="G346" s="27">
        <f>SUMIFS('Wkpr-Stdy Bal (ex. trnsptn)'!$G$9:$G$534,'Wkpr-Stdy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Summary'!$G$9:$G$238,'Wkpr-201612 TTP Adj Summary'!$B$9:$B$238,'Att B1 123118 Depr_Chg-ex trans'!$B346,'Wkpr-201612 TTP Adj Summary'!$C$9:$C$238,'Att B1 123118 Depr_Chg-ex trans'!$C346,'Wkpr-201612 TTP Adj Summary'!$D$9:$D$238,'Att B1 123118 Depr_Chg-ex trans'!$D346)</f>
        <v>55497670.969999999</v>
      </c>
      <c r="I346" s="37">
        <f>'Wkpr-Stdy Bal (ex. trnsptn)'!I344</f>
        <v>0.23699999999999999</v>
      </c>
      <c r="J346" s="28">
        <f t="shared" si="108"/>
        <v>13152948.019889999</v>
      </c>
      <c r="L346" s="37">
        <f>'Wkpr-Stdy Bal (ex. trnsptn)'!L344</f>
        <v>0.2</v>
      </c>
      <c r="N346" s="28">
        <f t="shared" si="109"/>
        <v>11099534.194</v>
      </c>
      <c r="O346" s="28">
        <f t="shared" si="110"/>
        <v>-2053413.825889999</v>
      </c>
      <c r="Q346" s="27">
        <f>SUMIFS('Wkpr-Stdy Bal (ex. trnsptn)'!$Q$9:$Q$534,'Wkpr-Stdy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Summary'!$Q$9:$Q$238,'Wkpr-201612 TTP Adj Summary'!$B$9:$B$238,'Att B1 123118 Depr_Chg-ex trans'!$B346,'Wkpr-201612 TTP Adj Summary'!$C$9:$C$238,'Att B1 123118 Depr_Chg-ex trans'!$C346,'Wkpr-201612 TTP Adj Summary'!$D$9:$D$238,'Att B1 123118 Depr_Chg-ex trans'!$D346)</f>
        <v>-994118.80636463594</v>
      </c>
      <c r="R346" s="27">
        <f>SUMIFS('Wkpr-Stdy Bal (ex. trnsptn)'!$R$9:$R$534,'Wkpr-Stdy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Summary'!$R$9:$R$238,'Wkpr-201612 TTP Adj Summary'!$B$9:$B$238,'Att B1 123118 Depr_Chg-ex trans'!$B346,'Wkpr-201612 TTP Adj Summary'!$C$9:$C$238,'Att B1 123118 Depr_Chg-ex trans'!$C346,'Wkpr-201612 TTP Adj Summary'!$D$9:$D$238,'Att B1 123118 Depr_Chg-ex trans'!$D346)</f>
        <v>-455139.60367200756</v>
      </c>
      <c r="S346" s="27">
        <f>SUMIFS('Wkpr-Stdy Bal (ex. trnsptn)'!$S$9:$S$534,'Wkpr-Stdy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Summary'!$S$9:$S$238,'Wkpr-201612 TTP Adj Summary'!$B$9:$B$238,'Att B1 123118 Depr_Chg-ex trans'!$B346,'Wkpr-201612 TTP Adj Summary'!$C$9:$C$238,'Att B1 123118 Depr_Chg-ex trans'!$C346,'Wkpr-201612 TTP Adj Summary'!$D$9:$D$238,'Att B1 123118 Depr_Chg-ex trans'!$D346)</f>
        <v>-288933.64894099813</v>
      </c>
      <c r="T346" s="27">
        <f>SUMIFS('Wkpr-Stdy Bal (ex. trnsptn)'!$T$9:$T$534,'Wkpr-Stdy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Summary'!$T$9:$T$238,'Wkpr-201612 TTP Adj Summary'!$B$9:$B$238,'Att B1 123118 Depr_Chg-ex trans'!$B346,'Wkpr-201612 TTP Adj Summary'!$C$9:$C$238,'Att B1 123118 Depr_Chg-ex trans'!$C346,'Wkpr-201612 TTP Adj Summary'!$D$9:$D$238,'Att B1 123118 Depr_Chg-ex trans'!$D346)</f>
        <v>-132283.12916381739</v>
      </c>
      <c r="U346" s="27">
        <f>SUMIFS('Wkpr-Stdy Bal (ex. trnsptn)'!$U$9:$U$534,'Wkpr-Stdy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Summary'!$U$9:$U$238,'Wkpr-201612 TTP Adj Summary'!$B$9:$B$238,'Att B1 123118 Depr_Chg-ex trans'!$B346,'Wkpr-201612 TTP Adj Summary'!$C$9:$C$238,'Att B1 123118 Depr_Chg-ex trans'!$C346,'Wkpr-201612 TTP Adj Summary'!$D$9:$D$238,'Att B1 123118 Depr_Chg-ex trans'!$D346)</f>
        <v>-182938.63774853991</v>
      </c>
    </row>
    <row r="347" spans="1:21" x14ac:dyDescent="0.2">
      <c r="B347" s="26" t="s">
        <v>95</v>
      </c>
      <c r="C347" s="26" t="s">
        <v>96</v>
      </c>
      <c r="D347" s="26">
        <v>391101</v>
      </c>
      <c r="E347" s="26">
        <v>391.11</v>
      </c>
      <c r="F347" s="26" t="s">
        <v>98</v>
      </c>
      <c r="G347" s="119">
        <f>SUMIFS('Wkpr-Stdy Bal (ex. trnsptn)'!$G$9:$G$534,'Wkpr-Stdy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Summary'!$G$9:$G$238,'Wkpr-201612 TTP Adj Summary'!$B$9:$B$238,'Att B1 123118 Depr_Chg-ex trans'!$B347,'Wkpr-201612 TTP Adj Summary'!$C$9:$C$238,'Att B1 123118 Depr_Chg-ex trans'!$C347,'Wkpr-201612 TTP Adj Summary'!$D$9:$D$238,'Att B1 123118 Depr_Chg-ex trans'!$D347)</f>
        <v>391530.5</v>
      </c>
      <c r="H347" s="42"/>
      <c r="I347" s="120">
        <f>'Wkpr-Stdy Bal (ex. trnsptn)'!I345</f>
        <v>0.2</v>
      </c>
      <c r="J347" s="121">
        <f t="shared" si="108"/>
        <v>78306.100000000006</v>
      </c>
      <c r="L347" s="37">
        <f>'Wkpr-Stdy Bal (ex. trnsptn)'!L345</f>
        <v>0.2</v>
      </c>
      <c r="N347" s="28">
        <f t="shared" si="109"/>
        <v>78306.100000000006</v>
      </c>
      <c r="O347" s="28">
        <f t="shared" si="110"/>
        <v>0</v>
      </c>
      <c r="Q347" s="27">
        <f>SUMIFS('Wkpr-Stdy Bal (ex. trnsptn)'!$Q$9:$Q$534,'Wkpr-Stdy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Summary'!$Q$9:$Q$238,'Wkpr-201612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R347" s="27">
        <f>SUMIFS('Wkpr-Stdy Bal (ex. trnsptn)'!$R$9:$R$534,'Wkpr-Stdy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Summary'!$R$9:$R$238,'Wkpr-201612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S347" s="27">
        <f>SUMIFS('Wkpr-Stdy Bal (ex. trnsptn)'!$S$9:$S$534,'Wkpr-Stdy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Summary'!$S$9:$S$238,'Wkpr-201612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T347" s="27">
        <f>SUMIFS('Wkpr-Stdy Bal (ex. trnsptn)'!$T$9:$T$534,'Wkpr-Stdy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Summary'!$T$9:$T$238,'Wkpr-201612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U347" s="27">
        <f>SUMIFS('Wkpr-Stdy Bal (ex. trnsptn)'!$U$9:$U$534,'Wkpr-Stdy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Summary'!$U$9:$U$238,'Wkpr-201612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</row>
    <row r="348" spans="1:21" x14ac:dyDescent="0.2">
      <c r="B348" s="26" t="s">
        <v>95</v>
      </c>
      <c r="C348" s="26" t="s">
        <v>96</v>
      </c>
      <c r="D348" s="26">
        <f t="shared" si="107"/>
        <v>391120</v>
      </c>
      <c r="E348" s="26">
        <v>391.12</v>
      </c>
      <c r="F348" s="26" t="s">
        <v>98</v>
      </c>
      <c r="G348" s="27">
        <f>SUMIFS('Wkpr-Stdy Bal (ex. trnsptn)'!$G$9:$G$534,'Wkpr-Stdy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Summary'!$G$9:$G$238,'Wkpr-201612 TTP Adj Summary'!$B$9:$B$238,'Att B1 123118 Depr_Chg-ex trans'!$B348,'Wkpr-201612 TTP Adj Summary'!$C$9:$C$238,'Att B1 123118 Depr_Chg-ex trans'!$C348,'Wkpr-201612 TTP Adj Summary'!$D$9:$D$238,'Att B1 123118 Depr_Chg-ex trans'!$D348)</f>
        <v>2637348.63</v>
      </c>
      <c r="I348" s="37">
        <f>'Wkpr-Stdy Bal (ex. trnsptn)'!I346</f>
        <v>0.2</v>
      </c>
      <c r="J348" s="28">
        <f t="shared" ref="J348:J349" si="115">G348*I348</f>
        <v>527469.72600000002</v>
      </c>
      <c r="L348" s="37">
        <f>'Wkpr-Stdy Bal (ex. trnsptn)'!L346</f>
        <v>0.2</v>
      </c>
      <c r="N348" s="28">
        <f t="shared" ref="N348:N349" si="116">G348*L348</f>
        <v>527469.72600000002</v>
      </c>
      <c r="O348" s="28">
        <f t="shared" ref="O348:O349" si="117">N348-J348</f>
        <v>0</v>
      </c>
      <c r="Q348" s="27">
        <f>SUMIFS('Wkpr-Stdy Bal (ex. trnsptn)'!$Q$9:$Q$534,'Wkpr-Stdy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Summary'!$Q$9:$Q$238,'Wkpr-201612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R348" s="27">
        <f>SUMIFS('Wkpr-Stdy Bal (ex. trnsptn)'!$R$9:$R$534,'Wkpr-Stdy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Summary'!$R$9:$R$238,'Wkpr-201612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S348" s="27">
        <f>SUMIFS('Wkpr-Stdy Bal (ex. trnsptn)'!$S$9:$S$534,'Wkpr-Stdy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Summary'!$S$9:$S$238,'Wkpr-201612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T348" s="27">
        <f>SUMIFS('Wkpr-Stdy Bal (ex. trnsptn)'!$T$9:$T$534,'Wkpr-Stdy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Summary'!$T$9:$T$238,'Wkpr-201612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U348" s="27">
        <f>SUMIFS('Wkpr-Stdy Bal (ex. trnsptn)'!$U$9:$U$534,'Wkpr-Stdy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Summary'!$U$9:$U$238,'Wkpr-201612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</row>
    <row r="349" spans="1:21" x14ac:dyDescent="0.2">
      <c r="B349" s="26" t="s">
        <v>95</v>
      </c>
      <c r="C349" s="26" t="s">
        <v>96</v>
      </c>
      <c r="D349" s="26">
        <f t="shared" si="107"/>
        <v>391121</v>
      </c>
      <c r="E349" s="26">
        <v>391.12099999999998</v>
      </c>
      <c r="F349" s="26" t="s">
        <v>98</v>
      </c>
      <c r="G349" s="27">
        <f>SUMIFS('Wkpr-Stdy Bal (ex. trnsptn)'!$G$9:$G$534,'Wkpr-Stdy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Summary'!$G$9:$G$238,'Wkpr-201612 TTP Adj Summary'!$B$9:$B$238,'Att B1 123118 Depr_Chg-ex trans'!$B349,'Wkpr-201612 TTP Adj Summary'!$C$9:$C$238,'Att B1 123118 Depr_Chg-ex trans'!$C349,'Wkpr-201612 TTP Adj Summary'!$D$9:$D$238,'Att B1 123118 Depr_Chg-ex trans'!$D349)</f>
        <v>59663.47</v>
      </c>
      <c r="I349" s="37">
        <f>'Wkpr-Stdy Bal (ex. trnsptn)'!I347</f>
        <v>0.2</v>
      </c>
      <c r="J349" s="28">
        <f t="shared" si="115"/>
        <v>11932.694000000001</v>
      </c>
      <c r="L349" s="37">
        <f>'Wkpr-Stdy Bal (ex. trnsptn)'!L347</f>
        <v>0.2</v>
      </c>
      <c r="N349" s="28">
        <f t="shared" si="116"/>
        <v>11932.694000000001</v>
      </c>
      <c r="O349" s="28">
        <f t="shared" si="117"/>
        <v>0</v>
      </c>
      <c r="Q349" s="27">
        <f>SUMIFS('Wkpr-Stdy Bal (ex. trnsptn)'!$Q$9:$Q$534,'Wkpr-Stdy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Summary'!$Q$9:$Q$238,'Wkpr-201612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R349" s="27">
        <f>SUMIFS('Wkpr-Stdy Bal (ex. trnsptn)'!$R$9:$R$534,'Wkpr-Stdy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Summary'!$R$9:$R$238,'Wkpr-201612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S349" s="27">
        <f>SUMIFS('Wkpr-Stdy Bal (ex. trnsptn)'!$S$9:$S$534,'Wkpr-Stdy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Summary'!$S$9:$S$238,'Wkpr-201612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T349" s="27">
        <f>SUMIFS('Wkpr-Stdy Bal (ex. trnsptn)'!$T$9:$T$534,'Wkpr-Stdy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Summary'!$T$9:$T$238,'Wkpr-201612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U349" s="27">
        <f>SUMIFS('Wkpr-Stdy Bal (ex. trnsptn)'!$U$9:$U$534,'Wkpr-Stdy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Summary'!$U$9:$U$238,'Wkpr-201612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</row>
    <row r="350" spans="1:21" x14ac:dyDescent="0.2">
      <c r="B350" s="26" t="s">
        <v>95</v>
      </c>
      <c r="C350" s="26" t="s">
        <v>96</v>
      </c>
      <c r="D350" s="26">
        <f t="shared" si="107"/>
        <v>394000</v>
      </c>
      <c r="E350" s="36">
        <v>394</v>
      </c>
      <c r="F350" s="26" t="s">
        <v>89</v>
      </c>
      <c r="G350" s="27">
        <f>SUMIFS('Wkpr-Stdy Bal (ex. trnsptn)'!$G$9:$G$534,'Wkpr-Stdy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Summary'!$G$9:$G$238,'Wkpr-201612 TTP Adj Summary'!$B$9:$B$238,'Att B1 123118 Depr_Chg-ex trans'!$B350,'Wkpr-201612 TTP Adj Summary'!$C$9:$C$238,'Att B1 123118 Depr_Chg-ex trans'!$C350,'Wkpr-201612 TTP Adj Summary'!$D$9:$D$238,'Att B1 123118 Depr_Chg-ex trans'!$D350)</f>
        <v>13374322.83</v>
      </c>
      <c r="I350" s="37">
        <f>'Wkpr-Stdy Bal (ex. trnsptn)'!I348</f>
        <v>4.9299999999999997E-2</v>
      </c>
      <c r="J350" s="28">
        <f t="shared" si="108"/>
        <v>659354.11551899998</v>
      </c>
      <c r="L350" s="37">
        <f>'Wkpr-Stdy Bal (ex. trnsptn)'!L348</f>
        <v>0.05</v>
      </c>
      <c r="N350" s="28">
        <f t="shared" si="109"/>
        <v>668716.14150000003</v>
      </c>
      <c r="O350" s="28">
        <f t="shared" si="110"/>
        <v>9362.0259810000425</v>
      </c>
      <c r="Q350" s="27">
        <f>SUMIFS('Wkpr-Stdy Bal (ex. trnsptn)'!$Q$9:$Q$534,'Wkpr-Stdy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Summary'!$Q$9:$Q$238,'Wkpr-201612 TTP Adj Summary'!$B$9:$B$238,'Att B1 123118 Depr_Chg-ex trans'!$B350,'Wkpr-201612 TTP Adj Summary'!$C$9:$C$238,'Att B1 123118 Depr_Chg-ex trans'!$C350,'Wkpr-201612 TTP Adj Summary'!$D$9:$D$238,'Att B1 123118 Depr_Chg-ex trans'!$D350)</f>
        <v>4532.435681518109</v>
      </c>
      <c r="R350" s="27">
        <f>SUMIFS('Wkpr-Stdy Bal (ex. trnsptn)'!$R$9:$R$534,'Wkpr-Stdy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Summary'!$R$9:$R$238,'Wkpr-201612 TTP Adj Summary'!$B$9:$B$238,'Att B1 123118 Depr_Chg-ex trans'!$B350,'Wkpr-201612 TTP Adj Summary'!$C$9:$C$238,'Att B1 123118 Depr_Chg-ex trans'!$C350,'Wkpr-201612 TTP Adj Summary'!$D$9:$D$238,'Att B1 123118 Depr_Chg-ex trans'!$D350)</f>
        <v>2075.0950153520971</v>
      </c>
      <c r="S350" s="27">
        <f>SUMIFS('Wkpr-Stdy Bal (ex. trnsptn)'!$S$9:$S$534,'Wkpr-Stdy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Summary'!$S$9:$S$238,'Wkpr-201612 TTP Adj Summary'!$B$9:$B$238,'Att B1 123118 Depr_Chg-ex trans'!$B350,'Wkpr-201612 TTP Adj Summary'!$C$9:$C$238,'Att B1 123118 Depr_Chg-ex trans'!$C350,'Wkpr-201612 TTP Adj Summary'!$D$9:$D$238,'Att B1 123118 Depr_Chg-ex trans'!$D350)</f>
        <v>1317.3205975655437</v>
      </c>
      <c r="T350" s="27">
        <f>SUMIFS('Wkpr-Stdy Bal (ex. trnsptn)'!$T$9:$T$534,'Wkpr-Stdy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Summary'!$T$9:$T$238,'Wkpr-201612 TTP Adj Summary'!$B$9:$B$238,'Att B1 123118 Depr_Chg-ex trans'!$B350,'Wkpr-201612 TTP Adj Summary'!$C$9:$C$238,'Att B1 123118 Depr_Chg-ex trans'!$C350,'Wkpr-201612 TTP Adj Summary'!$D$9:$D$238,'Att B1 123118 Depr_Chg-ex trans'!$D350)</f>
        <v>603.11179191699193</v>
      </c>
      <c r="U350" s="27">
        <f>SUMIFS('Wkpr-Stdy Bal (ex. trnsptn)'!$U$9:$U$534,'Wkpr-Stdy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Summary'!$U$9:$U$238,'Wkpr-201612 TTP Adj Summary'!$B$9:$B$238,'Att B1 123118 Depr_Chg-ex trans'!$B350,'Wkpr-201612 TTP Adj Summary'!$C$9:$C$238,'Att B1 123118 Depr_Chg-ex trans'!$C350,'Wkpr-201612 TTP Adj Summary'!$D$9:$D$238,'Att B1 123118 Depr_Chg-ex trans'!$D350)</f>
        <v>834.06289464729343</v>
      </c>
    </row>
    <row r="351" spans="1:21" x14ac:dyDescent="0.2">
      <c r="B351" s="26" t="s">
        <v>95</v>
      </c>
      <c r="C351" s="26" t="s">
        <v>96</v>
      </c>
      <c r="D351" s="26">
        <f t="shared" si="107"/>
        <v>395000</v>
      </c>
      <c r="E351" s="36">
        <v>395</v>
      </c>
      <c r="F351" s="26" t="s">
        <v>91</v>
      </c>
      <c r="G351" s="27">
        <f>SUMIFS('Wkpr-Stdy Bal (ex. trnsptn)'!$G$9:$G$534,'Wkpr-Stdy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Summary'!$G$9:$G$238,'Wkpr-201612 TTP Adj Summary'!$B$9:$B$238,'Att B1 123118 Depr_Chg-ex trans'!$B351,'Wkpr-201612 TTP Adj Summary'!$C$9:$C$238,'Att B1 123118 Depr_Chg-ex trans'!$C351,'Wkpr-201612 TTP Adj Summary'!$D$9:$D$238,'Att B1 123118 Depr_Chg-ex trans'!$D351)</f>
        <v>1267480.19</v>
      </c>
      <c r="I351" s="37">
        <f>'Wkpr-Stdy Bal (ex. trnsptn)'!I349</f>
        <v>0.1429</v>
      </c>
      <c r="J351" s="28">
        <f t="shared" si="108"/>
        <v>181122.91915099998</v>
      </c>
      <c r="L351" s="37">
        <f>'Wkpr-Stdy Bal (ex. trnsptn)'!L349</f>
        <v>6.6699999999999995E-2</v>
      </c>
      <c r="N351" s="28">
        <f t="shared" si="109"/>
        <v>84540.928672999988</v>
      </c>
      <c r="O351" s="28">
        <f t="shared" si="110"/>
        <v>-96581.990477999992</v>
      </c>
      <c r="Q351" s="27">
        <f>SUMIFS('Wkpr-Stdy Bal (ex. trnsptn)'!$Q$9:$Q$534,'Wkpr-Stdy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Summary'!$Q$9:$Q$238,'Wkpr-201612 TTP Adj Summary'!$B$9:$B$238,'Att B1 123118 Depr_Chg-ex trans'!$B351,'Wkpr-201612 TTP Adj Summary'!$C$9:$C$238,'Att B1 123118 Depr_Chg-ex trans'!$C351,'Wkpr-201612 TTP Adj Summary'!$D$9:$D$238,'Att B1 123118 Depr_Chg-ex trans'!$D351)</f>
        <v>-46758.218864478113</v>
      </c>
      <c r="R351" s="27">
        <f>SUMIFS('Wkpr-Stdy Bal (ex. trnsptn)'!$R$9:$R$534,'Wkpr-Stdy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Summary'!$R$9:$R$238,'Wkpr-201612 TTP Adj Summary'!$B$9:$B$238,'Att B1 123118 Depr_Chg-ex trans'!$B351,'Wkpr-201612 TTP Adj Summary'!$C$9:$C$238,'Att B1 123118 Depr_Chg-ex trans'!$C351,'Wkpr-201612 TTP Adj Summary'!$D$9:$D$238,'Att B1 123118 Depr_Chg-ex trans'!$D351)</f>
        <v>-21407.418375084708</v>
      </c>
      <c r="S351" s="27">
        <f>SUMIFS('Wkpr-Stdy Bal (ex. trnsptn)'!$S$9:$S$534,'Wkpr-Stdy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Summary'!$S$9:$S$238,'Wkpr-201612 TTP Adj Summary'!$B$9:$B$238,'Att B1 123118 Depr_Chg-ex trans'!$B351,'Wkpr-201612 TTP Adj Summary'!$C$9:$C$238,'Att B1 123118 Depr_Chg-ex trans'!$C351,'Wkpr-201612 TTP Adj Summary'!$D$9:$D$238,'Att B1 123118 Depr_Chg-ex trans'!$D351)</f>
        <v>-13589.947909646628</v>
      </c>
      <c r="T351" s="27">
        <f>SUMIFS('Wkpr-Stdy Bal (ex. trnsptn)'!$T$9:$T$534,'Wkpr-Stdy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Summary'!$T$9:$T$238,'Wkpr-201612 TTP Adj Summary'!$B$9:$B$238,'Att B1 123118 Depr_Chg-ex trans'!$B351,'Wkpr-201612 TTP Adj Summary'!$C$9:$C$238,'Att B1 123118 Depr_Chg-ex trans'!$C351,'Wkpr-201612 TTP Adj Summary'!$D$9:$D$238,'Att B1 123118 Depr_Chg-ex trans'!$D351)</f>
        <v>-6221.9157971055101</v>
      </c>
      <c r="U351" s="27">
        <f>SUMIFS('Wkpr-Stdy Bal (ex. trnsptn)'!$U$9:$U$534,'Wkpr-Stdy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Summary'!$U$9:$U$238,'Wkpr-201612 TTP Adj Summary'!$B$9:$B$238,'Att B1 123118 Depr_Chg-ex trans'!$B351,'Wkpr-201612 TTP Adj Summary'!$C$9:$C$238,'Att B1 123118 Depr_Chg-ex trans'!$C351,'Wkpr-201612 TTP Adj Summary'!$D$9:$D$238,'Att B1 123118 Depr_Chg-ex trans'!$D351)</f>
        <v>-8604.4895316850198</v>
      </c>
    </row>
    <row r="352" spans="1:21" x14ac:dyDescent="0.2">
      <c r="E352" s="36"/>
      <c r="G352" s="27"/>
      <c r="I352" s="37"/>
      <c r="J352" s="28"/>
      <c r="L352" s="37"/>
      <c r="N352" s="28"/>
      <c r="O352" s="28"/>
      <c r="Q352" s="27"/>
      <c r="R352" s="27"/>
      <c r="S352" s="27"/>
      <c r="T352" s="27"/>
      <c r="U352" s="27"/>
    </row>
    <row r="353" spans="2:21" x14ac:dyDescent="0.2">
      <c r="B353" s="26" t="s">
        <v>95</v>
      </c>
      <c r="C353" s="26" t="s">
        <v>96</v>
      </c>
      <c r="D353" s="26">
        <f t="shared" si="107"/>
        <v>397000</v>
      </c>
      <c r="E353" s="36">
        <v>397</v>
      </c>
      <c r="F353" s="26" t="s">
        <v>92</v>
      </c>
      <c r="G353" s="27">
        <f>SUMIFS('Wkpr-Stdy Bal (ex. trnsptn)'!$G$9:$G$534,'Wkpr-Stdy Bal (ex. trnsptn)'!$B$9:$B$534,'Att B1 123118 Depr_Chg-ex trans'!$B353,'Wkpr-Stdy Bal (ex. trnsptn)'!$C$9:$C$534,'Att B1 123118 Depr_Chg-ex trans'!$C353,'Wkpr-Stdy Bal (ex. trnsptn)'!$D$9:$D$534,'Att B1 123118 Depr_Chg-ex trans'!$D353)+SUMIFS('Wkpr-201612 TTP Adj Summary'!$G$9:$G$238,'Wkpr-201612 TTP Adj Summary'!$B$9:$B$238,'Att B1 123118 Depr_Chg-ex trans'!$B353,'Wkpr-201612 TTP Adj Summary'!$C$9:$C$238,'Att B1 123118 Depr_Chg-ex trans'!$C353,'Wkpr-201612 TTP Adj Summary'!$D$9:$D$238,'Att B1 123118 Depr_Chg-ex trans'!$D353)</f>
        <v>48957989.799999997</v>
      </c>
      <c r="I353" s="37">
        <f>'Wkpr-Stdy Bal (ex. trnsptn)'!I351</f>
        <v>3.4000000000000002E-2</v>
      </c>
      <c r="J353" s="28"/>
      <c r="L353" s="37">
        <f>'Wkpr-Stdy Bal (ex. trnsptn)'!L351</f>
        <v>6.6699999999999995E-2</v>
      </c>
      <c r="N353" s="28"/>
      <c r="O353" s="28"/>
      <c r="Q353" s="27"/>
      <c r="R353" s="27"/>
      <c r="S353" s="27"/>
      <c r="T353" s="27"/>
      <c r="U353" s="27"/>
    </row>
    <row r="354" spans="2:21" x14ac:dyDescent="0.2">
      <c r="E354" s="36"/>
      <c r="F354" s="26" t="s">
        <v>260</v>
      </c>
      <c r="G354" s="27">
        <f>'Wkpr-Stdy Bal (ex. trnsptn)'!G352</f>
        <v>3740757.52</v>
      </c>
      <c r="I354" s="37">
        <f>'Wkpr-Stdy Bal (ex. trnsptn)'!I352</f>
        <v>3.4000000000000002E-2</v>
      </c>
      <c r="J354" s="28">
        <f t="shared" si="108"/>
        <v>127185.75568000002</v>
      </c>
      <c r="L354" s="45">
        <f>'Wkpr-Stdy Bal (ex. trnsptn)'!L352</f>
        <v>0</v>
      </c>
      <c r="N354" s="28">
        <f t="shared" si="109"/>
        <v>0</v>
      </c>
      <c r="O354" s="28">
        <f t="shared" si="110"/>
        <v>-127185.75568000002</v>
      </c>
      <c r="Q354" s="27">
        <f>'Wkpr-Stdy Bal (ex. trnsptn)'!Q352</f>
        <v>-61574.413315535458</v>
      </c>
      <c r="R354" s="27">
        <f>'Wkpr-Stdy Bal (ex. trnsptn)'!R352</f>
        <v>-28190.74932829494</v>
      </c>
      <c r="S354" s="27">
        <f>'Wkpr-Stdy Bal (ex. trnsptn)'!S352</f>
        <v>-17896.170766266812</v>
      </c>
      <c r="T354" s="27">
        <f>'Wkpr-Stdy Bal (ex. trnsptn)'!T352</f>
        <v>-8193.4432963715917</v>
      </c>
      <c r="U354" s="27">
        <f>'Wkpr-Stdy Bal (ex. trnsptn)'!U352</f>
        <v>-11330.978973531202</v>
      </c>
    </row>
    <row r="355" spans="2:21" x14ac:dyDescent="0.2">
      <c r="E355" s="36"/>
      <c r="F355" s="26" t="s">
        <v>261</v>
      </c>
      <c r="G355" s="27">
        <f>G353-G354</f>
        <v>45217232.279999994</v>
      </c>
      <c r="I355" s="37">
        <f>'Wkpr-Stdy Bal (ex. trnsptn)'!I353</f>
        <v>3.4000000000000002E-2</v>
      </c>
      <c r="J355" s="28">
        <f t="shared" si="108"/>
        <v>1537385.8975199999</v>
      </c>
      <c r="L355" s="37">
        <f>'Wkpr-Stdy Bal (ex. trnsptn)'!L353</f>
        <v>6.6699999999999995E-2</v>
      </c>
      <c r="N355" s="28">
        <f t="shared" si="109"/>
        <v>3015989.3930759993</v>
      </c>
      <c r="O355" s="28">
        <f t="shared" si="110"/>
        <v>1478603.4955559995</v>
      </c>
      <c r="Q355" s="27">
        <f>'Wkpr-Stdy Bal (ex. trnsptn)'!Q353+SUMIFS('Wkpr-201612 TTP Adj Summary'!Q$9:Q$238,'Wkpr-201612 TTP Adj Summary'!$B$9:$B$238,'Att B1 123118 Depr_Chg-ex trans'!$B353,'Wkpr-201612 TTP Adj Summary'!$C$9:$C$238,'Att B1 123118 Depr_Chg-ex trans'!$C353,'Wkpr-201612 TTP Adj Summary'!$D$9:$D$238,'Att B1 123118 Depr_Chg-ex trans'!$D353)</f>
        <v>715836.00127539528</v>
      </c>
      <c r="R355" s="27">
        <f>'Wkpr-Stdy Bal (ex. trnsptn)'!R353+SUMIFS('Wkpr-201612 TTP Adj Summary'!R$9:R$238,'Wkpr-201612 TTP Adj Summary'!$B$9:$B$238,'Att B1 123118 Depr_Chg-ex trans'!$B353,'Wkpr-201612 TTP Adj Summary'!$C$9:$C$238,'Att B1 123118 Depr_Chg-ex trans'!$C353,'Wkpr-201612 TTP Adj Summary'!$D$9:$D$238,'Att B1 123118 Depr_Chg-ex trans'!$D353)</f>
        <v>327732.77381811786</v>
      </c>
      <c r="S355" s="27">
        <f>'Wkpr-Stdy Bal (ex. trnsptn)'!S353+SUMIFS('Wkpr-201612 TTP Adj Summary'!S$9:S$238,'Wkpr-201612 TTP Adj Summary'!$B$9:$B$238,'Att B1 123118 Depr_Chg-ex trans'!$B353,'Wkpr-201612 TTP Adj Summary'!$C$9:$C$238,'Att B1 123118 Depr_Chg-ex trans'!$C353,'Wkpr-201612 TTP Adj Summary'!$D$9:$D$238,'Att B1 123118 Depr_Chg-ex trans'!$D353)</f>
        <v>208052.70614302173</v>
      </c>
      <c r="T355" s="27">
        <f>'Wkpr-Stdy Bal (ex. trnsptn)'!T353+SUMIFS('Wkpr-201612 TTP Adj Summary'!T$9:T$238,'Wkpr-201612 TTP Adj Summary'!$B$9:$B$238,'Att B1 123118 Depr_Chg-ex trans'!$B353,'Wkpr-201612 TTP Adj Summary'!$C$9:$C$238,'Att B1 123118 Depr_Chg-ex trans'!$C353,'Wkpr-201612 TTP Adj Summary'!$D$9:$D$238,'Att B1 123118 Depr_Chg-ex trans'!$D353)</f>
        <v>95253.228900380462</v>
      </c>
      <c r="U355" s="27">
        <f>'Wkpr-Stdy Bal (ex. trnsptn)'!U353+SUMIFS('Wkpr-201612 TTP Adj Summary'!U$9:U$238,'Wkpr-201612 TTP Adj Summary'!$B$9:$B$238,'Att B1 123118 Depr_Chg-ex trans'!$B353,'Wkpr-201612 TTP Adj Summary'!$C$9:$C$238,'Att B1 123118 Depr_Chg-ex trans'!$C353,'Wkpr-201612 TTP Adj Summary'!$D$9:$D$238,'Att B1 123118 Depr_Chg-ex trans'!$D353)</f>
        <v>131728.78541908399</v>
      </c>
    </row>
    <row r="356" spans="2:21" x14ac:dyDescent="0.2">
      <c r="E356" s="36"/>
      <c r="G356" s="27"/>
      <c r="I356" s="37"/>
      <c r="J356" s="28"/>
      <c r="L356" s="37"/>
      <c r="N356" s="28"/>
      <c r="O356" s="28"/>
      <c r="Q356" s="27"/>
      <c r="R356" s="27"/>
      <c r="S356" s="27"/>
      <c r="T356" s="27"/>
      <c r="U356" s="27"/>
    </row>
    <row r="357" spans="2:21" x14ac:dyDescent="0.2">
      <c r="B357" s="26" t="s">
        <v>95</v>
      </c>
      <c r="C357" s="26" t="s">
        <v>96</v>
      </c>
      <c r="D357" s="26">
        <f t="shared" si="107"/>
        <v>397200</v>
      </c>
      <c r="E357" s="36">
        <v>397.2</v>
      </c>
      <c r="F357" s="26" t="s">
        <v>99</v>
      </c>
      <c r="G357" s="27">
        <f>SUMIFS('Wkpr-Stdy Bal (ex. trnsptn)'!$G$9:$G$534,'Wkpr-Stdy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Summary'!$G$9:$G$238,'Wkpr-201612 TTP Adj Summary'!$B$9:$B$238,'Att B1 123118 Depr_Chg-ex trans'!$B357,'Wkpr-201612 TTP Adj Summary'!$C$9:$C$238,'Att B1 123118 Depr_Chg-ex trans'!$C357,'Wkpr-201612 TTP Adj Summary'!$D$9:$D$238,'Att B1 123118 Depr_Chg-ex trans'!$D357)</f>
        <v>6697184.7300000004</v>
      </c>
      <c r="I357" s="37">
        <f>'Wkpr-Stdy Bal (ex. trnsptn)'!I355</f>
        <v>0.1195</v>
      </c>
      <c r="J357" s="28">
        <f t="shared" si="108"/>
        <v>800313.575235</v>
      </c>
      <c r="L357" s="37">
        <f>'Wkpr-Stdy Bal (ex. trnsptn)'!L355</f>
        <v>0.1</v>
      </c>
      <c r="N357" s="28">
        <f t="shared" si="109"/>
        <v>669718.47300000011</v>
      </c>
      <c r="O357" s="28">
        <f t="shared" si="110"/>
        <v>-130595.10223499988</v>
      </c>
      <c r="Q357" s="27">
        <f>SUMIFS('Wkpr-Stdy Bal (ex. trnsptn)'!$Q$9:$Q$534,'Wkpr-Stdy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Summary'!$Q$9:$Q$238,'Wkpr-201612 TTP Adj Summary'!$B$9:$B$238,'Att B1 123118 Depr_Chg-ex trans'!$B357,'Wkpr-201612 TTP Adj Summary'!$C$9:$C$238,'Att B1 123118 Depr_Chg-ex trans'!$C357,'Wkpr-201612 TTP Adj Summary'!$D$9:$D$238,'Att B1 123118 Depr_Chg-ex trans'!$D357)</f>
        <v>-63224.979550654127</v>
      </c>
      <c r="R357" s="27">
        <f>SUMIFS('Wkpr-Stdy Bal (ex. trnsptn)'!$R$9:$R$534,'Wkpr-Stdy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Summary'!$R$9:$R$238,'Wkpr-201612 TTP Adj Summary'!$B$9:$B$238,'Att B1 123118 Depr_Chg-ex trans'!$B357,'Wkpr-201612 TTP Adj Summary'!$C$9:$C$238,'Att B1 123118 Depr_Chg-ex trans'!$C357,'Wkpr-201612 TTP Adj Summary'!$D$9:$D$238,'Att B1 123118 Depr_Chg-ex trans'!$D357)</f>
        <v>-28946.43170476408</v>
      </c>
      <c r="S357" s="27">
        <f>SUMIFS('Wkpr-Stdy Bal (ex. trnsptn)'!$S$9:$S$534,'Wkpr-Stdy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Summary'!$S$9:$S$238,'Wkpr-201612 TTP Adj Summary'!$B$9:$B$238,'Att B1 123118 Depr_Chg-ex trans'!$B357,'Wkpr-201612 TTP Adj Summary'!$C$9:$C$238,'Att B1 123118 Depr_Chg-ex trans'!$C357,'Wkpr-201612 TTP Adj Summary'!$D$9:$D$238,'Att B1 123118 Depr_Chg-ex trans'!$D357)</f>
        <v>-18375.896249859274</v>
      </c>
      <c r="T357" s="27">
        <f>SUMIFS('Wkpr-Stdy Bal (ex. trnsptn)'!$T$9:$T$534,'Wkpr-Stdy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Summary'!$T$9:$T$238,'Wkpr-201612 TTP Adj Summary'!$B$9:$B$238,'Att B1 123118 Depr_Chg-ex trans'!$B357,'Wkpr-201612 TTP Adj Summary'!$C$9:$C$238,'Att B1 123118 Depr_Chg-ex trans'!$C357,'Wkpr-201612 TTP Adj Summary'!$D$9:$D$238,'Att B1 123118 Depr_Chg-ex trans'!$D357)</f>
        <v>-8413.0770716062543</v>
      </c>
      <c r="U357" s="27">
        <f>SUMIFS('Wkpr-Stdy Bal (ex. trnsptn)'!$U$9:$U$534,'Wkpr-Stdy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Summary'!$U$9:$U$238,'Wkpr-201612 TTP Adj Summary'!$B$9:$B$238,'Att B1 123118 Depr_Chg-ex trans'!$B357,'Wkpr-201612 TTP Adj Summary'!$C$9:$C$238,'Att B1 123118 Depr_Chg-ex trans'!$C357,'Wkpr-201612 TTP Adj Summary'!$D$9:$D$238,'Att B1 123118 Depr_Chg-ex trans'!$D357)</f>
        <v>-11634.717658116148</v>
      </c>
    </row>
    <row r="358" spans="2:21" x14ac:dyDescent="0.2">
      <c r="B358" s="26" t="s">
        <v>95</v>
      </c>
      <c r="C358" s="26" t="s">
        <v>96</v>
      </c>
      <c r="D358" s="26">
        <f t="shared" si="107"/>
        <v>398000</v>
      </c>
      <c r="E358" s="36">
        <v>398</v>
      </c>
      <c r="F358" s="26" t="s">
        <v>56</v>
      </c>
      <c r="G358" s="27">
        <f>SUMIFS('Wkpr-Stdy Bal (ex. trnsptn)'!$G$9:$G$534,'Wkpr-Stdy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Summary'!$G$9:$G$238,'Wkpr-201612 TTP Adj Summary'!$B$9:$B$238,'Att B1 123118 Depr_Chg-ex trans'!$B358,'Wkpr-201612 TTP Adj Summary'!$C$9:$C$238,'Att B1 123118 Depr_Chg-ex trans'!$C358,'Wkpr-201612 TTP Adj Summary'!$D$9:$D$238,'Att B1 123118 Depr_Chg-ex trans'!$D358)</f>
        <v>499223.89</v>
      </c>
      <c r="I358" s="37">
        <f>'Wkpr-Stdy Bal (ex. trnsptn)'!I356</f>
        <v>0.40479999999999999</v>
      </c>
      <c r="J358" s="28">
        <f t="shared" si="108"/>
        <v>202085.83067200001</v>
      </c>
      <c r="L358" s="37">
        <f>'Wkpr-Stdy Bal (ex. trnsptn)'!L356</f>
        <v>0.1</v>
      </c>
      <c r="N358" s="28">
        <f t="shared" si="109"/>
        <v>49922.389000000003</v>
      </c>
      <c r="O358" s="28">
        <f t="shared" si="110"/>
        <v>-152163.44167200002</v>
      </c>
      <c r="Q358" s="27">
        <f>SUMIFS('Wkpr-Stdy Bal (ex. trnsptn)'!$Q$9:$Q$534,'Wkpr-Stdy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Summary'!$Q$9:$Q$238,'Wkpr-201612 TTP Adj Summary'!$B$9:$B$238,'Att B1 123118 Depr_Chg-ex trans'!$B358,'Wkpr-201612 TTP Adj Summary'!$C$9:$C$238,'Att B1 123118 Depr_Chg-ex trans'!$C358,'Wkpr-201612 TTP Adj Summary'!$D$9:$D$238,'Att B1 123118 Depr_Chg-ex trans'!$D358)</f>
        <v>-73666.855214506038</v>
      </c>
      <c r="R358" s="27">
        <f>SUMIFS('Wkpr-Stdy Bal (ex. trnsptn)'!$R$9:$R$534,'Wkpr-Stdy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Summary'!$R$9:$R$238,'Wkpr-201612 TTP Adj Summary'!$B$9:$B$238,'Att B1 123118 Depr_Chg-ex trans'!$B358,'Wkpr-201612 TTP Adj Summary'!$C$9:$C$238,'Att B1 123118 Depr_Chg-ex trans'!$C358,'Wkpr-201612 TTP Adj Summary'!$D$9:$D$238,'Att B1 123118 Depr_Chg-ex trans'!$D358)</f>
        <v>-33727.058648758109</v>
      </c>
      <c r="S358" s="27">
        <f>SUMIFS('Wkpr-Stdy Bal (ex. trnsptn)'!$S$9:$S$534,'Wkpr-Stdy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Summary'!$S$9:$S$238,'Wkpr-201612 TTP Adj Summary'!$B$9:$B$238,'Att B1 123118 Depr_Chg-ex trans'!$B358,'Wkpr-201612 TTP Adj Summary'!$C$9:$C$238,'Att B1 123118 Depr_Chg-ex trans'!$C358,'Wkpr-201612 TTP Adj Summary'!$D$9:$D$238,'Att B1 123118 Depr_Chg-ex trans'!$D358)</f>
        <v>-21410.754073722161</v>
      </c>
      <c r="T358" s="27">
        <f>SUMIFS('Wkpr-Stdy Bal (ex. trnsptn)'!$T$9:$T$534,'Wkpr-Stdy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Summary'!$T$9:$T$238,'Wkpr-201612 TTP Adj Summary'!$B$9:$B$238,'Att B1 123118 Depr_Chg-ex trans'!$B358,'Wkpr-201612 TTP Adj Summary'!$C$9:$C$238,'Att B1 123118 Depr_Chg-ex trans'!$C358,'Wkpr-201612 TTP Adj Summary'!$D$9:$D$238,'Att B1 123118 Depr_Chg-ex trans'!$D358)</f>
        <v>-9802.5327164552018</v>
      </c>
      <c r="U358" s="27">
        <f>SUMIFS('Wkpr-Stdy Bal (ex. trnsptn)'!$U$9:$U$534,'Wkpr-Stdy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Summary'!$U$9:$U$238,'Wkpr-201612 TTP Adj Summary'!$B$9:$B$238,'Att B1 123118 Depr_Chg-ex trans'!$B358,'Wkpr-201612 TTP Adj Summary'!$C$9:$C$238,'Att B1 123118 Depr_Chg-ex trans'!$C358,'Wkpr-201612 TTP Adj Summary'!$D$9:$D$238,'Att B1 123118 Depr_Chg-ex trans'!$D358)</f>
        <v>-13556.241018558481</v>
      </c>
    </row>
    <row r="359" spans="2:21" x14ac:dyDescent="0.2">
      <c r="F359" s="26" t="s">
        <v>38</v>
      </c>
      <c r="G359" s="40">
        <f>SUM(G342:G351,G354:G355,G357:G358)</f>
        <v>260228156.09</v>
      </c>
      <c r="I359" s="76">
        <f>J359/G359</f>
        <v>8.655817868850349E-2</v>
      </c>
      <c r="J359" s="40">
        <f>SUM(J342:J351,J354:J355,J357:J358)</f>
        <v>22524875.234617997</v>
      </c>
      <c r="L359" s="76">
        <f>N359/G359</f>
        <v>7.6079264129158511E-2</v>
      </c>
      <c r="N359" s="40">
        <f>SUM(N342:N351,N354:N355,N357:N358)</f>
        <v>19797966.621014997</v>
      </c>
      <c r="O359" s="40">
        <f>SUM(O342:O351,O354:O355,O357:O358)</f>
        <v>-2726908.6136029996</v>
      </c>
      <c r="Q359" s="40">
        <f>SUM(Q342:Q351,Q354:Q355,Q357:Q358)</f>
        <v>-1320177.6971797203</v>
      </c>
      <c r="R359" s="40">
        <f>SUM(R342:R351,R354:R355,R357:R358)</f>
        <v>-604419.86412900453</v>
      </c>
      <c r="S359" s="40">
        <f>SUM(S342:S351,S354:S355,S357:S358)</f>
        <v>-383700.3755029554</v>
      </c>
      <c r="T359" s="40">
        <f>SUM(T342:T351,T354:T355,T357:T358)</f>
        <v>-175670.38840542783</v>
      </c>
      <c r="U359" s="40">
        <f>SUM(U342:U351,U354:U355,U357:U358)</f>
        <v>-242940.28838589121</v>
      </c>
    </row>
    <row r="360" spans="2:21" x14ac:dyDescent="0.2">
      <c r="J360" s="28"/>
      <c r="N360" s="28"/>
      <c r="O360" s="28"/>
      <c r="Q360" s="28"/>
      <c r="R360" s="28"/>
      <c r="S360" s="28"/>
      <c r="T360" s="28"/>
      <c r="U360" s="28"/>
    </row>
    <row r="361" spans="2:21" x14ac:dyDescent="0.2">
      <c r="E361" s="26" t="s">
        <v>100</v>
      </c>
      <c r="J361" s="28"/>
      <c r="N361" s="28"/>
      <c r="O361" s="28"/>
      <c r="Q361" s="28"/>
      <c r="R361" s="28"/>
      <c r="S361" s="28"/>
      <c r="T361" s="28"/>
      <c r="U361" s="28"/>
    </row>
    <row r="362" spans="2:21" x14ac:dyDescent="0.2">
      <c r="B362" s="26" t="s">
        <v>95</v>
      </c>
      <c r="C362" s="26" t="s">
        <v>58</v>
      </c>
      <c r="D362" s="26">
        <f t="shared" ref="D362:D375" si="118">E362*1000</f>
        <v>389300</v>
      </c>
      <c r="E362" s="36">
        <v>389.3</v>
      </c>
      <c r="F362" s="26" t="s">
        <v>44</v>
      </c>
      <c r="G362" s="27">
        <f>SUMIFS('Wkpr-Stdy Bal (ex. trnsptn)'!$G$9:$G$534,'Wkpr-Stdy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Summary'!$G$9:$G$238,'Wkpr-201612 TTP Adj Summary'!$B$9:$B$238,'Att B1 123118 Depr_Chg-ex trans'!$B362,'Wkpr-201612 TTP Adj Summary'!$C$9:$C$238,'Att B1 123118 Depr_Chg-ex trans'!$C362,'Wkpr-201612 TTP Adj Summary'!$D$9:$D$238,'Att B1 123118 Depr_Chg-ex trans'!$D362)</f>
        <v>25276.52</v>
      </c>
      <c r="I362" s="37">
        <f>'Wkpr-Stdy Bal (ex. trnsptn)'!I360</f>
        <v>1.5599999999999999E-2</v>
      </c>
      <c r="J362" s="28">
        <f t="shared" ref="J362:J375" si="119">G362*I362</f>
        <v>394.31371200000001</v>
      </c>
      <c r="L362" s="37">
        <f>'Wkpr-Stdy Bal (ex. trnsptn)'!L360</f>
        <v>1.77E-2</v>
      </c>
      <c r="N362" s="28">
        <f t="shared" ref="N362:N375" si="120">G362*L362</f>
        <v>447.39440400000001</v>
      </c>
      <c r="O362" s="28">
        <f t="shared" ref="O362:O375" si="121">N362-J362</f>
        <v>53.080691999999999</v>
      </c>
      <c r="Q362" s="27">
        <f>SUMIFS('Wkpr-Stdy Bal (ex. trnsptn)'!$Q$9:$Q$534,'Wkpr-Stdy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Summary'!$Q$9:$Q$238,'Wkpr-201612 TTP Adj Summary'!$B$9:$B$238,'Att B1 123118 Depr_Chg-ex trans'!$B362,'Wkpr-201612 TTP Adj Summary'!$C$9:$C$238,'Att B1 123118 Depr_Chg-ex trans'!$C362,'Wkpr-201612 TTP Adj Summary'!$D$9:$D$238,'Att B1 123118 Depr_Chg-ex trans'!$D362)</f>
        <v>28.354469045518471</v>
      </c>
      <c r="R362" s="27">
        <f>SUMIFS('Wkpr-Stdy Bal (ex. trnsptn)'!$R$9:$R$534,'Wkpr-Stdy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Summary'!$R$9:$R$238,'Wkpr-201612 TTP Adj Summary'!$B$9:$B$238,'Att B1 123118 Depr_Chg-ex trans'!$B362,'Wkpr-201612 TTP Adj Summary'!$C$9:$C$238,'Att B1 123118 Depr_Chg-ex trans'!$C362,'Wkpr-201612 TTP Adj Summary'!$D$9:$D$238,'Att B1 123118 Depr_Chg-ex trans'!$D362)</f>
        <v>12.981589042561524</v>
      </c>
      <c r="S362" s="27">
        <f>SUMIFS('Wkpr-Stdy Bal (ex. trnsptn)'!$S$9:$S$534,'Wkpr-Stdy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Summary'!$S$9:$S$238,'Wkpr-201612 TTP Adj Summary'!$B$9:$B$238,'Att B1 123118 Depr_Chg-ex trans'!$B362,'Wkpr-201612 TTP Adj Summary'!$C$9:$C$238,'Att B1 123118 Depr_Chg-ex trans'!$C362,'Wkpr-201612 TTP Adj Summary'!$D$9:$D$238,'Att B1 123118 Depr_Chg-ex trans'!$D362)</f>
        <v>8.4880818208228277</v>
      </c>
      <c r="T362" s="27">
        <f>SUMIFS('Wkpr-Stdy Bal (ex. trnsptn)'!$T$9:$T$534,'Wkpr-Stdy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Summary'!$T$9:$T$238,'Wkpr-201612 TTP Adj Summary'!$B$9:$B$238,'Att B1 123118 Depr_Chg-ex trans'!$B362,'Wkpr-201612 TTP Adj Summary'!$C$9:$C$238,'Att B1 123118 Depr_Chg-ex trans'!$C362,'Wkpr-201612 TTP Adj Summary'!$D$9:$D$238,'Att B1 123118 Depr_Chg-ex trans'!$D362)</f>
        <v>3.256552091097177</v>
      </c>
      <c r="U362" s="27">
        <f>SUMIFS('Wkpr-Stdy Bal (ex. trnsptn)'!$U$9:$U$534,'Wkpr-Stdy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Summary'!$U$9:$U$238,'Wkpr-201612 TTP Adj Summary'!$B$9:$B$238,'Att B1 123118 Depr_Chg-ex trans'!$B362,'Wkpr-201612 TTP Adj Summary'!$C$9:$C$238,'Att B1 123118 Depr_Chg-ex trans'!$C362,'Wkpr-201612 TTP Adj Summary'!$D$9:$D$238,'Att B1 123118 Depr_Chg-ex trans'!$D362)</f>
        <v>0</v>
      </c>
    </row>
    <row r="363" spans="2:21" x14ac:dyDescent="0.2">
      <c r="B363" s="26" t="s">
        <v>95</v>
      </c>
      <c r="C363" s="26" t="s">
        <v>58</v>
      </c>
      <c r="D363" s="26">
        <f t="shared" si="118"/>
        <v>389400</v>
      </c>
      <c r="E363" s="36">
        <v>389.4</v>
      </c>
      <c r="F363" s="26" t="s">
        <v>45</v>
      </c>
      <c r="G363" s="27">
        <f>SUMIFS('Wkpr-Stdy Bal (ex. trnsptn)'!$G$9:$G$534,'Wkpr-Stdy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Summary'!$G$9:$G$238,'Wkpr-201612 TTP Adj Summary'!$B$9:$B$238,'Att B1 123118 Depr_Chg-ex trans'!$B363,'Wkpr-201612 TTP Adj Summary'!$C$9:$C$238,'Att B1 123118 Depr_Chg-ex trans'!$C363,'Wkpr-201612 TTP Adj Summary'!$D$9:$D$238,'Att B1 123118 Depr_Chg-ex trans'!$D363)</f>
        <v>39786.75</v>
      </c>
      <c r="I363" s="37">
        <f>'Wkpr-Stdy Bal (ex. trnsptn)'!I361</f>
        <v>3.8999999999999998E-3</v>
      </c>
      <c r="J363" s="28">
        <f t="shared" si="119"/>
        <v>155.16832499999998</v>
      </c>
      <c r="L363" s="37">
        <f>'Wkpr-Stdy Bal (ex. trnsptn)'!L361</f>
        <v>2E-3</v>
      </c>
      <c r="N363" s="28">
        <f t="shared" si="120"/>
        <v>79.573499999999996</v>
      </c>
      <c r="O363" s="28">
        <f t="shared" si="121"/>
        <v>-75.594824999999986</v>
      </c>
      <c r="Q363" s="27">
        <f>SUMIFS('Wkpr-Stdy Bal (ex. trnsptn)'!$Q$9:$Q$534,'Wkpr-Stdy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Summary'!$Q$9:$Q$238,'Wkpr-201612 TTP Adj Summary'!$B$9:$B$238,'Att B1 123118 Depr_Chg-ex trans'!$B363,'Wkpr-201612 TTP Adj Summary'!$C$9:$C$238,'Att B1 123118 Depr_Chg-ex trans'!$C363,'Wkpr-201612 TTP Adj Summary'!$D$9:$D$238,'Att B1 123118 Depr_Chg-ex trans'!$D363)</f>
        <v>-40.380994382361969</v>
      </c>
      <c r="R363" s="27">
        <f>SUMIFS('Wkpr-Stdy Bal (ex. trnsptn)'!$R$9:$R$534,'Wkpr-Stdy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Summary'!$R$9:$R$238,'Wkpr-201612 TTP Adj Summary'!$B$9:$B$238,'Att B1 123118 Depr_Chg-ex trans'!$B363,'Wkpr-201612 TTP Adj Summary'!$C$9:$C$238,'Att B1 123118 Depr_Chg-ex trans'!$C363,'Wkpr-201612 TTP Adj Summary'!$D$9:$D$238,'Att B1 123118 Depr_Chg-ex trans'!$D363)</f>
        <v>-18.487719638138017</v>
      </c>
      <c r="S363" s="27">
        <f>SUMIFS('Wkpr-Stdy Bal (ex. trnsptn)'!$S$9:$S$534,'Wkpr-Stdy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Summary'!$S$9:$S$238,'Wkpr-201612 TTP Adj Summary'!$B$9:$B$238,'Att B1 123118 Depr_Chg-ex trans'!$B363,'Wkpr-201612 TTP Adj Summary'!$C$9:$C$238,'Att B1 123118 Depr_Chg-ex trans'!$C363,'Wkpr-201612 TTP Adj Summary'!$D$9:$D$238,'Att B1 123118 Depr_Chg-ex trans'!$D363)</f>
        <v>-12.088294927104238</v>
      </c>
      <c r="T363" s="27">
        <f>SUMIFS('Wkpr-Stdy Bal (ex. trnsptn)'!$T$9:$T$534,'Wkpr-Stdy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Summary'!$T$9:$T$238,'Wkpr-201612 TTP Adj Summary'!$B$9:$B$238,'Att B1 123118 Depr_Chg-ex trans'!$B363,'Wkpr-201612 TTP Adj Summary'!$C$9:$C$238,'Att B1 123118 Depr_Chg-ex trans'!$C363,'Wkpr-201612 TTP Adj Summary'!$D$9:$D$238,'Att B1 123118 Depr_Chg-ex trans'!$D363)</f>
        <v>-4.6378160523957606</v>
      </c>
      <c r="U363" s="27">
        <f>SUMIFS('Wkpr-Stdy Bal (ex. trnsptn)'!$U$9:$U$534,'Wkpr-Stdy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Summary'!$U$9:$U$238,'Wkpr-201612 TTP Adj Summary'!$B$9:$B$238,'Att B1 123118 Depr_Chg-ex trans'!$B363,'Wkpr-201612 TTP Adj Summary'!$C$9:$C$238,'Att B1 123118 Depr_Chg-ex trans'!$C363,'Wkpr-201612 TTP Adj Summary'!$D$9:$D$238,'Att B1 123118 Depr_Chg-ex trans'!$D363)</f>
        <v>0</v>
      </c>
    </row>
    <row r="364" spans="2:21" x14ac:dyDescent="0.2">
      <c r="B364" s="26" t="s">
        <v>95</v>
      </c>
      <c r="C364" s="26" t="s">
        <v>58</v>
      </c>
      <c r="D364" s="26">
        <f t="shared" si="118"/>
        <v>390100</v>
      </c>
      <c r="E364" s="36">
        <v>390.1</v>
      </c>
      <c r="F364" s="26" t="s">
        <v>31</v>
      </c>
      <c r="G364" s="27">
        <f>SUMIFS('Wkpr-Stdy Bal (ex. trnsptn)'!$G$9:$G$534,'Wkpr-Stdy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Summary'!$G$9:$G$238,'Wkpr-201612 TTP Adj Summary'!$B$9:$B$238,'Att B1 123118 Depr_Chg-ex trans'!$B364,'Wkpr-201612 TTP Adj Summary'!$C$9:$C$238,'Att B1 123118 Depr_Chg-ex trans'!$C364,'Wkpr-201612 TTP Adj Summary'!$D$9:$D$238,'Att B1 123118 Depr_Chg-ex trans'!$D364)</f>
        <v>10638753.42</v>
      </c>
      <c r="I364" s="37">
        <f>'Wkpr-Stdy Bal (ex. trnsptn)'!I362</f>
        <v>0.02</v>
      </c>
      <c r="J364" s="28">
        <f t="shared" si="119"/>
        <v>212775.06839999999</v>
      </c>
      <c r="L364" s="37">
        <f>'Wkpr-Stdy Bal (ex. trnsptn)'!L362</f>
        <v>2.1700000000000001E-2</v>
      </c>
      <c r="N364" s="28">
        <f t="shared" si="120"/>
        <v>230860.94921399999</v>
      </c>
      <c r="O364" s="28">
        <f t="shared" si="121"/>
        <v>18085.880814000004</v>
      </c>
      <c r="Q364" s="27">
        <f>SUMIFS('Wkpr-Stdy Bal (ex. trnsptn)'!$Q$9:$Q$534,'Wkpr-Stdy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Summary'!$Q$9:$Q$238,'Wkpr-201612 TTP Adj Summary'!$B$9:$B$238,'Att B1 123118 Depr_Chg-ex trans'!$B364,'Wkpr-201612 TTP Adj Summary'!$C$9:$C$238,'Att B1 123118 Depr_Chg-ex trans'!$C364,'Wkpr-201612 TTP Adj Summary'!$D$9:$D$238,'Att B1 123118 Depr_Chg-ex trans'!$D364)</f>
        <v>9661.0561840734881</v>
      </c>
      <c r="R364" s="27">
        <f>SUMIFS('Wkpr-Stdy Bal (ex. trnsptn)'!$R$9:$R$534,'Wkpr-Stdy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Summary'!$R$9:$R$238,'Wkpr-201612 TTP Adj Summary'!$B$9:$B$238,'Att B1 123118 Depr_Chg-ex trans'!$B364,'Wkpr-201612 TTP Adj Summary'!$C$9:$C$238,'Att B1 123118 Depr_Chg-ex trans'!$C364,'Wkpr-201612 TTP Adj Summary'!$D$9:$D$238,'Att B1 123118 Depr_Chg-ex trans'!$D364)</f>
        <v>4423.1426410208805</v>
      </c>
      <c r="S364" s="27">
        <f>SUMIFS('Wkpr-Stdy Bal (ex. trnsptn)'!$S$9:$S$534,'Wkpr-Stdy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Summary'!$S$9:$S$238,'Wkpr-201612 TTP Adj Summary'!$B$9:$B$238,'Att B1 123118 Depr_Chg-ex trans'!$B364,'Wkpr-201612 TTP Adj Summary'!$C$9:$C$238,'Att B1 123118 Depr_Chg-ex trans'!$C364,'Wkpr-201612 TTP Adj Summary'!$D$9:$D$238,'Att B1 123118 Depr_Chg-ex trans'!$D364)</f>
        <v>2892.0956070218817</v>
      </c>
      <c r="T364" s="27">
        <f>SUMIFS('Wkpr-Stdy Bal (ex. trnsptn)'!$T$9:$T$534,'Wkpr-Stdy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Summary'!$T$9:$T$238,'Wkpr-201612 TTP Adj Summary'!$B$9:$B$238,'Att B1 123118 Depr_Chg-ex trans'!$B364,'Wkpr-201612 TTP Adj Summary'!$C$9:$C$238,'Att B1 123118 Depr_Chg-ex trans'!$C364,'Wkpr-201612 TTP Adj Summary'!$D$9:$D$238,'Att B1 123118 Depr_Chg-ex trans'!$D364)</f>
        <v>1109.586381883757</v>
      </c>
      <c r="U364" s="27">
        <f>SUMIFS('Wkpr-Stdy Bal (ex. trnsptn)'!$U$9:$U$534,'Wkpr-Stdy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Summary'!$U$9:$U$238,'Wkpr-201612 TTP Adj Summary'!$B$9:$B$238,'Att B1 123118 Depr_Chg-ex trans'!$B364,'Wkpr-201612 TTP Adj Summary'!$C$9:$C$238,'Att B1 123118 Depr_Chg-ex trans'!$C364,'Wkpr-201612 TTP Adj Summary'!$D$9:$D$238,'Att B1 123118 Depr_Chg-ex trans'!$D364)</f>
        <v>0</v>
      </c>
    </row>
    <row r="365" spans="2:21" x14ac:dyDescent="0.2">
      <c r="B365" s="26" t="s">
        <v>95</v>
      </c>
      <c r="C365" s="26" t="s">
        <v>58</v>
      </c>
      <c r="D365" s="26">
        <f t="shared" si="118"/>
        <v>391100</v>
      </c>
      <c r="E365" s="36">
        <v>391.1</v>
      </c>
      <c r="F365" s="26" t="s">
        <v>87</v>
      </c>
      <c r="G365" s="27">
        <f>SUMIFS('Wkpr-Stdy Bal (ex. trnsptn)'!$G$9:$G$534,'Wkpr-Stdy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Summary'!$G$9:$G$238,'Wkpr-201612 TTP Adj Summary'!$B$9:$B$238,'Att B1 123118 Depr_Chg-ex trans'!$B365,'Wkpr-201612 TTP Adj Summary'!$C$9:$C$238,'Att B1 123118 Depr_Chg-ex trans'!$C365,'Wkpr-201612 TTP Adj Summary'!$D$9:$D$238,'Att B1 123118 Depr_Chg-ex trans'!$D365)</f>
        <v>184657.07</v>
      </c>
      <c r="I365" s="37">
        <f>'Wkpr-Stdy Bal (ex. trnsptn)'!I363</f>
        <v>0.23699999999999999</v>
      </c>
      <c r="J365" s="28">
        <f t="shared" si="119"/>
        <v>43763.725590000002</v>
      </c>
      <c r="L365" s="37">
        <f>'Wkpr-Stdy Bal (ex. trnsptn)'!L363</f>
        <v>0.2</v>
      </c>
      <c r="N365" s="28">
        <f t="shared" si="120"/>
        <v>36931.414000000004</v>
      </c>
      <c r="O365" s="28">
        <f t="shared" si="121"/>
        <v>-6832.3115899999975</v>
      </c>
      <c r="Q365" s="27">
        <f>SUMIFS('Wkpr-Stdy Bal (ex. trnsptn)'!$Q$9:$Q$534,'Wkpr-Stdy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Summary'!$Q$9:$Q$238,'Wkpr-201612 TTP Adj Summary'!$B$9:$B$238,'Att B1 123118 Depr_Chg-ex trans'!$B365,'Wkpr-201612 TTP Adj Summary'!$C$9:$C$238,'Att B1 123118 Depr_Chg-ex trans'!$C365,'Wkpr-201612 TTP Adj Summary'!$D$9:$D$238,'Att B1 123118 Depr_Chg-ex trans'!$D365)</f>
        <v>-3649.6616790148873</v>
      </c>
      <c r="R365" s="27">
        <f>SUMIFS('Wkpr-Stdy Bal (ex. trnsptn)'!$R$9:$R$534,'Wkpr-Stdy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Summary'!$R$9:$R$238,'Wkpr-201612 TTP Adj Summary'!$B$9:$B$238,'Att B1 123118 Depr_Chg-ex trans'!$B365,'Wkpr-201612 TTP Adj Summary'!$C$9:$C$238,'Att B1 123118 Depr_Chg-ex trans'!$C365,'Wkpr-201612 TTP Adj Summary'!$D$9:$D$238,'Att B1 123118 Depr_Chg-ex trans'!$D365)</f>
        <v>-1670.932648581711</v>
      </c>
      <c r="S365" s="27">
        <f>SUMIFS('Wkpr-Stdy Bal (ex. trnsptn)'!$S$9:$S$534,'Wkpr-Stdy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Summary'!$S$9:$S$238,'Wkpr-201612 TTP Adj Summary'!$B$9:$B$238,'Att B1 123118 Depr_Chg-ex trans'!$B365,'Wkpr-201612 TTP Adj Summary'!$C$9:$C$238,'Att B1 123118 Depr_Chg-ex trans'!$C365,'Wkpr-201612 TTP Adj Summary'!$D$9:$D$238,'Att B1 123118 Depr_Chg-ex trans'!$D365)</f>
        <v>-1092.5482998841844</v>
      </c>
      <c r="T365" s="27">
        <f>SUMIFS('Wkpr-Stdy Bal (ex. trnsptn)'!$T$9:$T$534,'Wkpr-Stdy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Summary'!$T$9:$T$238,'Wkpr-201612 TTP Adj Summary'!$B$9:$B$238,'Att B1 123118 Depr_Chg-ex trans'!$B365,'Wkpr-201612 TTP Adj Summary'!$C$9:$C$238,'Att B1 123118 Depr_Chg-ex trans'!$C365,'Wkpr-201612 TTP Adj Summary'!$D$9:$D$238,'Att B1 123118 Depr_Chg-ex trans'!$D365)</f>
        <v>-419.1689625192148</v>
      </c>
      <c r="U365" s="27">
        <f>SUMIFS('Wkpr-Stdy Bal (ex. trnsptn)'!$U$9:$U$534,'Wkpr-Stdy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Summary'!$U$9:$U$238,'Wkpr-201612 TTP Adj Summary'!$B$9:$B$238,'Att B1 123118 Depr_Chg-ex trans'!$B365,'Wkpr-201612 TTP Adj Summary'!$C$9:$C$238,'Att B1 123118 Depr_Chg-ex trans'!$C365,'Wkpr-201612 TTP Adj Summary'!$D$9:$D$238,'Att B1 123118 Depr_Chg-ex trans'!$D365)</f>
        <v>0</v>
      </c>
    </row>
    <row r="366" spans="2:21" x14ac:dyDescent="0.2">
      <c r="B366" s="26" t="s">
        <v>95</v>
      </c>
      <c r="C366" s="26" t="s">
        <v>58</v>
      </c>
      <c r="D366" s="26">
        <f t="shared" si="118"/>
        <v>393000</v>
      </c>
      <c r="E366" s="36">
        <v>393</v>
      </c>
      <c r="F366" s="26" t="s">
        <v>88</v>
      </c>
      <c r="G366" s="27">
        <f>SUMIFS('Wkpr-Stdy Bal (ex. trnsptn)'!$G$9:$G$534,'Wkpr-Stdy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Summary'!$G$9:$G$238,'Wkpr-201612 TTP Adj Summary'!$B$9:$B$238,'Att B1 123118 Depr_Chg-ex trans'!$B366,'Wkpr-201612 TTP Adj Summary'!$C$9:$C$238,'Att B1 123118 Depr_Chg-ex trans'!$C366,'Wkpr-201612 TTP Adj Summary'!$D$9:$D$238,'Att B1 123118 Depr_Chg-ex trans'!$D366)</f>
        <v>4425338.0999999996</v>
      </c>
      <c r="I366" s="37">
        <f>'Wkpr-Stdy Bal (ex. trnsptn)'!I364</f>
        <v>4.3299999999999998E-2</v>
      </c>
      <c r="J366" s="28">
        <f t="shared" si="119"/>
        <v>191617.13972999997</v>
      </c>
      <c r="L366" s="37">
        <f>'Wkpr-Stdy Bal (ex. trnsptn)'!L364</f>
        <v>0.04</v>
      </c>
      <c r="N366" s="28">
        <f t="shared" si="120"/>
        <v>177013.52399999998</v>
      </c>
      <c r="O366" s="28">
        <f t="shared" si="121"/>
        <v>-14603.61572999999</v>
      </c>
      <c r="Q366" s="27">
        <f>SUMIFS('Wkpr-Stdy Bal (ex. trnsptn)'!$Q$9:$Q$534,'Wkpr-Stdy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Summary'!$Q$9:$Q$238,'Wkpr-201612 TTP Adj Summary'!$B$9:$B$238,'Att B1 123118 Depr_Chg-ex trans'!$B366,'Wkpr-201612 TTP Adj Summary'!$C$9:$C$238,'Att B1 123118 Depr_Chg-ex trans'!$C366,'Wkpr-201612 TTP Adj Summary'!$D$9:$D$238,'Att B1 123118 Depr_Chg-ex trans'!$D366)</f>
        <v>-7800.9113025303232</v>
      </c>
      <c r="R366" s="27">
        <f>SUMIFS('Wkpr-Stdy Bal (ex. trnsptn)'!$R$9:$R$534,'Wkpr-Stdy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Summary'!$R$9:$R$238,'Wkpr-201612 TTP Adj Summary'!$B$9:$B$238,'Att B1 123118 Depr_Chg-ex trans'!$B366,'Wkpr-201612 TTP Adj Summary'!$C$9:$C$238,'Att B1 123118 Depr_Chg-ex trans'!$C366,'Wkpr-201612 TTP Adj Summary'!$D$9:$D$238,'Att B1 123118 Depr_Chg-ex trans'!$D366)</f>
        <v>-3571.5084110498574</v>
      </c>
      <c r="S366" s="27">
        <f>SUMIFS('Wkpr-Stdy Bal (ex. trnsptn)'!$S$9:$S$534,'Wkpr-Stdy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Summary'!$S$9:$S$238,'Wkpr-201612 TTP Adj Summary'!$B$9:$B$238,'Att B1 123118 Depr_Chg-ex trans'!$B366,'Wkpr-201612 TTP Adj Summary'!$C$9:$C$238,'Att B1 123118 Depr_Chg-ex trans'!$C366,'Wkpr-201612 TTP Adj Summary'!$D$9:$D$238,'Att B1 123118 Depr_Chg-ex trans'!$D366)</f>
        <v>-2335.2499849869164</v>
      </c>
      <c r="T366" s="27">
        <f>SUMIFS('Wkpr-Stdy Bal (ex. trnsptn)'!$T$9:$T$534,'Wkpr-Stdy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Summary'!$T$9:$T$238,'Wkpr-201612 TTP Adj Summary'!$B$9:$B$238,'Att B1 123118 Depr_Chg-ex trans'!$B366,'Wkpr-201612 TTP Adj Summary'!$C$9:$C$238,'Att B1 123118 Depr_Chg-ex trans'!$C366,'Wkpr-201612 TTP Adj Summary'!$D$9:$D$238,'Att B1 123118 Depr_Chg-ex trans'!$D366)</f>
        <v>-895.94603143288259</v>
      </c>
      <c r="U366" s="27">
        <f>SUMIFS('Wkpr-Stdy Bal (ex. trnsptn)'!$U$9:$U$534,'Wkpr-Stdy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Summary'!$U$9:$U$238,'Wkpr-201612 TTP Adj Summary'!$B$9:$B$238,'Att B1 123118 Depr_Chg-ex trans'!$B366,'Wkpr-201612 TTP Adj Summary'!$C$9:$C$238,'Att B1 123118 Depr_Chg-ex trans'!$C366,'Wkpr-201612 TTP Adj Summary'!$D$9:$D$238,'Att B1 123118 Depr_Chg-ex trans'!$D366)</f>
        <v>0</v>
      </c>
    </row>
    <row r="367" spans="2:21" x14ac:dyDescent="0.2">
      <c r="B367" s="26" t="s">
        <v>95</v>
      </c>
      <c r="C367" s="26" t="s">
        <v>58</v>
      </c>
      <c r="D367" s="26">
        <f t="shared" si="118"/>
        <v>394000</v>
      </c>
      <c r="E367" s="36">
        <v>394</v>
      </c>
      <c r="F367" s="26" t="s">
        <v>89</v>
      </c>
      <c r="G367" s="27">
        <f>SUMIFS('Wkpr-Stdy Bal (ex. trnsptn)'!$G$9:$G$534,'Wkpr-Stdy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Summary'!$G$9:$G$238,'Wkpr-201612 TTP Adj Summary'!$B$9:$B$238,'Att B1 123118 Depr_Chg-ex trans'!$B367,'Wkpr-201612 TTP Adj Summary'!$C$9:$C$238,'Att B1 123118 Depr_Chg-ex trans'!$C367,'Wkpr-201612 TTP Adj Summary'!$D$9:$D$238,'Att B1 123118 Depr_Chg-ex trans'!$D367)</f>
        <v>184380.66</v>
      </c>
      <c r="I367" s="37">
        <f>'Wkpr-Stdy Bal (ex. trnsptn)'!I365</f>
        <v>4.9299999999999997E-2</v>
      </c>
      <c r="J367" s="28">
        <f t="shared" si="119"/>
        <v>9089.9665379999988</v>
      </c>
      <c r="L367" s="37">
        <f>'Wkpr-Stdy Bal (ex. trnsptn)'!L365</f>
        <v>0.05</v>
      </c>
      <c r="N367" s="28">
        <f t="shared" si="120"/>
        <v>9219.0330000000013</v>
      </c>
      <c r="O367" s="28">
        <f t="shared" si="121"/>
        <v>129.0664620000025</v>
      </c>
      <c r="Q367" s="27">
        <f>SUMIFS('Wkpr-Stdy Bal (ex. trnsptn)'!$Q$9:$Q$534,'Wkpr-Stdy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Summary'!$Q$9:$Q$238,'Wkpr-201612 TTP Adj Summary'!$B$9:$B$238,'Att B1 123118 Depr_Chg-ex trans'!$B367,'Wkpr-201612 TTP Adj Summary'!$C$9:$C$238,'Att B1 123118 Depr_Chg-ex trans'!$C367,'Wkpr-201612 TTP Adj Summary'!$D$9:$D$238,'Att B1 123118 Depr_Chg-ex trans'!$D367)</f>
        <v>68.94429713903628</v>
      </c>
      <c r="R367" s="27">
        <f>SUMIFS('Wkpr-Stdy Bal (ex. trnsptn)'!$R$9:$R$534,'Wkpr-Stdy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Summary'!$R$9:$R$238,'Wkpr-201612 TTP Adj Summary'!$B$9:$B$238,'Att B1 123118 Depr_Chg-ex trans'!$B367,'Wkpr-201612 TTP Adj Summary'!$C$9:$C$238,'Att B1 123118 Depr_Chg-ex trans'!$C367,'Wkpr-201612 TTP Adj Summary'!$D$9:$D$238,'Att B1 123118 Depr_Chg-ex trans'!$D367)</f>
        <v>31.564919478845695</v>
      </c>
      <c r="S367" s="27">
        <f>SUMIFS('Wkpr-Stdy Bal (ex. trnsptn)'!$S$9:$S$534,'Wkpr-Stdy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Summary'!$S$9:$S$238,'Wkpr-201612 TTP Adj Summary'!$B$9:$B$238,'Att B1 123118 Depr_Chg-ex trans'!$B367,'Wkpr-201612 TTP Adj Summary'!$C$9:$C$238,'Att B1 123118 Depr_Chg-ex trans'!$C367,'Wkpr-201612 TTP Adj Summary'!$D$9:$D$238,'Att B1 123118 Depr_Chg-ex trans'!$D367)</f>
        <v>20.638892382566155</v>
      </c>
      <c r="T367" s="27">
        <f>SUMIFS('Wkpr-Stdy Bal (ex. trnsptn)'!$T$9:$T$534,'Wkpr-Stdy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Summary'!$T$9:$T$238,'Wkpr-201612 TTP Adj Summary'!$B$9:$B$238,'Att B1 123118 Depr_Chg-ex trans'!$B367,'Wkpr-201612 TTP Adj Summary'!$C$9:$C$238,'Att B1 123118 Depr_Chg-ex trans'!$C367,'Wkpr-201612 TTP Adj Summary'!$D$9:$D$238,'Att B1 123118 Depr_Chg-ex trans'!$D367)</f>
        <v>7.9183529995543722</v>
      </c>
      <c r="U367" s="27">
        <f>SUMIFS('Wkpr-Stdy Bal (ex. trnsptn)'!$U$9:$U$534,'Wkpr-Stdy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Summary'!$U$9:$U$238,'Wkpr-201612 TTP Adj Summary'!$B$9:$B$238,'Att B1 123118 Depr_Chg-ex trans'!$B367,'Wkpr-201612 TTP Adj Summary'!$C$9:$C$238,'Att B1 123118 Depr_Chg-ex trans'!$C367,'Wkpr-201612 TTP Adj Summary'!$D$9:$D$238,'Att B1 123118 Depr_Chg-ex trans'!$D367)</f>
        <v>0</v>
      </c>
    </row>
    <row r="368" spans="2:21" x14ac:dyDescent="0.2">
      <c r="B368" s="26" t="s">
        <v>95</v>
      </c>
      <c r="C368" s="26" t="s">
        <v>58</v>
      </c>
      <c r="D368" s="26">
        <f t="shared" si="118"/>
        <v>395000</v>
      </c>
      <c r="E368" s="36">
        <v>395</v>
      </c>
      <c r="F368" s="26" t="s">
        <v>91</v>
      </c>
      <c r="G368" s="27">
        <f>SUMIFS('Wkpr-Stdy Bal (ex. trnsptn)'!$G$9:$G$534,'Wkpr-Stdy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Summary'!$G$9:$G$238,'Wkpr-201612 TTP Adj Summary'!$B$9:$B$238,'Att B1 123118 Depr_Chg-ex trans'!$B368,'Wkpr-201612 TTP Adj Summary'!$C$9:$C$238,'Att B1 123118 Depr_Chg-ex trans'!$C368,'Wkpr-201612 TTP Adj Summary'!$D$9:$D$238,'Att B1 123118 Depr_Chg-ex trans'!$D368)</f>
        <v>2212.92</v>
      </c>
      <c r="I368" s="37">
        <f>'Wkpr-Stdy Bal (ex. trnsptn)'!I366</f>
        <v>0.1429</v>
      </c>
      <c r="J368" s="28">
        <f t="shared" si="119"/>
        <v>316.226268</v>
      </c>
      <c r="L368" s="37">
        <f>'Wkpr-Stdy Bal (ex. trnsptn)'!L366</f>
        <v>6.6699999999999995E-2</v>
      </c>
      <c r="N368" s="28">
        <f t="shared" si="120"/>
        <v>147.601764</v>
      </c>
      <c r="O368" s="28">
        <f t="shared" si="121"/>
        <v>-168.624504</v>
      </c>
      <c r="Q368" s="27">
        <f>SUMIFS('Wkpr-Stdy Bal (ex. trnsptn)'!$Q$9:$Q$534,'Wkpr-Stdy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Summary'!$Q$9:$Q$238,'Wkpr-201612 TTP Adj Summary'!$B$9:$B$238,'Att B1 123118 Depr_Chg-ex trans'!$B368,'Wkpr-201612 TTP Adj Summary'!$C$9:$C$238,'Att B1 123118 Depr_Chg-ex trans'!$C368,'Wkpr-201612 TTP Adj Summary'!$D$9:$D$238,'Att B1 123118 Depr_Chg-ex trans'!$D368)</f>
        <v>-90.075281591730302</v>
      </c>
      <c r="R368" s="27">
        <f>SUMIFS('Wkpr-Stdy Bal (ex. trnsptn)'!$R$9:$R$534,'Wkpr-Stdy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Summary'!$R$9:$R$238,'Wkpr-201612 TTP Adj Summary'!$B$9:$B$238,'Att B1 123118 Depr_Chg-ex trans'!$B368,'Wkpr-201612 TTP Adj Summary'!$C$9:$C$238,'Att B1 123118 Depr_Chg-ex trans'!$C368,'Wkpr-201612 TTP Adj Summary'!$D$9:$D$238,'Att B1 123118 Depr_Chg-ex trans'!$D368)</f>
        <v>-41.239364653229686</v>
      </c>
      <c r="S368" s="27">
        <f>SUMIFS('Wkpr-Stdy Bal (ex. trnsptn)'!$S$9:$S$534,'Wkpr-Stdy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Summary'!$S$9:$S$238,'Wkpr-201612 TTP Adj Summary'!$B$9:$B$238,'Att B1 123118 Depr_Chg-ex trans'!$B368,'Wkpr-201612 TTP Adj Summary'!$C$9:$C$238,'Att B1 123118 Depr_Chg-ex trans'!$C368,'Wkpr-201612 TTP Adj Summary'!$D$9:$D$238,'Att B1 123118 Depr_Chg-ex trans'!$D368)</f>
        <v>-26.964580396722511</v>
      </c>
      <c r="T368" s="27">
        <f>SUMIFS('Wkpr-Stdy Bal (ex. trnsptn)'!$T$9:$T$534,'Wkpr-Stdy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Summary'!$T$9:$T$238,'Wkpr-201612 TTP Adj Summary'!$B$9:$B$238,'Att B1 123118 Depr_Chg-ex trans'!$B368,'Wkpr-201612 TTP Adj Summary'!$C$9:$C$238,'Att B1 123118 Depr_Chg-ex trans'!$C368,'Wkpr-201612 TTP Adj Summary'!$D$9:$D$238,'Att B1 123118 Depr_Chg-ex trans'!$D368)</f>
        <v>-10.345277358317491</v>
      </c>
      <c r="U368" s="27">
        <f>SUMIFS('Wkpr-Stdy Bal (ex. trnsptn)'!$U$9:$U$534,'Wkpr-Stdy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Summary'!$U$9:$U$238,'Wkpr-201612 TTP Adj Summary'!$B$9:$B$238,'Att B1 123118 Depr_Chg-ex trans'!$B368,'Wkpr-201612 TTP Adj Summary'!$C$9:$C$238,'Att B1 123118 Depr_Chg-ex trans'!$C368,'Wkpr-201612 TTP Adj Summary'!$D$9:$D$238,'Att B1 123118 Depr_Chg-ex trans'!$D368)</f>
        <v>0</v>
      </c>
    </row>
    <row r="369" spans="2:21" x14ac:dyDescent="0.2">
      <c r="E369" s="36"/>
      <c r="G369" s="27"/>
      <c r="I369" s="37"/>
      <c r="J369" s="28"/>
      <c r="L369" s="37"/>
      <c r="N369" s="28"/>
      <c r="O369" s="28"/>
      <c r="Q369" s="27"/>
      <c r="R369" s="27"/>
      <c r="S369" s="27"/>
      <c r="T369" s="27"/>
      <c r="U369" s="27"/>
    </row>
    <row r="370" spans="2:21" x14ac:dyDescent="0.2">
      <c r="B370" s="26" t="s">
        <v>95</v>
      </c>
      <c r="C370" s="26" t="s">
        <v>58</v>
      </c>
      <c r="D370" s="26">
        <f t="shared" si="118"/>
        <v>397000</v>
      </c>
      <c r="E370" s="36">
        <v>397</v>
      </c>
      <c r="F370" s="26" t="s">
        <v>92</v>
      </c>
      <c r="G370" s="27">
        <f>SUMIFS('Wkpr-Stdy Bal (ex. trnsptn)'!$G$9:$G$534,'Wkpr-Stdy Bal (ex. trnsptn)'!$B$9:$B$534,'Att B1 123118 Depr_Chg-ex trans'!$B370,'Wkpr-Stdy Bal (ex. trnsptn)'!$C$9:$C$534,'Att B1 123118 Depr_Chg-ex trans'!$C370,'Wkpr-Stdy Bal (ex. trnsptn)'!$D$9:$D$534,'Att B1 123118 Depr_Chg-ex trans'!$D370)+SUMIFS('Wkpr-201612 TTP Adj Summary'!$G$9:$G$238,'Wkpr-201612 TTP Adj Summary'!$B$9:$B$238,'Att B1 123118 Depr_Chg-ex trans'!$B370,'Wkpr-201612 TTP Adj Summary'!$C$9:$C$238,'Att B1 123118 Depr_Chg-ex trans'!$C370,'Wkpr-201612 TTP Adj Summary'!$D$9:$D$238,'Att B1 123118 Depr_Chg-ex trans'!$D370)</f>
        <v>7844821.5199999996</v>
      </c>
      <c r="I370" s="37">
        <f>'Wkpr-Stdy Bal (ex. trnsptn)'!I368</f>
        <v>3.4000000000000002E-2</v>
      </c>
      <c r="J370" s="28"/>
      <c r="L370" s="37">
        <f>'Wkpr-Stdy Bal (ex. trnsptn)'!L368</f>
        <v>6.6699999999999995E-2</v>
      </c>
      <c r="N370" s="28"/>
      <c r="O370" s="28"/>
      <c r="Q370" s="27"/>
      <c r="R370" s="27"/>
      <c r="S370" s="27"/>
      <c r="T370" s="27"/>
      <c r="U370" s="27"/>
    </row>
    <row r="371" spans="2:21" x14ac:dyDescent="0.2">
      <c r="E371" s="36"/>
      <c r="F371" s="26" t="s">
        <v>260</v>
      </c>
      <c r="G371" s="27">
        <f>'Wkpr-Stdy Bal (ex. trnsptn)'!G369</f>
        <v>3579320.55</v>
      </c>
      <c r="I371" s="37">
        <f>'Wkpr-Stdy Bal (ex. trnsptn)'!I369</f>
        <v>3.4000000000000002E-2</v>
      </c>
      <c r="J371" s="28">
        <f t="shared" si="119"/>
        <v>121696.89870000001</v>
      </c>
      <c r="L371" s="45">
        <f>'Wkpr-Stdy Bal (ex. trnsptn)'!L369</f>
        <v>0</v>
      </c>
      <c r="N371" s="28">
        <f t="shared" si="120"/>
        <v>0</v>
      </c>
      <c r="O371" s="28">
        <f t="shared" si="121"/>
        <v>-121696.89870000001</v>
      </c>
      <c r="Q371" s="27">
        <f>'Wkpr-Stdy Bal (ex. trnsptn)'!Q369</f>
        <v>-65007.648112890987</v>
      </c>
      <c r="R371" s="27">
        <f>'Wkpr-Stdy Bal (ex. trnsptn)'!R369</f>
        <v>-29762.594780747015</v>
      </c>
      <c r="S371" s="27">
        <f>'Wkpr-Stdy Bal (ex. trnsptn)'!S369</f>
        <v>-19460.432684373947</v>
      </c>
      <c r="T371" s="27">
        <f>'Wkpr-Stdy Bal (ex. trnsptn)'!T369</f>
        <v>-7466.2231219880568</v>
      </c>
      <c r="U371" s="27">
        <f>'Wkpr-Stdy Bal (ex. trnsptn)'!U369</f>
        <v>0</v>
      </c>
    </row>
    <row r="372" spans="2:21" x14ac:dyDescent="0.2">
      <c r="E372" s="36"/>
      <c r="F372" s="26" t="s">
        <v>261</v>
      </c>
      <c r="G372" s="27">
        <f>G370-G371</f>
        <v>4265500.97</v>
      </c>
      <c r="I372" s="37">
        <f>'Wkpr-Stdy Bal (ex. trnsptn)'!I370</f>
        <v>3.4000000000000002E-2</v>
      </c>
      <c r="J372" s="28">
        <f t="shared" si="119"/>
        <v>145027.03297999999</v>
      </c>
      <c r="L372" s="37">
        <f>'Wkpr-Stdy Bal (ex. trnsptn)'!L370</f>
        <v>6.6699999999999995E-2</v>
      </c>
      <c r="N372" s="28">
        <f t="shared" si="120"/>
        <v>284508.91469899996</v>
      </c>
      <c r="O372" s="28">
        <f t="shared" si="121"/>
        <v>139481.88171899997</v>
      </c>
      <c r="Q372" s="27">
        <f>'Wkpr-Stdy Bal (ex. trnsptn)'!Q370+SUMIFS('Wkpr-201612 TTP Adj Summary'!Q$9:Q$238,'Wkpr-201612 TTP Adj Summary'!$B$9:$B$238,'Att B1 123118 Depr_Chg-ex trans'!$B370,'Wkpr-201612 TTP Adj Summary'!$C$9:$C$238,'Att B1 123118 Depr_Chg-ex trans'!$C370,'Wkpr-201612 TTP Adj Summary'!$D$9:$D$238,'Att B1 123118 Depr_Chg-ex trans'!$D370)</f>
        <v>74507.971704891374</v>
      </c>
      <c r="R372" s="27">
        <f>'Wkpr-Stdy Bal (ex. trnsptn)'!R370+SUMIFS('Wkpr-201612 TTP Adj Summary'!R$9:R$238,'Wkpr-201612 TTP Adj Summary'!$B$9:$B$238,'Att B1 123118 Depr_Chg-ex trans'!$B370,'Wkpr-201612 TTP Adj Summary'!$C$9:$C$238,'Att B1 123118 Depr_Chg-ex trans'!$C370,'Wkpr-201612 TTP Adj Summary'!$D$9:$D$238,'Att B1 123118 Depr_Chg-ex trans'!$D370)</f>
        <v>34112.148864962655</v>
      </c>
      <c r="S372" s="27">
        <f>'Wkpr-Stdy Bal (ex. trnsptn)'!S370+SUMIFS('Wkpr-201612 TTP Adj Summary'!S$9:S$238,'Wkpr-201612 TTP Adj Summary'!$B$9:$B$238,'Att B1 123118 Depr_Chg-ex trans'!$B370,'Wkpr-201612 TTP Adj Summary'!$C$9:$C$238,'Att B1 123118 Depr_Chg-ex trans'!$C370,'Wkpr-201612 TTP Adj Summary'!$D$9:$D$238,'Att B1 123118 Depr_Chg-ex trans'!$D370)</f>
        <v>22304.412017710751</v>
      </c>
      <c r="T372" s="27">
        <f>'Wkpr-Stdy Bal (ex. trnsptn)'!T370+SUMIFS('Wkpr-201612 TTP Adj Summary'!T$9:T$238,'Wkpr-201612 TTP Adj Summary'!$B$9:$B$238,'Att B1 123118 Depr_Chg-ex trans'!$B370,'Wkpr-201612 TTP Adj Summary'!$C$9:$C$238,'Att B1 123118 Depr_Chg-ex trans'!$C370,'Wkpr-201612 TTP Adj Summary'!$D$9:$D$238,'Att B1 123118 Depr_Chg-ex trans'!$D370)</f>
        <v>8557.349131435185</v>
      </c>
      <c r="U372" s="27">
        <f>'Wkpr-Stdy Bal (ex. trnsptn)'!U370+SUMIFS('Wkpr-201612 TTP Adj Summary'!U$9:U$238,'Wkpr-201612 TTP Adj Summary'!$B$9:$B$238,'Att B1 123118 Depr_Chg-ex trans'!$B370,'Wkpr-201612 TTP Adj Summary'!$C$9:$C$238,'Att B1 123118 Depr_Chg-ex trans'!$C370,'Wkpr-201612 TTP Adj Summary'!$D$9:$D$238,'Att B1 123118 Depr_Chg-ex trans'!$D370)</f>
        <v>0</v>
      </c>
    </row>
    <row r="373" spans="2:21" x14ac:dyDescent="0.2">
      <c r="E373" s="36"/>
      <c r="G373" s="27"/>
      <c r="I373" s="37"/>
      <c r="J373" s="28"/>
      <c r="L373" s="37"/>
      <c r="N373" s="28"/>
      <c r="O373" s="28"/>
      <c r="Q373" s="27"/>
      <c r="R373" s="27"/>
      <c r="S373" s="27"/>
      <c r="T373" s="27"/>
      <c r="U373" s="27"/>
    </row>
    <row r="374" spans="2:21" x14ac:dyDescent="0.2">
      <c r="B374" s="26" t="s">
        <v>95</v>
      </c>
      <c r="C374" s="26" t="s">
        <v>58</v>
      </c>
      <c r="D374" s="26">
        <f t="shared" si="118"/>
        <v>397200</v>
      </c>
      <c r="E374" s="36">
        <v>397.2</v>
      </c>
      <c r="F374" s="26" t="s">
        <v>99</v>
      </c>
      <c r="G374" s="27">
        <f>SUMIFS('Wkpr-Stdy Bal (ex. trnsptn)'!$G$9:$G$534,'Wkpr-Stdy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Summary'!$G$9:$G$238,'Wkpr-201612 TTP Adj Summary'!$B$9:$B$238,'Att B1 123118 Depr_Chg-ex trans'!$B374,'Wkpr-201612 TTP Adj Summary'!$C$9:$C$238,'Att B1 123118 Depr_Chg-ex trans'!$C374,'Wkpr-201612 TTP Adj Summary'!$D$9:$D$238,'Att B1 123118 Depr_Chg-ex trans'!$D374)</f>
        <v>2956893.16</v>
      </c>
      <c r="I374" s="37">
        <f>'Wkpr-Stdy Bal (ex. trnsptn)'!I372</f>
        <v>0.1195</v>
      </c>
      <c r="J374" s="28">
        <f t="shared" si="119"/>
        <v>353348.73262000002</v>
      </c>
      <c r="L374" s="37">
        <f>'Wkpr-Stdy Bal (ex. trnsptn)'!L372</f>
        <v>0.1</v>
      </c>
      <c r="N374" s="28">
        <f t="shared" si="120"/>
        <v>295689.31600000005</v>
      </c>
      <c r="O374" s="28">
        <f t="shared" si="121"/>
        <v>-57659.416619999975</v>
      </c>
      <c r="Q374" s="27">
        <f>SUMIFS('Wkpr-Stdy Bal (ex. trnsptn)'!$Q$9:$Q$534,'Wkpr-Stdy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Summary'!$Q$9:$Q$238,'Wkpr-201612 TTP Adj Summary'!$B$9:$B$238,'Att B1 123118 Depr_Chg-ex trans'!$B374,'Wkpr-201612 TTP Adj Summary'!$C$9:$C$238,'Att B1 123118 Depr_Chg-ex trans'!$C374,'Wkpr-201612 TTP Adj Summary'!$D$9:$D$238,'Att B1 123118 Depr_Chg-ex trans'!$D374)</f>
        <v>-30800.317066974967</v>
      </c>
      <c r="R374" s="27">
        <f>SUMIFS('Wkpr-Stdy Bal (ex. trnsptn)'!$R$9:$R$534,'Wkpr-Stdy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Summary'!$R$9:$R$238,'Wkpr-201612 TTP Adj Summary'!$B$9:$B$238,'Att B1 123118 Depr_Chg-ex trans'!$B374,'Wkpr-201612 TTP Adj Summary'!$C$9:$C$238,'Att B1 123118 Depr_Chg-ex trans'!$C374,'Wkpr-201612 TTP Adj Summary'!$D$9:$D$238,'Att B1 123118 Depr_Chg-ex trans'!$D374)</f>
        <v>-14101.377031683791</v>
      </c>
      <c r="S374" s="27">
        <f>SUMIFS('Wkpr-Stdy Bal (ex. trnsptn)'!$S$9:$S$534,'Wkpr-Stdy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Summary'!$S$9:$S$238,'Wkpr-201612 TTP Adj Summary'!$B$9:$B$238,'Att B1 123118 Depr_Chg-ex trans'!$B374,'Wkpr-201612 TTP Adj Summary'!$C$9:$C$238,'Att B1 123118 Depr_Chg-ex trans'!$C374,'Wkpr-201612 TTP Adj Summary'!$D$9:$D$238,'Att B1 123118 Depr_Chg-ex trans'!$D374)</f>
        <v>-9220.26122062371</v>
      </c>
      <c r="T374" s="27">
        <f>SUMIFS('Wkpr-Stdy Bal (ex. trnsptn)'!$T$9:$T$534,'Wkpr-Stdy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Summary'!$T$9:$T$238,'Wkpr-201612 TTP Adj Summary'!$B$9:$B$238,'Att B1 123118 Depr_Chg-ex trans'!$B374,'Wkpr-201612 TTP Adj Summary'!$C$9:$C$238,'Att B1 123118 Depr_Chg-ex trans'!$C374,'Wkpr-201612 TTP Adj Summary'!$D$9:$D$238,'Att B1 123118 Depr_Chg-ex trans'!$D374)</f>
        <v>-3537.4613007174885</v>
      </c>
      <c r="U374" s="27">
        <f>SUMIFS('Wkpr-Stdy Bal (ex. trnsptn)'!$U$9:$U$534,'Wkpr-Stdy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Summary'!$U$9:$U$238,'Wkpr-201612 TTP Adj Summary'!$B$9:$B$238,'Att B1 123118 Depr_Chg-ex trans'!$B374,'Wkpr-201612 TTP Adj Summary'!$C$9:$C$238,'Att B1 123118 Depr_Chg-ex trans'!$C374,'Wkpr-201612 TTP Adj Summary'!$D$9:$D$238,'Att B1 123118 Depr_Chg-ex trans'!$D374)</f>
        <v>0</v>
      </c>
    </row>
    <row r="375" spans="2:21" x14ac:dyDescent="0.2">
      <c r="B375" s="26" t="s">
        <v>95</v>
      </c>
      <c r="C375" s="26" t="s">
        <v>58</v>
      </c>
      <c r="D375" s="26">
        <f t="shared" si="118"/>
        <v>398000</v>
      </c>
      <c r="E375" s="36">
        <v>398</v>
      </c>
      <c r="F375" s="26" t="s">
        <v>56</v>
      </c>
      <c r="G375" s="27">
        <f>SUMIFS('Wkpr-Stdy Bal (ex. trnsptn)'!$G$9:$G$534,'Wkpr-Stdy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Summary'!$G$9:$G$238,'Wkpr-201612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I375" s="37">
        <f>'Wkpr-Stdy Bal (ex. trnsptn)'!I373</f>
        <v>0.40479999999999999</v>
      </c>
      <c r="J375" s="28">
        <f t="shared" si="119"/>
        <v>0</v>
      </c>
      <c r="L375" s="37">
        <f>'Wkpr-Stdy Bal (ex. trnsptn)'!L373</f>
        <v>0.1</v>
      </c>
      <c r="N375" s="28">
        <f t="shared" si="120"/>
        <v>0</v>
      </c>
      <c r="O375" s="28">
        <f t="shared" si="121"/>
        <v>0</v>
      </c>
      <c r="Q375" s="27">
        <f>SUMIFS('Wkpr-Stdy Bal (ex. trnsptn)'!$Q$9:$Q$534,'Wkpr-Stdy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Summary'!$Q$9:$Q$238,'Wkpr-201612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R375" s="27">
        <f>SUMIFS('Wkpr-Stdy Bal (ex. trnsptn)'!$R$9:$R$534,'Wkpr-Stdy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Summary'!$R$9:$R$238,'Wkpr-201612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S375" s="27">
        <f>SUMIFS('Wkpr-Stdy Bal (ex. trnsptn)'!$S$9:$S$534,'Wkpr-Stdy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Summary'!$S$9:$S$238,'Wkpr-201612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T375" s="27">
        <f>SUMIFS('Wkpr-Stdy Bal (ex. trnsptn)'!$T$9:$T$534,'Wkpr-Stdy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Summary'!$T$9:$T$238,'Wkpr-201612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U375" s="27">
        <f>SUMIFS('Wkpr-Stdy Bal (ex. trnsptn)'!$U$9:$U$534,'Wkpr-Stdy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Summary'!$U$9:$U$238,'Wkpr-201612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</row>
    <row r="376" spans="2:21" x14ac:dyDescent="0.2">
      <c r="F376" s="26" t="s">
        <v>38</v>
      </c>
      <c r="G376" s="40">
        <f>SUM(G362:G368,G371:G372,G374:G375)</f>
        <v>26302120.119999997</v>
      </c>
      <c r="I376" s="76">
        <f>J376/G376</f>
        <v>4.0992295219698063E-2</v>
      </c>
      <c r="J376" s="40">
        <f>SUM(J362:J368,J371:J372,J374:J375)</f>
        <v>1078184.2728630002</v>
      </c>
      <c r="L376" s="76">
        <f>N376/G376</f>
        <v>3.9346551375304115E-2</v>
      </c>
      <c r="N376" s="40">
        <f>SUM(N362:N368,N371:N372,N374:N375)</f>
        <v>1034897.720581</v>
      </c>
      <c r="O376" s="40">
        <f>SUM(O362:O368,O371:O372,O374:O375)</f>
        <v>-43286.55228199999</v>
      </c>
      <c r="Q376" s="40">
        <f>SUM(Q362:Q368,Q371:Q372,Q374:Q375)</f>
        <v>-23122.667782235847</v>
      </c>
      <c r="R376" s="40">
        <f>SUM(R362:R368,R371:R372,R374:R375)</f>
        <v>-10586.3019418488</v>
      </c>
      <c r="S376" s="40">
        <f>SUM(S362:S368,S371:S372,S374:S375)</f>
        <v>-6921.9104662565624</v>
      </c>
      <c r="T376" s="40">
        <f>SUM(T362:T368,T371:T372,T374:T375)</f>
        <v>-2655.6720916587628</v>
      </c>
      <c r="U376" s="40">
        <f>SUM(U362:U368,U371:U372,U374:U375)</f>
        <v>0</v>
      </c>
    </row>
    <row r="377" spans="2:21" x14ac:dyDescent="0.2">
      <c r="J377" s="28"/>
      <c r="N377" s="28"/>
      <c r="O377" s="28"/>
      <c r="Q377" s="28"/>
      <c r="R377" s="28"/>
      <c r="S377" s="28"/>
      <c r="T377" s="28"/>
      <c r="U377" s="28"/>
    </row>
    <row r="378" spans="2:21" x14ac:dyDescent="0.2">
      <c r="E378" s="26" t="s">
        <v>101</v>
      </c>
      <c r="J378" s="28"/>
      <c r="N378" s="28"/>
      <c r="O378" s="28"/>
      <c r="Q378" s="28"/>
      <c r="R378" s="28"/>
      <c r="S378" s="28"/>
      <c r="T378" s="28"/>
      <c r="U378" s="28"/>
    </row>
    <row r="379" spans="2:21" x14ac:dyDescent="0.2">
      <c r="B379" s="26" t="s">
        <v>95</v>
      </c>
      <c r="C379" s="26" t="s">
        <v>68</v>
      </c>
      <c r="D379" s="26">
        <f t="shared" ref="D379:D391" si="122">E379*1000</f>
        <v>390100</v>
      </c>
      <c r="E379" s="36">
        <v>390.1</v>
      </c>
      <c r="F379" s="26" t="s">
        <v>31</v>
      </c>
      <c r="G379" s="27">
        <f>SUMIFS('Wkpr-Stdy Bal (ex. trnsptn)'!$G$9:$G$534,'Wkpr-Stdy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Summary'!$G$9:$G$238,'Wkpr-201612 TTP Adj Summary'!$B$9:$B$238,'Att B1 123118 Depr_Chg-ex trans'!$B379,'Wkpr-201612 TTP Adj Summary'!$C$9:$C$238,'Att B1 123118 Depr_Chg-ex trans'!$C379,'Wkpr-201612 TTP Adj Summary'!$D$9:$D$238,'Att B1 123118 Depr_Chg-ex trans'!$D379)</f>
        <v>7524291.5099999998</v>
      </c>
      <c r="I379" s="37">
        <f>'Wkpr-Stdy Bal (ex. trnsptn)'!I377</f>
        <v>0.02</v>
      </c>
      <c r="J379" s="28">
        <f t="shared" ref="J379:J391" si="123">G379*I379</f>
        <v>150485.8302</v>
      </c>
      <c r="L379" s="37">
        <f>'Wkpr-Stdy Bal (ex. trnsptn)'!L377</f>
        <v>2.1700000000000001E-2</v>
      </c>
      <c r="N379" s="28">
        <f t="shared" ref="N379:N391" si="124">G379*L379</f>
        <v>163277.12576699999</v>
      </c>
      <c r="O379" s="28">
        <f t="shared" ref="O379:O391" si="125">N379-J379</f>
        <v>12791.295566999994</v>
      </c>
      <c r="Q379" s="27">
        <f>SUMIFS('Wkpr-Stdy Bal (ex. trnsptn)'!$Q$9:$Q$534,'Wkpr-Stdy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Summary'!$Q$9:$Q$238,'Wkpr-201612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  <c r="R379" s="27">
        <f>SUMIFS('Wkpr-Stdy Bal (ex. trnsptn)'!$R$9:$R$534,'Wkpr-Stdy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Summary'!$R$9:$R$238,'Wkpr-201612 TTP Adj Summary'!$B$9:$B$238,'Att B1 123118 Depr_Chg-ex trans'!$B379,'Wkpr-201612 TTP Adj Summary'!$C$9:$C$238,'Att B1 123118 Depr_Chg-ex trans'!$C379,'Wkpr-201612 TTP Adj Summary'!$D$9:$D$238,'Att B1 123118 Depr_Chg-ex trans'!$D379)</f>
        <v>9961.0935098455811</v>
      </c>
      <c r="S379" s="27">
        <f>SUMIFS('Wkpr-Stdy Bal (ex. trnsptn)'!$S$9:$S$534,'Wkpr-Stdy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Summary'!$S$9:$S$238,'Wkpr-201612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  <c r="T379" s="27">
        <f>SUMIFS('Wkpr-Stdy Bal (ex. trnsptn)'!$T$9:$T$534,'Wkpr-Stdy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Summary'!$T$9:$T$238,'Wkpr-201612 TTP Adj Summary'!$B$9:$B$238,'Att B1 123118 Depr_Chg-ex trans'!$B379,'Wkpr-201612 TTP Adj Summary'!$C$9:$C$238,'Att B1 123118 Depr_Chg-ex trans'!$C379,'Wkpr-201612 TTP Adj Summary'!$D$9:$D$238,'Att B1 123118 Depr_Chg-ex trans'!$D379)</f>
        <v>2830.2020571544199</v>
      </c>
      <c r="U379" s="27">
        <f>SUMIFS('Wkpr-Stdy Bal (ex. trnsptn)'!$U$9:$U$534,'Wkpr-Stdy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Summary'!$U$9:$U$238,'Wkpr-201612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</row>
    <row r="380" spans="2:21" x14ac:dyDescent="0.2">
      <c r="B380" s="26" t="s">
        <v>95</v>
      </c>
      <c r="C380" s="26" t="s">
        <v>68</v>
      </c>
      <c r="D380" s="26">
        <f t="shared" ref="D380" si="126">E380*1000</f>
        <v>391000</v>
      </c>
      <c r="E380" s="36">
        <v>391</v>
      </c>
      <c r="F380" s="26" t="s">
        <v>31</v>
      </c>
      <c r="G380" s="27">
        <f>SUMIFS('Wkpr-Stdy Bal (ex. trnsptn)'!$G$9:$G$534,'Wkpr-Stdy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Summary'!$G$9:$G$238,'Wkpr-201612 TTP Adj Summary'!$B$9:$B$238,'Att B1 123118 Depr_Chg-ex trans'!$B380,'Wkpr-201612 TTP Adj Summary'!$C$9:$C$238,'Att B1 123118 Depr_Chg-ex trans'!$C380,'Wkpr-201612 TTP Adj Summary'!$D$9:$D$238,'Att B1 123118 Depr_Chg-ex trans'!$D380)</f>
        <v>9880.74</v>
      </c>
      <c r="I380" s="37">
        <f>'Wkpr-Stdy Bal (ex. trnsptn)'!I378</f>
        <v>0.17630000000000001</v>
      </c>
      <c r="J380" s="28">
        <f t="shared" ref="J380" si="127">G380*I380</f>
        <v>1741.9744620000001</v>
      </c>
      <c r="L380" s="37">
        <f>'Wkpr-Stdy Bal (ex. trnsptn)'!L378</f>
        <v>0.17630000000000001</v>
      </c>
      <c r="N380" s="28">
        <f t="shared" ref="N380" si="128">G380*L380</f>
        <v>1741.9744620000001</v>
      </c>
      <c r="O380" s="28">
        <f t="shared" ref="O380" si="129">N380-J380</f>
        <v>0</v>
      </c>
      <c r="Q380" s="27">
        <f>SUMIFS('Wkpr-Stdy Bal (ex. trnsptn)'!$Q$9:$Q$534,'Wkpr-Stdy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Summary'!$Q$9:$Q$238,'Wkpr-201612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R380" s="27">
        <f>SUMIFS('Wkpr-Stdy Bal (ex. trnsptn)'!$R$9:$R$534,'Wkpr-Stdy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Summary'!$R$9:$R$238,'Wkpr-201612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S380" s="27">
        <f>SUMIFS('Wkpr-Stdy Bal (ex. trnsptn)'!$S$9:$S$534,'Wkpr-Stdy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Summary'!$S$9:$S$238,'Wkpr-201612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T380" s="27">
        <f>SUMIFS('Wkpr-Stdy Bal (ex. trnsptn)'!$T$9:$T$534,'Wkpr-Stdy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Summary'!$T$9:$T$238,'Wkpr-201612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U380" s="27">
        <f>SUMIFS('Wkpr-Stdy Bal (ex. trnsptn)'!$U$9:$U$534,'Wkpr-Stdy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Summary'!$U$9:$U$238,'Wkpr-201612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</row>
    <row r="381" spans="2:21" x14ac:dyDescent="0.2">
      <c r="B381" s="26" t="s">
        <v>95</v>
      </c>
      <c r="C381" s="26" t="s">
        <v>68</v>
      </c>
      <c r="D381" s="26">
        <f t="shared" si="122"/>
        <v>391100</v>
      </c>
      <c r="E381" s="36">
        <v>391.1</v>
      </c>
      <c r="F381" s="26" t="s">
        <v>87</v>
      </c>
      <c r="G381" s="27">
        <f>SUMIFS('Wkpr-Stdy Bal (ex. trnsptn)'!$G$9:$G$534,'Wkpr-Stdy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Summary'!$G$9:$G$238,'Wkpr-201612 TTP Adj Summary'!$B$9:$B$238,'Att B1 123118 Depr_Chg-ex trans'!$B381,'Wkpr-201612 TTP Adj Summary'!$C$9:$C$238,'Att B1 123118 Depr_Chg-ex trans'!$C381,'Wkpr-201612 TTP Adj Summary'!$D$9:$D$238,'Att B1 123118 Depr_Chg-ex trans'!$D381)</f>
        <v>71146.95</v>
      </c>
      <c r="I381" s="37">
        <f>'Wkpr-Stdy Bal (ex. trnsptn)'!I379</f>
        <v>0.23699999999999999</v>
      </c>
      <c r="J381" s="28">
        <f t="shared" si="123"/>
        <v>16861.827149999997</v>
      </c>
      <c r="L381" s="37">
        <f>'Wkpr-Stdy Bal (ex. trnsptn)'!L379</f>
        <v>0.2</v>
      </c>
      <c r="N381" s="28">
        <f t="shared" si="124"/>
        <v>14229.39</v>
      </c>
      <c r="O381" s="28">
        <f t="shared" si="125"/>
        <v>-2632.4371499999979</v>
      </c>
      <c r="Q381" s="27">
        <f>SUMIFS('Wkpr-Stdy Bal (ex. trnsptn)'!$Q$9:$Q$534,'Wkpr-Stdy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Summary'!$Q$9:$Q$238,'Wkpr-201612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  <c r="R381" s="27">
        <f>SUMIFS('Wkpr-Stdy Bal (ex. trnsptn)'!$R$9:$R$534,'Wkpr-Stdy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Summary'!$R$9:$R$238,'Wkpr-201612 TTP Adj Summary'!$B$9:$B$238,'Att B1 123118 Depr_Chg-ex trans'!$B381,'Wkpr-201612 TTP Adj Summary'!$C$9:$C$238,'Att B1 123118 Depr_Chg-ex trans'!$C381,'Wkpr-201612 TTP Adj Summary'!$D$9:$D$238,'Att B1 123118 Depr_Chg-ex trans'!$D381)</f>
        <v>-2049.9841061909992</v>
      </c>
      <c r="S381" s="27">
        <f>SUMIFS('Wkpr-Stdy Bal (ex. trnsptn)'!$S$9:$S$534,'Wkpr-Stdy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Summary'!$S$9:$S$238,'Wkpr-201612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  <c r="T381" s="27">
        <f>SUMIFS('Wkpr-Stdy Bal (ex. trnsptn)'!$T$9:$T$534,'Wkpr-Stdy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Summary'!$T$9:$T$238,'Wkpr-201612 TTP Adj Summary'!$B$9:$B$238,'Att B1 123118 Depr_Chg-ex trans'!$B381,'Wkpr-201612 TTP Adj Summary'!$C$9:$C$238,'Att B1 123118 Depr_Chg-ex trans'!$C381,'Wkpr-201612 TTP Adj Summary'!$D$9:$D$238,'Att B1 123118 Depr_Chg-ex trans'!$D381)</f>
        <v>-582.45304380899961</v>
      </c>
      <c r="U381" s="27">
        <f>SUMIFS('Wkpr-Stdy Bal (ex. trnsptn)'!$U$9:$U$534,'Wkpr-Stdy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Summary'!$U$9:$U$238,'Wkpr-201612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</row>
    <row r="382" spans="2:21" x14ac:dyDescent="0.2">
      <c r="B382" s="26" t="s">
        <v>95</v>
      </c>
      <c r="C382" s="26" t="s">
        <v>68</v>
      </c>
      <c r="D382" s="26">
        <f t="shared" si="122"/>
        <v>393000</v>
      </c>
      <c r="E382" s="36">
        <v>393</v>
      </c>
      <c r="F382" s="26" t="s">
        <v>88</v>
      </c>
      <c r="G382" s="27">
        <f>SUMIFS('Wkpr-Stdy Bal (ex. trnsptn)'!$G$9:$G$534,'Wkpr-Stdy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Summary'!$G$9:$G$238,'Wkpr-201612 TTP Adj Summary'!$B$9:$B$238,'Att B1 123118 Depr_Chg-ex trans'!$B382,'Wkpr-201612 TTP Adj Summary'!$C$9:$C$238,'Att B1 123118 Depr_Chg-ex trans'!$C382,'Wkpr-201612 TTP Adj Summary'!$D$9:$D$238,'Att B1 123118 Depr_Chg-ex trans'!$D382)</f>
        <v>205659.47</v>
      </c>
      <c r="I382" s="37">
        <f>'Wkpr-Stdy Bal (ex. trnsptn)'!I380</f>
        <v>4.3299999999999998E-2</v>
      </c>
      <c r="J382" s="28">
        <f t="shared" si="123"/>
        <v>8905.0550509999994</v>
      </c>
      <c r="L382" s="37">
        <f>'Wkpr-Stdy Bal (ex. trnsptn)'!L380</f>
        <v>0.04</v>
      </c>
      <c r="N382" s="28">
        <f t="shared" si="124"/>
        <v>8226.3788000000004</v>
      </c>
      <c r="O382" s="28">
        <f t="shared" si="125"/>
        <v>-678.67625099999896</v>
      </c>
      <c r="Q382" s="27">
        <f>SUMIFS('Wkpr-Stdy Bal (ex. trnsptn)'!$Q$9:$Q$534,'Wkpr-Stdy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Summary'!$Q$9:$Q$238,'Wkpr-201612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  <c r="R382" s="27">
        <f>SUMIFS('Wkpr-Stdy Bal (ex. trnsptn)'!$R$9:$R$534,'Wkpr-Stdy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Summary'!$R$9:$R$238,'Wkpr-201612 TTP Adj Summary'!$B$9:$B$238,'Att B1 123118 Depr_Chg-ex trans'!$B382,'Wkpr-201612 TTP Adj Summary'!$C$9:$C$238,'Att B1 123118 Depr_Chg-ex trans'!$C382,'Wkpr-201612 TTP Adj Summary'!$D$9:$D$238,'Att B1 123118 Depr_Chg-ex trans'!$D382)</f>
        <v>-528.51234370373913</v>
      </c>
      <c r="S382" s="27">
        <f>SUMIFS('Wkpr-Stdy Bal (ex. trnsptn)'!$S$9:$S$534,'Wkpr-Stdy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Summary'!$S$9:$S$238,'Wkpr-201612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  <c r="T382" s="27">
        <f>SUMIFS('Wkpr-Stdy Bal (ex. trnsptn)'!$T$9:$T$534,'Wkpr-Stdy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Summary'!$T$9:$T$238,'Wkpr-201612 TTP Adj Summary'!$B$9:$B$238,'Att B1 123118 Depr_Chg-ex trans'!$B382,'Wkpr-201612 TTP Adj Summary'!$C$9:$C$238,'Att B1 123118 Depr_Chg-ex trans'!$C382,'Wkpr-201612 TTP Adj Summary'!$D$9:$D$238,'Att B1 123118 Depr_Chg-ex trans'!$D382)</f>
        <v>-150.16390729625959</v>
      </c>
      <c r="U382" s="27">
        <f>SUMIFS('Wkpr-Stdy Bal (ex. trnsptn)'!$U$9:$U$534,'Wkpr-Stdy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Summary'!$U$9:$U$238,'Wkpr-201612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</row>
    <row r="383" spans="2:21" x14ac:dyDescent="0.2">
      <c r="B383" s="26" t="s">
        <v>95</v>
      </c>
      <c r="C383" s="26" t="s">
        <v>68</v>
      </c>
      <c r="D383" s="26">
        <f t="shared" si="122"/>
        <v>394000</v>
      </c>
      <c r="E383" s="36">
        <v>394</v>
      </c>
      <c r="F383" s="26" t="s">
        <v>89</v>
      </c>
      <c r="G383" s="27">
        <f>SUMIFS('Wkpr-Stdy Bal (ex. trnsptn)'!$G$9:$G$534,'Wkpr-Stdy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Summary'!$G$9:$G$238,'Wkpr-201612 TTP Adj Summary'!$B$9:$B$238,'Att B1 123118 Depr_Chg-ex trans'!$B383,'Wkpr-201612 TTP Adj Summary'!$C$9:$C$238,'Att B1 123118 Depr_Chg-ex trans'!$C383,'Wkpr-201612 TTP Adj Summary'!$D$9:$D$238,'Att B1 123118 Depr_Chg-ex trans'!$D383)</f>
        <v>971770.08</v>
      </c>
      <c r="I383" s="37">
        <f>'Wkpr-Stdy Bal (ex. trnsptn)'!I381</f>
        <v>4.9299999999999997E-2</v>
      </c>
      <c r="J383" s="28">
        <f t="shared" si="123"/>
        <v>47908.264943999995</v>
      </c>
      <c r="L383" s="37">
        <f>'Wkpr-Stdy Bal (ex. trnsptn)'!L381</f>
        <v>0.05</v>
      </c>
      <c r="N383" s="28">
        <f t="shared" si="124"/>
        <v>48588.504000000001</v>
      </c>
      <c r="O383" s="28">
        <f t="shared" si="125"/>
        <v>680.2390560000058</v>
      </c>
      <c r="Q383" s="27">
        <f>SUMIFS('Wkpr-Stdy Bal (ex. trnsptn)'!$Q$9:$Q$534,'Wkpr-Stdy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Summary'!$Q$9:$Q$238,'Wkpr-201612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  <c r="R383" s="27">
        <f>SUMIFS('Wkpr-Stdy Bal (ex. trnsptn)'!$R$9:$R$534,'Wkpr-Stdy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Summary'!$R$9:$R$238,'Wkpr-201612 TTP Adj Summary'!$B$9:$B$238,'Att B1 123118 Depr_Chg-ex trans'!$B383,'Wkpr-201612 TTP Adj Summary'!$C$9:$C$238,'Att B1 123118 Depr_Chg-ex trans'!$C383,'Wkpr-201612 TTP Adj Summary'!$D$9:$D$238,'Att B1 123118 Depr_Chg-ex trans'!$D383)</f>
        <v>529.729362469443</v>
      </c>
      <c r="S383" s="27">
        <f>SUMIFS('Wkpr-Stdy Bal (ex. trnsptn)'!$S$9:$S$534,'Wkpr-Stdy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Summary'!$S$9:$S$238,'Wkpr-201612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  <c r="T383" s="27">
        <f>SUMIFS('Wkpr-Stdy Bal (ex. trnsptn)'!$T$9:$T$534,'Wkpr-Stdy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Summary'!$T$9:$T$238,'Wkpr-201612 TTP Adj Summary'!$B$9:$B$238,'Att B1 123118 Depr_Chg-ex trans'!$B383,'Wkpr-201612 TTP Adj Summary'!$C$9:$C$238,'Att B1 123118 Depr_Chg-ex trans'!$C383,'Wkpr-201612 TTP Adj Summary'!$D$9:$D$238,'Att B1 123118 Depr_Chg-ex trans'!$D383)</f>
        <v>150.5096935305628</v>
      </c>
      <c r="U383" s="27">
        <f>SUMIFS('Wkpr-Stdy Bal (ex. trnsptn)'!$U$9:$U$534,'Wkpr-Stdy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Summary'!$U$9:$U$238,'Wkpr-201612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</row>
    <row r="384" spans="2:21" x14ac:dyDescent="0.2">
      <c r="B384" s="26" t="s">
        <v>95</v>
      </c>
      <c r="C384" s="26" t="s">
        <v>68</v>
      </c>
      <c r="D384" s="26">
        <f t="shared" si="122"/>
        <v>395000</v>
      </c>
      <c r="E384" s="36">
        <v>395</v>
      </c>
      <c r="F384" s="26" t="s">
        <v>91</v>
      </c>
      <c r="G384" s="27">
        <f>SUMIFS('Wkpr-Stdy Bal (ex. trnsptn)'!$G$9:$G$534,'Wkpr-Stdy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Summary'!$G$9:$G$238,'Wkpr-201612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I384" s="37">
        <f>'Wkpr-Stdy Bal (ex. trnsptn)'!I382</f>
        <v>0.1429</v>
      </c>
      <c r="J384" s="28">
        <f t="shared" si="123"/>
        <v>0</v>
      </c>
      <c r="L384" s="37">
        <f>'Wkpr-Stdy Bal (ex. trnsptn)'!L382</f>
        <v>6.6699999999999995E-2</v>
      </c>
      <c r="N384" s="28">
        <f t="shared" si="124"/>
        <v>0</v>
      </c>
      <c r="O384" s="28">
        <f t="shared" si="125"/>
        <v>0</v>
      </c>
      <c r="Q384" s="27">
        <f>SUMIFS('Wkpr-Stdy Bal (ex. trnsptn)'!$Q$9:$Q$534,'Wkpr-Stdy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Summary'!$Q$9:$Q$238,'Wkpr-201612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R384" s="27">
        <f>SUMIFS('Wkpr-Stdy Bal (ex. trnsptn)'!$R$9:$R$534,'Wkpr-Stdy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Summary'!$R$9:$R$238,'Wkpr-201612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S384" s="27">
        <f>SUMIFS('Wkpr-Stdy Bal (ex. trnsptn)'!$S$9:$S$534,'Wkpr-Stdy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Summary'!$S$9:$S$238,'Wkpr-201612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T384" s="27">
        <f>SUMIFS('Wkpr-Stdy Bal (ex. trnsptn)'!$T$9:$T$534,'Wkpr-Stdy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Summary'!$T$9:$T$238,'Wkpr-201612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U384" s="27">
        <f>SUMIFS('Wkpr-Stdy Bal (ex. trnsptn)'!$U$9:$U$534,'Wkpr-Stdy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Summary'!$U$9:$U$238,'Wkpr-201612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</row>
    <row r="385" spans="2:21" x14ac:dyDescent="0.2">
      <c r="E385" s="36"/>
      <c r="G385" s="27"/>
      <c r="I385" s="37"/>
      <c r="J385" s="28"/>
      <c r="L385" s="37"/>
      <c r="N385" s="28"/>
      <c r="O385" s="28"/>
      <c r="Q385" s="27"/>
      <c r="R385" s="27"/>
      <c r="S385" s="27"/>
      <c r="T385" s="27"/>
      <c r="U385" s="27"/>
    </row>
    <row r="386" spans="2:21" x14ac:dyDescent="0.2">
      <c r="B386" s="26" t="s">
        <v>95</v>
      </c>
      <c r="C386" s="26" t="s">
        <v>68</v>
      </c>
      <c r="D386" s="26">
        <f t="shared" si="122"/>
        <v>397000</v>
      </c>
      <c r="E386" s="36">
        <v>397</v>
      </c>
      <c r="F386" s="26" t="s">
        <v>92</v>
      </c>
      <c r="G386" s="27">
        <f>SUMIFS('Wkpr-Stdy Bal (ex. trnsptn)'!$G$9:$G$534,'Wkpr-Stdy Bal (ex. trnsptn)'!$B$9:$B$534,'Att B1 123118 Depr_Chg-ex trans'!$B386,'Wkpr-Stdy Bal (ex. trnsptn)'!$C$9:$C$534,'Att B1 123118 Depr_Chg-ex trans'!$C386,'Wkpr-Stdy Bal (ex. trnsptn)'!$D$9:$D$534,'Att B1 123118 Depr_Chg-ex trans'!$D386)+SUMIFS('Wkpr-201612 TTP Adj Summary'!$G$9:$G$238,'Wkpr-201612 TTP Adj Summary'!$B$9:$B$238,'Att B1 123118 Depr_Chg-ex trans'!$B386,'Wkpr-201612 TTP Adj Summary'!$C$9:$C$238,'Att B1 123118 Depr_Chg-ex trans'!$C386,'Wkpr-201612 TTP Adj Summary'!$D$9:$D$238,'Att B1 123118 Depr_Chg-ex trans'!$D386)</f>
        <v>3786667.86</v>
      </c>
      <c r="I386" s="37">
        <f>'Wkpr-Stdy Bal (ex. trnsptn)'!I384</f>
        <v>3.4000000000000002E-2</v>
      </c>
      <c r="J386" s="28"/>
      <c r="L386" s="37">
        <f>'Wkpr-Stdy Bal (ex. trnsptn)'!L384</f>
        <v>6.6699999999999995E-2</v>
      </c>
      <c r="N386" s="28"/>
      <c r="O386" s="28"/>
      <c r="Q386" s="27"/>
      <c r="R386" s="27"/>
      <c r="S386" s="27"/>
      <c r="T386" s="27"/>
      <c r="U386" s="27"/>
    </row>
    <row r="387" spans="2:21" x14ac:dyDescent="0.2">
      <c r="E387" s="36"/>
      <c r="F387" s="26" t="s">
        <v>260</v>
      </c>
      <c r="G387" s="27">
        <f>'Wkpr-Stdy Bal (ex. trnsptn)'!G385</f>
        <v>50509.22</v>
      </c>
      <c r="I387" s="37">
        <f>'Wkpr-Stdy Bal (ex. trnsptn)'!I385</f>
        <v>3.4000000000000002E-2</v>
      </c>
      <c r="J387" s="28">
        <f t="shared" si="123"/>
        <v>1717.3134800000003</v>
      </c>
      <c r="L387" s="45">
        <f>'Wkpr-Stdy Bal (ex. trnsptn)'!L385</f>
        <v>0</v>
      </c>
      <c r="N387" s="28">
        <f t="shared" si="124"/>
        <v>0</v>
      </c>
      <c r="O387" s="28">
        <f t="shared" si="125"/>
        <v>-1717.3134800000003</v>
      </c>
      <c r="Q387" s="27">
        <f>'Wkpr-Stdy Bal (ex. trnsptn)'!Q385</f>
        <v>0</v>
      </c>
      <c r="R387" s="27">
        <f>'Wkpr-Stdy Bal (ex. trnsptn)'!R385</f>
        <v>-1337.3406994152001</v>
      </c>
      <c r="S387" s="27">
        <f>'Wkpr-Stdy Bal (ex. trnsptn)'!S385</f>
        <v>0</v>
      </c>
      <c r="T387" s="27">
        <f>'Wkpr-Stdy Bal (ex. trnsptn)'!T385</f>
        <v>-379.97278058480009</v>
      </c>
      <c r="U387" s="27">
        <f>'Wkpr-Stdy Bal (ex. trnsptn)'!U385</f>
        <v>0</v>
      </c>
    </row>
    <row r="388" spans="2:21" x14ac:dyDescent="0.2">
      <c r="E388" s="36"/>
      <c r="F388" s="26" t="s">
        <v>261</v>
      </c>
      <c r="G388" s="27">
        <f>G386-G387</f>
        <v>3736158.6399999997</v>
      </c>
      <c r="I388" s="37">
        <f>'Wkpr-Stdy Bal (ex. trnsptn)'!I386</f>
        <v>3.4000000000000002E-2</v>
      </c>
      <c r="J388" s="28">
        <f t="shared" si="123"/>
        <v>127029.39375999999</v>
      </c>
      <c r="L388" s="37">
        <f>'Wkpr-Stdy Bal (ex. trnsptn)'!L386</f>
        <v>6.6699999999999995E-2</v>
      </c>
      <c r="N388" s="28">
        <f t="shared" si="124"/>
        <v>249201.78128799997</v>
      </c>
      <c r="O388" s="28">
        <f t="shared" si="125"/>
        <v>122172.38752799998</v>
      </c>
      <c r="Q388" s="27">
        <f>'Wkpr-Stdy Bal (ex. trnsptn)'!Q386+SUMIFS('Wkpr-201612 TTP Adj Summary'!Q$9:Q$238,'Wkpr-201612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  <c r="R388" s="27">
        <f>'Wkpr-Stdy Bal (ex. trnsptn)'!R386+SUMIFS('Wkpr-201612 TTP Adj Summary'!R$9:R$238,'Wkpr-201612 TTP Adj Summary'!$B$9:$B$238,'Att B1 123118 Depr_Chg-ex trans'!$B386,'Wkpr-201612 TTP Adj Summary'!$C$9:$C$238,'Att B1 123118 Depr_Chg-ex trans'!$C386,'Wkpr-201612 TTP Adj Summary'!$D$9:$D$238,'Att B1 123118 Depr_Chg-ex trans'!$D386)</f>
        <v>95140.525063554698</v>
      </c>
      <c r="S388" s="27">
        <f>'Wkpr-Stdy Bal (ex. trnsptn)'!S386+SUMIFS('Wkpr-201612 TTP Adj Summary'!S$9:S$238,'Wkpr-201612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  <c r="T388" s="27">
        <f>'Wkpr-Stdy Bal (ex. trnsptn)'!T386+SUMIFS('Wkpr-201612 TTP Adj Summary'!T$9:T$238,'Wkpr-201612 TTP Adj Summary'!$B$9:$B$238,'Att B1 123118 Depr_Chg-ex trans'!$B386,'Wkpr-201612 TTP Adj Summary'!$C$9:$C$238,'Att B1 123118 Depr_Chg-ex trans'!$C386,'Wkpr-201612 TTP Adj Summary'!$D$9:$D$238,'Att B1 123118 Depr_Chg-ex trans'!$D386)</f>
        <v>27031.862464445276</v>
      </c>
      <c r="U388" s="27">
        <f>'Wkpr-Stdy Bal (ex. trnsptn)'!U386+SUMIFS('Wkpr-201612 TTP Adj Summary'!U$9:U$238,'Wkpr-201612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</row>
    <row r="389" spans="2:21" x14ac:dyDescent="0.2">
      <c r="E389" s="36"/>
      <c r="G389" s="27"/>
      <c r="I389" s="37"/>
      <c r="J389" s="28"/>
      <c r="L389" s="37"/>
      <c r="N389" s="28"/>
      <c r="O389" s="28"/>
      <c r="Q389" s="27"/>
      <c r="R389" s="27"/>
      <c r="S389" s="27"/>
      <c r="T389" s="27"/>
      <c r="U389" s="27"/>
    </row>
    <row r="390" spans="2:21" x14ac:dyDescent="0.2">
      <c r="B390" s="26" t="s">
        <v>95</v>
      </c>
      <c r="C390" s="26" t="s">
        <v>68</v>
      </c>
      <c r="D390" s="26">
        <f t="shared" si="122"/>
        <v>397200</v>
      </c>
      <c r="E390" s="36">
        <v>397.2</v>
      </c>
      <c r="F390" s="26" t="s">
        <v>99</v>
      </c>
      <c r="G390" s="27">
        <f>SUMIFS('Wkpr-Stdy Bal (ex. trnsptn)'!$G$9:$G$534,'Wkpr-Stdy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Summary'!$G$9:$G$238,'Wkpr-201612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I390" s="37">
        <f>'Wkpr-Stdy Bal (ex. trnsptn)'!I388</f>
        <v>0.1195</v>
      </c>
      <c r="J390" s="28">
        <f t="shared" si="123"/>
        <v>0</v>
      </c>
      <c r="L390" s="37">
        <f>'Wkpr-Stdy Bal (ex. trnsptn)'!L388</f>
        <v>0</v>
      </c>
      <c r="N390" s="28">
        <f t="shared" si="124"/>
        <v>0</v>
      </c>
      <c r="O390" s="28">
        <f t="shared" si="125"/>
        <v>0</v>
      </c>
      <c r="Q390" s="27">
        <f>SUMIFS('Wkpr-Stdy Bal (ex. trnsptn)'!$Q$9:$Q$534,'Wkpr-Stdy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Summary'!$Q$9:$Q$238,'Wkpr-201612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R390" s="27">
        <f>SUMIFS('Wkpr-Stdy Bal (ex. trnsptn)'!$R$9:$R$534,'Wkpr-Stdy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Summary'!$R$9:$R$238,'Wkpr-201612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S390" s="27">
        <f>SUMIFS('Wkpr-Stdy Bal (ex. trnsptn)'!$S$9:$S$534,'Wkpr-Stdy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Summary'!$S$9:$S$238,'Wkpr-201612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T390" s="27">
        <f>SUMIFS('Wkpr-Stdy Bal (ex. trnsptn)'!$T$9:$T$534,'Wkpr-Stdy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Summary'!$T$9:$T$238,'Wkpr-201612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U390" s="27">
        <f>SUMIFS('Wkpr-Stdy Bal (ex. trnsptn)'!$U$9:$U$534,'Wkpr-Stdy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Summary'!$U$9:$U$238,'Wkpr-201612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</row>
    <row r="391" spans="2:21" x14ac:dyDescent="0.2">
      <c r="B391" s="26" t="s">
        <v>95</v>
      </c>
      <c r="C391" s="26" t="s">
        <v>68</v>
      </c>
      <c r="D391" s="26">
        <f t="shared" si="122"/>
        <v>398000</v>
      </c>
      <c r="E391" s="36">
        <v>398</v>
      </c>
      <c r="F391" s="26" t="s">
        <v>56</v>
      </c>
      <c r="G391" s="27">
        <f>SUMIFS('Wkpr-Stdy Bal (ex. trnsptn)'!$G$9:$G$534,'Wkpr-Stdy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Summary'!$G$9:$G$238,'Wkpr-201612 TTP Adj Summary'!$B$9:$B$238,'Att B1 123118 Depr_Chg-ex trans'!$B391,'Wkpr-201612 TTP Adj Summary'!$C$9:$C$238,'Att B1 123118 Depr_Chg-ex trans'!$C391,'Wkpr-201612 TTP Adj Summary'!$D$9:$D$238,'Att B1 123118 Depr_Chg-ex trans'!$D391)</f>
        <v>8573.17</v>
      </c>
      <c r="I391" s="37">
        <f>'Wkpr-Stdy Bal (ex. trnsptn)'!I389</f>
        <v>0.40479999999999999</v>
      </c>
      <c r="J391" s="28">
        <f t="shared" si="123"/>
        <v>3470.4192159999998</v>
      </c>
      <c r="L391" s="37">
        <f>'Wkpr-Stdy Bal (ex. trnsptn)'!L389</f>
        <v>0</v>
      </c>
      <c r="N391" s="28">
        <f t="shared" si="124"/>
        <v>0</v>
      </c>
      <c r="O391" s="28">
        <f t="shared" si="125"/>
        <v>-3470.4192159999998</v>
      </c>
      <c r="Q391" s="27">
        <f>SUMIFS('Wkpr-Stdy Bal (ex. trnsptn)'!$Q$9:$Q$534,'Wkpr-Stdy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Summary'!$Q$9:$Q$238,'Wkpr-201612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  <c r="R391" s="27">
        <f>SUMIFS('Wkpr-Stdy Bal (ex. trnsptn)'!$R$9:$R$534,'Wkpr-Stdy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Summary'!$R$9:$R$238,'Wkpr-201612 TTP Adj Summary'!$B$9:$B$238,'Att B1 123118 Depr_Chg-ex trans'!$B391,'Wkpr-201612 TTP Adj Summary'!$C$9:$C$238,'Att B1 123118 Depr_Chg-ex trans'!$C391,'Wkpr-201612 TTP Adj Summary'!$D$9:$D$238,'Att B1 123118 Depr_Chg-ex trans'!$D391)</f>
        <v>-2702.5542602678397</v>
      </c>
      <c r="S391" s="27">
        <f>SUMIFS('Wkpr-Stdy Bal (ex. trnsptn)'!$S$9:$S$534,'Wkpr-Stdy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Summary'!$S$9:$S$238,'Wkpr-201612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  <c r="T391" s="27">
        <f>SUMIFS('Wkpr-Stdy Bal (ex. trnsptn)'!$T$9:$T$534,'Wkpr-Stdy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Summary'!$T$9:$T$238,'Wkpr-201612 TTP Adj Summary'!$B$9:$B$238,'Att B1 123118 Depr_Chg-ex trans'!$B391,'Wkpr-201612 TTP Adj Summary'!$C$9:$C$238,'Att B1 123118 Depr_Chg-ex trans'!$C391,'Wkpr-201612 TTP Adj Summary'!$D$9:$D$238,'Att B1 123118 Depr_Chg-ex trans'!$D391)</f>
        <v>-767.86495573215996</v>
      </c>
      <c r="U391" s="27">
        <f>SUMIFS('Wkpr-Stdy Bal (ex. trnsptn)'!$U$9:$U$534,'Wkpr-Stdy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Summary'!$U$9:$U$238,'Wkpr-201612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</row>
    <row r="392" spans="2:21" x14ac:dyDescent="0.2">
      <c r="F392" s="26" t="s">
        <v>38</v>
      </c>
      <c r="G392" s="40">
        <f>SUM(G379:G384,G387:G388,G390:G391)</f>
        <v>12577989.779999999</v>
      </c>
      <c r="I392" s="76">
        <f>J392/G392</f>
        <v>2.8471964481354511E-2</v>
      </c>
      <c r="J392" s="40">
        <f>SUM(J379:J384,J387:J388,J390:J391)</f>
        <v>358120.078263</v>
      </c>
      <c r="L392" s="76">
        <f>N392/G392</f>
        <v>3.8580501559049601E-2</v>
      </c>
      <c r="N392" s="40">
        <f>SUM(N379:N384,N387:N388,N390:N391)</f>
        <v>485265.15431699995</v>
      </c>
      <c r="O392" s="40">
        <f>SUM(O379:O384,O387:O388,O390:O391)</f>
        <v>127145.07605399999</v>
      </c>
      <c r="Q392" s="40">
        <f>SUM(Q379:Q384,Q387:Q388,Q390:Q391)</f>
        <v>0</v>
      </c>
      <c r="R392" s="40">
        <f>SUM(R379:R384,R387:R388,R390:R391)</f>
        <v>99012.956526291935</v>
      </c>
      <c r="S392" s="40">
        <f>SUM(S379:S384,S387:S388,S390:S391)</f>
        <v>0</v>
      </c>
      <c r="T392" s="40">
        <f>SUM(T379:T384,T387:T388,T390:T391)</f>
        <v>28132.119527708041</v>
      </c>
      <c r="U392" s="40">
        <f>SUM(U379:U384,U387:U388,U390:U391)</f>
        <v>0</v>
      </c>
    </row>
    <row r="393" spans="2:21" x14ac:dyDescent="0.2">
      <c r="J393" s="28"/>
      <c r="N393" s="28"/>
      <c r="O393" s="28"/>
      <c r="Q393" s="28"/>
      <c r="R393" s="28"/>
      <c r="S393" s="28"/>
      <c r="T393" s="28"/>
      <c r="U393" s="28"/>
    </row>
    <row r="394" spans="2:21" x14ac:dyDescent="0.2">
      <c r="E394" s="26" t="s">
        <v>179</v>
      </c>
      <c r="J394" s="28"/>
      <c r="N394" s="28"/>
      <c r="O394" s="28"/>
      <c r="Q394" s="28"/>
      <c r="R394" s="28"/>
      <c r="S394" s="28"/>
      <c r="T394" s="28"/>
      <c r="U394" s="28"/>
    </row>
    <row r="395" spans="2:21" x14ac:dyDescent="0.2">
      <c r="B395" s="26" t="s">
        <v>95</v>
      </c>
      <c r="C395" s="26" t="s">
        <v>82</v>
      </c>
      <c r="D395" s="26">
        <f t="shared" ref="D395:D409" si="130">E395*1000</f>
        <v>390100</v>
      </c>
      <c r="E395" s="36">
        <v>390.1</v>
      </c>
      <c r="F395" s="26" t="s">
        <v>31</v>
      </c>
      <c r="G395" s="27">
        <f>SUMIFS('Wkpr-Stdy Bal (ex. trnsptn)'!$G$9:$G$534,'Wkpr-Stdy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Summary'!$G$9:$G$238,'Wkpr-201612 TTP Adj Summary'!$B$9:$B$238,'Att B1 123118 Depr_Chg-ex trans'!$B395,'Wkpr-201612 TTP Adj Summary'!$C$9:$C$238,'Att B1 123118 Depr_Chg-ex trans'!$C395,'Wkpr-201612 TTP Adj Summary'!$D$9:$D$238,'Att B1 123118 Depr_Chg-ex trans'!$D395)</f>
        <v>7253811.6100000003</v>
      </c>
      <c r="I395" s="37">
        <f>'Wkpr-Stdy Bal (ex. trnsptn)'!I393</f>
        <v>0.02</v>
      </c>
      <c r="J395" s="28">
        <f t="shared" ref="J395:J409" si="131">G395*I395</f>
        <v>145076.2322</v>
      </c>
      <c r="L395" s="37">
        <f>'Wkpr-Stdy Bal (ex. trnsptn)'!L393</f>
        <v>2.1700000000000001E-2</v>
      </c>
      <c r="N395" s="28">
        <f t="shared" ref="N395:N409" si="132">G395*L395</f>
        <v>157407.71193700001</v>
      </c>
      <c r="O395" s="28">
        <f t="shared" ref="O395:O409" si="133">N395-J395</f>
        <v>12331.479737000016</v>
      </c>
      <c r="Q395" s="27">
        <f>SUMIFS('Wkpr-Stdy Bal (ex. trnsptn)'!$Q$9:$Q$534,'Wkpr-Stdy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Summary'!$Q$9:$Q$238,'Wkpr-201612 TTP Adj Summary'!$B$9:$B$238,'Att B1 123118 Depr_Chg-ex trans'!$B395,'Wkpr-201612 TTP Adj Summary'!$C$9:$C$238,'Att B1 123118 Depr_Chg-ex trans'!$C395,'Wkpr-201612 TTP Adj Summary'!$D$9:$D$238,'Att B1 123118 Depr_Chg-ex trans'!$D395)</f>
        <v>9603.0165303913964</v>
      </c>
      <c r="R395" s="27">
        <f>SUMIFS('Wkpr-Stdy Bal (ex. trnsptn)'!$R$9:$R$534,'Wkpr-Stdy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Summary'!$R$9:$R$238,'Wkpr-201612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  <c r="S395" s="27">
        <f>SUMIFS('Wkpr-Stdy Bal (ex. trnsptn)'!$S$9:$S$534,'Wkpr-Stdy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Summary'!$S$9:$S$238,'Wkpr-201612 TTP Adj Summary'!$B$9:$B$238,'Att B1 123118 Depr_Chg-ex trans'!$B395,'Wkpr-201612 TTP Adj Summary'!$C$9:$C$238,'Att B1 123118 Depr_Chg-ex trans'!$C395,'Wkpr-201612 TTP Adj Summary'!$D$9:$D$238,'Att B1 123118 Depr_Chg-ex trans'!$D395)</f>
        <v>2728.4632066086233</v>
      </c>
      <c r="T395" s="27">
        <f>SUMIFS('Wkpr-Stdy Bal (ex. trnsptn)'!$T$9:$T$534,'Wkpr-Stdy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Summary'!$T$9:$T$238,'Wkpr-201612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  <c r="U395" s="27">
        <f>SUMIFS('Wkpr-Stdy Bal (ex. trnsptn)'!$U$9:$U$534,'Wkpr-Stdy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Summary'!$U$9:$U$238,'Wkpr-201612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</row>
    <row r="396" spans="2:21" x14ac:dyDescent="0.2">
      <c r="B396" s="26" t="s">
        <v>95</v>
      </c>
      <c r="C396" s="26" t="s">
        <v>82</v>
      </c>
      <c r="D396" s="26">
        <f t="shared" ref="D396" si="134">E396*1000</f>
        <v>391000</v>
      </c>
      <c r="E396" s="36">
        <v>391</v>
      </c>
      <c r="F396" s="26" t="s">
        <v>31</v>
      </c>
      <c r="G396" s="27">
        <f>SUMIFS('Wkpr-Stdy Bal (ex. trnsptn)'!$G$9:$G$534,'Wkpr-Stdy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Summary'!$G$9:$G$238,'Wkpr-201612 TTP Adj Summary'!$B$9:$B$238,'Att B1 123118 Depr_Chg-ex trans'!$B396,'Wkpr-201612 TTP Adj Summary'!$C$9:$C$238,'Att B1 123118 Depr_Chg-ex trans'!$C396,'Wkpr-201612 TTP Adj Summary'!$D$9:$D$238,'Att B1 123118 Depr_Chg-ex trans'!$D396)</f>
        <v>5615.91</v>
      </c>
      <c r="I396" s="37">
        <f>'Wkpr-Stdy Bal (ex. trnsptn)'!I394</f>
        <v>0.17630000000000001</v>
      </c>
      <c r="J396" s="28">
        <f t="shared" ref="J396" si="135">G396*I396</f>
        <v>990.08493300000009</v>
      </c>
      <c r="L396" s="37">
        <f>'Wkpr-Stdy Bal (ex. trnsptn)'!L394</f>
        <v>0.17630000000000001</v>
      </c>
      <c r="N396" s="28">
        <f t="shared" ref="N396" si="136">G396*L396</f>
        <v>990.08493300000009</v>
      </c>
      <c r="O396" s="28">
        <f t="shared" ref="O396" si="137">N396-J396</f>
        <v>0</v>
      </c>
      <c r="Q396" s="27">
        <f>SUMIFS('Wkpr-Stdy Bal (ex. trnsptn)'!$Q$9:$Q$534,'Wkpr-Stdy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Summary'!$Q$9:$Q$238,'Wkpr-201612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R396" s="27">
        <f>SUMIFS('Wkpr-Stdy Bal (ex. trnsptn)'!$R$9:$R$534,'Wkpr-Stdy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Summary'!$R$9:$R$238,'Wkpr-201612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S396" s="27">
        <f>SUMIFS('Wkpr-Stdy Bal (ex. trnsptn)'!$S$9:$S$534,'Wkpr-Stdy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Summary'!$S$9:$S$238,'Wkpr-201612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T396" s="27">
        <f>SUMIFS('Wkpr-Stdy Bal (ex. trnsptn)'!$T$9:$T$534,'Wkpr-Stdy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Summary'!$T$9:$T$238,'Wkpr-201612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U396" s="27">
        <f>SUMIFS('Wkpr-Stdy Bal (ex. trnsptn)'!$U$9:$U$534,'Wkpr-Stdy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Summary'!$U$9:$U$238,'Wkpr-201612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</row>
    <row r="397" spans="2:21" x14ac:dyDescent="0.2">
      <c r="B397" s="26" t="s">
        <v>95</v>
      </c>
      <c r="C397" s="26" t="s">
        <v>82</v>
      </c>
      <c r="D397" s="26">
        <f t="shared" si="130"/>
        <v>391100</v>
      </c>
      <c r="E397" s="36">
        <v>391.1</v>
      </c>
      <c r="F397" s="26" t="s">
        <v>87</v>
      </c>
      <c r="G397" s="27">
        <f>SUMIFS('Wkpr-Stdy Bal (ex. trnsptn)'!$G$9:$G$534,'Wkpr-Stdy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Summary'!$G$9:$G$238,'Wkpr-201612 TTP Adj Summary'!$B$9:$B$238,'Att B1 123118 Depr_Chg-ex trans'!$B397,'Wkpr-201612 TTP Adj Summary'!$C$9:$C$238,'Att B1 123118 Depr_Chg-ex trans'!$C397,'Wkpr-201612 TTP Adj Summary'!$D$9:$D$238,'Att B1 123118 Depr_Chg-ex trans'!$D397)</f>
        <v>651349.1</v>
      </c>
      <c r="I397" s="37">
        <f>'Wkpr-Stdy Bal (ex. trnsptn)'!I395</f>
        <v>0.2</v>
      </c>
      <c r="J397" s="28">
        <f t="shared" si="131"/>
        <v>130269.82</v>
      </c>
      <c r="L397" s="37">
        <f>'Wkpr-Stdy Bal (ex. trnsptn)'!L395</f>
        <v>0.2</v>
      </c>
      <c r="N397" s="28">
        <f t="shared" si="132"/>
        <v>130269.82</v>
      </c>
      <c r="O397" s="28">
        <f t="shared" si="133"/>
        <v>0</v>
      </c>
      <c r="Q397" s="27">
        <f>SUMIFS('Wkpr-Stdy Bal (ex. trnsptn)'!$Q$9:$Q$534,'Wkpr-Stdy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Summary'!$Q$9:$Q$238,'Wkpr-201612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R397" s="27">
        <f>SUMIFS('Wkpr-Stdy Bal (ex. trnsptn)'!$R$9:$R$534,'Wkpr-Stdy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Summary'!$R$9:$R$238,'Wkpr-201612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S397" s="27">
        <f>SUMIFS('Wkpr-Stdy Bal (ex. trnsptn)'!$S$9:$S$534,'Wkpr-Stdy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Summary'!$S$9:$S$238,'Wkpr-201612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T397" s="27">
        <f>SUMIFS('Wkpr-Stdy Bal (ex. trnsptn)'!$T$9:$T$534,'Wkpr-Stdy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Summary'!$T$9:$T$238,'Wkpr-201612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U397" s="27">
        <f>SUMIFS('Wkpr-Stdy Bal (ex. trnsptn)'!$U$9:$U$534,'Wkpr-Stdy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Summary'!$U$9:$U$238,'Wkpr-201612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</row>
    <row r="398" spans="2:21" x14ac:dyDescent="0.2">
      <c r="B398" s="26" t="s">
        <v>95</v>
      </c>
      <c r="C398" s="26" t="s">
        <v>82</v>
      </c>
      <c r="D398" s="26">
        <f t="shared" ref="D398" si="138">E398*1000</f>
        <v>391121</v>
      </c>
      <c r="E398" s="36">
        <v>391.12099999999998</v>
      </c>
      <c r="F398" s="26" t="s">
        <v>87</v>
      </c>
      <c r="G398" s="27">
        <f>SUMIFS('Wkpr-Stdy Bal (ex. trnsptn)'!$G$9:$G$534,'Wkpr-Stdy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Summary'!$G$9:$G$238,'Wkpr-201612 TTP Adj Summary'!$B$9:$B$238,'Att B1 123118 Depr_Chg-ex trans'!$B398,'Wkpr-201612 TTP Adj Summary'!$C$9:$C$238,'Att B1 123118 Depr_Chg-ex trans'!$C398,'Wkpr-201612 TTP Adj Summary'!$D$9:$D$238,'Att B1 123118 Depr_Chg-ex trans'!$D398)</f>
        <v>4324832.13</v>
      </c>
      <c r="I398" s="37">
        <f>'Wkpr-Stdy Bal (ex. trnsptn)'!I396</f>
        <v>0.2</v>
      </c>
      <c r="J398" s="28">
        <f t="shared" ref="J398" si="139">G398*I398</f>
        <v>864966.42599999998</v>
      </c>
      <c r="L398" s="37">
        <f>'Wkpr-Stdy Bal (ex. trnsptn)'!L396</f>
        <v>0.2</v>
      </c>
      <c r="N398" s="28">
        <f t="shared" ref="N398" si="140">G398*L398</f>
        <v>864966.42599999998</v>
      </c>
      <c r="O398" s="28">
        <f t="shared" ref="O398" si="141">N398-J398</f>
        <v>0</v>
      </c>
      <c r="Q398" s="27">
        <f>SUMIFS('Wkpr-Stdy Bal (ex. trnsptn)'!$Q$9:$Q$534,'Wkpr-Stdy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Summary'!$Q$9:$Q$238,'Wkpr-201612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R398" s="27">
        <f>SUMIFS('Wkpr-Stdy Bal (ex. trnsptn)'!$R$9:$R$534,'Wkpr-Stdy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Summary'!$R$9:$R$238,'Wkpr-201612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S398" s="27">
        <f>SUMIFS('Wkpr-Stdy Bal (ex. trnsptn)'!$S$9:$S$534,'Wkpr-Stdy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Summary'!$S$9:$S$238,'Wkpr-201612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T398" s="27">
        <f>SUMIFS('Wkpr-Stdy Bal (ex. trnsptn)'!$T$9:$T$534,'Wkpr-Stdy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Summary'!$T$9:$T$238,'Wkpr-201612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U398" s="27">
        <f>SUMIFS('Wkpr-Stdy Bal (ex. trnsptn)'!$U$9:$U$534,'Wkpr-Stdy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Summary'!$U$9:$U$238,'Wkpr-201612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</row>
    <row r="399" spans="2:21" x14ac:dyDescent="0.2">
      <c r="B399" s="26" t="s">
        <v>95</v>
      </c>
      <c r="C399" s="26" t="s">
        <v>82</v>
      </c>
      <c r="D399" s="26">
        <f t="shared" si="130"/>
        <v>393000</v>
      </c>
      <c r="E399" s="36">
        <v>393</v>
      </c>
      <c r="F399" s="26" t="s">
        <v>88</v>
      </c>
      <c r="G399" s="27">
        <f>SUMIFS('Wkpr-Stdy Bal (ex. trnsptn)'!$G$9:$G$534,'Wkpr-Stdy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Summary'!$G$9:$G$238,'Wkpr-201612 TTP Adj Summary'!$B$9:$B$238,'Att B1 123118 Depr_Chg-ex trans'!$B399,'Wkpr-201612 TTP Adj Summary'!$C$9:$C$238,'Att B1 123118 Depr_Chg-ex trans'!$C399,'Wkpr-201612 TTP Adj Summary'!$D$9:$D$238,'Att B1 123118 Depr_Chg-ex trans'!$D399)</f>
        <v>322937.90999999997</v>
      </c>
      <c r="I399" s="37">
        <f>'Wkpr-Stdy Bal (ex. trnsptn)'!I397</f>
        <v>4.3299999999999998E-2</v>
      </c>
      <c r="J399" s="28">
        <f t="shared" si="131"/>
        <v>13983.211502999999</v>
      </c>
      <c r="L399" s="37">
        <f>'Wkpr-Stdy Bal (ex. trnsptn)'!L397</f>
        <v>0.04</v>
      </c>
      <c r="N399" s="28">
        <f t="shared" si="132"/>
        <v>12917.516399999999</v>
      </c>
      <c r="O399" s="28">
        <f t="shared" si="133"/>
        <v>-1065.695103</v>
      </c>
      <c r="Q399" s="27">
        <f>SUMIFS('Wkpr-Stdy Bal (ex. trnsptn)'!$Q$9:$Q$534,'Wkpr-Stdy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Summary'!$Q$9:$Q$238,'Wkpr-201612 TTP Adj Summary'!$B$9:$B$238,'Att B1 123118 Depr_Chg-ex trans'!$B399,'Wkpr-201612 TTP Adj Summary'!$C$9:$C$238,'Att B1 123118 Depr_Chg-ex trans'!$C399,'Wkpr-201612 TTP Adj Summary'!$D$9:$D$238,'Att B1 123118 Depr_Chg-ex trans'!$D399)</f>
        <v>-829.89940451021903</v>
      </c>
      <c r="R399" s="27">
        <f>SUMIFS('Wkpr-Stdy Bal (ex. trnsptn)'!$R$9:$R$534,'Wkpr-Stdy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Summary'!$R$9:$R$238,'Wkpr-201612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  <c r="S399" s="27">
        <f>SUMIFS('Wkpr-Stdy Bal (ex. trnsptn)'!$S$9:$S$534,'Wkpr-Stdy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Summary'!$S$9:$S$238,'Wkpr-201612 TTP Adj Summary'!$B$9:$B$238,'Att B1 123118 Depr_Chg-ex trans'!$B399,'Wkpr-201612 TTP Adj Summary'!$C$9:$C$238,'Att B1 123118 Depr_Chg-ex trans'!$C399,'Wkpr-201612 TTP Adj Summary'!$D$9:$D$238,'Att B1 123118 Depr_Chg-ex trans'!$D399)</f>
        <v>-235.79569848977962</v>
      </c>
      <c r="T399" s="27">
        <f>SUMIFS('Wkpr-Stdy Bal (ex. trnsptn)'!$T$9:$T$534,'Wkpr-Stdy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Summary'!$T$9:$T$238,'Wkpr-201612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  <c r="U399" s="27">
        <f>SUMIFS('Wkpr-Stdy Bal (ex. trnsptn)'!$U$9:$U$534,'Wkpr-Stdy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Summary'!$U$9:$U$238,'Wkpr-201612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</row>
    <row r="400" spans="2:21" x14ac:dyDescent="0.2">
      <c r="B400" s="26" t="s">
        <v>95</v>
      </c>
      <c r="C400" s="26" t="s">
        <v>82</v>
      </c>
      <c r="D400" s="26">
        <f t="shared" si="130"/>
        <v>394000</v>
      </c>
      <c r="E400" s="36">
        <v>394</v>
      </c>
      <c r="F400" s="26" t="s">
        <v>89</v>
      </c>
      <c r="G400" s="27">
        <f>SUMIFS('Wkpr-Stdy Bal (ex. trnsptn)'!$G$9:$G$534,'Wkpr-Stdy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Summary'!$G$9:$G$238,'Wkpr-201612 TTP Adj Summary'!$B$9:$B$238,'Att B1 123118 Depr_Chg-ex trans'!$B400,'Wkpr-201612 TTP Adj Summary'!$C$9:$C$238,'Att B1 123118 Depr_Chg-ex trans'!$C400,'Wkpr-201612 TTP Adj Summary'!$D$9:$D$238,'Att B1 123118 Depr_Chg-ex trans'!$D400)</f>
        <v>15567.53</v>
      </c>
      <c r="I400" s="37">
        <f>'Wkpr-Stdy Bal (ex. trnsptn)'!I398</f>
        <v>4.9299999999999997E-2</v>
      </c>
      <c r="J400" s="28">
        <f t="shared" si="131"/>
        <v>767.47922900000003</v>
      </c>
      <c r="L400" s="37">
        <f>'Wkpr-Stdy Bal (ex. trnsptn)'!L398</f>
        <v>0.05</v>
      </c>
      <c r="N400" s="28">
        <f t="shared" si="132"/>
        <v>778.37650000000008</v>
      </c>
      <c r="O400" s="28">
        <f t="shared" si="133"/>
        <v>10.897271000000046</v>
      </c>
      <c r="Q400" s="27">
        <f>SUMIFS('Wkpr-Stdy Bal (ex. trnsptn)'!$Q$9:$Q$534,'Wkpr-Stdy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Summary'!$Q$9:$Q$238,'Wkpr-201612 TTP Adj Summary'!$B$9:$B$238,'Att B1 123118 Depr_Chg-ex trans'!$B400,'Wkpr-201612 TTP Adj Summary'!$C$9:$C$238,'Att B1 123118 Depr_Chg-ex trans'!$C400,'Wkpr-201612 TTP Adj Summary'!$D$9:$D$238,'Att B1 123118 Depr_Chg-ex trans'!$D400)</f>
        <v>8.4861408185399796</v>
      </c>
      <c r="R400" s="27">
        <f>SUMIFS('Wkpr-Stdy Bal (ex. trnsptn)'!$R$9:$R$534,'Wkpr-Stdy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Summary'!$R$9:$R$238,'Wkpr-201612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  <c r="S400" s="27">
        <f>SUMIFS('Wkpr-Stdy Bal (ex. trnsptn)'!$S$9:$S$534,'Wkpr-Stdy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Summary'!$S$9:$S$238,'Wkpr-201612 TTP Adj Summary'!$B$9:$B$238,'Att B1 123118 Depr_Chg-ex trans'!$B400,'Wkpr-201612 TTP Adj Summary'!$C$9:$C$238,'Att B1 123118 Depr_Chg-ex trans'!$C400,'Wkpr-201612 TTP Adj Summary'!$D$9:$D$238,'Att B1 123118 Depr_Chg-ex trans'!$D400)</f>
        <v>2.4111301814600097</v>
      </c>
      <c r="T400" s="27">
        <f>SUMIFS('Wkpr-Stdy Bal (ex. trnsptn)'!$T$9:$T$534,'Wkpr-Stdy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Summary'!$T$9:$T$238,'Wkpr-201612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  <c r="U400" s="27">
        <f>SUMIFS('Wkpr-Stdy Bal (ex. trnsptn)'!$U$9:$U$534,'Wkpr-Stdy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Summary'!$U$9:$U$238,'Wkpr-201612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</row>
    <row r="401" spans="1:21" x14ac:dyDescent="0.2">
      <c r="B401" s="26" t="s">
        <v>95</v>
      </c>
      <c r="C401" s="26" t="s">
        <v>82</v>
      </c>
      <c r="D401" s="26">
        <f t="shared" si="130"/>
        <v>395000</v>
      </c>
      <c r="E401" s="36">
        <v>395</v>
      </c>
      <c r="F401" s="26" t="s">
        <v>91</v>
      </c>
      <c r="G401" s="27">
        <f>SUMIFS('Wkpr-Stdy Bal (ex. trnsptn)'!$G$9:$G$534,'Wkpr-Stdy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Summary'!$G$9:$G$238,'Wkpr-201612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I401" s="37">
        <f>'Wkpr-Stdy Bal (ex. trnsptn)'!I399</f>
        <v>0.1429</v>
      </c>
      <c r="J401" s="28">
        <f t="shared" si="131"/>
        <v>0</v>
      </c>
      <c r="L401" s="37">
        <f>'Wkpr-Stdy Bal (ex. trnsptn)'!L399</f>
        <v>6.6699999999999995E-2</v>
      </c>
      <c r="N401" s="28">
        <f t="shared" si="132"/>
        <v>0</v>
      </c>
      <c r="O401" s="28">
        <f t="shared" si="133"/>
        <v>0</v>
      </c>
      <c r="Q401" s="27">
        <f>SUMIFS('Wkpr-Stdy Bal (ex. trnsptn)'!$Q$9:$Q$534,'Wkpr-Stdy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Summary'!$Q$9:$Q$238,'Wkpr-201612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R401" s="27">
        <f>SUMIFS('Wkpr-Stdy Bal (ex. trnsptn)'!$R$9:$R$534,'Wkpr-Stdy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Summary'!$R$9:$R$238,'Wkpr-201612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S401" s="27">
        <f>SUMIFS('Wkpr-Stdy Bal (ex. trnsptn)'!$S$9:$S$534,'Wkpr-Stdy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Summary'!$S$9:$S$238,'Wkpr-201612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T401" s="27">
        <f>SUMIFS('Wkpr-Stdy Bal (ex. trnsptn)'!$T$9:$T$534,'Wkpr-Stdy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Summary'!$T$9:$T$238,'Wkpr-201612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U401" s="27">
        <f>SUMIFS('Wkpr-Stdy Bal (ex. trnsptn)'!$U$9:$U$534,'Wkpr-Stdy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Summary'!$U$9:$U$238,'Wkpr-201612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</row>
    <row r="402" spans="1:21" x14ac:dyDescent="0.2">
      <c r="E402" s="36"/>
      <c r="G402" s="27"/>
      <c r="I402" s="37"/>
      <c r="J402" s="28"/>
      <c r="L402" s="37"/>
      <c r="N402" s="28"/>
      <c r="O402" s="28"/>
      <c r="Q402" s="27"/>
      <c r="R402" s="27"/>
      <c r="S402" s="27"/>
      <c r="T402" s="27"/>
      <c r="U402" s="27"/>
    </row>
    <row r="403" spans="1:21" x14ac:dyDescent="0.2">
      <c r="B403" s="26" t="s">
        <v>95</v>
      </c>
      <c r="C403" s="26" t="s">
        <v>82</v>
      </c>
      <c r="D403" s="26">
        <f t="shared" si="130"/>
        <v>397000</v>
      </c>
      <c r="E403" s="36">
        <v>397</v>
      </c>
      <c r="F403" s="26" t="s">
        <v>92</v>
      </c>
      <c r="G403" s="27">
        <f>SUMIFS('Wkpr-Stdy Bal (ex. trnsptn)'!$G$9:$G$534,'Wkpr-Stdy Bal (ex. trnsptn)'!$B$9:$B$534,'Att B1 123118 Depr_Chg-ex trans'!$B403,'Wkpr-Stdy Bal (ex. trnsptn)'!$C$9:$C$534,'Att B1 123118 Depr_Chg-ex trans'!$C403,'Wkpr-Stdy Bal (ex. trnsptn)'!$D$9:$D$534,'Att B1 123118 Depr_Chg-ex trans'!$D403)+SUMIFS('Wkpr-201612 TTP Adj Summary'!$G$9:$G$238,'Wkpr-201612 TTP Adj Summary'!$B$9:$B$238,'Att B1 123118 Depr_Chg-ex trans'!$B403,'Wkpr-201612 TTP Adj Summary'!$C$9:$C$238,'Att B1 123118 Depr_Chg-ex trans'!$C403,'Wkpr-201612 TTP Adj Summary'!$D$9:$D$238,'Att B1 123118 Depr_Chg-ex trans'!$D403)</f>
        <v>3383597.47</v>
      </c>
      <c r="I403" s="37">
        <f>'Wkpr-Stdy Bal (ex. trnsptn)'!I401</f>
        <v>3.4000000000000002E-2</v>
      </c>
      <c r="J403" s="28"/>
      <c r="L403" s="37">
        <f>'Wkpr-Stdy Bal (ex. trnsptn)'!L401</f>
        <v>6.6699999999999995E-2</v>
      </c>
      <c r="N403" s="28"/>
      <c r="O403" s="28"/>
      <c r="Q403" s="27"/>
      <c r="R403" s="27"/>
      <c r="S403" s="27"/>
      <c r="T403" s="27"/>
      <c r="U403" s="27"/>
    </row>
    <row r="404" spans="1:21" x14ac:dyDescent="0.2">
      <c r="E404" s="36"/>
      <c r="F404" s="26" t="s">
        <v>260</v>
      </c>
      <c r="G404" s="27">
        <f>'Wkpr-Stdy Bal (ex. trnsptn)'!G402</f>
        <v>309204.3</v>
      </c>
      <c r="I404" s="37">
        <f>'Wkpr-Stdy Bal (ex. trnsptn)'!I402</f>
        <v>3.4000000000000002E-2</v>
      </c>
      <c r="J404" s="28">
        <f t="shared" si="131"/>
        <v>10512.9462</v>
      </c>
      <c r="L404" s="45">
        <f>'Wkpr-Stdy Bal (ex. trnsptn)'!L402</f>
        <v>0</v>
      </c>
      <c r="N404" s="28">
        <f t="shared" si="132"/>
        <v>0</v>
      </c>
      <c r="O404" s="28">
        <f t="shared" si="133"/>
        <v>-10512.9462</v>
      </c>
      <c r="Q404" s="27">
        <f>'Wkpr-Stdy Bal (ex. trnsptn)'!Q402</f>
        <v>-8186.8517237880005</v>
      </c>
      <c r="R404" s="27">
        <f>'Wkpr-Stdy Bal (ex. trnsptn)'!R402</f>
        <v>0</v>
      </c>
      <c r="S404" s="27">
        <f>'Wkpr-Stdy Bal (ex. trnsptn)'!S402</f>
        <v>-2326.0944762120002</v>
      </c>
      <c r="T404" s="27">
        <f>'Wkpr-Stdy Bal (ex. trnsptn)'!T402</f>
        <v>0</v>
      </c>
      <c r="U404" s="27">
        <f>'Wkpr-Stdy Bal (ex. trnsptn)'!U402</f>
        <v>0</v>
      </c>
    </row>
    <row r="405" spans="1:21" x14ac:dyDescent="0.2">
      <c r="E405" s="36"/>
      <c r="F405" s="26" t="s">
        <v>261</v>
      </c>
      <c r="G405" s="27">
        <f>G403-G404</f>
        <v>3074393.1700000004</v>
      </c>
      <c r="I405" s="37">
        <f>'Wkpr-Stdy Bal (ex. trnsptn)'!I403</f>
        <v>3.4000000000000002E-2</v>
      </c>
      <c r="J405" s="28">
        <f t="shared" si="131"/>
        <v>104529.36778000002</v>
      </c>
      <c r="L405" s="37">
        <f>'Wkpr-Stdy Bal (ex. trnsptn)'!L403</f>
        <v>6.6699999999999995E-2</v>
      </c>
      <c r="N405" s="28">
        <f t="shared" si="132"/>
        <v>205062.024439</v>
      </c>
      <c r="O405" s="28">
        <f t="shared" si="133"/>
        <v>100532.65665899999</v>
      </c>
      <c r="Q405" s="27">
        <f>'Wkpr-Stdy Bal (ex. trnsptn)'!Q403+SUMIFS('Wkpr-201612 TTP Adj Summary'!Q$9:Q$238,'Wkpr-201612 TTP Adj Summary'!$B$9:$B$238,'Att B1 123118 Depr_Chg-ex trans'!$B403,'Wkpr-201612 TTP Adj Summary'!$C$9:$C$238,'Att B1 123118 Depr_Chg-ex trans'!$C403,'Wkpr-201612 TTP Adj Summary'!$D$9:$D$238,'Att B1 123118 Depr_Chg-ex trans'!$D403)</f>
        <v>78288.801046629655</v>
      </c>
      <c r="R405" s="27">
        <f>'Wkpr-Stdy Bal (ex. trnsptn)'!R403+SUMIFS('Wkpr-201612 TTP Adj Summary'!R$9:R$238,'Wkpr-201612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  <c r="S405" s="27">
        <f>'Wkpr-Stdy Bal (ex. trnsptn)'!S403+SUMIFS('Wkpr-201612 TTP Adj Summary'!S$9:S$238,'Wkpr-201612 TTP Adj Summary'!$B$9:$B$238,'Att B1 123118 Depr_Chg-ex trans'!$B403,'Wkpr-201612 TTP Adj Summary'!$C$9:$C$238,'Att B1 123118 Depr_Chg-ex trans'!$C403,'Wkpr-201612 TTP Adj Summary'!$D$9:$D$238,'Att B1 123118 Depr_Chg-ex trans'!$D403)</f>
        <v>22243.855612370338</v>
      </c>
      <c r="T405" s="27">
        <f>'Wkpr-Stdy Bal (ex. trnsptn)'!T403+SUMIFS('Wkpr-201612 TTP Adj Summary'!T$9:T$238,'Wkpr-201612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  <c r="U405" s="27">
        <f>'Wkpr-Stdy Bal (ex. trnsptn)'!U403+SUMIFS('Wkpr-201612 TTP Adj Summary'!U$9:U$238,'Wkpr-201612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</row>
    <row r="406" spans="1:21" x14ac:dyDescent="0.2">
      <c r="E406" s="36"/>
      <c r="G406" s="27"/>
      <c r="I406" s="37"/>
      <c r="J406" s="28"/>
      <c r="L406" s="37"/>
      <c r="N406" s="28"/>
      <c r="O406" s="28"/>
      <c r="Q406" s="27"/>
      <c r="R406" s="27"/>
      <c r="S406" s="27"/>
      <c r="T406" s="27"/>
      <c r="U406" s="27"/>
    </row>
    <row r="407" spans="1:21" x14ac:dyDescent="0.2">
      <c r="B407" s="26" t="s">
        <v>95</v>
      </c>
      <c r="C407" s="26" t="s">
        <v>82</v>
      </c>
      <c r="D407" s="26">
        <f t="shared" ref="D407" si="142">E407*1000</f>
        <v>397121</v>
      </c>
      <c r="E407" s="36">
        <v>397.12099999999998</v>
      </c>
      <c r="F407" s="26" t="s">
        <v>99</v>
      </c>
      <c r="G407" s="27">
        <f>SUMIFS('Wkpr-Stdy Bal (ex. trnsptn)'!$G$9:$G$534,'Wkpr-Stdy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Summary'!$G$9:$G$238,'Wkpr-201612 TTP Adj Summary'!$B$9:$B$238,'Att B1 123118 Depr_Chg-ex trans'!$B407,'Wkpr-201612 TTP Adj Summary'!$C$9:$C$238,'Att B1 123118 Depr_Chg-ex trans'!$C407,'Wkpr-201612 TTP Adj Summary'!$D$9:$D$238,'Att B1 123118 Depr_Chg-ex trans'!$D407)</f>
        <v>3004071.87</v>
      </c>
      <c r="I407" s="37">
        <f>'Wkpr-Stdy Bal (ex. trnsptn)'!I405</f>
        <v>3.4000000000000002E-2</v>
      </c>
      <c r="J407" s="28">
        <f t="shared" ref="J407" si="143">G407*I407</f>
        <v>102138.44358000001</v>
      </c>
      <c r="L407" s="37">
        <f>'Wkpr-Stdy Bal (ex. trnsptn)'!L405</f>
        <v>6.6699999999999995E-2</v>
      </c>
      <c r="N407" s="28">
        <f t="shared" ref="N407" si="144">G407*L407</f>
        <v>200371.59372899999</v>
      </c>
      <c r="O407" s="28">
        <f t="shared" ref="O407" si="145">N407-J407</f>
        <v>98233.150148999979</v>
      </c>
      <c r="Q407" s="27">
        <f>SUMIFS('Wkpr-Stdy Bal (ex. trnsptn)'!$Q$9:$Q$534,'Wkpr-Stdy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Summary'!$Q$9:$Q$238,'Wkpr-201612 TTP Adj Summary'!$B$9:$B$238,'Att B1 123118 Depr_Chg-ex trans'!$B407,'Wkpr-201612 TTP Adj Summary'!$C$9:$C$238,'Att B1 123118 Depr_Chg-ex trans'!$C407,'Wkpr-201612 TTP Adj Summary'!$D$9:$D$238,'Att B1 123118 Depr_Chg-ex trans'!$D407)</f>
        <v>76498.08334703224</v>
      </c>
      <c r="R407" s="27">
        <f>SUMIFS('Wkpr-Stdy Bal (ex. trnsptn)'!$R$9:$R$534,'Wkpr-Stdy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Summary'!$R$9:$R$238,'Wkpr-201612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  <c r="S407" s="27">
        <f>SUMIFS('Wkpr-Stdy Bal (ex. trnsptn)'!$S$9:$S$534,'Wkpr-Stdy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Summary'!$S$9:$S$238,'Wkpr-201612 TTP Adj Summary'!$B$9:$B$238,'Att B1 123118 Depr_Chg-ex trans'!$B407,'Wkpr-201612 TTP Adj Summary'!$C$9:$C$238,'Att B1 123118 Depr_Chg-ex trans'!$C407,'Wkpr-201612 TTP Adj Summary'!$D$9:$D$238,'Att B1 123118 Depr_Chg-ex trans'!$D407)</f>
        <v>21735.066801967736</v>
      </c>
      <c r="T407" s="27">
        <f>SUMIFS('Wkpr-Stdy Bal (ex. trnsptn)'!$T$9:$T$534,'Wkpr-Stdy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Summary'!$T$9:$T$238,'Wkpr-201612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  <c r="U407" s="27">
        <f>SUMIFS('Wkpr-Stdy Bal (ex. trnsptn)'!$U$9:$U$534,'Wkpr-Stdy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Summary'!$U$9:$U$238,'Wkpr-201612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</row>
    <row r="408" spans="1:21" x14ac:dyDescent="0.2">
      <c r="B408" s="26" t="s">
        <v>95</v>
      </c>
      <c r="C408" s="26" t="s">
        <v>82</v>
      </c>
      <c r="D408" s="26">
        <f t="shared" si="130"/>
        <v>397200</v>
      </c>
      <c r="E408" s="36">
        <v>397.2</v>
      </c>
      <c r="F408" s="26" t="s">
        <v>99</v>
      </c>
      <c r="G408" s="27">
        <f>SUMIFS('Wkpr-Stdy Bal (ex. trnsptn)'!$G$9:$G$534,'Wkpr-Stdy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Summary'!$G$9:$G$238,'Wkpr-201612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I408" s="37">
        <f>'Wkpr-Stdy Bal (ex. trnsptn)'!I406</f>
        <v>0.1195</v>
      </c>
      <c r="J408" s="28">
        <f t="shared" si="131"/>
        <v>0</v>
      </c>
      <c r="L408" s="37">
        <f>'Wkpr-Stdy Bal (ex. trnsptn)'!L406</f>
        <v>0.1</v>
      </c>
      <c r="N408" s="28">
        <f t="shared" si="132"/>
        <v>0</v>
      </c>
      <c r="O408" s="28">
        <f t="shared" si="133"/>
        <v>0</v>
      </c>
      <c r="Q408" s="27">
        <f>SUMIFS('Wkpr-Stdy Bal (ex. trnsptn)'!$Q$9:$Q$534,'Wkpr-Stdy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Summary'!$Q$9:$Q$238,'Wkpr-201612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R408" s="27">
        <f>SUMIFS('Wkpr-Stdy Bal (ex. trnsptn)'!$R$9:$R$534,'Wkpr-Stdy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Summary'!$R$9:$R$238,'Wkpr-201612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S408" s="27">
        <f>SUMIFS('Wkpr-Stdy Bal (ex. trnsptn)'!$S$9:$S$534,'Wkpr-Stdy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Summary'!$S$9:$S$238,'Wkpr-201612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T408" s="27">
        <f>SUMIFS('Wkpr-Stdy Bal (ex. trnsptn)'!$T$9:$T$534,'Wkpr-Stdy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Summary'!$T$9:$T$238,'Wkpr-201612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U408" s="27">
        <f>SUMIFS('Wkpr-Stdy Bal (ex. trnsptn)'!$U$9:$U$534,'Wkpr-Stdy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Summary'!$U$9:$U$238,'Wkpr-201612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</row>
    <row r="409" spans="1:21" x14ac:dyDescent="0.2">
      <c r="B409" s="26" t="s">
        <v>95</v>
      </c>
      <c r="C409" s="26" t="s">
        <v>82</v>
      </c>
      <c r="D409" s="26">
        <f t="shared" si="130"/>
        <v>398000</v>
      </c>
      <c r="E409" s="36">
        <v>398</v>
      </c>
      <c r="F409" s="26" t="s">
        <v>56</v>
      </c>
      <c r="G409" s="27">
        <f>SUMIFS('Wkpr-Stdy Bal (ex. trnsptn)'!$G$9:$G$534,'Wkpr-Stdy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Summary'!$G$9:$G$238,'Wkpr-201612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I409" s="37">
        <f>'Wkpr-Stdy Bal (ex. trnsptn)'!I407</f>
        <v>0.40479999999999999</v>
      </c>
      <c r="J409" s="28">
        <f t="shared" si="131"/>
        <v>0</v>
      </c>
      <c r="L409" s="37">
        <f>'Wkpr-Stdy Bal (ex. trnsptn)'!L407</f>
        <v>0.1</v>
      </c>
      <c r="N409" s="28">
        <f t="shared" si="132"/>
        <v>0</v>
      </c>
      <c r="O409" s="28">
        <f t="shared" si="133"/>
        <v>0</v>
      </c>
      <c r="Q409" s="27">
        <f>SUMIFS('Wkpr-Stdy Bal (ex. trnsptn)'!$Q$9:$Q$534,'Wkpr-Stdy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Summary'!$Q$9:$Q$238,'Wkpr-201612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R409" s="27">
        <f>SUMIFS('Wkpr-Stdy Bal (ex. trnsptn)'!$R$9:$R$534,'Wkpr-Stdy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Summary'!$R$9:$R$238,'Wkpr-201612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S409" s="27">
        <f>SUMIFS('Wkpr-Stdy Bal (ex. trnsptn)'!$S$9:$S$534,'Wkpr-Stdy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Summary'!$S$9:$S$238,'Wkpr-201612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T409" s="27">
        <f>SUMIFS('Wkpr-Stdy Bal (ex. trnsptn)'!$T$9:$T$534,'Wkpr-Stdy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Summary'!$T$9:$T$238,'Wkpr-201612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U409" s="27">
        <f>SUMIFS('Wkpr-Stdy Bal (ex. trnsptn)'!$U$9:$U$534,'Wkpr-Stdy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Summary'!$U$9:$U$238,'Wkpr-201612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</row>
    <row r="410" spans="1:21" x14ac:dyDescent="0.2">
      <c r="F410" s="26" t="s">
        <v>38</v>
      </c>
      <c r="G410" s="40">
        <f>SUM(G395:G401,G404:G405,G407:G409)</f>
        <v>18961783.530000001</v>
      </c>
      <c r="I410" s="76">
        <f>J410/G410</f>
        <v>7.2421141674377063E-2</v>
      </c>
      <c r="J410" s="40">
        <f>SUM(J395:J401,J404:J405,J407:J409)</f>
        <v>1373234.0114249997</v>
      </c>
      <c r="L410" s="76">
        <f>N410/G410</f>
        <v>8.294386187088805E-2</v>
      </c>
      <c r="N410" s="40">
        <f>SUM(N395:N401,N404:N405,N407:N409)</f>
        <v>1572763.5539380002</v>
      </c>
      <c r="O410" s="40">
        <f>SUM(O395:O401,O404:O405,O407:O409)</f>
        <v>199529.54251299996</v>
      </c>
      <c r="Q410" s="40">
        <f>SUM(Q395:Q401,Q404:Q405,Q407:Q409)</f>
        <v>155381.63593657361</v>
      </c>
      <c r="R410" s="40">
        <f>SUM(R395:R401,R404:R405,R407:R409)</f>
        <v>0</v>
      </c>
      <c r="S410" s="40">
        <f>SUM(S395:S401,S404:S405,S407:S409)</f>
        <v>44147.90657642638</v>
      </c>
      <c r="T410" s="40">
        <f>SUM(T395:T401,T404:T405,T407:T409)</f>
        <v>0</v>
      </c>
      <c r="U410" s="40">
        <f>SUM(U395:U401,U404:U405,U407:U409)</f>
        <v>0</v>
      </c>
    </row>
    <row r="411" spans="1:21" x14ac:dyDescent="0.2">
      <c r="J411" s="28"/>
      <c r="N411" s="28"/>
      <c r="O411" s="28"/>
      <c r="Q411" s="28"/>
      <c r="R411" s="28"/>
      <c r="S411" s="28"/>
      <c r="T411" s="28"/>
      <c r="U411" s="28"/>
    </row>
    <row r="412" spans="1:21" x14ac:dyDescent="0.2">
      <c r="F412" s="26" t="s">
        <v>197</v>
      </c>
      <c r="G412" s="40">
        <f>SUM(G359,G376,G392,G410)</f>
        <v>318070049.51999998</v>
      </c>
      <c r="I412" s="76">
        <f>J412/G412</f>
        <v>7.9650421771560079E-2</v>
      </c>
      <c r="J412" s="40">
        <f>SUM(J359,J376,J392,J410)</f>
        <v>25334413.597168997</v>
      </c>
      <c r="L412" s="76">
        <f>N412/G412</f>
        <v>7.1968087169463707E-2</v>
      </c>
      <c r="N412" s="40">
        <f>SUM(N359,N376,N392,N410)</f>
        <v>22890893.049850997</v>
      </c>
      <c r="O412" s="40">
        <f>SUM(O359,O376,O392,O410)</f>
        <v>-2443520.5473179999</v>
      </c>
      <c r="Q412" s="40">
        <f>SUM(Q359,Q376,Q392,Q410)</f>
        <v>-1187918.7290253825</v>
      </c>
      <c r="R412" s="40">
        <f>SUM(R359,R376,R392,R410)</f>
        <v>-515993.20954456145</v>
      </c>
      <c r="S412" s="40">
        <f>SUM(S359,S376,S392,S410)</f>
        <v>-346474.3793927856</v>
      </c>
      <c r="T412" s="40">
        <f>SUM(T359,T376,T392,T410)</f>
        <v>-150193.94096937854</v>
      </c>
      <c r="U412" s="40">
        <f>SUM(U359,U376,U392,U410)</f>
        <v>-242940.28838589121</v>
      </c>
    </row>
    <row r="413" spans="1:21" x14ac:dyDescent="0.2">
      <c r="J413" s="28"/>
      <c r="N413" s="28"/>
      <c r="O413" s="28"/>
      <c r="Q413" s="28"/>
      <c r="R413" s="28"/>
      <c r="S413" s="28"/>
      <c r="T413" s="28"/>
      <c r="U413" s="28"/>
    </row>
    <row r="414" spans="1:21" x14ac:dyDescent="0.2">
      <c r="A414" s="26" t="s">
        <v>102</v>
      </c>
      <c r="J414" s="28"/>
      <c r="N414" s="28"/>
      <c r="O414" s="28"/>
      <c r="Q414" s="28"/>
      <c r="R414" s="28"/>
      <c r="S414" s="28"/>
      <c r="T414" s="28"/>
      <c r="U414" s="28"/>
    </row>
    <row r="415" spans="1:21" x14ac:dyDescent="0.2">
      <c r="E415" s="26" t="s">
        <v>103</v>
      </c>
      <c r="J415" s="28"/>
      <c r="N415" s="28"/>
      <c r="O415" s="28"/>
      <c r="Q415" s="28"/>
      <c r="R415" s="28"/>
      <c r="S415" s="28"/>
      <c r="T415" s="28"/>
      <c r="U415" s="28"/>
    </row>
    <row r="416" spans="1:21" x14ac:dyDescent="0.2">
      <c r="B416" s="26" t="s">
        <v>104</v>
      </c>
      <c r="C416" s="26" t="s">
        <v>58</v>
      </c>
      <c r="D416" s="26">
        <f t="shared" ref="D416:D429" si="146">E416*1000</f>
        <v>350200</v>
      </c>
      <c r="E416" s="26">
        <v>350.2</v>
      </c>
      <c r="F416" s="26" t="s">
        <v>105</v>
      </c>
      <c r="G416" s="27">
        <f>SUMIFS('Wkpr-Stdy Bal (ex. trnsptn)'!$G$9:$G$534,'Wkpr-Stdy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Summary'!$G$9:$G$238,'Wkpr-201612 TTP Adj Summary'!$B$9:$B$238,'Att B1 123118 Depr_Chg-ex trans'!$B416,'Wkpr-201612 TTP Adj Summary'!$C$9:$C$238,'Att B1 123118 Depr_Chg-ex trans'!$C416,'Wkpr-201612 TTP Adj Summary'!$D$9:$D$238,'Att B1 123118 Depr_Chg-ex trans'!$D416)</f>
        <v>59811.72</v>
      </c>
      <c r="I416" s="37">
        <f>'Wkpr-Stdy Bal (ex. trnsptn)'!I412</f>
        <v>1.8499999999999999E-2</v>
      </c>
      <c r="J416" s="28">
        <f t="shared" ref="J416:J429" si="147">G416*I416</f>
        <v>1106.5168200000001</v>
      </c>
      <c r="L416" s="37">
        <f>'Wkpr-Stdy Bal (ex. trnsptn)'!L412</f>
        <v>1.3500000000000002E-2</v>
      </c>
      <c r="N416" s="28">
        <f t="shared" ref="N416:N429" si="148">G416*L416</f>
        <v>807.4582200000001</v>
      </c>
      <c r="O416" s="28">
        <f t="shared" ref="O416:O429" si="149">N416-J416</f>
        <v>-299.05859999999996</v>
      </c>
      <c r="Q416" s="27">
        <f>SUMIFS('Wkpr-Stdy Bal (ex. trnsptn)'!$Q$9:$Q$534,'Wkpr-Stdy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Summary'!$Q$9:$Q$238,'Wkpr-201612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  <c r="R416" s="27">
        <f>SUMIFS('Wkpr-Stdy Bal (ex. trnsptn)'!$R$9:$R$534,'Wkpr-Stdy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Summary'!$R$9:$R$238,'Wkpr-201612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  <c r="S416" s="27">
        <f>SUMIFS('Wkpr-Stdy Bal (ex. trnsptn)'!$S$9:$S$534,'Wkpr-Stdy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Summary'!$S$9:$S$238,'Wkpr-201612 TTP Adj Summary'!$B$9:$B$238,'Att B1 123118 Depr_Chg-ex trans'!$B416,'Wkpr-201612 TTP Adj Summary'!$C$9:$C$238,'Att B1 123118 Depr_Chg-ex trans'!$C416,'Wkpr-201612 TTP Adj Summary'!$D$9:$D$238,'Att B1 123118 Depr_Chg-ex trans'!$D416)</f>
        <v>-206.64949260000003</v>
      </c>
      <c r="T416" s="27">
        <f>SUMIFS('Wkpr-Stdy Bal (ex. trnsptn)'!$T$9:$T$534,'Wkpr-Stdy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Summary'!$T$9:$T$238,'Wkpr-201612 TTP Adj Summary'!$B$9:$B$238,'Att B1 123118 Depr_Chg-ex trans'!$B416,'Wkpr-201612 TTP Adj Summary'!$C$9:$C$238,'Att B1 123118 Depr_Chg-ex trans'!$C416,'Wkpr-201612 TTP Adj Summary'!$D$9:$D$238,'Att B1 123118 Depr_Chg-ex trans'!$D416)</f>
        <v>-92.409107400000011</v>
      </c>
      <c r="U416" s="27">
        <f>SUMIFS('Wkpr-Stdy Bal (ex. trnsptn)'!$U$9:$U$534,'Wkpr-Stdy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Summary'!$U$9:$U$238,'Wkpr-201612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</row>
    <row r="417" spans="2:21" x14ac:dyDescent="0.2">
      <c r="B417" s="26" t="s">
        <v>104</v>
      </c>
      <c r="C417" s="26" t="s">
        <v>58</v>
      </c>
      <c r="D417" s="26">
        <f t="shared" si="146"/>
        <v>351100</v>
      </c>
      <c r="E417" s="26">
        <v>351.1</v>
      </c>
      <c r="F417" s="26" t="s">
        <v>31</v>
      </c>
      <c r="G417" s="27">
        <f>SUMIFS('Wkpr-Stdy Bal (ex. trnsptn)'!$G$9:$G$534,'Wkpr-Stdy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Summary'!$G$9:$G$238,'Wkpr-201612 TTP Adj Summary'!$B$9:$B$238,'Att B1 123118 Depr_Chg-ex trans'!$B417,'Wkpr-201612 TTP Adj Summary'!$C$9:$C$238,'Att B1 123118 Depr_Chg-ex trans'!$C417,'Wkpr-201612 TTP Adj Summary'!$D$9:$D$238,'Att B1 123118 Depr_Chg-ex trans'!$D417)</f>
        <v>2214877.41</v>
      </c>
      <c r="I417" s="37">
        <f>'Wkpr-Stdy Bal (ex. trnsptn)'!I413</f>
        <v>1.5100560000000001E-2</v>
      </c>
      <c r="J417" s="28">
        <f t="shared" si="147"/>
        <v>33445.8892223496</v>
      </c>
      <c r="L417" s="37">
        <f>'Wkpr-Stdy Bal (ex. trnsptn)'!L413</f>
        <v>1.52E-2</v>
      </c>
      <c r="N417" s="28">
        <f t="shared" si="148"/>
        <v>33666.136632000002</v>
      </c>
      <c r="O417" s="28">
        <f t="shared" si="149"/>
        <v>220.2474096504011</v>
      </c>
      <c r="Q417" s="27">
        <f>SUMIFS('Wkpr-Stdy Bal (ex. trnsptn)'!$Q$9:$Q$534,'Wkpr-Stdy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Summary'!$Q$9:$Q$238,'Wkpr-201612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  <c r="R417" s="27">
        <f>SUMIFS('Wkpr-Stdy Bal (ex. trnsptn)'!$R$9:$R$534,'Wkpr-Stdy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Summary'!$R$9:$R$238,'Wkpr-201612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  <c r="S417" s="27">
        <f>SUMIFS('Wkpr-Stdy Bal (ex. trnsptn)'!$S$9:$S$534,'Wkpr-Stdy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Summary'!$S$9:$S$238,'Wkpr-201612 TTP Adj Summary'!$B$9:$B$238,'Att B1 123118 Depr_Chg-ex trans'!$B417,'Wkpr-201612 TTP Adj Summary'!$C$9:$C$238,'Att B1 123118 Depr_Chg-ex trans'!$C417,'Wkpr-201612 TTP Adj Summary'!$D$9:$D$238,'Att B1 123118 Depr_Chg-ex trans'!$D417)</f>
        <v>152.19096006842665</v>
      </c>
      <c r="T417" s="27">
        <f>SUMIFS('Wkpr-Stdy Bal (ex. trnsptn)'!$T$9:$T$534,'Wkpr-Stdy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Summary'!$T$9:$T$238,'Wkpr-201612 TTP Adj Summary'!$B$9:$B$238,'Att B1 123118 Depr_Chg-ex trans'!$B417,'Wkpr-201612 TTP Adj Summary'!$C$9:$C$238,'Att B1 123118 Depr_Chg-ex trans'!$C417,'Wkpr-201612 TTP Adj Summary'!$D$9:$D$238,'Att B1 123118 Depr_Chg-ex trans'!$D417)</f>
        <v>68.056449581972629</v>
      </c>
      <c r="U417" s="27">
        <f>SUMIFS('Wkpr-Stdy Bal (ex. trnsptn)'!$U$9:$U$534,'Wkpr-Stdy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Summary'!$U$9:$U$238,'Wkpr-201612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</row>
    <row r="418" spans="2:21" x14ac:dyDescent="0.2">
      <c r="B418" s="26" t="s">
        <v>104</v>
      </c>
      <c r="C418" s="26" t="s">
        <v>58</v>
      </c>
      <c r="D418" s="26">
        <f t="shared" si="146"/>
        <v>351200</v>
      </c>
      <c r="E418" s="26">
        <v>351.2</v>
      </c>
      <c r="F418" s="26" t="s">
        <v>106</v>
      </c>
      <c r="G418" s="27">
        <f>SUMIFS('Wkpr-Stdy Bal (ex. trnsptn)'!$G$9:$G$534,'Wkpr-Stdy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Summary'!$G$9:$G$238,'Wkpr-201612 TTP Adj Summary'!$B$9:$B$238,'Att B1 123118 Depr_Chg-ex trans'!$B418,'Wkpr-201612 TTP Adj Summary'!$C$9:$C$238,'Att B1 123118 Depr_Chg-ex trans'!$C418,'Wkpr-201612 TTP Adj Summary'!$D$9:$D$238,'Att B1 123118 Depr_Chg-ex trans'!$D418)</f>
        <v>275254.53000000003</v>
      </c>
      <c r="I418" s="37">
        <f>'Wkpr-Stdy Bal (ex. trnsptn)'!I414</f>
        <v>1.38E-2</v>
      </c>
      <c r="J418" s="28">
        <f t="shared" si="147"/>
        <v>3798.5125140000005</v>
      </c>
      <c r="L418" s="37">
        <f>'Wkpr-Stdy Bal (ex. trnsptn)'!L414</f>
        <v>1.15E-2</v>
      </c>
      <c r="N418" s="28">
        <f t="shared" si="148"/>
        <v>3165.4270950000005</v>
      </c>
      <c r="O418" s="28">
        <f t="shared" si="149"/>
        <v>-633.085419</v>
      </c>
      <c r="Q418" s="27">
        <f>SUMIFS('Wkpr-Stdy Bal (ex. trnsptn)'!$Q$9:$Q$534,'Wkpr-Stdy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Summary'!$Q$9:$Q$238,'Wkpr-201612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  <c r="R418" s="27">
        <f>SUMIFS('Wkpr-Stdy Bal (ex. trnsptn)'!$R$9:$R$534,'Wkpr-Stdy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Summary'!$R$9:$R$238,'Wkpr-201612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  <c r="S418" s="27">
        <f>SUMIFS('Wkpr-Stdy Bal (ex. trnsptn)'!$S$9:$S$534,'Wkpr-Stdy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Summary'!$S$9:$S$238,'Wkpr-201612 TTP Adj Summary'!$B$9:$B$238,'Att B1 123118 Depr_Chg-ex trans'!$B418,'Wkpr-201612 TTP Adj Summary'!$C$9:$C$238,'Att B1 123118 Depr_Chg-ex trans'!$C418,'Wkpr-201612 TTP Adj Summary'!$D$9:$D$238,'Att B1 123118 Depr_Chg-ex trans'!$D418)</f>
        <v>-437.46202452899979</v>
      </c>
      <c r="T418" s="27">
        <f>SUMIFS('Wkpr-Stdy Bal (ex. trnsptn)'!$T$9:$T$534,'Wkpr-Stdy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Summary'!$T$9:$T$238,'Wkpr-201612 TTP Adj Summary'!$B$9:$B$238,'Att B1 123118 Depr_Chg-ex trans'!$B418,'Wkpr-201612 TTP Adj Summary'!$C$9:$C$238,'Att B1 123118 Depr_Chg-ex trans'!$C418,'Wkpr-201612 TTP Adj Summary'!$D$9:$D$238,'Att B1 123118 Depr_Chg-ex trans'!$D418)</f>
        <v>-195.62339447099998</v>
      </c>
      <c r="U418" s="27">
        <f>SUMIFS('Wkpr-Stdy Bal (ex. trnsptn)'!$U$9:$U$534,'Wkpr-Stdy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Summary'!$U$9:$U$238,'Wkpr-201612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</row>
    <row r="419" spans="2:21" x14ac:dyDescent="0.2">
      <c r="B419" s="26" t="s">
        <v>104</v>
      </c>
      <c r="C419" s="26" t="s">
        <v>58</v>
      </c>
      <c r="D419" s="26">
        <f t="shared" si="146"/>
        <v>351300</v>
      </c>
      <c r="E419" s="26">
        <v>351.3</v>
      </c>
      <c r="F419" s="26" t="s">
        <v>107</v>
      </c>
      <c r="G419" s="27">
        <f>SUMIFS('Wkpr-Stdy Bal (ex. trnsptn)'!$G$9:$G$534,'Wkpr-Stdy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Summary'!$G$9:$G$238,'Wkpr-201612 TTP Adj Summary'!$B$9:$B$238,'Att B1 123118 Depr_Chg-ex trans'!$B419,'Wkpr-201612 TTP Adj Summary'!$C$9:$C$238,'Att B1 123118 Depr_Chg-ex trans'!$C419,'Wkpr-201612 TTP Adj Summary'!$D$9:$D$238,'Att B1 123118 Depr_Chg-ex trans'!$D419)</f>
        <v>52850.07</v>
      </c>
      <c r="I419" s="37">
        <f>'Wkpr-Stdy Bal (ex. trnsptn)'!I415</f>
        <v>1.37E-2</v>
      </c>
      <c r="J419" s="28">
        <f t="shared" si="147"/>
        <v>724.04595900000004</v>
      </c>
      <c r="L419" s="37">
        <f>'Wkpr-Stdy Bal (ex. trnsptn)'!L415</f>
        <v>1.09E-2</v>
      </c>
      <c r="N419" s="28">
        <f t="shared" si="148"/>
        <v>576.06576299999995</v>
      </c>
      <c r="O419" s="28">
        <f t="shared" si="149"/>
        <v>-147.98019600000009</v>
      </c>
      <c r="Q419" s="27">
        <f>SUMIFS('Wkpr-Stdy Bal (ex. trnsptn)'!$Q$9:$Q$534,'Wkpr-Stdy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Summary'!$Q$9:$Q$238,'Wkpr-201612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  <c r="R419" s="27">
        <f>SUMIFS('Wkpr-Stdy Bal (ex. trnsptn)'!$R$9:$R$534,'Wkpr-Stdy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Summary'!$R$9:$R$238,'Wkpr-201612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  <c r="S419" s="27">
        <f>SUMIFS('Wkpr-Stdy Bal (ex. trnsptn)'!$S$9:$S$534,'Wkpr-Stdy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Summary'!$S$9:$S$238,'Wkpr-201612 TTP Adj Summary'!$B$9:$B$238,'Att B1 123118 Depr_Chg-ex trans'!$B419,'Wkpr-201612 TTP Adj Summary'!$C$9:$C$238,'Att B1 123118 Depr_Chg-ex trans'!$C419,'Wkpr-201612 TTP Adj Summary'!$D$9:$D$238,'Att B1 123118 Depr_Chg-ex trans'!$D419)</f>
        <v>-102.25431543600007</v>
      </c>
      <c r="T419" s="27">
        <f>SUMIFS('Wkpr-Stdy Bal (ex. trnsptn)'!$T$9:$T$534,'Wkpr-Stdy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Summary'!$T$9:$T$238,'Wkpr-201612 TTP Adj Summary'!$B$9:$B$238,'Att B1 123118 Depr_Chg-ex trans'!$B419,'Wkpr-201612 TTP Adj Summary'!$C$9:$C$238,'Att B1 123118 Depr_Chg-ex trans'!$C419,'Wkpr-201612 TTP Adj Summary'!$D$9:$D$238,'Att B1 123118 Depr_Chg-ex trans'!$D419)</f>
        <v>-45.725880564000022</v>
      </c>
      <c r="U419" s="27">
        <f>SUMIFS('Wkpr-Stdy Bal (ex. trnsptn)'!$U$9:$U$534,'Wkpr-Stdy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Summary'!$U$9:$U$238,'Wkpr-201612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</row>
    <row r="420" spans="2:21" x14ac:dyDescent="0.2">
      <c r="B420" s="26" t="s">
        <v>104</v>
      </c>
      <c r="C420" s="26" t="s">
        <v>58</v>
      </c>
      <c r="D420" s="26">
        <f t="shared" si="146"/>
        <v>351400</v>
      </c>
      <c r="E420" s="26">
        <v>351.4</v>
      </c>
      <c r="F420" s="26" t="s">
        <v>108</v>
      </c>
      <c r="G420" s="27">
        <f>SUMIFS('Wkpr-Stdy Bal (ex. trnsptn)'!$G$9:$G$534,'Wkpr-Stdy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Summary'!$G$9:$G$238,'Wkpr-201612 TTP Adj Summary'!$B$9:$B$238,'Att B1 123118 Depr_Chg-ex trans'!$B420,'Wkpr-201612 TTP Adj Summary'!$C$9:$C$238,'Att B1 123118 Depr_Chg-ex trans'!$C420,'Wkpr-201612 TTP Adj Summary'!$D$9:$D$238,'Att B1 123118 Depr_Chg-ex trans'!$D420)</f>
        <v>110236.38</v>
      </c>
      <c r="I420" s="37">
        <f>'Wkpr-Stdy Bal (ex. trnsptn)'!I416</f>
        <v>1.6E-2</v>
      </c>
      <c r="J420" s="28">
        <f t="shared" si="147"/>
        <v>1763.7820800000002</v>
      </c>
      <c r="L420" s="37">
        <f>'Wkpr-Stdy Bal (ex. trnsptn)'!L416</f>
        <v>1.37E-2</v>
      </c>
      <c r="N420" s="28">
        <f t="shared" si="148"/>
        <v>1510.2384060000002</v>
      </c>
      <c r="O420" s="28">
        <f t="shared" si="149"/>
        <v>-253.54367400000001</v>
      </c>
      <c r="Q420" s="27">
        <f>SUMIFS('Wkpr-Stdy Bal (ex. trnsptn)'!$Q$9:$Q$534,'Wkpr-Stdy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Summary'!$Q$9:$Q$238,'Wkpr-201612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  <c r="R420" s="27">
        <f>SUMIFS('Wkpr-Stdy Bal (ex. trnsptn)'!$R$9:$R$534,'Wkpr-Stdy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Summary'!$R$9:$R$238,'Wkpr-201612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  <c r="S420" s="27">
        <f>SUMIFS('Wkpr-Stdy Bal (ex. trnsptn)'!$S$9:$S$534,'Wkpr-Stdy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Summary'!$S$9:$S$238,'Wkpr-201612 TTP Adj Summary'!$B$9:$B$238,'Att B1 123118 Depr_Chg-ex trans'!$B420,'Wkpr-201612 TTP Adj Summary'!$C$9:$C$238,'Att B1 123118 Depr_Chg-ex trans'!$C420,'Wkpr-201612 TTP Adj Summary'!$D$9:$D$238,'Att B1 123118 Depr_Chg-ex trans'!$D420)</f>
        <v>-175.19867873400017</v>
      </c>
      <c r="T420" s="27">
        <f>SUMIFS('Wkpr-Stdy Bal (ex. trnsptn)'!$T$9:$T$534,'Wkpr-Stdy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Summary'!$T$9:$T$238,'Wkpr-201612 TTP Adj Summary'!$B$9:$B$238,'Att B1 123118 Depr_Chg-ex trans'!$B420,'Wkpr-201612 TTP Adj Summary'!$C$9:$C$238,'Att B1 123118 Depr_Chg-ex trans'!$C420,'Wkpr-201612 TTP Adj Summary'!$D$9:$D$238,'Att B1 123118 Depr_Chg-ex trans'!$D420)</f>
        <v>-78.344995266000012</v>
      </c>
      <c r="U420" s="27">
        <f>SUMIFS('Wkpr-Stdy Bal (ex. trnsptn)'!$U$9:$U$534,'Wkpr-Stdy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Summary'!$U$9:$U$238,'Wkpr-201612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</row>
    <row r="421" spans="2:21" x14ac:dyDescent="0.2">
      <c r="B421" s="26" t="s">
        <v>104</v>
      </c>
      <c r="C421" s="26" t="s">
        <v>58</v>
      </c>
      <c r="D421" s="26">
        <f t="shared" si="146"/>
        <v>351410</v>
      </c>
      <c r="E421" s="26">
        <v>351.41</v>
      </c>
      <c r="F421" s="26" t="s">
        <v>109</v>
      </c>
      <c r="G421" s="27">
        <f>SUMIFS('Wkpr-Stdy Bal (ex. trnsptn)'!$G$9:$G$534,'Wkpr-Stdy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Summary'!$G$9:$G$238,'Wkpr-201612 TTP Adj Summary'!$B$9:$B$238,'Att B1 123118 Depr_Chg-ex trans'!$B421,'Wkpr-201612 TTP Adj Summary'!$C$9:$C$238,'Att B1 123118 Depr_Chg-ex trans'!$C421,'Wkpr-201612 TTP Adj Summary'!$D$9:$D$238,'Att B1 123118 Depr_Chg-ex trans'!$D421)</f>
        <v>61655.69</v>
      </c>
      <c r="I421" s="37">
        <f>'Wkpr-Stdy Bal (ex. trnsptn)'!I417</f>
        <v>1.37E-2</v>
      </c>
      <c r="J421" s="28">
        <f t="shared" si="147"/>
        <v>844.68295300000011</v>
      </c>
      <c r="L421" s="37">
        <f>'Wkpr-Stdy Bal (ex. trnsptn)'!L417</f>
        <v>1.09E-2</v>
      </c>
      <c r="N421" s="28">
        <f t="shared" si="148"/>
        <v>672.04702099999997</v>
      </c>
      <c r="O421" s="28">
        <f t="shared" si="149"/>
        <v>-172.63593200000014</v>
      </c>
      <c r="Q421" s="27">
        <f>SUMIFS('Wkpr-Stdy Bal (ex. trnsptn)'!$Q$9:$Q$534,'Wkpr-Stdy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Summary'!$Q$9:$Q$238,'Wkpr-201612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  <c r="R421" s="27">
        <f>SUMIFS('Wkpr-Stdy Bal (ex. trnsptn)'!$R$9:$R$534,'Wkpr-Stdy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Summary'!$R$9:$R$238,'Wkpr-201612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  <c r="S421" s="27">
        <f>SUMIFS('Wkpr-Stdy Bal (ex. trnsptn)'!$S$9:$S$534,'Wkpr-Stdy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Summary'!$S$9:$S$238,'Wkpr-201612 TTP Adj Summary'!$B$9:$B$238,'Att B1 123118 Depr_Chg-ex trans'!$B421,'Wkpr-201612 TTP Adj Summary'!$C$9:$C$238,'Att B1 123118 Depr_Chg-ex trans'!$C421,'Wkpr-201612 TTP Adj Summary'!$D$9:$D$238,'Att B1 123118 Depr_Chg-ex trans'!$D421)</f>
        <v>-119.29142901200009</v>
      </c>
      <c r="T421" s="27">
        <f>SUMIFS('Wkpr-Stdy Bal (ex. trnsptn)'!$T$9:$T$534,'Wkpr-Stdy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Summary'!$T$9:$T$238,'Wkpr-201612 TTP Adj Summary'!$B$9:$B$238,'Att B1 123118 Depr_Chg-ex trans'!$B421,'Wkpr-201612 TTP Adj Summary'!$C$9:$C$238,'Att B1 123118 Depr_Chg-ex trans'!$C421,'Wkpr-201612 TTP Adj Summary'!$D$9:$D$238,'Att B1 123118 Depr_Chg-ex trans'!$D421)</f>
        <v>-53.344502988000073</v>
      </c>
      <c r="U421" s="27">
        <f>SUMIFS('Wkpr-Stdy Bal (ex. trnsptn)'!$U$9:$U$534,'Wkpr-Stdy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Summary'!$U$9:$U$238,'Wkpr-201612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</row>
    <row r="422" spans="2:21" x14ac:dyDescent="0.2">
      <c r="B422" s="26" t="s">
        <v>104</v>
      </c>
      <c r="C422" s="26" t="s">
        <v>58</v>
      </c>
      <c r="D422" s="26">
        <f t="shared" si="146"/>
        <v>352000</v>
      </c>
      <c r="E422" s="36">
        <v>352</v>
      </c>
      <c r="F422" s="26" t="s">
        <v>110</v>
      </c>
      <c r="G422" s="27">
        <f>SUMIFS('Wkpr-Stdy Bal (ex. trnsptn)'!$G$9:$G$534,'Wkpr-Stdy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Summary'!$G$9:$G$238,'Wkpr-201612 TTP Adj Summary'!$B$9:$B$238,'Att B1 123118 Depr_Chg-ex trans'!$B422,'Wkpr-201612 TTP Adj Summary'!$C$9:$C$238,'Att B1 123118 Depr_Chg-ex trans'!$C422,'Wkpr-201612 TTP Adj Summary'!$D$9:$D$238,'Att B1 123118 Depr_Chg-ex trans'!$D422)</f>
        <v>13852641.66</v>
      </c>
      <c r="I422" s="37">
        <f>'Wkpr-Stdy Bal (ex. trnsptn)'!I418</f>
        <v>1.15E-2</v>
      </c>
      <c r="J422" s="28">
        <f t="shared" si="147"/>
        <v>159305.37909</v>
      </c>
      <c r="L422" s="37">
        <f>'Wkpr-Stdy Bal (ex. trnsptn)'!L418</f>
        <v>1.38E-2</v>
      </c>
      <c r="N422" s="28">
        <f t="shared" si="148"/>
        <v>191166.45490799999</v>
      </c>
      <c r="O422" s="28">
        <f t="shared" si="149"/>
        <v>31861.075817999983</v>
      </c>
      <c r="Q422" s="27">
        <f>SUMIFS('Wkpr-Stdy Bal (ex. trnsptn)'!$Q$9:$Q$534,'Wkpr-Stdy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Summary'!$Q$9:$Q$238,'Wkpr-201612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  <c r="R422" s="27">
        <f>SUMIFS('Wkpr-Stdy Bal (ex. trnsptn)'!$R$9:$R$534,'Wkpr-Stdy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Summary'!$R$9:$R$238,'Wkpr-201612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  <c r="S422" s="27">
        <f>SUMIFS('Wkpr-Stdy Bal (ex. trnsptn)'!$S$9:$S$534,'Wkpr-Stdy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Summary'!$S$9:$S$238,'Wkpr-201612 TTP Adj Summary'!$B$9:$B$238,'Att B1 123118 Depr_Chg-ex trans'!$B422,'Wkpr-201612 TTP Adj Summary'!$C$9:$C$238,'Att B1 123118 Depr_Chg-ex trans'!$C422,'Wkpr-201612 TTP Adj Summary'!$D$9:$D$238,'Att B1 123118 Depr_Chg-ex trans'!$D422)</f>
        <v>22016.00339023798</v>
      </c>
      <c r="T422" s="27">
        <f>SUMIFS('Wkpr-Stdy Bal (ex. trnsptn)'!$T$9:$T$534,'Wkpr-Stdy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Summary'!$T$9:$T$238,'Wkpr-201612 TTP Adj Summary'!$B$9:$B$238,'Att B1 123118 Depr_Chg-ex trans'!$B422,'Wkpr-201612 TTP Adj Summary'!$C$9:$C$238,'Att B1 123118 Depr_Chg-ex trans'!$C422,'Wkpr-201612 TTP Adj Summary'!$D$9:$D$238,'Att B1 123118 Depr_Chg-ex trans'!$D422)</f>
        <v>9845.0724277619956</v>
      </c>
      <c r="U422" s="27">
        <f>SUMIFS('Wkpr-Stdy Bal (ex. trnsptn)'!$U$9:$U$534,'Wkpr-Stdy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Summary'!$U$9:$U$238,'Wkpr-201612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</row>
    <row r="423" spans="2:21" x14ac:dyDescent="0.2">
      <c r="B423" s="26" t="s">
        <v>104</v>
      </c>
      <c r="C423" s="26" t="s">
        <v>58</v>
      </c>
      <c r="D423" s="26">
        <f t="shared" si="146"/>
        <v>352200</v>
      </c>
      <c r="E423" s="26">
        <v>352.2</v>
      </c>
      <c r="F423" s="26" t="s">
        <v>111</v>
      </c>
      <c r="G423" s="27">
        <f>SUMIFS('Wkpr-Stdy Bal (ex. trnsptn)'!$G$9:$G$534,'Wkpr-Stdy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Summary'!$G$9:$G$238,'Wkpr-201612 TTP Adj Summary'!$B$9:$B$238,'Att B1 123118 Depr_Chg-ex trans'!$B423,'Wkpr-201612 TTP Adj Summary'!$C$9:$C$238,'Att B1 123118 Depr_Chg-ex trans'!$C423,'Wkpr-201612 TTP Adj Summary'!$D$9:$D$238,'Att B1 123118 Depr_Chg-ex trans'!$D423)</f>
        <v>203330.47</v>
      </c>
      <c r="I423" s="37">
        <f>'Wkpr-Stdy Bal (ex. trnsptn)'!I419</f>
        <v>2.3599999999999999E-2</v>
      </c>
      <c r="J423" s="28">
        <f t="shared" si="147"/>
        <v>4798.5990919999995</v>
      </c>
      <c r="L423" s="37">
        <f>'Wkpr-Stdy Bal (ex. trnsptn)'!L419</f>
        <v>1.9599999999999999E-2</v>
      </c>
      <c r="N423" s="28">
        <f t="shared" si="148"/>
        <v>3985.277212</v>
      </c>
      <c r="O423" s="28">
        <f t="shared" si="149"/>
        <v>-813.32187999999951</v>
      </c>
      <c r="Q423" s="27">
        <f>SUMIFS('Wkpr-Stdy Bal (ex. trnsptn)'!$Q$9:$Q$534,'Wkpr-Stdy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Summary'!$Q$9:$Q$238,'Wkpr-201612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  <c r="R423" s="27">
        <f>SUMIFS('Wkpr-Stdy Bal (ex. trnsptn)'!$R$9:$R$534,'Wkpr-Stdy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Summary'!$R$9:$R$238,'Wkpr-201612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  <c r="S423" s="27">
        <f>SUMIFS('Wkpr-Stdy Bal (ex. trnsptn)'!$S$9:$S$534,'Wkpr-Stdy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Summary'!$S$9:$S$238,'Wkpr-201612 TTP Adj Summary'!$B$9:$B$238,'Att B1 123118 Depr_Chg-ex trans'!$B423,'Wkpr-201612 TTP Adj Summary'!$C$9:$C$238,'Att B1 123118 Depr_Chg-ex trans'!$C423,'Wkpr-201612 TTP Adj Summary'!$D$9:$D$238,'Att B1 123118 Depr_Chg-ex trans'!$D423)</f>
        <v>-562.00541907999968</v>
      </c>
      <c r="T423" s="27">
        <f>SUMIFS('Wkpr-Stdy Bal (ex. trnsptn)'!$T$9:$T$534,'Wkpr-Stdy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Summary'!$T$9:$T$238,'Wkpr-201612 TTP Adj Summary'!$B$9:$B$238,'Att B1 123118 Depr_Chg-ex trans'!$B423,'Wkpr-201612 TTP Adj Summary'!$C$9:$C$238,'Att B1 123118 Depr_Chg-ex trans'!$C423,'Wkpr-201612 TTP Adj Summary'!$D$9:$D$238,'Att B1 123118 Depr_Chg-ex trans'!$D423)</f>
        <v>-251.31646091999983</v>
      </c>
      <c r="U423" s="27">
        <f>SUMIFS('Wkpr-Stdy Bal (ex. trnsptn)'!$U$9:$U$534,'Wkpr-Stdy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Summary'!$U$9:$U$238,'Wkpr-201612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</row>
    <row r="424" spans="2:21" x14ac:dyDescent="0.2">
      <c r="B424" s="26" t="s">
        <v>104</v>
      </c>
      <c r="C424" s="26" t="s">
        <v>58</v>
      </c>
      <c r="D424" s="26">
        <f t="shared" si="146"/>
        <v>352300</v>
      </c>
      <c r="E424" s="26">
        <v>352.3</v>
      </c>
      <c r="F424" s="26" t="s">
        <v>112</v>
      </c>
      <c r="G424" s="27">
        <f>SUMIFS('Wkpr-Stdy Bal (ex. trnsptn)'!$G$9:$G$534,'Wkpr-Stdy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Summary'!$G$9:$G$238,'Wkpr-201612 TTP Adj Summary'!$B$9:$B$238,'Att B1 123118 Depr_Chg-ex trans'!$B424,'Wkpr-201612 TTP Adj Summary'!$C$9:$C$238,'Att B1 123118 Depr_Chg-ex trans'!$C424,'Wkpr-201612 TTP Adj Summary'!$D$9:$D$238,'Att B1 123118 Depr_Chg-ex trans'!$D424)</f>
        <v>5359690.41</v>
      </c>
      <c r="I424" s="37">
        <f>'Wkpr-Stdy Bal (ex. trnsptn)'!I420</f>
        <v>4.1999999999999997E-3</v>
      </c>
      <c r="J424" s="28">
        <f t="shared" si="147"/>
        <v>22510.699721999998</v>
      </c>
      <c r="L424" s="37">
        <f>'Wkpr-Stdy Bal (ex. trnsptn)'!L420</f>
        <v>7.9000000000000008E-3</v>
      </c>
      <c r="N424" s="28">
        <f t="shared" si="148"/>
        <v>42341.554239000005</v>
      </c>
      <c r="O424" s="28">
        <f t="shared" si="149"/>
        <v>19830.854517000007</v>
      </c>
      <c r="Q424" s="27">
        <f>SUMIFS('Wkpr-Stdy Bal (ex. trnsptn)'!$Q$9:$Q$534,'Wkpr-Stdy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Summary'!$Q$9:$Q$238,'Wkpr-201612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  <c r="R424" s="27">
        <f>SUMIFS('Wkpr-Stdy Bal (ex. trnsptn)'!$R$9:$R$534,'Wkpr-Stdy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Summary'!$R$9:$R$238,'Wkpr-201612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  <c r="S424" s="27">
        <f>SUMIFS('Wkpr-Stdy Bal (ex. trnsptn)'!$S$9:$S$534,'Wkpr-Stdy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Summary'!$S$9:$S$238,'Wkpr-201612 TTP Adj Summary'!$B$9:$B$238,'Att B1 123118 Depr_Chg-ex trans'!$B424,'Wkpr-201612 TTP Adj Summary'!$C$9:$C$238,'Att B1 123118 Depr_Chg-ex trans'!$C424,'Wkpr-201612 TTP Adj Summary'!$D$9:$D$238,'Att B1 123118 Depr_Chg-ex trans'!$D424)</f>
        <v>13703.120471247003</v>
      </c>
      <c r="T424" s="27">
        <f>SUMIFS('Wkpr-Stdy Bal (ex. trnsptn)'!$T$9:$T$534,'Wkpr-Stdy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Summary'!$T$9:$T$238,'Wkpr-201612 TTP Adj Summary'!$B$9:$B$238,'Att B1 123118 Depr_Chg-ex trans'!$B424,'Wkpr-201612 TTP Adj Summary'!$C$9:$C$238,'Att B1 123118 Depr_Chg-ex trans'!$C424,'Wkpr-201612 TTP Adj Summary'!$D$9:$D$238,'Att B1 123118 Depr_Chg-ex trans'!$D424)</f>
        <v>6127.7340457530017</v>
      </c>
      <c r="U424" s="27">
        <f>SUMIFS('Wkpr-Stdy Bal (ex. trnsptn)'!$U$9:$U$534,'Wkpr-Stdy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Summary'!$U$9:$U$238,'Wkpr-201612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</row>
    <row r="425" spans="2:21" x14ac:dyDescent="0.2">
      <c r="B425" s="26" t="s">
        <v>104</v>
      </c>
      <c r="C425" s="26" t="s">
        <v>58</v>
      </c>
      <c r="D425" s="26">
        <f t="shared" si="146"/>
        <v>353000</v>
      </c>
      <c r="E425" s="36">
        <v>353</v>
      </c>
      <c r="F425" s="26" t="s">
        <v>113</v>
      </c>
      <c r="G425" s="27">
        <f>SUMIFS('Wkpr-Stdy Bal (ex. trnsptn)'!$G$9:$G$534,'Wkpr-Stdy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Summary'!$G$9:$G$238,'Wkpr-201612 TTP Adj Summary'!$B$9:$B$238,'Att B1 123118 Depr_Chg-ex trans'!$B425,'Wkpr-201612 TTP Adj Summary'!$C$9:$C$238,'Att B1 123118 Depr_Chg-ex trans'!$C425,'Wkpr-201612 TTP Adj Summary'!$D$9:$D$238,'Att B1 123118 Depr_Chg-ex trans'!$D425)</f>
        <v>1044477.12</v>
      </c>
      <c r="I425" s="37">
        <f>'Wkpr-Stdy Bal (ex. trnsptn)'!I421</f>
        <v>1.5100000000000001E-2</v>
      </c>
      <c r="J425" s="28">
        <f t="shared" si="147"/>
        <v>15771.604512</v>
      </c>
      <c r="L425" s="37">
        <f>'Wkpr-Stdy Bal (ex. trnsptn)'!L421</f>
        <v>1.2199999999999999E-2</v>
      </c>
      <c r="N425" s="28">
        <f t="shared" si="148"/>
        <v>12742.620863999999</v>
      </c>
      <c r="O425" s="28">
        <f t="shared" si="149"/>
        <v>-3028.9836480000013</v>
      </c>
      <c r="Q425" s="27">
        <f>SUMIFS('Wkpr-Stdy Bal (ex. trnsptn)'!$Q$9:$Q$534,'Wkpr-Stdy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Summary'!$Q$9:$Q$238,'Wkpr-201612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  <c r="R425" s="27">
        <f>SUMIFS('Wkpr-Stdy Bal (ex. trnsptn)'!$R$9:$R$534,'Wkpr-Stdy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Summary'!$R$9:$R$238,'Wkpr-201612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  <c r="S425" s="27">
        <f>SUMIFS('Wkpr-Stdy Bal (ex. trnsptn)'!$S$9:$S$534,'Wkpr-Stdy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Summary'!$S$9:$S$238,'Wkpr-201612 TTP Adj Summary'!$B$9:$B$238,'Att B1 123118 Depr_Chg-ex trans'!$B425,'Wkpr-201612 TTP Adj Summary'!$C$9:$C$238,'Att B1 123118 Depr_Chg-ex trans'!$C425,'Wkpr-201612 TTP Adj Summary'!$D$9:$D$238,'Att B1 123118 Depr_Chg-ex trans'!$D425)</f>
        <v>-2093.0277007680015</v>
      </c>
      <c r="T425" s="27">
        <f>SUMIFS('Wkpr-Stdy Bal (ex. trnsptn)'!$T$9:$T$534,'Wkpr-Stdy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Summary'!$T$9:$T$238,'Wkpr-201612 TTP Adj Summary'!$B$9:$B$238,'Att B1 123118 Depr_Chg-ex trans'!$B425,'Wkpr-201612 TTP Adj Summary'!$C$9:$C$238,'Att B1 123118 Depr_Chg-ex trans'!$C425,'Wkpr-201612 TTP Adj Summary'!$D$9:$D$238,'Att B1 123118 Depr_Chg-ex trans'!$D425)</f>
        <v>-935.95594723200065</v>
      </c>
      <c r="U425" s="27">
        <f>SUMIFS('Wkpr-Stdy Bal (ex. trnsptn)'!$U$9:$U$534,'Wkpr-Stdy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Summary'!$U$9:$U$238,'Wkpr-201612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</row>
    <row r="426" spans="2:21" x14ac:dyDescent="0.2">
      <c r="B426" s="26" t="s">
        <v>104</v>
      </c>
      <c r="C426" s="26" t="s">
        <v>58</v>
      </c>
      <c r="D426" s="26">
        <f t="shared" si="146"/>
        <v>354000</v>
      </c>
      <c r="E426" s="36">
        <v>354</v>
      </c>
      <c r="F426" s="26" t="s">
        <v>114</v>
      </c>
      <c r="G426" s="27">
        <f>SUMIFS('Wkpr-Stdy Bal (ex. trnsptn)'!$G$9:$G$534,'Wkpr-Stdy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Summary'!$G$9:$G$238,'Wkpr-201612 TTP Adj Summary'!$B$9:$B$238,'Att B1 123118 Depr_Chg-ex trans'!$B426,'Wkpr-201612 TTP Adj Summary'!$C$9:$C$238,'Att B1 123118 Depr_Chg-ex trans'!$C426,'Wkpr-201612 TTP Adj Summary'!$D$9:$D$238,'Att B1 123118 Depr_Chg-ex trans'!$D426)</f>
        <v>12838388.73</v>
      </c>
      <c r="I426" s="37">
        <f>'Wkpr-Stdy Bal (ex. trnsptn)'!I422</f>
        <v>1.8700000000000001E-2</v>
      </c>
      <c r="J426" s="28">
        <f t="shared" si="147"/>
        <v>240077.86925100003</v>
      </c>
      <c r="L426" s="37">
        <f>'Wkpr-Stdy Bal (ex. trnsptn)'!L422</f>
        <v>1.6899999999999998E-2</v>
      </c>
      <c r="N426" s="28">
        <f t="shared" si="148"/>
        <v>216968.76953699999</v>
      </c>
      <c r="O426" s="28">
        <f t="shared" si="149"/>
        <v>-23109.09971400004</v>
      </c>
      <c r="Q426" s="27">
        <f>SUMIFS('Wkpr-Stdy Bal (ex. trnsptn)'!$Q$9:$Q$534,'Wkpr-Stdy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Summary'!$Q$9:$Q$238,'Wkpr-201612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  <c r="R426" s="27">
        <f>SUMIFS('Wkpr-Stdy Bal (ex. trnsptn)'!$R$9:$R$534,'Wkpr-Stdy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Summary'!$R$9:$R$238,'Wkpr-201612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  <c r="S426" s="27">
        <f>SUMIFS('Wkpr-Stdy Bal (ex. trnsptn)'!$S$9:$S$534,'Wkpr-Stdy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Summary'!$S$9:$S$238,'Wkpr-201612 TTP Adj Summary'!$B$9:$B$238,'Att B1 123118 Depr_Chg-ex trans'!$B426,'Wkpr-201612 TTP Adj Summary'!$C$9:$C$238,'Att B1 123118 Depr_Chg-ex trans'!$C426,'Wkpr-201612 TTP Adj Summary'!$D$9:$D$238,'Att B1 123118 Depr_Chg-ex trans'!$D426)</f>
        <v>-15968.38790237403</v>
      </c>
      <c r="T426" s="27">
        <f>SUMIFS('Wkpr-Stdy Bal (ex. trnsptn)'!$T$9:$T$534,'Wkpr-Stdy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Summary'!$T$9:$T$238,'Wkpr-201612 TTP Adj Summary'!$B$9:$B$238,'Att B1 123118 Depr_Chg-ex trans'!$B426,'Wkpr-201612 TTP Adj Summary'!$C$9:$C$238,'Att B1 123118 Depr_Chg-ex trans'!$C426,'Wkpr-201612 TTP Adj Summary'!$D$9:$D$238,'Att B1 123118 Depr_Chg-ex trans'!$D426)</f>
        <v>-7140.7118116260244</v>
      </c>
      <c r="U426" s="27">
        <f>SUMIFS('Wkpr-Stdy Bal (ex. trnsptn)'!$U$9:$U$534,'Wkpr-Stdy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Summary'!$U$9:$U$238,'Wkpr-201612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</row>
    <row r="427" spans="2:21" x14ac:dyDescent="0.2">
      <c r="B427" s="26" t="s">
        <v>104</v>
      </c>
      <c r="C427" s="26" t="s">
        <v>58</v>
      </c>
      <c r="D427" s="26">
        <f t="shared" si="146"/>
        <v>355000</v>
      </c>
      <c r="E427" s="36">
        <v>355</v>
      </c>
      <c r="F427" s="26" t="s">
        <v>115</v>
      </c>
      <c r="G427" s="27">
        <f>SUMIFS('Wkpr-Stdy Bal (ex. trnsptn)'!$G$9:$G$534,'Wkpr-Stdy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Summary'!$G$9:$G$238,'Wkpr-201612 TTP Adj Summary'!$B$9:$B$238,'Att B1 123118 Depr_Chg-ex trans'!$B427,'Wkpr-201612 TTP Adj Summary'!$C$9:$C$238,'Att B1 123118 Depr_Chg-ex trans'!$C427,'Wkpr-201612 TTP Adj Summary'!$D$9:$D$238,'Att B1 123118 Depr_Chg-ex trans'!$D427)</f>
        <v>1509143.73</v>
      </c>
      <c r="I427" s="37">
        <f>'Wkpr-Stdy Bal (ex. trnsptn)'!I423</f>
        <v>0.27710000000000001</v>
      </c>
      <c r="J427" s="28">
        <f t="shared" si="147"/>
        <v>418183.72758300003</v>
      </c>
      <c r="L427" s="37">
        <f>'Wkpr-Stdy Bal (ex. trnsptn)'!L423</f>
        <v>3.8100000000000002E-2</v>
      </c>
      <c r="N427" s="28">
        <f t="shared" si="148"/>
        <v>57498.376113000006</v>
      </c>
      <c r="O427" s="28">
        <f t="shared" si="149"/>
        <v>-360685.35146999999</v>
      </c>
      <c r="Q427" s="27">
        <f>SUMIFS('Wkpr-Stdy Bal (ex. trnsptn)'!$Q$9:$Q$534,'Wkpr-Stdy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Summary'!$Q$9:$Q$238,'Wkpr-201612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  <c r="R427" s="27">
        <f>SUMIFS('Wkpr-Stdy Bal (ex. trnsptn)'!$R$9:$R$534,'Wkpr-Stdy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Summary'!$R$9:$R$238,'Wkpr-201612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  <c r="S427" s="27">
        <f>SUMIFS('Wkpr-Stdy Bal (ex. trnsptn)'!$S$9:$S$534,'Wkpr-Stdy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Summary'!$S$9:$S$238,'Wkpr-201612 TTP Adj Summary'!$B$9:$B$238,'Att B1 123118 Depr_Chg-ex trans'!$B427,'Wkpr-201612 TTP Adj Summary'!$C$9:$C$238,'Att B1 123118 Depr_Chg-ex trans'!$C427,'Wkpr-201612 TTP Adj Summary'!$D$9:$D$238,'Att B1 123118 Depr_Chg-ex trans'!$D427)</f>
        <v>-249233.57786577</v>
      </c>
      <c r="T427" s="27">
        <f>SUMIFS('Wkpr-Stdy Bal (ex. trnsptn)'!$T$9:$T$534,'Wkpr-Stdy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Summary'!$T$9:$T$238,'Wkpr-201612 TTP Adj Summary'!$B$9:$B$238,'Att B1 123118 Depr_Chg-ex trans'!$B427,'Wkpr-201612 TTP Adj Summary'!$C$9:$C$238,'Att B1 123118 Depr_Chg-ex trans'!$C427,'Wkpr-201612 TTP Adj Summary'!$D$9:$D$238,'Att B1 123118 Depr_Chg-ex trans'!$D427)</f>
        <v>-111451.77360423001</v>
      </c>
      <c r="U427" s="27">
        <f>SUMIFS('Wkpr-Stdy Bal (ex. trnsptn)'!$U$9:$U$534,'Wkpr-Stdy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Summary'!$U$9:$U$238,'Wkpr-201612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</row>
    <row r="428" spans="2:21" x14ac:dyDescent="0.2">
      <c r="B428" s="26" t="s">
        <v>104</v>
      </c>
      <c r="C428" s="26" t="s">
        <v>58</v>
      </c>
      <c r="D428" s="26">
        <f t="shared" si="146"/>
        <v>356000</v>
      </c>
      <c r="E428" s="36">
        <v>356</v>
      </c>
      <c r="F428" s="26" t="s">
        <v>116</v>
      </c>
      <c r="G428" s="27">
        <f>SUMIFS('Wkpr-Stdy Bal (ex. trnsptn)'!$G$9:$G$534,'Wkpr-Stdy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Summary'!$G$9:$G$238,'Wkpr-201612 TTP Adj Summary'!$B$9:$B$238,'Att B1 123118 Depr_Chg-ex trans'!$B428,'Wkpr-201612 TTP Adj Summary'!$C$9:$C$238,'Att B1 123118 Depr_Chg-ex trans'!$C428,'Wkpr-201612 TTP Adj Summary'!$D$9:$D$238,'Att B1 123118 Depr_Chg-ex trans'!$D428)</f>
        <v>403712.62</v>
      </c>
      <c r="I428" s="37">
        <f>'Wkpr-Stdy Bal (ex. trnsptn)'!I424</f>
        <v>1.3599999999999999E-2</v>
      </c>
      <c r="J428" s="28">
        <f t="shared" si="147"/>
        <v>5490.4916319999993</v>
      </c>
      <c r="L428" s="37">
        <f>'Wkpr-Stdy Bal (ex. trnsptn)'!L424</f>
        <v>3.5999999999999999E-3</v>
      </c>
      <c r="N428" s="28">
        <f t="shared" si="148"/>
        <v>1453.3654320000001</v>
      </c>
      <c r="O428" s="28">
        <f t="shared" si="149"/>
        <v>-4037.1261999999992</v>
      </c>
      <c r="Q428" s="27">
        <f>SUMIFS('Wkpr-Stdy Bal (ex. trnsptn)'!$Q$9:$Q$534,'Wkpr-Stdy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Summary'!$Q$9:$Q$238,'Wkpr-201612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  <c r="R428" s="27">
        <f>SUMIFS('Wkpr-Stdy Bal (ex. trnsptn)'!$R$9:$R$534,'Wkpr-Stdy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Summary'!$R$9:$R$238,'Wkpr-201612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  <c r="S428" s="27">
        <f>SUMIFS('Wkpr-Stdy Bal (ex. trnsptn)'!$S$9:$S$534,'Wkpr-Stdy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Summary'!$S$9:$S$238,'Wkpr-201612 TTP Adj Summary'!$B$9:$B$238,'Att B1 123118 Depr_Chg-ex trans'!$B428,'Wkpr-201612 TTP Adj Summary'!$C$9:$C$238,'Att B1 123118 Depr_Chg-ex trans'!$C428,'Wkpr-201612 TTP Adj Summary'!$D$9:$D$238,'Att B1 123118 Depr_Chg-ex trans'!$D428)</f>
        <v>-2789.6542041999992</v>
      </c>
      <c r="T428" s="27">
        <f>SUMIFS('Wkpr-Stdy Bal (ex. trnsptn)'!$T$9:$T$534,'Wkpr-Stdy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Summary'!$T$9:$T$238,'Wkpr-201612 TTP Adj Summary'!$B$9:$B$238,'Att B1 123118 Depr_Chg-ex trans'!$B428,'Wkpr-201612 TTP Adj Summary'!$C$9:$C$238,'Att B1 123118 Depr_Chg-ex trans'!$C428,'Wkpr-201612 TTP Adj Summary'!$D$9:$D$238,'Att B1 123118 Depr_Chg-ex trans'!$D428)</f>
        <v>-1247.4719957999998</v>
      </c>
      <c r="U428" s="27">
        <f>SUMIFS('Wkpr-Stdy Bal (ex. trnsptn)'!$U$9:$U$534,'Wkpr-Stdy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Summary'!$U$9:$U$238,'Wkpr-201612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</row>
    <row r="429" spans="2:21" x14ac:dyDescent="0.2">
      <c r="B429" s="26" t="s">
        <v>104</v>
      </c>
      <c r="C429" s="26" t="s">
        <v>58</v>
      </c>
      <c r="D429" s="26">
        <f t="shared" si="146"/>
        <v>357000</v>
      </c>
      <c r="E429" s="36">
        <v>357</v>
      </c>
      <c r="F429" s="26" t="s">
        <v>117</v>
      </c>
      <c r="G429" s="27">
        <f>SUMIFS('Wkpr-Stdy Bal (ex. trnsptn)'!$G$9:$G$534,'Wkpr-Stdy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Summary'!$G$9:$G$238,'Wkpr-201612 TTP Adj Summary'!$B$9:$B$238,'Att B1 123118 Depr_Chg-ex trans'!$B429,'Wkpr-201612 TTP Adj Summary'!$C$9:$C$238,'Att B1 123118 Depr_Chg-ex trans'!$C429,'Wkpr-201612 TTP Adj Summary'!$D$9:$D$238,'Att B1 123118 Depr_Chg-ex trans'!$D429)</f>
        <v>2785207.23</v>
      </c>
      <c r="I429" s="37">
        <f>'Wkpr-Stdy Bal (ex. trnsptn)'!I425</f>
        <v>2.1999999999999999E-2</v>
      </c>
      <c r="J429" s="28">
        <f t="shared" si="147"/>
        <v>61274.55906</v>
      </c>
      <c r="L429" s="37">
        <f>'Wkpr-Stdy Bal (ex. trnsptn)'!L425</f>
        <v>1.7899999999999999E-2</v>
      </c>
      <c r="N429" s="28">
        <f t="shared" si="148"/>
        <v>49855.209416999998</v>
      </c>
      <c r="O429" s="28">
        <f t="shared" si="149"/>
        <v>-11419.349643000001</v>
      </c>
      <c r="Q429" s="27">
        <f>SUMIFS('Wkpr-Stdy Bal (ex. trnsptn)'!$Q$9:$Q$534,'Wkpr-Stdy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Summary'!$Q$9:$Q$238,'Wkpr-201612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  <c r="R429" s="27">
        <f>SUMIFS('Wkpr-Stdy Bal (ex. trnsptn)'!$R$9:$R$534,'Wkpr-Stdy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Summary'!$R$9:$R$238,'Wkpr-201612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  <c r="S429" s="27">
        <f>SUMIFS('Wkpr-Stdy Bal (ex. trnsptn)'!$S$9:$S$534,'Wkpr-Stdy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Summary'!$S$9:$S$238,'Wkpr-201612 TTP Adj Summary'!$B$9:$B$238,'Att B1 123118 Depr_Chg-ex trans'!$B429,'Wkpr-201612 TTP Adj Summary'!$C$9:$C$238,'Att B1 123118 Depr_Chg-ex trans'!$C429,'Wkpr-201612 TTP Adj Summary'!$D$9:$D$238,'Att B1 123118 Depr_Chg-ex trans'!$D429)</f>
        <v>-7890.7706033130016</v>
      </c>
      <c r="T429" s="27">
        <f>SUMIFS('Wkpr-Stdy Bal (ex. trnsptn)'!$T$9:$T$534,'Wkpr-Stdy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Summary'!$T$9:$T$238,'Wkpr-201612 TTP Adj Summary'!$B$9:$B$238,'Att B1 123118 Depr_Chg-ex trans'!$B429,'Wkpr-201612 TTP Adj Summary'!$C$9:$C$238,'Att B1 123118 Depr_Chg-ex trans'!$C429,'Wkpr-201612 TTP Adj Summary'!$D$9:$D$238,'Att B1 123118 Depr_Chg-ex trans'!$D429)</f>
        <v>-3528.5790396869997</v>
      </c>
      <c r="U429" s="27">
        <f>SUMIFS('Wkpr-Stdy Bal (ex. trnsptn)'!$U$9:$U$534,'Wkpr-Stdy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Summary'!$U$9:$U$238,'Wkpr-201612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</row>
    <row r="430" spans="2:21" x14ac:dyDescent="0.2">
      <c r="F430" s="26" t="s">
        <v>38</v>
      </c>
      <c r="G430" s="40">
        <f>SUM(G416:G429)</f>
        <v>40771277.769999988</v>
      </c>
      <c r="I430" s="76">
        <f>J430/G430</f>
        <v>2.376909462973522E-2</v>
      </c>
      <c r="J430" s="40">
        <f>SUM(J416:J429)</f>
        <v>969096.35949034966</v>
      </c>
      <c r="L430" s="76">
        <f>N430/G430</f>
        <v>1.5118706956801861E-2</v>
      </c>
      <c r="N430" s="40">
        <f>SUM(N416:N429)</f>
        <v>616409.00085899991</v>
      </c>
      <c r="O430" s="40">
        <f>SUM(O416:O429)</f>
        <v>-352687.35863134963</v>
      </c>
      <c r="Q430" s="40">
        <f>SUM(Q416:Q429)</f>
        <v>0</v>
      </c>
      <c r="R430" s="40">
        <f>SUM(R416:R429)</f>
        <v>0</v>
      </c>
      <c r="S430" s="40">
        <f>SUM(S416:S429)</f>
        <v>-243706.96481426261</v>
      </c>
      <c r="T430" s="40">
        <f>SUM(T416:T429)</f>
        <v>-108980.39381708707</v>
      </c>
      <c r="U430" s="40">
        <f>SUM(U416:U429)</f>
        <v>0</v>
      </c>
    </row>
    <row r="431" spans="2:21" x14ac:dyDescent="0.2">
      <c r="J431" s="28"/>
      <c r="N431" s="28"/>
      <c r="O431" s="28"/>
      <c r="Q431" s="28"/>
      <c r="R431" s="28"/>
      <c r="S431" s="28"/>
      <c r="T431" s="28"/>
      <c r="U431" s="28"/>
    </row>
    <row r="432" spans="2:21" x14ac:dyDescent="0.2">
      <c r="E432" s="26" t="s">
        <v>118</v>
      </c>
      <c r="J432" s="28"/>
      <c r="N432" s="28"/>
      <c r="O432" s="28"/>
      <c r="Q432" s="28"/>
      <c r="R432" s="28"/>
      <c r="S432" s="28"/>
      <c r="T432" s="28"/>
      <c r="U432" s="28"/>
    </row>
    <row r="433" spans="2:21" x14ac:dyDescent="0.2">
      <c r="B433" s="26" t="s">
        <v>104</v>
      </c>
      <c r="C433" s="26" t="s">
        <v>119</v>
      </c>
      <c r="D433" s="26">
        <f t="shared" ref="D433:D442" si="150">E433*1000</f>
        <v>351200</v>
      </c>
      <c r="E433" s="26">
        <v>351.2</v>
      </c>
      <c r="F433" s="26" t="s">
        <v>106</v>
      </c>
      <c r="G433" s="27">
        <f>SUMIFS('Wkpr-Stdy Bal (ex. trnsptn)'!$G$9:$G$534,'Wkpr-Stdy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Summary'!$G$9:$G$238,'Wkpr-201612 TTP Adj Summary'!$B$9:$B$238,'Att B1 123118 Depr_Chg-ex trans'!$B433,'Wkpr-201612 TTP Adj Summary'!$C$9:$C$238,'Att B1 123118 Depr_Chg-ex trans'!$C433,'Wkpr-201612 TTP Adj Summary'!$D$9:$D$238,'Att B1 123118 Depr_Chg-ex trans'!$D433)</f>
        <v>264.37</v>
      </c>
      <c r="I433" s="37">
        <f>'Wkpr-Stdy Bal (ex. trnsptn)'!I429</f>
        <v>1.9199999999999998E-2</v>
      </c>
      <c r="J433" s="28">
        <f t="shared" ref="J433:J442" si="151">G433*I433</f>
        <v>5.0759039999999995</v>
      </c>
      <c r="L433" s="37">
        <f>'Wkpr-Stdy Bal (ex. trnsptn)'!L429</f>
        <v>1.89E-2</v>
      </c>
      <c r="N433" s="28">
        <f t="shared" ref="N433:N442" si="152">G433*L433</f>
        <v>4.9965929999999998</v>
      </c>
      <c r="O433" s="28">
        <f t="shared" ref="O433:O442" si="153">N433-J433</f>
        <v>-7.9310999999999687E-2</v>
      </c>
      <c r="Q433" s="27">
        <f>SUMIFS('Wkpr-Stdy Bal (ex. trnsptn)'!$Q$9:$Q$534,'Wkpr-Stdy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Summary'!$Q$9:$Q$238,'Wkpr-201612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R433" s="27">
        <f>SUMIFS('Wkpr-Stdy Bal (ex. trnsptn)'!$R$9:$R$534,'Wkpr-Stdy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Summary'!$R$9:$R$238,'Wkpr-201612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S433" s="27">
        <f>SUMIFS('Wkpr-Stdy Bal (ex. trnsptn)'!$S$9:$S$534,'Wkpr-Stdy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Summary'!$S$9:$S$238,'Wkpr-201612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T433" s="27">
        <f>SUMIFS('Wkpr-Stdy Bal (ex. trnsptn)'!$T$9:$T$534,'Wkpr-Stdy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Summary'!$T$9:$T$238,'Wkpr-201612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U433" s="27">
        <f>SUMIFS('Wkpr-Stdy Bal (ex. trnsptn)'!$U$9:$U$534,'Wkpr-Stdy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Summary'!$U$9:$U$238,'Wkpr-201612 TTP Adj Summary'!$B$9:$B$238,'Att B1 123118 Depr_Chg-ex trans'!$B433,'Wkpr-201612 TTP Adj Summary'!$C$9:$C$238,'Att B1 123118 Depr_Chg-ex trans'!$C433,'Wkpr-201612 TTP Adj Summary'!$D$9:$D$238,'Att B1 123118 Depr_Chg-ex trans'!$D433)</f>
        <v>-7.9310999999999687E-2</v>
      </c>
    </row>
    <row r="434" spans="2:21" x14ac:dyDescent="0.2">
      <c r="B434" s="26" t="s">
        <v>104</v>
      </c>
      <c r="C434" s="26" t="s">
        <v>119</v>
      </c>
      <c r="D434" s="26">
        <f t="shared" si="150"/>
        <v>351400</v>
      </c>
      <c r="E434" s="26">
        <v>351.4</v>
      </c>
      <c r="F434" s="26" t="s">
        <v>108</v>
      </c>
      <c r="G434" s="27">
        <f>SUMIFS('Wkpr-Stdy Bal (ex. trnsptn)'!$G$9:$G$534,'Wkpr-Stdy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Summary'!$G$9:$G$238,'Wkpr-201612 TTP Adj Summary'!$B$9:$B$238,'Att B1 123118 Depr_Chg-ex trans'!$B434,'Wkpr-201612 TTP Adj Summary'!$C$9:$C$238,'Att B1 123118 Depr_Chg-ex trans'!$C434,'Wkpr-201612 TTP Adj Summary'!$D$9:$D$238,'Att B1 123118 Depr_Chg-ex trans'!$D434)</f>
        <v>163089.47</v>
      </c>
      <c r="I434" s="37">
        <f>'Wkpr-Stdy Bal (ex. trnsptn)'!I430</f>
        <v>1.9300000000000001E-2</v>
      </c>
      <c r="J434" s="28">
        <f t="shared" si="151"/>
        <v>3147.6267710000002</v>
      </c>
      <c r="L434" s="37">
        <f>'Wkpr-Stdy Bal (ex. trnsptn)'!L430</f>
        <v>1.7500000000000002E-2</v>
      </c>
      <c r="N434" s="28">
        <f t="shared" si="152"/>
        <v>2854.0657250000004</v>
      </c>
      <c r="O434" s="28">
        <f t="shared" si="153"/>
        <v>-293.56104599999981</v>
      </c>
      <c r="Q434" s="27">
        <f>SUMIFS('Wkpr-Stdy Bal (ex. trnsptn)'!$Q$9:$Q$534,'Wkpr-Stdy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Summary'!$Q$9:$Q$238,'Wkpr-201612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R434" s="27">
        <f>SUMIFS('Wkpr-Stdy Bal (ex. trnsptn)'!$R$9:$R$534,'Wkpr-Stdy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Summary'!$R$9:$R$238,'Wkpr-201612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S434" s="27">
        <f>SUMIFS('Wkpr-Stdy Bal (ex. trnsptn)'!$S$9:$S$534,'Wkpr-Stdy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Summary'!$S$9:$S$238,'Wkpr-201612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T434" s="27">
        <f>SUMIFS('Wkpr-Stdy Bal (ex. trnsptn)'!$T$9:$T$534,'Wkpr-Stdy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Summary'!$T$9:$T$238,'Wkpr-201612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U434" s="27">
        <f>SUMIFS('Wkpr-Stdy Bal (ex. trnsptn)'!$U$9:$U$534,'Wkpr-Stdy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Summary'!$U$9:$U$238,'Wkpr-201612 TTP Adj Summary'!$B$9:$B$238,'Att B1 123118 Depr_Chg-ex trans'!$B434,'Wkpr-201612 TTP Adj Summary'!$C$9:$C$238,'Att B1 123118 Depr_Chg-ex trans'!$C434,'Wkpr-201612 TTP Adj Summary'!$D$9:$D$238,'Att B1 123118 Depr_Chg-ex trans'!$D434)</f>
        <v>-293.56104599999981</v>
      </c>
    </row>
    <row r="435" spans="2:21" x14ac:dyDescent="0.2">
      <c r="B435" s="26" t="s">
        <v>104</v>
      </c>
      <c r="C435" s="26" t="s">
        <v>119</v>
      </c>
      <c r="D435" s="26">
        <f t="shared" si="150"/>
        <v>352000</v>
      </c>
      <c r="E435" s="36">
        <v>352</v>
      </c>
      <c r="F435" s="26" t="s">
        <v>110</v>
      </c>
      <c r="G435" s="27">
        <f>SUMIFS('Wkpr-Stdy Bal (ex. trnsptn)'!$G$9:$G$534,'Wkpr-Stdy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Summary'!$G$9:$G$238,'Wkpr-201612 TTP Adj Summary'!$B$9:$B$238,'Att B1 123118 Depr_Chg-ex trans'!$B435,'Wkpr-201612 TTP Adj Summary'!$C$9:$C$238,'Att B1 123118 Depr_Chg-ex trans'!$C435,'Wkpr-201612 TTP Adj Summary'!$D$9:$D$238,'Att B1 123118 Depr_Chg-ex trans'!$D435)</f>
        <v>1038886.81</v>
      </c>
      <c r="I435" s="37">
        <f>'Wkpr-Stdy Bal (ex. trnsptn)'!I431</f>
        <v>1.67E-2</v>
      </c>
      <c r="J435" s="28">
        <f t="shared" si="151"/>
        <v>17349.409727000002</v>
      </c>
      <c r="L435" s="37">
        <f>'Wkpr-Stdy Bal (ex. trnsptn)'!L431</f>
        <v>1.67E-2</v>
      </c>
      <c r="N435" s="28">
        <f t="shared" si="152"/>
        <v>17349.409727000002</v>
      </c>
      <c r="O435" s="28">
        <f t="shared" si="153"/>
        <v>0</v>
      </c>
      <c r="Q435" s="27">
        <f>SUMIFS('Wkpr-Stdy Bal (ex. trnsptn)'!$Q$9:$Q$534,'Wkpr-Stdy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Summary'!$Q$9:$Q$238,'Wkpr-201612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R435" s="27">
        <f>SUMIFS('Wkpr-Stdy Bal (ex. trnsptn)'!$R$9:$R$534,'Wkpr-Stdy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Summary'!$R$9:$R$238,'Wkpr-201612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S435" s="27">
        <f>SUMIFS('Wkpr-Stdy Bal (ex. trnsptn)'!$S$9:$S$534,'Wkpr-Stdy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Summary'!$S$9:$S$238,'Wkpr-201612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T435" s="27">
        <f>SUMIFS('Wkpr-Stdy Bal (ex. trnsptn)'!$T$9:$T$534,'Wkpr-Stdy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Summary'!$T$9:$T$238,'Wkpr-201612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U435" s="27">
        <f>SUMIFS('Wkpr-Stdy Bal (ex. trnsptn)'!$U$9:$U$534,'Wkpr-Stdy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Summary'!$U$9:$U$238,'Wkpr-201612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</row>
    <row r="436" spans="2:21" x14ac:dyDescent="0.2">
      <c r="B436" s="26" t="s">
        <v>104</v>
      </c>
      <c r="C436" s="26" t="s">
        <v>119</v>
      </c>
      <c r="D436" s="26">
        <f t="shared" si="150"/>
        <v>352200</v>
      </c>
      <c r="E436" s="26">
        <v>352.2</v>
      </c>
      <c r="F436" s="26" t="s">
        <v>111</v>
      </c>
      <c r="G436" s="27">
        <f>SUMIFS('Wkpr-Stdy Bal (ex. trnsptn)'!$G$9:$G$534,'Wkpr-Stdy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Summary'!$G$9:$G$238,'Wkpr-201612 TTP Adj Summary'!$B$9:$B$238,'Att B1 123118 Depr_Chg-ex trans'!$B436,'Wkpr-201612 TTP Adj Summary'!$C$9:$C$238,'Att B1 123118 Depr_Chg-ex trans'!$C436,'Wkpr-201612 TTP Adj Summary'!$D$9:$D$238,'Att B1 123118 Depr_Chg-ex trans'!$D436)</f>
        <v>1464161.54</v>
      </c>
      <c r="I436" s="37">
        <f>'Wkpr-Stdy Bal (ex. trnsptn)'!I432</f>
        <v>1.6299999999999999E-2</v>
      </c>
      <c r="J436" s="28">
        <f t="shared" si="151"/>
        <v>23865.833101999997</v>
      </c>
      <c r="L436" s="37">
        <f>'Wkpr-Stdy Bal (ex. trnsptn)'!L432</f>
        <v>1.6199999999999999E-2</v>
      </c>
      <c r="N436" s="28">
        <f t="shared" si="152"/>
        <v>23719.416947999998</v>
      </c>
      <c r="O436" s="28">
        <f t="shared" si="153"/>
        <v>-146.41615399999864</v>
      </c>
      <c r="Q436" s="27">
        <f>SUMIFS('Wkpr-Stdy Bal (ex. trnsptn)'!$Q$9:$Q$534,'Wkpr-Stdy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Summary'!$Q$9:$Q$238,'Wkpr-201612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R436" s="27">
        <f>SUMIFS('Wkpr-Stdy Bal (ex. trnsptn)'!$R$9:$R$534,'Wkpr-Stdy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Summary'!$R$9:$R$238,'Wkpr-201612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S436" s="27">
        <f>SUMIFS('Wkpr-Stdy Bal (ex. trnsptn)'!$S$9:$S$534,'Wkpr-Stdy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Summary'!$S$9:$S$238,'Wkpr-201612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T436" s="27">
        <f>SUMIFS('Wkpr-Stdy Bal (ex. trnsptn)'!$T$9:$T$534,'Wkpr-Stdy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Summary'!$T$9:$T$238,'Wkpr-201612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U436" s="27">
        <f>SUMIFS('Wkpr-Stdy Bal (ex. trnsptn)'!$U$9:$U$534,'Wkpr-Stdy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Summary'!$U$9:$U$238,'Wkpr-201612 TTP Adj Summary'!$B$9:$B$238,'Att B1 123118 Depr_Chg-ex trans'!$B436,'Wkpr-201612 TTP Adj Summary'!$C$9:$C$238,'Att B1 123118 Depr_Chg-ex trans'!$C436,'Wkpr-201612 TTP Adj Summary'!$D$9:$D$238,'Att B1 123118 Depr_Chg-ex trans'!$D436)</f>
        <v>-146</v>
      </c>
    </row>
    <row r="437" spans="2:21" x14ac:dyDescent="0.2">
      <c r="B437" s="26" t="s">
        <v>104</v>
      </c>
      <c r="C437" s="26" t="s">
        <v>119</v>
      </c>
      <c r="D437" s="26">
        <f t="shared" si="150"/>
        <v>352300</v>
      </c>
      <c r="E437" s="26">
        <v>352.3</v>
      </c>
      <c r="F437" s="26" t="s">
        <v>112</v>
      </c>
      <c r="G437" s="27">
        <f>SUMIFS('Wkpr-Stdy Bal (ex. trnsptn)'!$G$9:$G$534,'Wkpr-Stdy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Summary'!$G$9:$G$238,'Wkpr-201612 TTP Adj Summary'!$B$9:$B$238,'Att B1 123118 Depr_Chg-ex trans'!$B437,'Wkpr-201612 TTP Adj Summary'!$C$9:$C$238,'Att B1 123118 Depr_Chg-ex trans'!$C437,'Wkpr-201612 TTP Adj Summary'!$D$9:$D$238,'Att B1 123118 Depr_Chg-ex trans'!$D437)</f>
        <v>450620.15</v>
      </c>
      <c r="I437" s="37">
        <f>'Wkpr-Stdy Bal (ex. trnsptn)'!I433</f>
        <v>1.49E-2</v>
      </c>
      <c r="J437" s="28">
        <f t="shared" si="151"/>
        <v>6714.2402350000002</v>
      </c>
      <c r="L437" s="37">
        <f>'Wkpr-Stdy Bal (ex. trnsptn)'!L433</f>
        <v>1.54E-2</v>
      </c>
      <c r="N437" s="28">
        <f t="shared" si="152"/>
        <v>6939.5503100000005</v>
      </c>
      <c r="O437" s="28">
        <f t="shared" si="153"/>
        <v>225.31007500000032</v>
      </c>
      <c r="Q437" s="27">
        <f>SUMIFS('Wkpr-Stdy Bal (ex. trnsptn)'!$Q$9:$Q$534,'Wkpr-Stdy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Summary'!$Q$9:$Q$238,'Wkpr-201612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R437" s="27">
        <f>SUMIFS('Wkpr-Stdy Bal (ex. trnsptn)'!$R$9:$R$534,'Wkpr-Stdy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Summary'!$R$9:$R$238,'Wkpr-201612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S437" s="27">
        <f>SUMIFS('Wkpr-Stdy Bal (ex. trnsptn)'!$S$9:$S$534,'Wkpr-Stdy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Summary'!$S$9:$S$238,'Wkpr-201612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T437" s="27">
        <f>SUMIFS('Wkpr-Stdy Bal (ex. trnsptn)'!$T$9:$T$534,'Wkpr-Stdy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Summary'!$T$9:$T$238,'Wkpr-201612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U437" s="27">
        <f>SUMIFS('Wkpr-Stdy Bal (ex. trnsptn)'!$U$9:$U$534,'Wkpr-Stdy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Summary'!$U$9:$U$238,'Wkpr-201612 TTP Adj Summary'!$B$9:$B$238,'Att B1 123118 Depr_Chg-ex trans'!$B437,'Wkpr-201612 TTP Adj Summary'!$C$9:$C$238,'Att B1 123118 Depr_Chg-ex trans'!$C437,'Wkpr-201612 TTP Adj Summary'!$D$9:$D$238,'Att B1 123118 Depr_Chg-ex trans'!$D437)</f>
        <v>225</v>
      </c>
    </row>
    <row r="438" spans="2:21" x14ac:dyDescent="0.2">
      <c r="B438" s="26" t="s">
        <v>104</v>
      </c>
      <c r="C438" s="26" t="s">
        <v>119</v>
      </c>
      <c r="D438" s="26">
        <f t="shared" si="150"/>
        <v>353000</v>
      </c>
      <c r="E438" s="36">
        <v>353</v>
      </c>
      <c r="F438" s="26" t="s">
        <v>113</v>
      </c>
      <c r="G438" s="27">
        <f>SUMIFS('Wkpr-Stdy Bal (ex. trnsptn)'!$G$9:$G$534,'Wkpr-Stdy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Summary'!$G$9:$G$238,'Wkpr-201612 TTP Adj Summary'!$B$9:$B$238,'Att B1 123118 Depr_Chg-ex trans'!$B438,'Wkpr-201612 TTP Adj Summary'!$C$9:$C$238,'Att B1 123118 Depr_Chg-ex trans'!$C438,'Wkpr-201612 TTP Adj Summary'!$D$9:$D$238,'Att B1 123118 Depr_Chg-ex trans'!$D438)</f>
        <v>62303.99</v>
      </c>
      <c r="I438" s="37">
        <f>'Wkpr-Stdy Bal (ex. trnsptn)'!I434</f>
        <v>1.7999999999999999E-2</v>
      </c>
      <c r="J438" s="28">
        <f t="shared" si="151"/>
        <v>1121.47182</v>
      </c>
      <c r="L438" s="37">
        <f>'Wkpr-Stdy Bal (ex. trnsptn)'!L434</f>
        <v>1.5900000000000001E-2</v>
      </c>
      <c r="N438" s="28">
        <f t="shared" si="152"/>
        <v>990.63344100000006</v>
      </c>
      <c r="O438" s="28">
        <f t="shared" si="153"/>
        <v>-130.83837899999992</v>
      </c>
      <c r="Q438" s="27">
        <f>SUMIFS('Wkpr-Stdy Bal (ex. trnsptn)'!$Q$9:$Q$534,'Wkpr-Stdy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Summary'!$Q$9:$Q$238,'Wkpr-201612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R438" s="27">
        <f>SUMIFS('Wkpr-Stdy Bal (ex. trnsptn)'!$R$9:$R$534,'Wkpr-Stdy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Summary'!$R$9:$R$238,'Wkpr-201612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S438" s="27">
        <f>SUMIFS('Wkpr-Stdy Bal (ex. trnsptn)'!$S$9:$S$534,'Wkpr-Stdy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Summary'!$S$9:$S$238,'Wkpr-201612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T438" s="27">
        <f>SUMIFS('Wkpr-Stdy Bal (ex. trnsptn)'!$T$9:$T$534,'Wkpr-Stdy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Summary'!$T$9:$T$238,'Wkpr-201612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U438" s="27">
        <f>SUMIFS('Wkpr-Stdy Bal (ex. trnsptn)'!$U$9:$U$534,'Wkpr-Stdy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Summary'!$U$9:$U$238,'Wkpr-201612 TTP Adj Summary'!$B$9:$B$238,'Att B1 123118 Depr_Chg-ex trans'!$B438,'Wkpr-201612 TTP Adj Summary'!$C$9:$C$238,'Att B1 123118 Depr_Chg-ex trans'!$C438,'Wkpr-201612 TTP Adj Summary'!$D$9:$D$238,'Att B1 123118 Depr_Chg-ex trans'!$D438)</f>
        <v>-130.83837899999992</v>
      </c>
    </row>
    <row r="439" spans="2:21" x14ac:dyDescent="0.2">
      <c r="B439" s="26" t="s">
        <v>104</v>
      </c>
      <c r="C439" s="26" t="s">
        <v>119</v>
      </c>
      <c r="D439" s="26">
        <f t="shared" si="150"/>
        <v>354000</v>
      </c>
      <c r="E439" s="36">
        <v>354</v>
      </c>
      <c r="F439" s="26" t="s">
        <v>114</v>
      </c>
      <c r="G439" s="27">
        <f>SUMIFS('Wkpr-Stdy Bal (ex. trnsptn)'!$G$9:$G$534,'Wkpr-Stdy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Summary'!$G$9:$G$238,'Wkpr-201612 TTP Adj Summary'!$B$9:$B$238,'Att B1 123118 Depr_Chg-ex trans'!$B439,'Wkpr-201612 TTP Adj Summary'!$C$9:$C$238,'Att B1 123118 Depr_Chg-ex trans'!$C439,'Wkpr-201612 TTP Adj Summary'!$D$9:$D$238,'Att B1 123118 Depr_Chg-ex trans'!$D439)</f>
        <v>3010085.21</v>
      </c>
      <c r="I439" s="37">
        <f>'Wkpr-Stdy Bal (ex. trnsptn)'!I435</f>
        <v>2.0199999999999999E-2</v>
      </c>
      <c r="J439" s="28">
        <f t="shared" si="151"/>
        <v>60803.721242</v>
      </c>
      <c r="L439" s="37">
        <f>'Wkpr-Stdy Bal (ex. trnsptn)'!L435</f>
        <v>1.8200000000000001E-2</v>
      </c>
      <c r="N439" s="28">
        <f t="shared" si="152"/>
        <v>54783.550822000005</v>
      </c>
      <c r="O439" s="28">
        <f t="shared" si="153"/>
        <v>-6020.1704199999949</v>
      </c>
      <c r="Q439" s="27">
        <f>SUMIFS('Wkpr-Stdy Bal (ex. trnsptn)'!$Q$9:$Q$534,'Wkpr-Stdy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Summary'!$Q$9:$Q$238,'Wkpr-201612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R439" s="27">
        <f>SUMIFS('Wkpr-Stdy Bal (ex. trnsptn)'!$R$9:$R$534,'Wkpr-Stdy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Summary'!$R$9:$R$238,'Wkpr-201612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S439" s="27">
        <f>SUMIFS('Wkpr-Stdy Bal (ex. trnsptn)'!$S$9:$S$534,'Wkpr-Stdy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Summary'!$S$9:$S$238,'Wkpr-201612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T439" s="27">
        <f>SUMIFS('Wkpr-Stdy Bal (ex. trnsptn)'!$T$9:$T$534,'Wkpr-Stdy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Summary'!$T$9:$T$238,'Wkpr-201612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U439" s="27">
        <f>SUMIFS('Wkpr-Stdy Bal (ex. trnsptn)'!$U$9:$U$534,'Wkpr-Stdy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Summary'!$U$9:$U$238,'Wkpr-201612 TTP Adj Summary'!$B$9:$B$238,'Att B1 123118 Depr_Chg-ex trans'!$B439,'Wkpr-201612 TTP Adj Summary'!$C$9:$C$238,'Att B1 123118 Depr_Chg-ex trans'!$C439,'Wkpr-201612 TTP Adj Summary'!$D$9:$D$238,'Att B1 123118 Depr_Chg-ex trans'!$D439)</f>
        <v>-6020.1704199999949</v>
      </c>
    </row>
    <row r="440" spans="2:21" x14ac:dyDescent="0.2">
      <c r="B440" s="26" t="s">
        <v>104</v>
      </c>
      <c r="C440" s="26" t="s">
        <v>119</v>
      </c>
      <c r="D440" s="26">
        <f t="shared" si="150"/>
        <v>355000</v>
      </c>
      <c r="E440" s="36">
        <v>355</v>
      </c>
      <c r="F440" s="26" t="s">
        <v>115</v>
      </c>
      <c r="G440" s="27">
        <f>SUMIFS('Wkpr-Stdy Bal (ex. trnsptn)'!$G$9:$G$534,'Wkpr-Stdy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Summary'!$G$9:$G$238,'Wkpr-201612 TTP Adj Summary'!$B$9:$B$238,'Att B1 123118 Depr_Chg-ex trans'!$B440,'Wkpr-201612 TTP Adj Summary'!$C$9:$C$238,'Att B1 123118 Depr_Chg-ex trans'!$C440,'Wkpr-201612 TTP Adj Summary'!$D$9:$D$238,'Att B1 123118 Depr_Chg-ex trans'!$D440)</f>
        <v>146023.07999999999</v>
      </c>
      <c r="I440" s="37">
        <f>'Wkpr-Stdy Bal (ex. trnsptn)'!I436</f>
        <v>0.28310000000000002</v>
      </c>
      <c r="J440" s="28">
        <f t="shared" si="151"/>
        <v>41339.133948000002</v>
      </c>
      <c r="L440" s="37">
        <f>'Wkpr-Stdy Bal (ex. trnsptn)'!L436</f>
        <v>1.7399999999999999E-2</v>
      </c>
      <c r="N440" s="28">
        <f t="shared" si="152"/>
        <v>2540.8015919999998</v>
      </c>
      <c r="O440" s="28">
        <f t="shared" si="153"/>
        <v>-38798.332355999999</v>
      </c>
      <c r="Q440" s="27">
        <f>SUMIFS('Wkpr-Stdy Bal (ex. trnsptn)'!$Q$9:$Q$534,'Wkpr-Stdy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Summary'!$Q$9:$Q$238,'Wkpr-201612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R440" s="27">
        <f>SUMIFS('Wkpr-Stdy Bal (ex. trnsptn)'!$R$9:$R$534,'Wkpr-Stdy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Summary'!$R$9:$R$238,'Wkpr-201612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S440" s="27">
        <f>SUMIFS('Wkpr-Stdy Bal (ex. trnsptn)'!$S$9:$S$534,'Wkpr-Stdy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Summary'!$S$9:$S$238,'Wkpr-201612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T440" s="27">
        <f>SUMIFS('Wkpr-Stdy Bal (ex. trnsptn)'!$T$9:$T$534,'Wkpr-Stdy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Summary'!$T$9:$T$238,'Wkpr-201612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U440" s="27">
        <f>SUMIFS('Wkpr-Stdy Bal (ex. trnsptn)'!$U$9:$U$534,'Wkpr-Stdy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Summary'!$U$9:$U$238,'Wkpr-201612 TTP Adj Summary'!$B$9:$B$238,'Att B1 123118 Depr_Chg-ex trans'!$B440,'Wkpr-201612 TTP Adj Summary'!$C$9:$C$238,'Att B1 123118 Depr_Chg-ex trans'!$C440,'Wkpr-201612 TTP Adj Summary'!$D$9:$D$238,'Att B1 123118 Depr_Chg-ex trans'!$D440)</f>
        <v>-38798.332355999999</v>
      </c>
    </row>
    <row r="441" spans="2:21" x14ac:dyDescent="0.2">
      <c r="B441" s="26" t="s">
        <v>104</v>
      </c>
      <c r="C441" s="26" t="s">
        <v>119</v>
      </c>
      <c r="D441" s="26">
        <f t="shared" si="150"/>
        <v>356000</v>
      </c>
      <c r="E441" s="36">
        <v>356</v>
      </c>
      <c r="F441" s="26" t="s">
        <v>116</v>
      </c>
      <c r="G441" s="27">
        <f>SUMIFS('Wkpr-Stdy Bal (ex. trnsptn)'!$G$9:$G$534,'Wkpr-Stdy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Summary'!$G$9:$G$238,'Wkpr-201612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I441" s="37">
        <f>'Wkpr-Stdy Bal (ex. trnsptn)'!I437</f>
        <v>1.3599999999999999E-2</v>
      </c>
      <c r="J441" s="28">
        <f t="shared" si="151"/>
        <v>0</v>
      </c>
      <c r="L441" s="37">
        <f>'Wkpr-Stdy Bal (ex. trnsptn)'!L437</f>
        <v>0</v>
      </c>
      <c r="N441" s="28">
        <f t="shared" si="152"/>
        <v>0</v>
      </c>
      <c r="O441" s="28">
        <f t="shared" si="153"/>
        <v>0</v>
      </c>
      <c r="Q441" s="27">
        <f>SUMIFS('Wkpr-Stdy Bal (ex. trnsptn)'!$Q$9:$Q$534,'Wkpr-Stdy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Summary'!$Q$9:$Q$238,'Wkpr-201612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R441" s="27">
        <f>SUMIFS('Wkpr-Stdy Bal (ex. trnsptn)'!$R$9:$R$534,'Wkpr-Stdy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Summary'!$R$9:$R$238,'Wkpr-201612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S441" s="27">
        <f>SUMIFS('Wkpr-Stdy Bal (ex. trnsptn)'!$S$9:$S$534,'Wkpr-Stdy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Summary'!$S$9:$S$238,'Wkpr-201612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T441" s="27">
        <f>SUMIFS('Wkpr-Stdy Bal (ex. trnsptn)'!$T$9:$T$534,'Wkpr-Stdy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Summary'!$T$9:$T$238,'Wkpr-201612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U441" s="27">
        <f>SUMIFS('Wkpr-Stdy Bal (ex. trnsptn)'!$U$9:$U$534,'Wkpr-Stdy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Summary'!$U$9:$U$238,'Wkpr-201612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</row>
    <row r="442" spans="2:21" x14ac:dyDescent="0.2">
      <c r="B442" s="26" t="s">
        <v>104</v>
      </c>
      <c r="C442" s="26" t="s">
        <v>119</v>
      </c>
      <c r="D442" s="26">
        <f t="shared" si="150"/>
        <v>357000</v>
      </c>
      <c r="E442" s="36">
        <v>357</v>
      </c>
      <c r="F442" s="26" t="s">
        <v>117</v>
      </c>
      <c r="G442" s="27">
        <f>SUMIFS('Wkpr-Stdy Bal (ex. trnsptn)'!$G$9:$G$534,'Wkpr-Stdy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Summary'!$G$9:$G$238,'Wkpr-201612 TTP Adj Summary'!$B$9:$B$238,'Att B1 123118 Depr_Chg-ex trans'!$B442,'Wkpr-201612 TTP Adj Summary'!$C$9:$C$238,'Att B1 123118 Depr_Chg-ex trans'!$C442,'Wkpr-201612 TTP Adj Summary'!$D$9:$D$238,'Att B1 123118 Depr_Chg-ex trans'!$D442)</f>
        <v>151638.34</v>
      </c>
      <c r="I442" s="37">
        <f>'Wkpr-Stdy Bal (ex. trnsptn)'!I438</f>
        <v>2.47E-2</v>
      </c>
      <c r="J442" s="28">
        <f t="shared" si="151"/>
        <v>3745.4669979999999</v>
      </c>
      <c r="L442" s="37">
        <f>'Wkpr-Stdy Bal (ex. trnsptn)'!L438</f>
        <v>2.2499999999999999E-2</v>
      </c>
      <c r="N442" s="28">
        <f t="shared" si="152"/>
        <v>3411.8626499999996</v>
      </c>
      <c r="O442" s="28">
        <f t="shared" si="153"/>
        <v>-333.6043480000003</v>
      </c>
      <c r="Q442" s="27">
        <f>SUMIFS('Wkpr-Stdy Bal (ex. trnsptn)'!$Q$9:$Q$534,'Wkpr-Stdy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Summary'!$Q$9:$Q$238,'Wkpr-201612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R442" s="27">
        <f>SUMIFS('Wkpr-Stdy Bal (ex. trnsptn)'!$R$9:$R$534,'Wkpr-Stdy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Summary'!$R$9:$R$238,'Wkpr-201612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S442" s="27">
        <f>SUMIFS('Wkpr-Stdy Bal (ex. trnsptn)'!$S$9:$S$534,'Wkpr-Stdy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Summary'!$S$9:$S$238,'Wkpr-201612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T442" s="27">
        <f>SUMIFS('Wkpr-Stdy Bal (ex. trnsptn)'!$T$9:$T$534,'Wkpr-Stdy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Summary'!$T$9:$T$238,'Wkpr-201612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U442" s="27">
        <f>SUMIFS('Wkpr-Stdy Bal (ex. trnsptn)'!$U$9:$U$534,'Wkpr-Stdy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Summary'!$U$9:$U$238,'Wkpr-201612 TTP Adj Summary'!$B$9:$B$238,'Att B1 123118 Depr_Chg-ex trans'!$B442,'Wkpr-201612 TTP Adj Summary'!$C$9:$C$238,'Att B1 123118 Depr_Chg-ex trans'!$C442,'Wkpr-201612 TTP Adj Summary'!$D$9:$D$238,'Att B1 123118 Depr_Chg-ex trans'!$D442)</f>
        <v>-333.6043480000003</v>
      </c>
    </row>
    <row r="443" spans="2:21" x14ac:dyDescent="0.2">
      <c r="E443" s="36"/>
      <c r="F443" s="26" t="s">
        <v>38</v>
      </c>
      <c r="G443" s="40">
        <f>SUM(G433:G442)</f>
        <v>6487072.9600000009</v>
      </c>
      <c r="I443" s="76">
        <f>J443/G443</f>
        <v>2.4370310110863921E-2</v>
      </c>
      <c r="J443" s="40">
        <f>SUM(J433:J442)</f>
        <v>158091.97974699998</v>
      </c>
      <c r="L443" s="76">
        <f>N443/G443</f>
        <v>1.7356716735308614E-2</v>
      </c>
      <c r="N443" s="40">
        <f>SUM(N433:N442)</f>
        <v>112594.28780799999</v>
      </c>
      <c r="O443" s="40">
        <f>SUM(O433:O442)</f>
        <v>-45497.691938999989</v>
      </c>
      <c r="Q443" s="40">
        <f>SUM(Q433:Q442)</f>
        <v>0</v>
      </c>
      <c r="R443" s="40">
        <f>SUM(R433:R442)</f>
        <v>0</v>
      </c>
      <c r="S443" s="40">
        <f>SUM(S433:S442)</f>
        <v>0</v>
      </c>
      <c r="T443" s="40">
        <f>SUM(T433:T442)</f>
        <v>0</v>
      </c>
      <c r="U443" s="40">
        <f>SUM(U433:U442)</f>
        <v>-45497.585859999992</v>
      </c>
    </row>
    <row r="444" spans="2:21" x14ac:dyDescent="0.2">
      <c r="J444" s="28"/>
      <c r="N444" s="28"/>
      <c r="O444" s="28"/>
      <c r="Q444" s="28"/>
      <c r="R444" s="28"/>
      <c r="S444" s="28"/>
      <c r="T444" s="28"/>
      <c r="U444" s="28"/>
    </row>
    <row r="445" spans="2:21" x14ac:dyDescent="0.2">
      <c r="E445" s="26" t="s">
        <v>180</v>
      </c>
      <c r="J445" s="28"/>
      <c r="N445" s="28"/>
      <c r="O445" s="28"/>
      <c r="Q445" s="28"/>
      <c r="R445" s="28"/>
      <c r="S445" s="28"/>
      <c r="T445" s="28"/>
      <c r="U445" s="28"/>
    </row>
    <row r="446" spans="2:21" x14ac:dyDescent="0.2">
      <c r="B446" s="26" t="s">
        <v>104</v>
      </c>
      <c r="C446" s="26" t="s">
        <v>58</v>
      </c>
      <c r="D446" s="26">
        <f>E446*1000</f>
        <v>375000</v>
      </c>
      <c r="E446" s="36">
        <v>375</v>
      </c>
      <c r="F446" s="26" t="s">
        <v>31</v>
      </c>
      <c r="G446" s="27">
        <f>SUMIFS('Wkpr-Stdy Bal (ex. trnsptn)'!$G$9:$G$534,'Wkpr-Stdy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Summary'!$G$9:$G$238,'Wkpr-201612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I446" s="37">
        <f>'Wkpr-Stdy Bal (ex. trnsptn)'!I442</f>
        <v>1.83E-2</v>
      </c>
      <c r="J446" s="28">
        <f>G446*I446</f>
        <v>0</v>
      </c>
      <c r="L446" s="37">
        <f>'Wkpr-Stdy Bal (ex. trnsptn)'!L442</f>
        <v>1.8799999999999997E-2</v>
      </c>
      <c r="N446" s="28">
        <f>G446*L446</f>
        <v>0</v>
      </c>
      <c r="O446" s="28">
        <f>N446-J446</f>
        <v>0</v>
      </c>
      <c r="Q446" s="27">
        <f>SUMIFS('Wkpr-Stdy Bal (ex. trnsptn)'!$Q$9:$Q$534,'Wkpr-Stdy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Summary'!$Q$9:$Q$238,'Wkpr-201612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R446" s="27">
        <f>SUMIFS('Wkpr-Stdy Bal (ex. trnsptn)'!$R$9:$R$534,'Wkpr-Stdy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Summary'!$R$9:$R$238,'Wkpr-201612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S446" s="27">
        <f>SUMIFS('Wkpr-Stdy Bal (ex. trnsptn)'!$S$9:$S$534,'Wkpr-Stdy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Summary'!$S$9:$S$238,'Wkpr-201612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T446" s="27">
        <f>SUMIFS('Wkpr-Stdy Bal (ex. trnsptn)'!$T$9:$T$534,'Wkpr-Stdy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Summary'!$T$9:$T$238,'Wkpr-201612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U446" s="27">
        <f>SUMIFS('Wkpr-Stdy Bal (ex. trnsptn)'!$U$9:$U$534,'Wkpr-Stdy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Summary'!$U$9:$U$238,'Wkpr-201612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</row>
    <row r="447" spans="2:21" x14ac:dyDescent="0.2">
      <c r="B447" s="26" t="s">
        <v>104</v>
      </c>
      <c r="C447" s="26" t="s">
        <v>58</v>
      </c>
      <c r="D447" s="26">
        <f>E447*1000</f>
        <v>376000</v>
      </c>
      <c r="E447" s="36">
        <v>376</v>
      </c>
      <c r="F447" s="26" t="s">
        <v>121</v>
      </c>
      <c r="G447" s="27">
        <f>SUMIFS('Wkpr-Stdy Bal (ex. trnsptn)'!$G$9:$G$534,'Wkpr-Stdy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Summary'!$G$9:$G$238,'Wkpr-201612 TTP Adj Summary'!$B$9:$B$238,'Att B1 123118 Depr_Chg-ex trans'!$B447,'Wkpr-201612 TTP Adj Summary'!$C$9:$C$238,'Att B1 123118 Depr_Chg-ex trans'!$C447,'Wkpr-201612 TTP Adj Summary'!$D$9:$D$238,'Att B1 123118 Depr_Chg-ex trans'!$D447)</f>
        <v>2518937.3199999998</v>
      </c>
      <c r="I447" s="37">
        <f>'Wkpr-Stdy Bal (ex. trnsptn)'!I443</f>
        <v>2.3899999999999998E-2</v>
      </c>
      <c r="J447" s="28">
        <f>G447*I447</f>
        <v>60202.601947999989</v>
      </c>
      <c r="L447" s="37">
        <f>'Wkpr-Stdy Bal (ex. trnsptn)'!L443</f>
        <v>2.2799999999999997E-2</v>
      </c>
      <c r="N447" s="28">
        <f>G447*L447</f>
        <v>57431.770895999987</v>
      </c>
      <c r="O447" s="28">
        <f>N447-J447</f>
        <v>-2770.8310520000014</v>
      </c>
      <c r="Q447" s="27">
        <f>SUMIFS('Wkpr-Stdy Bal (ex. trnsptn)'!$Q$9:$Q$534,'Wkpr-Stdy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Summary'!$Q$9:$Q$238,'Wkpr-201612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  <c r="R447" s="27">
        <f>SUMIFS('Wkpr-Stdy Bal (ex. trnsptn)'!$R$9:$R$534,'Wkpr-Stdy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Summary'!$R$9:$R$238,'Wkpr-201612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  <c r="S447" s="27">
        <f>SUMIFS('Wkpr-Stdy Bal (ex. trnsptn)'!$S$9:$S$534,'Wkpr-Stdy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Summary'!$S$9:$S$238,'Wkpr-201612 TTP Adj Summary'!$B$9:$B$238,'Att B1 123118 Depr_Chg-ex trans'!$B447,'Wkpr-201612 TTP Adj Summary'!$C$9:$C$238,'Att B1 123118 Depr_Chg-ex trans'!$C447,'Wkpr-201612 TTP Adj Summary'!$D$9:$D$238,'Att B1 123118 Depr_Chg-ex trans'!$D447)</f>
        <v>-1914.6442569319988</v>
      </c>
      <c r="T447" s="27">
        <f>SUMIFS('Wkpr-Stdy Bal (ex. trnsptn)'!$T$9:$T$534,'Wkpr-Stdy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Summary'!$T$9:$T$238,'Wkpr-201612 TTP Adj Summary'!$B$9:$B$238,'Att B1 123118 Depr_Chg-ex trans'!$B447,'Wkpr-201612 TTP Adj Summary'!$C$9:$C$238,'Att B1 123118 Depr_Chg-ex trans'!$C447,'Wkpr-201612 TTP Adj Summary'!$D$9:$D$238,'Att B1 123118 Depr_Chg-ex trans'!$D447)</f>
        <v>-856.1867950679989</v>
      </c>
      <c r="U447" s="27">
        <f>SUMIFS('Wkpr-Stdy Bal (ex. trnsptn)'!$U$9:$U$534,'Wkpr-Stdy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Summary'!$U$9:$U$238,'Wkpr-201612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</row>
    <row r="448" spans="2:21" x14ac:dyDescent="0.2">
      <c r="B448" s="26" t="s">
        <v>104</v>
      </c>
      <c r="C448" s="26" t="s">
        <v>58</v>
      </c>
      <c r="D448" s="26">
        <f>E448*1000</f>
        <v>378000</v>
      </c>
      <c r="E448" s="36">
        <v>378</v>
      </c>
      <c r="F448" s="26" t="s">
        <v>122</v>
      </c>
      <c r="G448" s="27">
        <f>SUMIFS('Wkpr-Stdy Bal (ex. trnsptn)'!$G$9:$G$534,'Wkpr-Stdy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Summary'!$G$9:$G$238,'Wkpr-201612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I448" s="37">
        <f>'Wkpr-Stdy Bal (ex. trnsptn)'!I444</f>
        <v>3.5799999999999998E-2</v>
      </c>
      <c r="J448" s="28">
        <f>G448*I448</f>
        <v>0</v>
      </c>
      <c r="L448" s="37">
        <f>'Wkpr-Stdy Bal (ex. trnsptn)'!L444</f>
        <v>3.3700000000000001E-2</v>
      </c>
      <c r="N448" s="28">
        <f>G448*L448</f>
        <v>0</v>
      </c>
      <c r="O448" s="28">
        <f>N448-J448</f>
        <v>0</v>
      </c>
      <c r="Q448" s="27">
        <f>SUMIFS('Wkpr-Stdy Bal (ex. trnsptn)'!$Q$9:$Q$534,'Wkpr-Stdy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Summary'!$Q$9:$Q$238,'Wkpr-201612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R448" s="27">
        <f>SUMIFS('Wkpr-Stdy Bal (ex. trnsptn)'!$R$9:$R$534,'Wkpr-Stdy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Summary'!$R$9:$R$238,'Wkpr-201612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S448" s="27">
        <f>SUMIFS('Wkpr-Stdy Bal (ex. trnsptn)'!$S$9:$S$534,'Wkpr-Stdy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Summary'!$S$9:$S$238,'Wkpr-201612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T448" s="27">
        <f>SUMIFS('Wkpr-Stdy Bal (ex. trnsptn)'!$T$9:$T$534,'Wkpr-Stdy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Summary'!$T$9:$T$238,'Wkpr-201612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U448" s="27">
        <f>SUMIFS('Wkpr-Stdy Bal (ex. trnsptn)'!$U$9:$U$534,'Wkpr-Stdy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Summary'!$U$9:$U$238,'Wkpr-201612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</row>
    <row r="449" spans="2:21" x14ac:dyDescent="0.2">
      <c r="B449" s="26" t="s">
        <v>104</v>
      </c>
      <c r="C449" s="26" t="s">
        <v>58</v>
      </c>
      <c r="D449" s="26">
        <f>E449*1000</f>
        <v>379000</v>
      </c>
      <c r="E449" s="36">
        <v>379</v>
      </c>
      <c r="F449" s="26" t="s">
        <v>123</v>
      </c>
      <c r="G449" s="27">
        <f>SUMIFS('Wkpr-Stdy Bal (ex. trnsptn)'!$G$9:$G$534,'Wkpr-Stdy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Summary'!$G$9:$G$238,'Wkpr-201612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I449" s="37">
        <f>'Wkpr-Stdy Bal (ex. trnsptn)'!I445</f>
        <v>2.8700000000000003E-2</v>
      </c>
      <c r="J449" s="28">
        <f>G449*I449</f>
        <v>0</v>
      </c>
      <c r="L449" s="37">
        <f>'Wkpr-Stdy Bal (ex. trnsptn)'!L445</f>
        <v>2.6600000000000002E-2</v>
      </c>
      <c r="N449" s="28">
        <f>G449*L449</f>
        <v>0</v>
      </c>
      <c r="O449" s="28">
        <f>N449-J449</f>
        <v>0</v>
      </c>
      <c r="Q449" s="27">
        <f>SUMIFS('Wkpr-Stdy Bal (ex. trnsptn)'!$Q$9:$Q$534,'Wkpr-Stdy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Summary'!$Q$9:$Q$238,'Wkpr-201612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R449" s="27">
        <f>SUMIFS('Wkpr-Stdy Bal (ex. trnsptn)'!$R$9:$R$534,'Wkpr-Stdy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Summary'!$R$9:$R$238,'Wkpr-201612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S449" s="27">
        <f>SUMIFS('Wkpr-Stdy Bal (ex. trnsptn)'!$S$9:$S$534,'Wkpr-Stdy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Summary'!$S$9:$S$238,'Wkpr-201612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T449" s="27">
        <f>SUMIFS('Wkpr-Stdy Bal (ex. trnsptn)'!$T$9:$T$534,'Wkpr-Stdy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Summary'!$T$9:$T$238,'Wkpr-201612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U449" s="27">
        <f>SUMIFS('Wkpr-Stdy Bal (ex. trnsptn)'!$U$9:$U$534,'Wkpr-Stdy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Summary'!$U$9:$U$238,'Wkpr-201612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</row>
    <row r="450" spans="2:21" x14ac:dyDescent="0.2">
      <c r="E450" s="36"/>
      <c r="F450" s="26" t="s">
        <v>38</v>
      </c>
      <c r="G450" s="40">
        <f>SUM(G446:G449)</f>
        <v>2518937.3199999998</v>
      </c>
      <c r="I450" s="76">
        <f>J450/G450</f>
        <v>2.3899999999999998E-2</v>
      </c>
      <c r="J450" s="40">
        <f>SUM(J446:J449)</f>
        <v>60202.601947999989</v>
      </c>
      <c r="L450" s="76">
        <f>N450/G450</f>
        <v>2.2799999999999997E-2</v>
      </c>
      <c r="N450" s="40">
        <f>SUM(N446:N449)</f>
        <v>57431.770895999987</v>
      </c>
      <c r="O450" s="40">
        <f>SUM(O446:O449)</f>
        <v>-2770.8310520000014</v>
      </c>
      <c r="Q450" s="40">
        <f>SUM(Q446:Q449)</f>
        <v>0</v>
      </c>
      <c r="R450" s="40">
        <f>SUM(R446:R449)</f>
        <v>0</v>
      </c>
      <c r="S450" s="40">
        <f>SUM(S446:S449)</f>
        <v>-1914.6442569319988</v>
      </c>
      <c r="T450" s="40">
        <f>SUM(T446:T449)</f>
        <v>-856.1867950679989</v>
      </c>
      <c r="U450" s="40">
        <f>SUM(U446:U449)</f>
        <v>0</v>
      </c>
    </row>
    <row r="451" spans="2:21" x14ac:dyDescent="0.2">
      <c r="J451" s="28"/>
      <c r="N451" s="28"/>
      <c r="O451" s="28"/>
      <c r="Q451" s="28"/>
      <c r="R451" s="28"/>
      <c r="S451" s="28"/>
      <c r="T451" s="28"/>
      <c r="U451" s="28"/>
    </row>
    <row r="452" spans="2:21" x14ac:dyDescent="0.2">
      <c r="E452" s="26" t="s">
        <v>120</v>
      </c>
      <c r="J452" s="28"/>
      <c r="N452" s="28"/>
      <c r="O452" s="28"/>
      <c r="Q452" s="28"/>
      <c r="R452" s="28"/>
      <c r="S452" s="28"/>
      <c r="T452" s="28"/>
      <c r="U452" s="28"/>
    </row>
    <row r="453" spans="2:21" x14ac:dyDescent="0.2">
      <c r="B453" s="26" t="s">
        <v>104</v>
      </c>
      <c r="C453" s="26" t="s">
        <v>68</v>
      </c>
      <c r="D453" s="26">
        <f t="shared" ref="D453:D460" si="154">E453*1000</f>
        <v>374400</v>
      </c>
      <c r="E453" s="26">
        <v>374.4</v>
      </c>
      <c r="F453" s="26" t="s">
        <v>69</v>
      </c>
      <c r="G453" s="27">
        <f>SUMIFS('Wkpr-Stdy Bal (ex. trnsptn)'!$G$9:$G$534,'Wkpr-Stdy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Summary'!$G$9:$G$238,'Wkpr-201612 TTP Adj Summary'!$B$9:$B$238,'Att B1 123118 Depr_Chg-ex trans'!$B453,'Wkpr-201612 TTP Adj Summary'!$C$9:$C$238,'Att B1 123118 Depr_Chg-ex trans'!$C453,'Wkpr-201612 TTP Adj Summary'!$D$9:$D$238,'Att B1 123118 Depr_Chg-ex trans'!$D453)</f>
        <v>108180.17</v>
      </c>
      <c r="I453" s="37">
        <f>'Wkpr-Stdy Bal (ex. trnsptn)'!I449</f>
        <v>2.01E-2</v>
      </c>
      <c r="J453" s="28">
        <f t="shared" ref="J453:J460" si="155">G453*I453</f>
        <v>2174.421417</v>
      </c>
      <c r="L453" s="37">
        <f>'Wkpr-Stdy Bal (ex. trnsptn)'!L449</f>
        <v>1.66E-2</v>
      </c>
      <c r="N453" s="28">
        <f t="shared" ref="N453:N460" si="156">G453*L453</f>
        <v>1795.7908219999999</v>
      </c>
      <c r="O453" s="28">
        <f t="shared" ref="O453:O460" si="157">N453-J453</f>
        <v>-378.63059500000008</v>
      </c>
      <c r="Q453" s="27">
        <f>SUMIFS('Wkpr-Stdy Bal (ex. trnsptn)'!$Q$9:$Q$534,'Wkpr-Stdy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Summary'!$Q$9:$Q$238,'Wkpr-201612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R453" s="27">
        <f>SUMIFS('Wkpr-Stdy Bal (ex. trnsptn)'!$R$9:$R$534,'Wkpr-Stdy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Summary'!$R$9:$R$238,'Wkpr-201612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S453" s="27">
        <f>SUMIFS('Wkpr-Stdy Bal (ex. trnsptn)'!$S$9:$S$534,'Wkpr-Stdy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Summary'!$S$9:$S$238,'Wkpr-201612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T453" s="27">
        <f>SUMIFS('Wkpr-Stdy Bal (ex. trnsptn)'!$T$9:$T$534,'Wkpr-Stdy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Summary'!$T$9:$T$238,'Wkpr-201612 TTP Adj Summary'!$B$9:$B$238,'Att B1 123118 Depr_Chg-ex trans'!$B453,'Wkpr-201612 TTP Adj Summary'!$C$9:$C$238,'Att B1 123118 Depr_Chg-ex trans'!$C453,'Wkpr-201612 TTP Adj Summary'!$D$9:$D$238,'Att B1 123118 Depr_Chg-ex trans'!$D453)</f>
        <v>-378.63059500000008</v>
      </c>
      <c r="U453" s="27">
        <f>SUMIFS('Wkpr-Stdy Bal (ex. trnsptn)'!$U$9:$U$534,'Wkpr-Stdy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Summary'!$U$9:$U$238,'Wkpr-201612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</row>
    <row r="454" spans="2:21" x14ac:dyDescent="0.2">
      <c r="B454" s="26" t="s">
        <v>104</v>
      </c>
      <c r="C454" s="26" t="s">
        <v>68</v>
      </c>
      <c r="D454" s="26">
        <f t="shared" si="154"/>
        <v>375000</v>
      </c>
      <c r="E454" s="36">
        <v>375</v>
      </c>
      <c r="F454" s="26" t="s">
        <v>31</v>
      </c>
      <c r="G454" s="27">
        <f>SUMIFS('Wkpr-Stdy Bal (ex. trnsptn)'!$G$9:$G$534,'Wkpr-Stdy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Summary'!$G$9:$G$238,'Wkpr-201612 TTP Adj Summary'!$B$9:$B$238,'Att B1 123118 Depr_Chg-ex trans'!$B454,'Wkpr-201612 TTP Adj Summary'!$C$9:$C$238,'Att B1 123118 Depr_Chg-ex trans'!$C454,'Wkpr-201612 TTP Adj Summary'!$D$9:$D$238,'Att B1 123118 Depr_Chg-ex trans'!$D454)</f>
        <v>445493.45</v>
      </c>
      <c r="I454" s="37">
        <f>'Wkpr-Stdy Bal (ex. trnsptn)'!I450</f>
        <v>1.83E-2</v>
      </c>
      <c r="J454" s="28">
        <f t="shared" si="155"/>
        <v>8152.530135</v>
      </c>
      <c r="L454" s="37">
        <f>'Wkpr-Stdy Bal (ex. trnsptn)'!L450</f>
        <v>1.8800000000000001E-2</v>
      </c>
      <c r="N454" s="28">
        <f t="shared" si="156"/>
        <v>8375.2768599999999</v>
      </c>
      <c r="O454" s="28">
        <f t="shared" si="157"/>
        <v>222.74672499999997</v>
      </c>
      <c r="Q454" s="27">
        <f>SUMIFS('Wkpr-Stdy Bal (ex. trnsptn)'!$Q$9:$Q$534,'Wkpr-Stdy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Summary'!$Q$9:$Q$238,'Wkpr-201612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R454" s="27">
        <f>SUMIFS('Wkpr-Stdy Bal (ex. trnsptn)'!$R$9:$R$534,'Wkpr-Stdy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Summary'!$R$9:$R$238,'Wkpr-201612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S454" s="27">
        <f>SUMIFS('Wkpr-Stdy Bal (ex. trnsptn)'!$S$9:$S$534,'Wkpr-Stdy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Summary'!$S$9:$S$238,'Wkpr-201612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T454" s="27">
        <f>SUMIFS('Wkpr-Stdy Bal (ex. trnsptn)'!$T$9:$T$534,'Wkpr-Stdy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Summary'!$T$9:$T$238,'Wkpr-201612 TTP Adj Summary'!$B$9:$B$238,'Att B1 123118 Depr_Chg-ex trans'!$B454,'Wkpr-201612 TTP Adj Summary'!$C$9:$C$238,'Att B1 123118 Depr_Chg-ex trans'!$C454,'Wkpr-201612 TTP Adj Summary'!$D$9:$D$238,'Att B1 123118 Depr_Chg-ex trans'!$D454)</f>
        <v>222.74672499999997</v>
      </c>
      <c r="U454" s="27">
        <f>SUMIFS('Wkpr-Stdy Bal (ex. trnsptn)'!$U$9:$U$534,'Wkpr-Stdy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Summary'!$U$9:$U$238,'Wkpr-201612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</row>
    <row r="455" spans="2:21" x14ac:dyDescent="0.2">
      <c r="B455" s="26" t="s">
        <v>104</v>
      </c>
      <c r="C455" s="26" t="s">
        <v>68</v>
      </c>
      <c r="D455" s="26">
        <f t="shared" si="154"/>
        <v>376000</v>
      </c>
      <c r="E455" s="36">
        <v>376</v>
      </c>
      <c r="F455" s="26" t="s">
        <v>121</v>
      </c>
      <c r="G455" s="27">
        <f>SUMIFS('Wkpr-Stdy Bal (ex. trnsptn)'!$G$9:$G$534,'Wkpr-Stdy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Summary'!$G$9:$G$238,'Wkpr-201612 TTP Adj Summary'!$B$9:$B$238,'Att B1 123118 Depr_Chg-ex trans'!$B455,'Wkpr-201612 TTP Adj Summary'!$C$9:$C$238,'Att B1 123118 Depr_Chg-ex trans'!$C455,'Wkpr-201612 TTP Adj Summary'!$D$9:$D$238,'Att B1 123118 Depr_Chg-ex trans'!$D455)</f>
        <v>123071728.89</v>
      </c>
      <c r="I455" s="37">
        <f>'Wkpr-Stdy Bal (ex. trnsptn)'!I451</f>
        <v>2.3899999999999998E-2</v>
      </c>
      <c r="J455" s="28">
        <f t="shared" si="155"/>
        <v>2941414.3204709999</v>
      </c>
      <c r="L455" s="37">
        <f>'Wkpr-Stdy Bal (ex. trnsptn)'!L451</f>
        <v>2.2800000000000001E-2</v>
      </c>
      <c r="N455" s="28">
        <f t="shared" si="156"/>
        <v>2806035.4186920002</v>
      </c>
      <c r="O455" s="28">
        <f t="shared" si="157"/>
        <v>-135378.90177899972</v>
      </c>
      <c r="Q455" s="27">
        <f>SUMIFS('Wkpr-Stdy Bal (ex. trnsptn)'!$Q$9:$Q$534,'Wkpr-Stdy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Summary'!$Q$9:$Q$238,'Wkpr-201612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R455" s="27">
        <f>SUMIFS('Wkpr-Stdy Bal (ex. trnsptn)'!$R$9:$R$534,'Wkpr-Stdy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Summary'!$R$9:$R$238,'Wkpr-201612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S455" s="27">
        <f>SUMIFS('Wkpr-Stdy Bal (ex. trnsptn)'!$S$9:$S$534,'Wkpr-Stdy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Summary'!$S$9:$S$238,'Wkpr-201612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T455" s="27">
        <f>SUMIFS('Wkpr-Stdy Bal (ex. trnsptn)'!$T$9:$T$534,'Wkpr-Stdy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Summary'!$T$9:$T$238,'Wkpr-201612 TTP Adj Summary'!$B$9:$B$238,'Att B1 123118 Depr_Chg-ex trans'!$B455,'Wkpr-201612 TTP Adj Summary'!$C$9:$C$238,'Att B1 123118 Depr_Chg-ex trans'!$C455,'Wkpr-201612 TTP Adj Summary'!$D$9:$D$238,'Att B1 123118 Depr_Chg-ex trans'!$D455)</f>
        <v>-135378.90177899972</v>
      </c>
      <c r="U455" s="27">
        <f>SUMIFS('Wkpr-Stdy Bal (ex. trnsptn)'!$U$9:$U$534,'Wkpr-Stdy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Summary'!$U$9:$U$238,'Wkpr-201612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</row>
    <row r="456" spans="2:21" x14ac:dyDescent="0.2">
      <c r="B456" s="26" t="s">
        <v>104</v>
      </c>
      <c r="C456" s="26" t="s">
        <v>68</v>
      </c>
      <c r="D456" s="26">
        <f t="shared" si="154"/>
        <v>378000</v>
      </c>
      <c r="E456" s="36">
        <v>378</v>
      </c>
      <c r="F456" s="26" t="s">
        <v>122</v>
      </c>
      <c r="G456" s="27">
        <f>SUMIFS('Wkpr-Stdy Bal (ex. trnsptn)'!$G$9:$G$534,'Wkpr-Stdy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Summary'!$G$9:$G$238,'Wkpr-201612 TTP Adj Summary'!$B$9:$B$238,'Att B1 123118 Depr_Chg-ex trans'!$B456,'Wkpr-201612 TTP Adj Summary'!$C$9:$C$238,'Att B1 123118 Depr_Chg-ex trans'!$C456,'Wkpr-201612 TTP Adj Summary'!$D$9:$D$238,'Att B1 123118 Depr_Chg-ex trans'!$D456)</f>
        <v>2409592.17</v>
      </c>
      <c r="I456" s="37">
        <f>'Wkpr-Stdy Bal (ex. trnsptn)'!I452</f>
        <v>3.5799999999999998E-2</v>
      </c>
      <c r="J456" s="28">
        <f t="shared" si="155"/>
        <v>86263.39968599999</v>
      </c>
      <c r="L456" s="37">
        <f>'Wkpr-Stdy Bal (ex. trnsptn)'!L452</f>
        <v>3.3700000000000001E-2</v>
      </c>
      <c r="N456" s="28">
        <f t="shared" si="156"/>
        <v>81203.256129000001</v>
      </c>
      <c r="O456" s="28">
        <f t="shared" si="157"/>
        <v>-5060.1435569999885</v>
      </c>
      <c r="Q456" s="27">
        <f>SUMIFS('Wkpr-Stdy Bal (ex. trnsptn)'!$Q$9:$Q$534,'Wkpr-Stdy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Summary'!$Q$9:$Q$238,'Wkpr-201612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R456" s="27">
        <f>SUMIFS('Wkpr-Stdy Bal (ex. trnsptn)'!$R$9:$R$534,'Wkpr-Stdy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Summary'!$R$9:$R$238,'Wkpr-201612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S456" s="27">
        <f>SUMIFS('Wkpr-Stdy Bal (ex. trnsptn)'!$S$9:$S$534,'Wkpr-Stdy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Summary'!$S$9:$S$238,'Wkpr-201612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T456" s="27">
        <f>SUMIFS('Wkpr-Stdy Bal (ex. trnsptn)'!$T$9:$T$534,'Wkpr-Stdy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Summary'!$T$9:$T$238,'Wkpr-201612 TTP Adj Summary'!$B$9:$B$238,'Att B1 123118 Depr_Chg-ex trans'!$B456,'Wkpr-201612 TTP Adj Summary'!$C$9:$C$238,'Att B1 123118 Depr_Chg-ex trans'!$C456,'Wkpr-201612 TTP Adj Summary'!$D$9:$D$238,'Att B1 123118 Depr_Chg-ex trans'!$D456)</f>
        <v>-5060.1435569999885</v>
      </c>
      <c r="U456" s="27">
        <f>SUMIFS('Wkpr-Stdy Bal (ex. trnsptn)'!$U$9:$U$534,'Wkpr-Stdy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Summary'!$U$9:$U$238,'Wkpr-201612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</row>
    <row r="457" spans="2:21" x14ac:dyDescent="0.2">
      <c r="B457" s="26" t="s">
        <v>104</v>
      </c>
      <c r="C457" s="26" t="s">
        <v>68</v>
      </c>
      <c r="D457" s="26">
        <f t="shared" si="154"/>
        <v>379000</v>
      </c>
      <c r="E457" s="36">
        <v>379</v>
      </c>
      <c r="F457" s="26" t="s">
        <v>123</v>
      </c>
      <c r="G457" s="27">
        <f>SUMIFS('Wkpr-Stdy Bal (ex. trnsptn)'!$G$9:$G$534,'Wkpr-Stdy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Summary'!$G$9:$G$238,'Wkpr-201612 TTP Adj Summary'!$B$9:$B$238,'Att B1 123118 Depr_Chg-ex trans'!$B457,'Wkpr-201612 TTP Adj Summary'!$C$9:$C$238,'Att B1 123118 Depr_Chg-ex trans'!$C457,'Wkpr-201612 TTP Adj Summary'!$D$9:$D$238,'Att B1 123118 Depr_Chg-ex trans'!$D457)</f>
        <v>4477230.91</v>
      </c>
      <c r="I457" s="37">
        <f>'Wkpr-Stdy Bal (ex. trnsptn)'!I453</f>
        <v>2.87E-2</v>
      </c>
      <c r="J457" s="28">
        <f t="shared" si="155"/>
        <v>128496.52711700001</v>
      </c>
      <c r="L457" s="37">
        <f>'Wkpr-Stdy Bal (ex. trnsptn)'!L453</f>
        <v>2.6599999999999999E-2</v>
      </c>
      <c r="N457" s="28">
        <f t="shared" si="156"/>
        <v>119094.342206</v>
      </c>
      <c r="O457" s="28">
        <f t="shared" si="157"/>
        <v>-9402.1849110000039</v>
      </c>
      <c r="Q457" s="27">
        <f>SUMIFS('Wkpr-Stdy Bal (ex. trnsptn)'!$Q$9:$Q$534,'Wkpr-Stdy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Summary'!$Q$9:$Q$238,'Wkpr-201612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R457" s="27">
        <f>SUMIFS('Wkpr-Stdy Bal (ex. trnsptn)'!$R$9:$R$534,'Wkpr-Stdy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Summary'!$R$9:$R$238,'Wkpr-201612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S457" s="27">
        <f>SUMIFS('Wkpr-Stdy Bal (ex. trnsptn)'!$S$9:$S$534,'Wkpr-Stdy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Summary'!$S$9:$S$238,'Wkpr-201612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T457" s="27">
        <f>SUMIFS('Wkpr-Stdy Bal (ex. trnsptn)'!$T$9:$T$534,'Wkpr-Stdy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Summary'!$T$9:$T$238,'Wkpr-201612 TTP Adj Summary'!$B$9:$B$238,'Att B1 123118 Depr_Chg-ex trans'!$B457,'Wkpr-201612 TTP Adj Summary'!$C$9:$C$238,'Att B1 123118 Depr_Chg-ex trans'!$C457,'Wkpr-201612 TTP Adj Summary'!$D$9:$D$238,'Att B1 123118 Depr_Chg-ex trans'!$D457)</f>
        <v>-9402.1849110000039</v>
      </c>
      <c r="U457" s="27">
        <f>SUMIFS('Wkpr-Stdy Bal (ex. trnsptn)'!$U$9:$U$534,'Wkpr-Stdy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Summary'!$U$9:$U$238,'Wkpr-201612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</row>
    <row r="458" spans="2:21" x14ac:dyDescent="0.2">
      <c r="B458" s="26" t="s">
        <v>104</v>
      </c>
      <c r="C458" s="26" t="s">
        <v>68</v>
      </c>
      <c r="D458" s="26">
        <f t="shared" si="154"/>
        <v>380000</v>
      </c>
      <c r="E458" s="36">
        <v>380</v>
      </c>
      <c r="F458" s="26" t="s">
        <v>124</v>
      </c>
      <c r="G458" s="27">
        <f>SUMIFS('Wkpr-Stdy Bal (ex. trnsptn)'!$G$9:$G$534,'Wkpr-Stdy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Summary'!$G$9:$G$238,'Wkpr-201612 TTP Adj Summary'!$B$9:$B$238,'Att B1 123118 Depr_Chg-ex trans'!$B458,'Wkpr-201612 TTP Adj Summary'!$C$9:$C$238,'Att B1 123118 Depr_Chg-ex trans'!$C458,'Wkpr-201612 TTP Adj Summary'!$D$9:$D$238,'Att B1 123118 Depr_Chg-ex trans'!$D458)</f>
        <v>80530738.810000002</v>
      </c>
      <c r="I458" s="37">
        <f>'Wkpr-Stdy Bal (ex. trnsptn)'!I454</f>
        <v>2.4199999999999999E-2</v>
      </c>
      <c r="J458" s="28">
        <f t="shared" si="155"/>
        <v>1948843.8792020001</v>
      </c>
      <c r="L458" s="37">
        <f>'Wkpr-Stdy Bal (ex. trnsptn)'!L454</f>
        <v>2.4500000000000001E-2</v>
      </c>
      <c r="N458" s="28">
        <f t="shared" si="156"/>
        <v>1973003.1008450002</v>
      </c>
      <c r="O458" s="28">
        <f t="shared" si="157"/>
        <v>24159.221643000143</v>
      </c>
      <c r="Q458" s="27">
        <f>SUMIFS('Wkpr-Stdy Bal (ex. trnsptn)'!$Q$9:$Q$534,'Wkpr-Stdy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Summary'!$Q$9:$Q$238,'Wkpr-201612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R458" s="27">
        <f>SUMIFS('Wkpr-Stdy Bal (ex. trnsptn)'!$R$9:$R$534,'Wkpr-Stdy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Summary'!$R$9:$R$238,'Wkpr-201612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S458" s="27">
        <f>SUMIFS('Wkpr-Stdy Bal (ex. trnsptn)'!$S$9:$S$534,'Wkpr-Stdy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Summary'!$S$9:$S$238,'Wkpr-201612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T458" s="27">
        <f>SUMIFS('Wkpr-Stdy Bal (ex. trnsptn)'!$T$9:$T$534,'Wkpr-Stdy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Summary'!$T$9:$T$238,'Wkpr-201612 TTP Adj Summary'!$B$9:$B$238,'Att B1 123118 Depr_Chg-ex trans'!$B458,'Wkpr-201612 TTP Adj Summary'!$C$9:$C$238,'Att B1 123118 Depr_Chg-ex trans'!$C458,'Wkpr-201612 TTP Adj Summary'!$D$9:$D$238,'Att B1 123118 Depr_Chg-ex trans'!$D458)</f>
        <v>24159.221643000143</v>
      </c>
      <c r="U458" s="27">
        <f>SUMIFS('Wkpr-Stdy Bal (ex. trnsptn)'!$U$9:$U$534,'Wkpr-Stdy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Summary'!$U$9:$U$238,'Wkpr-201612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</row>
    <row r="459" spans="2:21" x14ac:dyDescent="0.2">
      <c r="B459" s="26" t="s">
        <v>104</v>
      </c>
      <c r="C459" s="26" t="s">
        <v>68</v>
      </c>
      <c r="D459" s="26">
        <f t="shared" si="154"/>
        <v>381000</v>
      </c>
      <c r="E459" s="36">
        <v>381</v>
      </c>
      <c r="F459" s="26" t="s">
        <v>75</v>
      </c>
      <c r="G459" s="27">
        <f>SUMIFS('Wkpr-Stdy Bal (ex. trnsptn)'!$G$9:$G$534,'Wkpr-Stdy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Summary'!$G$9:$G$238,'Wkpr-201612 TTP Adj Summary'!$B$9:$B$238,'Att B1 123118 Depr_Chg-ex trans'!$B459,'Wkpr-201612 TTP Adj Summary'!$C$9:$C$238,'Att B1 123118 Depr_Chg-ex trans'!$C459,'Wkpr-201612 TTP Adj Summary'!$D$9:$D$238,'Att B1 123118 Depr_Chg-ex trans'!$D459)</f>
        <v>29440335.649999999</v>
      </c>
      <c r="I459" s="37">
        <f>'Wkpr-Stdy Bal (ex. trnsptn)'!I455</f>
        <v>2.76E-2</v>
      </c>
      <c r="J459" s="28">
        <f t="shared" si="155"/>
        <v>812553.26393999998</v>
      </c>
      <c r="L459" s="37">
        <f>'Wkpr-Stdy Bal (ex. trnsptn)'!L455</f>
        <v>2.18E-2</v>
      </c>
      <c r="N459" s="28">
        <f t="shared" si="156"/>
        <v>641799.31716999994</v>
      </c>
      <c r="O459" s="28">
        <f t="shared" si="157"/>
        <v>-170753.94677000004</v>
      </c>
      <c r="Q459" s="27">
        <f>SUMIFS('Wkpr-Stdy Bal (ex. trnsptn)'!$Q$9:$Q$534,'Wkpr-Stdy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Summary'!$Q$9:$Q$238,'Wkpr-201612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R459" s="27">
        <f>SUMIFS('Wkpr-Stdy Bal (ex. trnsptn)'!$R$9:$R$534,'Wkpr-Stdy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Summary'!$R$9:$R$238,'Wkpr-201612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S459" s="27">
        <f>SUMIFS('Wkpr-Stdy Bal (ex. trnsptn)'!$S$9:$S$534,'Wkpr-Stdy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Summary'!$S$9:$S$238,'Wkpr-201612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T459" s="27">
        <f>SUMIFS('Wkpr-Stdy Bal (ex. trnsptn)'!$T$9:$T$534,'Wkpr-Stdy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Summary'!$T$9:$T$238,'Wkpr-201612 TTP Adj Summary'!$B$9:$B$238,'Att B1 123118 Depr_Chg-ex trans'!$B459,'Wkpr-201612 TTP Adj Summary'!$C$9:$C$238,'Att B1 123118 Depr_Chg-ex trans'!$C459,'Wkpr-201612 TTP Adj Summary'!$D$9:$D$238,'Att B1 123118 Depr_Chg-ex trans'!$D459)</f>
        <v>-170753.94677000004</v>
      </c>
      <c r="U459" s="27">
        <f>SUMIFS('Wkpr-Stdy Bal (ex. trnsptn)'!$U$9:$U$534,'Wkpr-Stdy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Summary'!$U$9:$U$238,'Wkpr-201612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</row>
    <row r="460" spans="2:21" x14ac:dyDescent="0.2">
      <c r="B460" s="26" t="s">
        <v>104</v>
      </c>
      <c r="C460" s="26" t="s">
        <v>68</v>
      </c>
      <c r="D460" s="26">
        <f t="shared" si="154"/>
        <v>385000</v>
      </c>
      <c r="E460" s="36">
        <v>385</v>
      </c>
      <c r="F460" s="26" t="s">
        <v>125</v>
      </c>
      <c r="G460" s="27">
        <f>SUMIFS('Wkpr-Stdy Bal (ex. trnsptn)'!$G$9:$G$534,'Wkpr-Stdy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Summary'!$G$9:$G$238,'Wkpr-201612 TTP Adj Summary'!$B$9:$B$238,'Att B1 123118 Depr_Chg-ex trans'!$B460,'Wkpr-201612 TTP Adj Summary'!$C$9:$C$238,'Att B1 123118 Depr_Chg-ex trans'!$C460,'Wkpr-201612 TTP Adj Summary'!$D$9:$D$238,'Att B1 123118 Depr_Chg-ex trans'!$D460)</f>
        <v>929220.46</v>
      </c>
      <c r="I460" s="37">
        <f>'Wkpr-Stdy Bal (ex. trnsptn)'!I456</f>
        <v>1.8800000000000001E-2</v>
      </c>
      <c r="J460" s="28">
        <f t="shared" si="155"/>
        <v>17469.344647999998</v>
      </c>
      <c r="L460" s="37">
        <f>'Wkpr-Stdy Bal (ex. trnsptn)'!L456</f>
        <v>1.7299999999999999E-2</v>
      </c>
      <c r="N460" s="28">
        <f t="shared" si="156"/>
        <v>16075.513958</v>
      </c>
      <c r="O460" s="28">
        <f t="shared" si="157"/>
        <v>-1393.8306899999989</v>
      </c>
      <c r="Q460" s="27">
        <f>SUMIFS('Wkpr-Stdy Bal (ex. trnsptn)'!$Q$9:$Q$534,'Wkpr-Stdy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Summary'!$Q$9:$Q$238,'Wkpr-201612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R460" s="27">
        <f>SUMIFS('Wkpr-Stdy Bal (ex. trnsptn)'!$R$9:$R$534,'Wkpr-Stdy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Summary'!$R$9:$R$238,'Wkpr-201612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S460" s="27">
        <f>SUMIFS('Wkpr-Stdy Bal (ex. trnsptn)'!$S$9:$S$534,'Wkpr-Stdy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Summary'!$S$9:$S$238,'Wkpr-201612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T460" s="27">
        <f>SUMIFS('Wkpr-Stdy Bal (ex. trnsptn)'!$T$9:$T$534,'Wkpr-Stdy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Summary'!$T$9:$T$238,'Wkpr-201612 TTP Adj Summary'!$B$9:$B$238,'Att B1 123118 Depr_Chg-ex trans'!$B460,'Wkpr-201612 TTP Adj Summary'!$C$9:$C$238,'Att B1 123118 Depr_Chg-ex trans'!$C460,'Wkpr-201612 TTP Adj Summary'!$D$9:$D$238,'Att B1 123118 Depr_Chg-ex trans'!$D460)</f>
        <v>-1393.8306899999989</v>
      </c>
      <c r="U460" s="27">
        <f>SUMIFS('Wkpr-Stdy Bal (ex. trnsptn)'!$U$9:$U$534,'Wkpr-Stdy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Summary'!$U$9:$U$238,'Wkpr-201612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</row>
    <row r="461" spans="2:21" x14ac:dyDescent="0.2">
      <c r="F461" s="26" t="s">
        <v>38</v>
      </c>
      <c r="G461" s="40">
        <f>SUM(G453:G460)</f>
        <v>241412520.51000002</v>
      </c>
      <c r="I461" s="76">
        <f>J461/G461</f>
        <v>2.4627420624481342E-2</v>
      </c>
      <c r="J461" s="40">
        <f>SUM(J453:J460)</f>
        <v>5945367.6866159998</v>
      </c>
      <c r="L461" s="76">
        <f>N461/G461</f>
        <v>2.339307839026546E-2</v>
      </c>
      <c r="N461" s="40">
        <f>SUM(N453:N460)</f>
        <v>5647382.016681999</v>
      </c>
      <c r="O461" s="40">
        <f>SUM(O453:O460)</f>
        <v>-297985.6699339996</v>
      </c>
      <c r="Q461" s="40">
        <f>SUM(Q453:Q460)</f>
        <v>0</v>
      </c>
      <c r="R461" s="40">
        <f>SUM(R453:R460)</f>
        <v>0</v>
      </c>
      <c r="S461" s="40">
        <f>SUM(S453:S460)</f>
        <v>0</v>
      </c>
      <c r="T461" s="40">
        <f>SUM(T453:T460)</f>
        <v>-297985.6699339996</v>
      </c>
      <c r="U461" s="40">
        <f>SUM(U453:U460)</f>
        <v>0</v>
      </c>
    </row>
    <row r="462" spans="2:21" x14ac:dyDescent="0.2">
      <c r="J462" s="28"/>
      <c r="N462" s="28"/>
      <c r="O462" s="28"/>
      <c r="Q462" s="28"/>
      <c r="R462" s="28"/>
      <c r="S462" s="28"/>
      <c r="T462" s="28"/>
      <c r="U462" s="28"/>
    </row>
    <row r="463" spans="2:21" x14ac:dyDescent="0.2">
      <c r="E463" s="26" t="s">
        <v>126</v>
      </c>
      <c r="J463" s="28"/>
      <c r="N463" s="28"/>
      <c r="O463" s="28"/>
      <c r="Q463" s="28"/>
      <c r="R463" s="28"/>
      <c r="S463" s="28"/>
      <c r="T463" s="28"/>
      <c r="U463" s="28"/>
    </row>
    <row r="464" spans="2:21" x14ac:dyDescent="0.2">
      <c r="B464" s="26" t="s">
        <v>104</v>
      </c>
      <c r="C464" s="26" t="s">
        <v>119</v>
      </c>
      <c r="D464" s="26">
        <f t="shared" ref="D464:D472" si="158">E464*1000</f>
        <v>374400</v>
      </c>
      <c r="E464" s="26">
        <v>374.4</v>
      </c>
      <c r="F464" s="26" t="s">
        <v>69</v>
      </c>
      <c r="G464" s="27">
        <f>SUMIFS('Wkpr-Stdy Bal (ex. trnsptn)'!$G$9:$G$534,'Wkpr-Stdy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Summary'!$G$9:$G$238,'Wkpr-201612 TTP Adj Summary'!$B$9:$B$238,'Att B1 123118 Depr_Chg-ex trans'!$B464,'Wkpr-201612 TTP Adj Summary'!$C$9:$C$238,'Att B1 123118 Depr_Chg-ex trans'!$C464,'Wkpr-201612 TTP Adj Summary'!$D$9:$D$238,'Att B1 123118 Depr_Chg-ex trans'!$D464)</f>
        <v>451659.67</v>
      </c>
      <c r="I464" s="37">
        <f>'Wkpr-Stdy Bal (ex. trnsptn)'!I460</f>
        <v>2.01E-2</v>
      </c>
      <c r="J464" s="28">
        <f t="shared" ref="J464:J471" si="159">G464*I464</f>
        <v>9078.3593669999991</v>
      </c>
      <c r="L464" s="37">
        <f>'Wkpr-Stdy Bal (ex. trnsptn)'!L460</f>
        <v>1.66E-2</v>
      </c>
      <c r="N464" s="28">
        <f t="shared" ref="N464:N472" si="160">G464*L464</f>
        <v>7497.5505219999995</v>
      </c>
      <c r="O464" s="28">
        <f t="shared" ref="O464:O472" si="161">N464-J464</f>
        <v>-1580.8088449999996</v>
      </c>
      <c r="Q464" s="27">
        <f>SUMIFS('Wkpr-Stdy Bal (ex. trnsptn)'!$Q$9:$Q$534,'Wkpr-Stdy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Summary'!$Q$9:$Q$238,'Wkpr-201612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R464" s="27">
        <f>SUMIFS('Wkpr-Stdy Bal (ex. trnsptn)'!$R$9:$R$534,'Wkpr-Stdy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Summary'!$R$9:$R$238,'Wkpr-201612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S464" s="27">
        <f>SUMIFS('Wkpr-Stdy Bal (ex. trnsptn)'!$S$9:$S$534,'Wkpr-Stdy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Summary'!$S$9:$S$238,'Wkpr-201612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T464" s="27">
        <f>SUMIFS('Wkpr-Stdy Bal (ex. trnsptn)'!$T$9:$T$534,'Wkpr-Stdy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Summary'!$T$9:$T$238,'Wkpr-201612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U464" s="27">
        <f>SUMIFS('Wkpr-Stdy Bal (ex. trnsptn)'!$U$9:$U$534,'Wkpr-Stdy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Summary'!$U$9:$U$238,'Wkpr-201612 TTP Adj Summary'!$B$9:$B$238,'Att B1 123118 Depr_Chg-ex trans'!$B464,'Wkpr-201612 TTP Adj Summary'!$C$9:$C$238,'Att B1 123118 Depr_Chg-ex trans'!$C464,'Wkpr-201612 TTP Adj Summary'!$D$9:$D$238,'Att B1 123118 Depr_Chg-ex trans'!$D464)</f>
        <v>-1580.8088449999996</v>
      </c>
    </row>
    <row r="465" spans="2:21" x14ac:dyDescent="0.2">
      <c r="B465" s="26" t="s">
        <v>104</v>
      </c>
      <c r="C465" s="26" t="s">
        <v>119</v>
      </c>
      <c r="D465" s="26">
        <f t="shared" si="158"/>
        <v>375000</v>
      </c>
      <c r="E465" s="36">
        <v>375</v>
      </c>
      <c r="F465" s="26" t="s">
        <v>31</v>
      </c>
      <c r="G465" s="27">
        <f>SUMIFS('Wkpr-Stdy Bal (ex. trnsptn)'!$G$9:$G$534,'Wkpr-Stdy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Summary'!$G$9:$G$238,'Wkpr-201612 TTP Adj Summary'!$B$9:$B$238,'Att B1 123118 Depr_Chg-ex trans'!$B465,'Wkpr-201612 TTP Adj Summary'!$C$9:$C$238,'Att B1 123118 Depr_Chg-ex trans'!$C465,'Wkpr-201612 TTP Adj Summary'!$D$9:$D$238,'Att B1 123118 Depr_Chg-ex trans'!$D465)</f>
        <v>553531.64</v>
      </c>
      <c r="I465" s="37">
        <f>'Wkpr-Stdy Bal (ex. trnsptn)'!I461</f>
        <v>1.8499999999999999E-2</v>
      </c>
      <c r="J465" s="28">
        <f t="shared" si="159"/>
        <v>10240.33534</v>
      </c>
      <c r="L465" s="37">
        <f>'Wkpr-Stdy Bal (ex. trnsptn)'!L461</f>
        <v>2.0400000000000001E-2</v>
      </c>
      <c r="N465" s="28">
        <f t="shared" si="160"/>
        <v>11292.045456000002</v>
      </c>
      <c r="O465" s="28">
        <f t="shared" si="161"/>
        <v>1051.710116000002</v>
      </c>
      <c r="Q465" s="27">
        <f>SUMIFS('Wkpr-Stdy Bal (ex. trnsptn)'!$Q$9:$Q$534,'Wkpr-Stdy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Summary'!$Q$9:$Q$238,'Wkpr-201612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R465" s="27">
        <f>SUMIFS('Wkpr-Stdy Bal (ex. trnsptn)'!$R$9:$R$534,'Wkpr-Stdy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Summary'!$R$9:$R$238,'Wkpr-201612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S465" s="27">
        <f>SUMIFS('Wkpr-Stdy Bal (ex. trnsptn)'!$S$9:$S$534,'Wkpr-Stdy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Summary'!$S$9:$S$238,'Wkpr-201612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T465" s="27">
        <f>SUMIFS('Wkpr-Stdy Bal (ex. trnsptn)'!$T$9:$T$534,'Wkpr-Stdy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Summary'!$T$9:$T$238,'Wkpr-201612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U465" s="27">
        <f>SUMIFS('Wkpr-Stdy Bal (ex. trnsptn)'!$U$9:$U$534,'Wkpr-Stdy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Summary'!$U$9:$U$238,'Wkpr-201612 TTP Adj Summary'!$B$9:$B$238,'Att B1 123118 Depr_Chg-ex trans'!$B465,'Wkpr-201612 TTP Adj Summary'!$C$9:$C$238,'Att B1 123118 Depr_Chg-ex trans'!$C465,'Wkpr-201612 TTP Adj Summary'!$D$9:$D$238,'Att B1 123118 Depr_Chg-ex trans'!$D465)</f>
        <v>1051.710116000002</v>
      </c>
    </row>
    <row r="466" spans="2:21" x14ac:dyDescent="0.2">
      <c r="B466" s="26" t="s">
        <v>104</v>
      </c>
      <c r="C466" s="26" t="s">
        <v>119</v>
      </c>
      <c r="D466" s="26">
        <f t="shared" si="158"/>
        <v>376000</v>
      </c>
      <c r="E466" s="36">
        <v>376</v>
      </c>
      <c r="F466" s="26" t="s">
        <v>121</v>
      </c>
      <c r="G466" s="27">
        <f>SUMIFS('Wkpr-Stdy Bal (ex. trnsptn)'!$G$9:$G$534,'Wkpr-Stdy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Summary'!$G$9:$G$238,'Wkpr-201612 TTP Adj Summary'!$B$9:$B$238,'Att B1 123118 Depr_Chg-ex trans'!$B466,'Wkpr-201612 TTP Adj Summary'!$C$9:$C$238,'Att B1 123118 Depr_Chg-ex trans'!$C466,'Wkpr-201612 TTP Adj Summary'!$D$9:$D$238,'Att B1 123118 Depr_Chg-ex trans'!$D466)</f>
        <v>231140831.59999999</v>
      </c>
      <c r="I466" s="37">
        <f>'Wkpr-Stdy Bal (ex. trnsptn)'!I462</f>
        <v>1.9400000000000001E-2</v>
      </c>
      <c r="J466" s="28">
        <f t="shared" si="159"/>
        <v>4484132.1330399998</v>
      </c>
      <c r="L466" s="37">
        <f>'Wkpr-Stdy Bal (ex. trnsptn)'!L462</f>
        <v>1.89E-2</v>
      </c>
      <c r="N466" s="28">
        <f t="shared" si="160"/>
        <v>4368561.7172400001</v>
      </c>
      <c r="O466" s="28">
        <f t="shared" si="161"/>
        <v>-115570.41579999961</v>
      </c>
      <c r="Q466" s="27">
        <f>SUMIFS('Wkpr-Stdy Bal (ex. trnsptn)'!$Q$9:$Q$534,'Wkpr-Stdy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Summary'!$Q$9:$Q$238,'Wkpr-201612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R466" s="27">
        <f>SUMIFS('Wkpr-Stdy Bal (ex. trnsptn)'!$R$9:$R$534,'Wkpr-Stdy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Summary'!$R$9:$R$238,'Wkpr-201612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S466" s="27">
        <f>SUMIFS('Wkpr-Stdy Bal (ex. trnsptn)'!$S$9:$S$534,'Wkpr-Stdy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Summary'!$S$9:$S$238,'Wkpr-201612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T466" s="27">
        <f>SUMIFS('Wkpr-Stdy Bal (ex. trnsptn)'!$T$9:$T$534,'Wkpr-Stdy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Summary'!$T$9:$T$238,'Wkpr-201612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U466" s="27">
        <f>SUMIFS('Wkpr-Stdy Bal (ex. trnsptn)'!$U$9:$U$534,'Wkpr-Stdy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Summary'!$U$9:$U$238,'Wkpr-201612 TTP Adj Summary'!$B$9:$B$238,'Att B1 123118 Depr_Chg-ex trans'!$B466,'Wkpr-201612 TTP Adj Summary'!$C$9:$C$238,'Att B1 123118 Depr_Chg-ex trans'!$C466,'Wkpr-201612 TTP Adj Summary'!$D$9:$D$238,'Att B1 123118 Depr_Chg-ex trans'!$D466)</f>
        <v>-115570</v>
      </c>
    </row>
    <row r="467" spans="2:21" x14ac:dyDescent="0.2">
      <c r="B467" s="26" t="s">
        <v>104</v>
      </c>
      <c r="C467" s="26" t="s">
        <v>119</v>
      </c>
      <c r="D467" s="26">
        <f t="shared" si="158"/>
        <v>378000</v>
      </c>
      <c r="E467" s="36">
        <v>378</v>
      </c>
      <c r="F467" s="26" t="s">
        <v>122</v>
      </c>
      <c r="G467" s="27">
        <f>SUMIFS('Wkpr-Stdy Bal (ex. trnsptn)'!$G$9:$G$534,'Wkpr-Stdy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Summary'!$G$9:$G$238,'Wkpr-201612 TTP Adj Summary'!$B$9:$B$238,'Att B1 123118 Depr_Chg-ex trans'!$B467,'Wkpr-201612 TTP Adj Summary'!$C$9:$C$238,'Att B1 123118 Depr_Chg-ex trans'!$C467,'Wkpr-201612 TTP Adj Summary'!$D$9:$D$238,'Att B1 123118 Depr_Chg-ex trans'!$D467)</f>
        <v>5551954.5499999998</v>
      </c>
      <c r="I467" s="37">
        <f>'Wkpr-Stdy Bal (ex. trnsptn)'!I463</f>
        <v>2.5899999999999999E-2</v>
      </c>
      <c r="J467" s="28">
        <f t="shared" si="159"/>
        <v>143795.62284500001</v>
      </c>
      <c r="L467" s="37">
        <f>'Wkpr-Stdy Bal (ex. trnsptn)'!L463</f>
        <v>3.2000000000000001E-2</v>
      </c>
      <c r="N467" s="28">
        <f t="shared" si="160"/>
        <v>177662.54560000001</v>
      </c>
      <c r="O467" s="28">
        <f t="shared" si="161"/>
        <v>33866.922755000007</v>
      </c>
      <c r="Q467" s="27">
        <f>SUMIFS('Wkpr-Stdy Bal (ex. trnsptn)'!$Q$9:$Q$534,'Wkpr-Stdy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Summary'!$Q$9:$Q$238,'Wkpr-201612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R467" s="27">
        <f>SUMIFS('Wkpr-Stdy Bal (ex. trnsptn)'!$R$9:$R$534,'Wkpr-Stdy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Summary'!$R$9:$R$238,'Wkpr-201612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S467" s="27">
        <f>SUMIFS('Wkpr-Stdy Bal (ex. trnsptn)'!$S$9:$S$534,'Wkpr-Stdy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Summary'!$S$9:$S$238,'Wkpr-201612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T467" s="27">
        <f>SUMIFS('Wkpr-Stdy Bal (ex. trnsptn)'!$T$9:$T$534,'Wkpr-Stdy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Summary'!$T$9:$T$238,'Wkpr-201612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U467" s="27">
        <f>SUMIFS('Wkpr-Stdy Bal (ex. trnsptn)'!$U$9:$U$534,'Wkpr-Stdy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Summary'!$U$9:$U$238,'Wkpr-201612 TTP Adj Summary'!$B$9:$B$238,'Att B1 123118 Depr_Chg-ex trans'!$B467,'Wkpr-201612 TTP Adj Summary'!$C$9:$C$238,'Att B1 123118 Depr_Chg-ex trans'!$C467,'Wkpr-201612 TTP Adj Summary'!$D$9:$D$238,'Att B1 123118 Depr_Chg-ex trans'!$D467)</f>
        <v>33866.922755000007</v>
      </c>
    </row>
    <row r="468" spans="2:21" x14ac:dyDescent="0.2">
      <c r="B468" s="26" t="s">
        <v>104</v>
      </c>
      <c r="C468" s="26" t="s">
        <v>119</v>
      </c>
      <c r="D468" s="26">
        <f t="shared" si="158"/>
        <v>379000</v>
      </c>
      <c r="E468" s="36">
        <v>379</v>
      </c>
      <c r="F468" s="26" t="s">
        <v>123</v>
      </c>
      <c r="G468" s="27">
        <f>SUMIFS('Wkpr-Stdy Bal (ex. trnsptn)'!$G$9:$G$534,'Wkpr-Stdy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Summary'!$G$9:$G$238,'Wkpr-201612 TTP Adj Summary'!$B$9:$B$238,'Att B1 123118 Depr_Chg-ex trans'!$B468,'Wkpr-201612 TTP Adj Summary'!$C$9:$C$238,'Att B1 123118 Depr_Chg-ex trans'!$C468,'Wkpr-201612 TTP Adj Summary'!$D$9:$D$238,'Att B1 123118 Depr_Chg-ex trans'!$D468)</f>
        <v>2358566.73</v>
      </c>
      <c r="I468" s="37">
        <f>'Wkpr-Stdy Bal (ex. trnsptn)'!I464</f>
        <v>2.4299999999999999E-2</v>
      </c>
      <c r="J468" s="28">
        <f t="shared" si="159"/>
        <v>57313.171538999995</v>
      </c>
      <c r="L468" s="37">
        <f>'Wkpr-Stdy Bal (ex. trnsptn)'!L464</f>
        <v>2.7400000000000001E-2</v>
      </c>
      <c r="N468" s="28">
        <f t="shared" si="160"/>
        <v>64624.728402000001</v>
      </c>
      <c r="O468" s="28">
        <f t="shared" si="161"/>
        <v>7311.5568630000053</v>
      </c>
      <c r="Q468" s="27">
        <f>SUMIFS('Wkpr-Stdy Bal (ex. trnsptn)'!$Q$9:$Q$534,'Wkpr-Stdy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Summary'!$Q$9:$Q$238,'Wkpr-201612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R468" s="27">
        <f>SUMIFS('Wkpr-Stdy Bal (ex. trnsptn)'!$R$9:$R$534,'Wkpr-Stdy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Summary'!$R$9:$R$238,'Wkpr-201612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S468" s="27">
        <f>SUMIFS('Wkpr-Stdy Bal (ex. trnsptn)'!$S$9:$S$534,'Wkpr-Stdy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Summary'!$S$9:$S$238,'Wkpr-201612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T468" s="27">
        <f>SUMIFS('Wkpr-Stdy Bal (ex. trnsptn)'!$T$9:$T$534,'Wkpr-Stdy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Summary'!$T$9:$T$238,'Wkpr-201612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U468" s="27">
        <f>SUMIFS('Wkpr-Stdy Bal (ex. trnsptn)'!$U$9:$U$534,'Wkpr-Stdy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Summary'!$U$9:$U$238,'Wkpr-201612 TTP Adj Summary'!$B$9:$B$238,'Att B1 123118 Depr_Chg-ex trans'!$B468,'Wkpr-201612 TTP Adj Summary'!$C$9:$C$238,'Att B1 123118 Depr_Chg-ex trans'!$C468,'Wkpr-201612 TTP Adj Summary'!$D$9:$D$238,'Att B1 123118 Depr_Chg-ex trans'!$D468)</f>
        <v>7311.5568630000053</v>
      </c>
    </row>
    <row r="469" spans="2:21" x14ac:dyDescent="0.2">
      <c r="B469" s="26" t="s">
        <v>104</v>
      </c>
      <c r="C469" s="26" t="s">
        <v>119</v>
      </c>
      <c r="D469" s="26">
        <f t="shared" si="158"/>
        <v>380000</v>
      </c>
      <c r="E469" s="36">
        <v>380</v>
      </c>
      <c r="F469" s="26" t="s">
        <v>124</v>
      </c>
      <c r="G469" s="27">
        <f>SUMIFS('Wkpr-Stdy Bal (ex. trnsptn)'!$G$9:$G$534,'Wkpr-Stdy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Summary'!$G$9:$G$238,'Wkpr-201612 TTP Adj Summary'!$B$9:$B$238,'Att B1 123118 Depr_Chg-ex trans'!$B469,'Wkpr-201612 TTP Adj Summary'!$C$9:$C$238,'Att B1 123118 Depr_Chg-ex trans'!$C469,'Wkpr-201612 TTP Adj Summary'!$D$9:$D$238,'Att B1 123118 Depr_Chg-ex trans'!$D469)</f>
        <v>109088490.62</v>
      </c>
      <c r="I469" s="37">
        <f>'Wkpr-Stdy Bal (ex. trnsptn)'!I465</f>
        <v>1.6800000000000002E-2</v>
      </c>
      <c r="J469" s="28">
        <f t="shared" si="159"/>
        <v>1832686.6424160004</v>
      </c>
      <c r="L469" s="37">
        <f>'Wkpr-Stdy Bal (ex. trnsptn)'!L465</f>
        <v>2.0899999999999998E-2</v>
      </c>
      <c r="N469" s="28">
        <f t="shared" si="160"/>
        <v>2279949.4539580001</v>
      </c>
      <c r="O469" s="28">
        <f t="shared" si="161"/>
        <v>447262.81154199969</v>
      </c>
      <c r="Q469" s="27">
        <f>SUMIFS('Wkpr-Stdy Bal (ex. trnsptn)'!$Q$9:$Q$534,'Wkpr-Stdy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Summary'!$Q$9:$Q$238,'Wkpr-201612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R469" s="27">
        <f>SUMIFS('Wkpr-Stdy Bal (ex. trnsptn)'!$R$9:$R$534,'Wkpr-Stdy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Summary'!$R$9:$R$238,'Wkpr-201612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S469" s="27">
        <f>SUMIFS('Wkpr-Stdy Bal (ex. trnsptn)'!$S$9:$S$534,'Wkpr-Stdy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Summary'!$S$9:$S$238,'Wkpr-201612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T469" s="27">
        <f>SUMIFS('Wkpr-Stdy Bal (ex. trnsptn)'!$T$9:$T$534,'Wkpr-Stdy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Summary'!$T$9:$T$238,'Wkpr-201612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U469" s="27">
        <f>SUMIFS('Wkpr-Stdy Bal (ex. trnsptn)'!$U$9:$U$534,'Wkpr-Stdy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Summary'!$U$9:$U$238,'Wkpr-201612 TTP Adj Summary'!$B$9:$B$238,'Att B1 123118 Depr_Chg-ex trans'!$B469,'Wkpr-201612 TTP Adj Summary'!$C$9:$C$238,'Att B1 123118 Depr_Chg-ex trans'!$C469,'Wkpr-201612 TTP Adj Summary'!$D$9:$D$238,'Att B1 123118 Depr_Chg-ex trans'!$D469)</f>
        <v>447263</v>
      </c>
    </row>
    <row r="470" spans="2:21" x14ac:dyDescent="0.2">
      <c r="B470" s="26" t="s">
        <v>104</v>
      </c>
      <c r="C470" s="26" t="s">
        <v>119</v>
      </c>
      <c r="D470" s="26">
        <f t="shared" si="158"/>
        <v>381000</v>
      </c>
      <c r="E470" s="36">
        <v>381</v>
      </c>
      <c r="F470" s="26" t="s">
        <v>75</v>
      </c>
      <c r="G470" s="27">
        <f>SUMIFS('Wkpr-Stdy Bal (ex. trnsptn)'!$G$9:$G$534,'Wkpr-Stdy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Summary'!$G$9:$G$238,'Wkpr-201612 TTP Adj Summary'!$B$9:$B$238,'Att B1 123118 Depr_Chg-ex trans'!$B470,'Wkpr-201612 TTP Adj Summary'!$C$9:$C$238,'Att B1 123118 Depr_Chg-ex trans'!$C470,'Wkpr-201612 TTP Adj Summary'!$D$9:$D$238,'Att B1 123118 Depr_Chg-ex trans'!$D470)</f>
        <v>44070968.350000001</v>
      </c>
      <c r="I470" s="37">
        <f>'Wkpr-Stdy Bal (ex. trnsptn)'!I466</f>
        <v>3.1899999999999998E-2</v>
      </c>
      <c r="J470" s="28">
        <f t="shared" si="159"/>
        <v>1405863.8903649999</v>
      </c>
      <c r="L470" s="37">
        <f>'Wkpr-Stdy Bal (ex. trnsptn)'!L466</f>
        <v>3.3599999999999998E-2</v>
      </c>
      <c r="N470" s="28">
        <f t="shared" si="160"/>
        <v>1480784.5365599999</v>
      </c>
      <c r="O470" s="28">
        <f t="shared" si="161"/>
        <v>74920.646195000038</v>
      </c>
      <c r="Q470" s="27">
        <f>SUMIFS('Wkpr-Stdy Bal (ex. trnsptn)'!$Q$9:$Q$534,'Wkpr-Stdy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Summary'!$Q$9:$Q$238,'Wkpr-201612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R470" s="27">
        <f>SUMIFS('Wkpr-Stdy Bal (ex. trnsptn)'!$R$9:$R$534,'Wkpr-Stdy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Summary'!$R$9:$R$238,'Wkpr-201612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S470" s="27">
        <f>SUMIFS('Wkpr-Stdy Bal (ex. trnsptn)'!$S$9:$S$534,'Wkpr-Stdy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Summary'!$S$9:$S$238,'Wkpr-201612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T470" s="27">
        <f>SUMIFS('Wkpr-Stdy Bal (ex. trnsptn)'!$T$9:$T$534,'Wkpr-Stdy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Summary'!$T$9:$T$238,'Wkpr-201612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U470" s="27">
        <f>SUMIFS('Wkpr-Stdy Bal (ex. trnsptn)'!$U$9:$U$534,'Wkpr-Stdy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Summary'!$U$9:$U$238,'Wkpr-201612 TTP Adj Summary'!$B$9:$B$238,'Att B1 123118 Depr_Chg-ex trans'!$B470,'Wkpr-201612 TTP Adj Summary'!$C$9:$C$238,'Att B1 123118 Depr_Chg-ex trans'!$C470,'Wkpr-201612 TTP Adj Summary'!$D$9:$D$238,'Att B1 123118 Depr_Chg-ex trans'!$D470)</f>
        <v>74920.646195000038</v>
      </c>
    </row>
    <row r="471" spans="2:21" x14ac:dyDescent="0.2">
      <c r="B471" s="42" t="s">
        <v>104</v>
      </c>
      <c r="C471" s="42" t="s">
        <v>119</v>
      </c>
      <c r="D471" s="42">
        <f t="shared" si="158"/>
        <v>385000</v>
      </c>
      <c r="E471" s="36">
        <v>385</v>
      </c>
      <c r="F471" s="26" t="s">
        <v>125</v>
      </c>
      <c r="G471" s="27">
        <f>SUMIFS('Wkpr-Stdy Bal (ex. trnsptn)'!$G$9:$G$534,'Wkpr-Stdy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Summary'!$G$9:$G$238,'Wkpr-201612 TTP Adj Summary'!$B$9:$B$238,'Att B1 123118 Depr_Chg-ex trans'!$B471,'Wkpr-201612 TTP Adj Summary'!$C$9:$C$238,'Att B1 123118 Depr_Chg-ex trans'!$C471,'Wkpr-201612 TTP Adj Summary'!$D$9:$D$238,'Att B1 123118 Depr_Chg-ex trans'!$D471)</f>
        <v>2131468.15</v>
      </c>
      <c r="I471" s="37">
        <f>'Wkpr-Stdy Bal (ex. trnsptn)'!I467</f>
        <v>1.2900000000000002E-2</v>
      </c>
      <c r="J471" s="28">
        <f t="shared" si="159"/>
        <v>27495.939135000004</v>
      </c>
      <c r="L471" s="37">
        <f>'Wkpr-Stdy Bal (ex. trnsptn)'!L467</f>
        <v>1.43E-2</v>
      </c>
      <c r="N471" s="28">
        <f t="shared" si="160"/>
        <v>30479.994544999998</v>
      </c>
      <c r="O471" s="28">
        <f t="shared" si="161"/>
        <v>2984.0554099999936</v>
      </c>
      <c r="Q471" s="27">
        <f>SUMIFS('Wkpr-Stdy Bal (ex. trnsptn)'!$Q$9:$Q$534,'Wkpr-Stdy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Summary'!$Q$9:$Q$238,'Wkpr-201612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R471" s="27">
        <f>SUMIFS('Wkpr-Stdy Bal (ex. trnsptn)'!$R$9:$R$534,'Wkpr-Stdy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Summary'!$R$9:$R$238,'Wkpr-201612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S471" s="27">
        <f>SUMIFS('Wkpr-Stdy Bal (ex. trnsptn)'!$S$9:$S$534,'Wkpr-Stdy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Summary'!$S$9:$S$238,'Wkpr-201612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T471" s="27">
        <f>SUMIFS('Wkpr-Stdy Bal (ex. trnsptn)'!$T$9:$T$534,'Wkpr-Stdy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Summary'!$T$9:$T$238,'Wkpr-201612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U471" s="27">
        <f>SUMIFS('Wkpr-Stdy Bal (ex. trnsptn)'!$U$9:$U$534,'Wkpr-Stdy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Summary'!$U$9:$U$238,'Wkpr-201612 TTP Adj Summary'!$B$9:$B$238,'Att B1 123118 Depr_Chg-ex trans'!$B471,'Wkpr-201612 TTP Adj Summary'!$C$9:$C$238,'Att B1 123118 Depr_Chg-ex trans'!$C471,'Wkpr-201612 TTP Adj Summary'!$D$9:$D$238,'Att B1 123118 Depr_Chg-ex trans'!$D471)</f>
        <v>2984.0554099999936</v>
      </c>
    </row>
    <row r="472" spans="2:21" x14ac:dyDescent="0.2">
      <c r="B472" s="42" t="s">
        <v>104</v>
      </c>
      <c r="C472" s="42" t="s">
        <v>119</v>
      </c>
      <c r="D472" s="42">
        <f t="shared" si="158"/>
        <v>387000</v>
      </c>
      <c r="E472" s="36">
        <v>387</v>
      </c>
      <c r="F472" s="26" t="s">
        <v>117</v>
      </c>
      <c r="G472" s="27">
        <f>SUMIFS('Wkpr-Stdy Bal (ex. trnsptn)'!$G$9:$G$534,'Wkpr-Stdy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Summary'!$G$9:$G$238,'Wkpr-201612 TTP Adj Summary'!$B$9:$B$238,'Att B1 123118 Depr_Chg-ex trans'!$B472,'Wkpr-201612 TTP Adj Summary'!$C$9:$C$238,'Att B1 123118 Depr_Chg-ex trans'!$C472,'Wkpr-201612 TTP Adj Summary'!$D$9:$D$238,'Att B1 123118 Depr_Chg-ex trans'!$D472)</f>
        <v>539.29</v>
      </c>
      <c r="I472" s="37">
        <f>'Wkpr-Stdy Bal (ex. trnsptn)'!I468</f>
        <v>0.01</v>
      </c>
      <c r="J472" s="28">
        <v>0</v>
      </c>
      <c r="L472" s="45">
        <f>'Wkpr-Stdy Bal (ex. trnsptn)'!L468</f>
        <v>0</v>
      </c>
      <c r="N472" s="28">
        <f t="shared" si="160"/>
        <v>0</v>
      </c>
      <c r="O472" s="28">
        <f t="shared" si="161"/>
        <v>0</v>
      </c>
      <c r="Q472" s="27">
        <f>SUMIFS('Wkpr-Stdy Bal (ex. trnsptn)'!$Q$9:$Q$534,'Wkpr-Stdy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Summary'!$Q$9:$Q$238,'Wkpr-201612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R472" s="27">
        <f>SUMIFS('Wkpr-Stdy Bal (ex. trnsptn)'!$R$9:$R$534,'Wkpr-Stdy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Summary'!$R$9:$R$238,'Wkpr-201612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S472" s="27">
        <f>SUMIFS('Wkpr-Stdy Bal (ex. trnsptn)'!$S$9:$S$534,'Wkpr-Stdy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Summary'!$S$9:$S$238,'Wkpr-201612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T472" s="27">
        <f>SUMIFS('Wkpr-Stdy Bal (ex. trnsptn)'!$T$9:$T$534,'Wkpr-Stdy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Summary'!$T$9:$T$238,'Wkpr-201612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U472" s="27">
        <f>SUMIFS('Wkpr-Stdy Bal (ex. trnsptn)'!$U$9:$U$534,'Wkpr-Stdy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Summary'!$U$9:$U$238,'Wkpr-201612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</row>
    <row r="473" spans="2:21" x14ac:dyDescent="0.2">
      <c r="F473" s="26" t="s">
        <v>38</v>
      </c>
      <c r="G473" s="40">
        <f>SUM(G464:G472)</f>
        <v>395348010.60000002</v>
      </c>
      <c r="I473" s="76">
        <f>J473/G473</f>
        <v>2.0160986979422021E-2</v>
      </c>
      <c r="J473" s="40">
        <f>SUM(J464:J472)</f>
        <v>7970606.0940469997</v>
      </c>
      <c r="L473" s="76">
        <f>N473/G473</f>
        <v>2.1299848099660575E-2</v>
      </c>
      <c r="N473" s="40">
        <f>SUM(N464:N472)</f>
        <v>8420852.5722829998</v>
      </c>
      <c r="O473" s="40">
        <f>SUM(O464:O472)</f>
        <v>450246.47823600011</v>
      </c>
      <c r="Q473" s="40">
        <f>SUM(Q464:Q472)</f>
        <v>0</v>
      </c>
      <c r="R473" s="40">
        <f>SUM(R464:R472)</f>
        <v>0</v>
      </c>
      <c r="S473" s="40">
        <f>SUM(S464:S472)</f>
        <v>0</v>
      </c>
      <c r="T473" s="40">
        <f>SUM(T464:T472)</f>
        <v>0</v>
      </c>
      <c r="U473" s="40">
        <f>SUM(U464:U472)</f>
        <v>450247.08249400003</v>
      </c>
    </row>
    <row r="474" spans="2:21" x14ac:dyDescent="0.2">
      <c r="J474" s="28"/>
      <c r="N474" s="28"/>
      <c r="O474" s="28"/>
      <c r="Q474" s="28"/>
      <c r="R474" s="28"/>
      <c r="S474" s="28"/>
      <c r="T474" s="28"/>
      <c r="U474" s="28"/>
    </row>
    <row r="475" spans="2:21" x14ac:dyDescent="0.2">
      <c r="E475" s="26" t="s">
        <v>127</v>
      </c>
      <c r="J475" s="28"/>
      <c r="N475" s="28"/>
      <c r="O475" s="28"/>
      <c r="Q475" s="28"/>
      <c r="R475" s="28"/>
      <c r="S475" s="28"/>
      <c r="T475" s="28"/>
      <c r="U475" s="28"/>
    </row>
    <row r="476" spans="2:21" x14ac:dyDescent="0.2">
      <c r="B476" s="26" t="s">
        <v>104</v>
      </c>
      <c r="C476" s="26" t="s">
        <v>82</v>
      </c>
      <c r="D476" s="26">
        <f t="shared" ref="D476:D484" si="162">E476*1000</f>
        <v>374400</v>
      </c>
      <c r="E476" s="26">
        <v>374.4</v>
      </c>
      <c r="F476" s="26" t="s">
        <v>69</v>
      </c>
      <c r="G476" s="27">
        <f>SUMIFS('Wkpr-Stdy Bal (ex. trnsptn)'!$G$9:$G$534,'Wkpr-Stdy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Summary'!$G$9:$G$238,'Wkpr-201612 TTP Adj Summary'!$B$9:$B$238,'Att B1 123118 Depr_Chg-ex trans'!$B476,'Wkpr-201612 TTP Adj Summary'!$C$9:$C$238,'Att B1 123118 Depr_Chg-ex trans'!$C476,'Wkpr-201612 TTP Adj Summary'!$D$9:$D$238,'Att B1 123118 Depr_Chg-ex trans'!$D476)</f>
        <v>313122.78000000003</v>
      </c>
      <c r="I476" s="37">
        <f>'Wkpr-Stdy Bal (ex. trnsptn)'!I472</f>
        <v>2.01E-2</v>
      </c>
      <c r="J476" s="28">
        <f t="shared" ref="J476:J484" si="163">G476*I476</f>
        <v>6293.7678780000006</v>
      </c>
      <c r="L476" s="37">
        <f>'Wkpr-Stdy Bal (ex. trnsptn)'!L472</f>
        <v>1.66E-2</v>
      </c>
      <c r="N476" s="28">
        <f t="shared" ref="N476:N484" si="164">G476*L476</f>
        <v>5197.8381480000007</v>
      </c>
      <c r="O476" s="28">
        <f t="shared" ref="O476:O484" si="165">N476-J476</f>
        <v>-1095.9297299999998</v>
      </c>
      <c r="Q476" s="27">
        <f>SUMIFS('Wkpr-Stdy Bal (ex. trnsptn)'!$Q$9:$Q$534,'Wkpr-Stdy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Summary'!$Q$9:$Q$238,'Wkpr-201612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R476" s="27">
        <f>SUMIFS('Wkpr-Stdy Bal (ex. trnsptn)'!$R$9:$R$534,'Wkpr-Stdy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Summary'!$R$9:$R$238,'Wkpr-201612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S476" s="27">
        <f>SUMIFS('Wkpr-Stdy Bal (ex. trnsptn)'!$S$9:$S$534,'Wkpr-Stdy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Summary'!$S$9:$S$238,'Wkpr-201612 TTP Adj Summary'!$B$9:$B$238,'Att B1 123118 Depr_Chg-ex trans'!$B476,'Wkpr-201612 TTP Adj Summary'!$C$9:$C$238,'Att B1 123118 Depr_Chg-ex trans'!$C476,'Wkpr-201612 TTP Adj Summary'!$D$9:$D$238,'Att B1 123118 Depr_Chg-ex trans'!$D476)</f>
        <v>-1095.9297299999998</v>
      </c>
      <c r="T476" s="27">
        <f>SUMIFS('Wkpr-Stdy Bal (ex. trnsptn)'!$T$9:$T$534,'Wkpr-Stdy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Summary'!$T$9:$T$238,'Wkpr-201612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U476" s="27">
        <f>SUMIFS('Wkpr-Stdy Bal (ex. trnsptn)'!$U$9:$U$534,'Wkpr-Stdy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Summary'!$U$9:$U$238,'Wkpr-201612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</row>
    <row r="477" spans="2:21" x14ac:dyDescent="0.2">
      <c r="B477" s="26" t="s">
        <v>104</v>
      </c>
      <c r="C477" s="26" t="s">
        <v>82</v>
      </c>
      <c r="D477" s="26">
        <f t="shared" si="162"/>
        <v>375000</v>
      </c>
      <c r="E477" s="36">
        <v>375</v>
      </c>
      <c r="F477" s="26" t="s">
        <v>31</v>
      </c>
      <c r="G477" s="27">
        <f>SUMIFS('Wkpr-Stdy Bal (ex. trnsptn)'!$G$9:$G$534,'Wkpr-Stdy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Summary'!$G$9:$G$238,'Wkpr-201612 TTP Adj Summary'!$B$9:$B$238,'Att B1 123118 Depr_Chg-ex trans'!$B477,'Wkpr-201612 TTP Adj Summary'!$C$9:$C$238,'Att B1 123118 Depr_Chg-ex trans'!$C477,'Wkpr-201612 TTP Adj Summary'!$D$9:$D$238,'Att B1 123118 Depr_Chg-ex trans'!$D477)</f>
        <v>804175.05</v>
      </c>
      <c r="I477" s="37">
        <f>'Wkpr-Stdy Bal (ex. trnsptn)'!I473</f>
        <v>1.83E-2</v>
      </c>
      <c r="J477" s="28">
        <f t="shared" si="163"/>
        <v>14716.403415000001</v>
      </c>
      <c r="L477" s="37">
        <f>'Wkpr-Stdy Bal (ex. trnsptn)'!L473</f>
        <v>1.8800000000000001E-2</v>
      </c>
      <c r="N477" s="28">
        <f t="shared" si="164"/>
        <v>15118.490940000002</v>
      </c>
      <c r="O477" s="28">
        <f t="shared" si="165"/>
        <v>402.08752500000082</v>
      </c>
      <c r="Q477" s="27">
        <f>SUMIFS('Wkpr-Stdy Bal (ex. trnsptn)'!$Q$9:$Q$534,'Wkpr-Stdy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Summary'!$Q$9:$Q$238,'Wkpr-201612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R477" s="27">
        <f>SUMIFS('Wkpr-Stdy Bal (ex. trnsptn)'!$R$9:$R$534,'Wkpr-Stdy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Summary'!$R$9:$R$238,'Wkpr-201612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S477" s="27">
        <f>SUMIFS('Wkpr-Stdy Bal (ex. trnsptn)'!$S$9:$S$534,'Wkpr-Stdy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Summary'!$S$9:$S$238,'Wkpr-201612 TTP Adj Summary'!$B$9:$B$238,'Att B1 123118 Depr_Chg-ex trans'!$B477,'Wkpr-201612 TTP Adj Summary'!$C$9:$C$238,'Att B1 123118 Depr_Chg-ex trans'!$C477,'Wkpr-201612 TTP Adj Summary'!$D$9:$D$238,'Att B1 123118 Depr_Chg-ex trans'!$D477)</f>
        <v>402.08752500000082</v>
      </c>
      <c r="T477" s="27">
        <f>SUMIFS('Wkpr-Stdy Bal (ex. trnsptn)'!$T$9:$T$534,'Wkpr-Stdy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Summary'!$T$9:$T$238,'Wkpr-201612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U477" s="27">
        <f>SUMIFS('Wkpr-Stdy Bal (ex. trnsptn)'!$U$9:$U$534,'Wkpr-Stdy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Summary'!$U$9:$U$238,'Wkpr-201612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</row>
    <row r="478" spans="2:21" x14ac:dyDescent="0.2">
      <c r="B478" s="26" t="s">
        <v>104</v>
      </c>
      <c r="C478" s="26" t="s">
        <v>82</v>
      </c>
      <c r="D478" s="26">
        <f t="shared" si="162"/>
        <v>376000</v>
      </c>
      <c r="E478" s="36">
        <v>376</v>
      </c>
      <c r="F478" s="26" t="s">
        <v>121</v>
      </c>
      <c r="G478" s="27">
        <f>SUMIFS('Wkpr-Stdy Bal (ex. trnsptn)'!$G$9:$G$534,'Wkpr-Stdy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Summary'!$G$9:$G$238,'Wkpr-201612 TTP Adj Summary'!$B$9:$B$238,'Att B1 123118 Depr_Chg-ex trans'!$B478,'Wkpr-201612 TTP Adj Summary'!$C$9:$C$238,'Att B1 123118 Depr_Chg-ex trans'!$C478,'Wkpr-201612 TTP Adj Summary'!$D$9:$D$238,'Att B1 123118 Depr_Chg-ex trans'!$D478)</f>
        <v>240520750.77000001</v>
      </c>
      <c r="I478" s="37">
        <f>'Wkpr-Stdy Bal (ex. trnsptn)'!I474</f>
        <v>2.3900399999999999E-2</v>
      </c>
      <c r="J478" s="28">
        <f t="shared" si="163"/>
        <v>5748542.1517033083</v>
      </c>
      <c r="L478" s="37">
        <f>'Wkpr-Stdy Bal (ex. trnsptn)'!L474</f>
        <v>2.2200000000000001E-2</v>
      </c>
      <c r="N478" s="28">
        <f t="shared" si="164"/>
        <v>5339560.6670940006</v>
      </c>
      <c r="O478" s="28">
        <f t="shared" si="165"/>
        <v>-408981.48460930772</v>
      </c>
      <c r="Q478" s="27">
        <f>SUMIFS('Wkpr-Stdy Bal (ex. trnsptn)'!$Q$9:$Q$534,'Wkpr-Stdy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Summary'!$Q$9:$Q$238,'Wkpr-201612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R478" s="27">
        <f>SUMIFS('Wkpr-Stdy Bal (ex. trnsptn)'!$R$9:$R$534,'Wkpr-Stdy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Summary'!$R$9:$R$238,'Wkpr-201612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S478" s="27">
        <f>SUMIFS('Wkpr-Stdy Bal (ex. trnsptn)'!$S$9:$S$534,'Wkpr-Stdy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Summary'!$S$9:$S$238,'Wkpr-201612 TTP Adj Summary'!$B$9:$B$238,'Att B1 123118 Depr_Chg-ex trans'!$B478,'Wkpr-201612 TTP Adj Summary'!$C$9:$C$238,'Att B1 123118 Depr_Chg-ex trans'!$C478,'Wkpr-201612 TTP Adj Summary'!$D$9:$D$238,'Att B1 123118 Depr_Chg-ex trans'!$D478)</f>
        <v>-408981</v>
      </c>
      <c r="T478" s="27">
        <f>SUMIFS('Wkpr-Stdy Bal (ex. trnsptn)'!$T$9:$T$534,'Wkpr-Stdy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Summary'!$T$9:$T$238,'Wkpr-201612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U478" s="27">
        <f>SUMIFS('Wkpr-Stdy Bal (ex. trnsptn)'!$U$9:$U$534,'Wkpr-Stdy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Summary'!$U$9:$U$238,'Wkpr-201612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</row>
    <row r="479" spans="2:21" x14ac:dyDescent="0.2">
      <c r="B479" s="26" t="s">
        <v>104</v>
      </c>
      <c r="C479" s="26" t="s">
        <v>82</v>
      </c>
      <c r="D479" s="26">
        <f t="shared" si="162"/>
        <v>378000</v>
      </c>
      <c r="E479" s="36">
        <v>378</v>
      </c>
      <c r="F479" s="26" t="s">
        <v>122</v>
      </c>
      <c r="G479" s="27">
        <f>SUMIFS('Wkpr-Stdy Bal (ex. trnsptn)'!$G$9:$G$534,'Wkpr-Stdy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Summary'!$G$9:$G$238,'Wkpr-201612 TTP Adj Summary'!$B$9:$B$238,'Att B1 123118 Depr_Chg-ex trans'!$B479,'Wkpr-201612 TTP Adj Summary'!$C$9:$C$238,'Att B1 123118 Depr_Chg-ex trans'!$C479,'Wkpr-201612 TTP Adj Summary'!$D$9:$D$238,'Att B1 123118 Depr_Chg-ex trans'!$D479)</f>
        <v>4009358.65</v>
      </c>
      <c r="I479" s="37">
        <f>'Wkpr-Stdy Bal (ex. trnsptn)'!I475</f>
        <v>3.5799999999999998E-2</v>
      </c>
      <c r="J479" s="28">
        <f t="shared" si="163"/>
        <v>143535.03967</v>
      </c>
      <c r="L479" s="37">
        <f>'Wkpr-Stdy Bal (ex. trnsptn)'!L475</f>
        <v>3.3700000000000001E-2</v>
      </c>
      <c r="N479" s="28">
        <f t="shared" si="164"/>
        <v>135115.386505</v>
      </c>
      <c r="O479" s="28">
        <f t="shared" si="165"/>
        <v>-8419.6531649999961</v>
      </c>
      <c r="Q479" s="27">
        <f>SUMIFS('Wkpr-Stdy Bal (ex. trnsptn)'!$Q$9:$Q$534,'Wkpr-Stdy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Summary'!$Q$9:$Q$238,'Wkpr-201612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R479" s="27">
        <f>SUMIFS('Wkpr-Stdy Bal (ex. trnsptn)'!$R$9:$R$534,'Wkpr-Stdy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Summary'!$R$9:$R$238,'Wkpr-201612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S479" s="27">
        <f>SUMIFS('Wkpr-Stdy Bal (ex. trnsptn)'!$S$9:$S$534,'Wkpr-Stdy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Summary'!$S$9:$S$238,'Wkpr-201612 TTP Adj Summary'!$B$9:$B$238,'Att B1 123118 Depr_Chg-ex trans'!$B479,'Wkpr-201612 TTP Adj Summary'!$C$9:$C$238,'Att B1 123118 Depr_Chg-ex trans'!$C479,'Wkpr-201612 TTP Adj Summary'!$D$9:$D$238,'Att B1 123118 Depr_Chg-ex trans'!$D479)</f>
        <v>-8419.6531649999961</v>
      </c>
      <c r="T479" s="27">
        <f>SUMIFS('Wkpr-Stdy Bal (ex. trnsptn)'!$T$9:$T$534,'Wkpr-Stdy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Summary'!$T$9:$T$238,'Wkpr-201612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U479" s="27">
        <f>SUMIFS('Wkpr-Stdy Bal (ex. trnsptn)'!$U$9:$U$534,'Wkpr-Stdy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Summary'!$U$9:$U$238,'Wkpr-201612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</row>
    <row r="480" spans="2:21" x14ac:dyDescent="0.2">
      <c r="B480" s="26" t="s">
        <v>104</v>
      </c>
      <c r="C480" s="26" t="s">
        <v>82</v>
      </c>
      <c r="D480" s="26">
        <f t="shared" si="162"/>
        <v>379000</v>
      </c>
      <c r="E480" s="36">
        <v>379</v>
      </c>
      <c r="F480" s="26" t="s">
        <v>123</v>
      </c>
      <c r="G480" s="27">
        <f>SUMIFS('Wkpr-Stdy Bal (ex. trnsptn)'!$G$9:$G$534,'Wkpr-Stdy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Summary'!$G$9:$G$238,'Wkpr-201612 TTP Adj Summary'!$B$9:$B$238,'Att B1 123118 Depr_Chg-ex trans'!$B480,'Wkpr-201612 TTP Adj Summary'!$C$9:$C$238,'Att B1 123118 Depr_Chg-ex trans'!$C480,'Wkpr-201612 TTP Adj Summary'!$D$9:$D$238,'Att B1 123118 Depr_Chg-ex trans'!$D480)</f>
        <v>1887033.65</v>
      </c>
      <c r="I480" s="37">
        <f>'Wkpr-Stdy Bal (ex. trnsptn)'!I476</f>
        <v>2.8700000000000003E-2</v>
      </c>
      <c r="J480" s="28">
        <f t="shared" si="163"/>
        <v>54157.865755000006</v>
      </c>
      <c r="L480" s="37">
        <f>'Wkpr-Stdy Bal (ex. trnsptn)'!L476</f>
        <v>2.6599999999999999E-2</v>
      </c>
      <c r="N480" s="28">
        <f t="shared" si="164"/>
        <v>50195.095089999995</v>
      </c>
      <c r="O480" s="28">
        <f t="shared" si="165"/>
        <v>-3962.7706650000109</v>
      </c>
      <c r="Q480" s="27">
        <f>SUMIFS('Wkpr-Stdy Bal (ex. trnsptn)'!$Q$9:$Q$534,'Wkpr-Stdy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Summary'!$Q$9:$Q$238,'Wkpr-201612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R480" s="27">
        <f>SUMIFS('Wkpr-Stdy Bal (ex. trnsptn)'!$R$9:$R$534,'Wkpr-Stdy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Summary'!$R$9:$R$238,'Wkpr-201612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S480" s="27">
        <f>SUMIFS('Wkpr-Stdy Bal (ex. trnsptn)'!$S$9:$S$534,'Wkpr-Stdy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Summary'!$S$9:$S$238,'Wkpr-201612 TTP Adj Summary'!$B$9:$B$238,'Att B1 123118 Depr_Chg-ex trans'!$B480,'Wkpr-201612 TTP Adj Summary'!$C$9:$C$238,'Att B1 123118 Depr_Chg-ex trans'!$C480,'Wkpr-201612 TTP Adj Summary'!$D$9:$D$238,'Att B1 123118 Depr_Chg-ex trans'!$D480)</f>
        <v>-3962.7706650000109</v>
      </c>
      <c r="T480" s="27">
        <f>SUMIFS('Wkpr-Stdy Bal (ex. trnsptn)'!$T$9:$T$534,'Wkpr-Stdy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Summary'!$T$9:$T$238,'Wkpr-201612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U480" s="27">
        <f>SUMIFS('Wkpr-Stdy Bal (ex. trnsptn)'!$U$9:$U$534,'Wkpr-Stdy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Summary'!$U$9:$U$238,'Wkpr-201612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</row>
    <row r="481" spans="2:21" x14ac:dyDescent="0.2">
      <c r="B481" s="26" t="s">
        <v>104</v>
      </c>
      <c r="C481" s="26" t="s">
        <v>82</v>
      </c>
      <c r="D481" s="26">
        <f t="shared" si="162"/>
        <v>380000</v>
      </c>
      <c r="E481" s="36">
        <v>380</v>
      </c>
      <c r="F481" s="26" t="s">
        <v>124</v>
      </c>
      <c r="G481" s="27">
        <f>SUMIFS('Wkpr-Stdy Bal (ex. trnsptn)'!$G$9:$G$534,'Wkpr-Stdy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Summary'!$G$9:$G$238,'Wkpr-201612 TTP Adj Summary'!$B$9:$B$238,'Att B1 123118 Depr_Chg-ex trans'!$B481,'Wkpr-201612 TTP Adj Summary'!$C$9:$C$238,'Att B1 123118 Depr_Chg-ex trans'!$C481,'Wkpr-201612 TTP Adj Summary'!$D$9:$D$238,'Att B1 123118 Depr_Chg-ex trans'!$D481)</f>
        <v>180002835.69999999</v>
      </c>
      <c r="I481" s="37">
        <f>'Wkpr-Stdy Bal (ex. trnsptn)'!I477</f>
        <v>2.4199999999999999E-2</v>
      </c>
      <c r="J481" s="28">
        <f t="shared" si="163"/>
        <v>4356068.6239399994</v>
      </c>
      <c r="L481" s="37">
        <f>'Wkpr-Stdy Bal (ex. trnsptn)'!L477</f>
        <v>2.3E-2</v>
      </c>
      <c r="N481" s="28">
        <f t="shared" si="164"/>
        <v>4140065.2210999997</v>
      </c>
      <c r="O481" s="28">
        <f t="shared" si="165"/>
        <v>-216003.40283999965</v>
      </c>
      <c r="Q481" s="27">
        <f>SUMIFS('Wkpr-Stdy Bal (ex. trnsptn)'!$Q$9:$Q$534,'Wkpr-Stdy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Summary'!$Q$9:$Q$238,'Wkpr-201612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R481" s="27">
        <f>SUMIFS('Wkpr-Stdy Bal (ex. trnsptn)'!$R$9:$R$534,'Wkpr-Stdy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Summary'!$R$9:$R$238,'Wkpr-201612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S481" s="27">
        <f>SUMIFS('Wkpr-Stdy Bal (ex. trnsptn)'!$S$9:$S$534,'Wkpr-Stdy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Summary'!$S$9:$S$238,'Wkpr-201612 TTP Adj Summary'!$B$9:$B$238,'Att B1 123118 Depr_Chg-ex trans'!$B481,'Wkpr-201612 TTP Adj Summary'!$C$9:$C$238,'Att B1 123118 Depr_Chg-ex trans'!$C481,'Wkpr-201612 TTP Adj Summary'!$D$9:$D$238,'Att B1 123118 Depr_Chg-ex trans'!$D481)</f>
        <v>-216003</v>
      </c>
      <c r="T481" s="27">
        <f>SUMIFS('Wkpr-Stdy Bal (ex. trnsptn)'!$T$9:$T$534,'Wkpr-Stdy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Summary'!$T$9:$T$238,'Wkpr-201612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U481" s="27">
        <f>SUMIFS('Wkpr-Stdy Bal (ex. trnsptn)'!$U$9:$U$534,'Wkpr-Stdy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Summary'!$U$9:$U$238,'Wkpr-201612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</row>
    <row r="482" spans="2:21" x14ac:dyDescent="0.2">
      <c r="B482" s="26" t="s">
        <v>104</v>
      </c>
      <c r="C482" s="26" t="s">
        <v>82</v>
      </c>
      <c r="D482" s="26">
        <f t="shared" si="162"/>
        <v>381000</v>
      </c>
      <c r="E482" s="36">
        <v>381</v>
      </c>
      <c r="F482" s="26" t="s">
        <v>75</v>
      </c>
      <c r="G482" s="27">
        <f>SUMIFS('Wkpr-Stdy Bal (ex. trnsptn)'!$G$9:$G$534,'Wkpr-Stdy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Summary'!$G$9:$G$238,'Wkpr-201612 TTP Adj Summary'!$B$9:$B$238,'Att B1 123118 Depr_Chg-ex trans'!$B482,'Wkpr-201612 TTP Adj Summary'!$C$9:$C$238,'Att B1 123118 Depr_Chg-ex trans'!$C482,'Wkpr-201612 TTP Adj Summary'!$D$9:$D$238,'Att B1 123118 Depr_Chg-ex trans'!$D482)</f>
        <v>50959388.850000001</v>
      </c>
      <c r="I482" s="37">
        <f>'Wkpr-Stdy Bal (ex. trnsptn)'!I478</f>
        <v>3.2399999999999998E-2</v>
      </c>
      <c r="J482" s="28">
        <f t="shared" si="163"/>
        <v>1651084.1987399999</v>
      </c>
      <c r="L482" s="37">
        <f>'Wkpr-Stdy Bal (ex. trnsptn)'!L478</f>
        <v>3.0899999999999997E-2</v>
      </c>
      <c r="N482" s="28">
        <f t="shared" si="164"/>
        <v>1574645.1154649998</v>
      </c>
      <c r="O482" s="28">
        <f t="shared" si="165"/>
        <v>-76439.083275000099</v>
      </c>
      <c r="Q482" s="27">
        <f>SUMIFS('Wkpr-Stdy Bal (ex. trnsptn)'!$Q$9:$Q$534,'Wkpr-Stdy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Summary'!$Q$9:$Q$238,'Wkpr-201612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R482" s="27">
        <f>SUMIFS('Wkpr-Stdy Bal (ex. trnsptn)'!$R$9:$R$534,'Wkpr-Stdy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Summary'!$R$9:$R$238,'Wkpr-201612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S482" s="27">
        <f>SUMIFS('Wkpr-Stdy Bal (ex. trnsptn)'!$S$9:$S$534,'Wkpr-Stdy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Summary'!$S$9:$S$238,'Wkpr-201612 TTP Adj Summary'!$B$9:$B$238,'Att B1 123118 Depr_Chg-ex trans'!$B482,'Wkpr-201612 TTP Adj Summary'!$C$9:$C$238,'Att B1 123118 Depr_Chg-ex trans'!$C482,'Wkpr-201612 TTP Adj Summary'!$D$9:$D$238,'Att B1 123118 Depr_Chg-ex trans'!$D482)</f>
        <v>-76439.083275000099</v>
      </c>
      <c r="T482" s="27">
        <f>SUMIFS('Wkpr-Stdy Bal (ex. trnsptn)'!$T$9:$T$534,'Wkpr-Stdy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Summary'!$T$9:$T$238,'Wkpr-201612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U482" s="27">
        <f>SUMIFS('Wkpr-Stdy Bal (ex. trnsptn)'!$U$9:$U$534,'Wkpr-Stdy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Summary'!$U$9:$U$238,'Wkpr-201612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</row>
    <row r="483" spans="2:21" x14ac:dyDescent="0.2">
      <c r="B483" s="26" t="s">
        <v>104</v>
      </c>
      <c r="C483" s="26" t="s">
        <v>82</v>
      </c>
      <c r="D483" s="26">
        <f t="shared" ref="D483" si="166">E483*1000</f>
        <v>381121</v>
      </c>
      <c r="E483" s="36">
        <v>381.12099999999998</v>
      </c>
      <c r="F483" s="26" t="s">
        <v>75</v>
      </c>
      <c r="G483" s="27">
        <f>SUMIFS('Wkpr-Stdy Bal (ex. trnsptn)'!$G$9:$G$534,'Wkpr-Stdy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Summary'!$G$9:$G$238,'Wkpr-201612 TTP Adj Summary'!$B$9:$B$238,'Att B1 123118 Depr_Chg-ex trans'!$B483,'Wkpr-201612 TTP Adj Summary'!$C$9:$C$238,'Att B1 123118 Depr_Chg-ex trans'!$C483,'Wkpr-201612 TTP Adj Summary'!$D$9:$D$238,'Att B1 123118 Depr_Chg-ex trans'!$D483)</f>
        <v>4076143.95</v>
      </c>
      <c r="I483" s="37">
        <f>'Wkpr-Stdy Bal (ex. trnsptn)'!I479</f>
        <v>6.6600000000000006E-2</v>
      </c>
      <c r="J483" s="28">
        <f t="shared" ref="J483" si="167">G483*I483</f>
        <v>271471.18707000004</v>
      </c>
      <c r="L483" s="37">
        <f>'Wkpr-Stdy Bal (ex. trnsptn)'!L479</f>
        <v>6.6600000000000006E-2</v>
      </c>
      <c r="N483" s="28">
        <f t="shared" ref="N483" si="168">G483*L483</f>
        <v>271471.18707000004</v>
      </c>
      <c r="O483" s="28">
        <f t="shared" ref="O483" si="169">N483-J483</f>
        <v>0</v>
      </c>
      <c r="Q483" s="27">
        <f>SUMIFS('Wkpr-Stdy Bal (ex. trnsptn)'!$Q$9:$Q$534,'Wkpr-Stdy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Summary'!$Q$9:$Q$238,'Wkpr-201612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R483" s="27">
        <f>SUMIFS('Wkpr-Stdy Bal (ex. trnsptn)'!$R$9:$R$534,'Wkpr-Stdy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Summary'!$R$9:$R$238,'Wkpr-201612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S483" s="27">
        <f>SUMIFS('Wkpr-Stdy Bal (ex. trnsptn)'!$S$9:$S$534,'Wkpr-Stdy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Summary'!$S$9:$S$238,'Wkpr-201612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T483" s="27">
        <f>SUMIFS('Wkpr-Stdy Bal (ex. trnsptn)'!$T$9:$T$534,'Wkpr-Stdy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Summary'!$T$9:$T$238,'Wkpr-201612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U483" s="27">
        <f>SUMIFS('Wkpr-Stdy Bal (ex. trnsptn)'!$U$9:$U$534,'Wkpr-Stdy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Summary'!$U$9:$U$238,'Wkpr-201612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</row>
    <row r="484" spans="2:21" x14ac:dyDescent="0.2">
      <c r="B484" s="26" t="s">
        <v>104</v>
      </c>
      <c r="C484" s="26" t="s">
        <v>82</v>
      </c>
      <c r="D484" s="26">
        <f t="shared" si="162"/>
        <v>385000</v>
      </c>
      <c r="E484" s="36">
        <v>385</v>
      </c>
      <c r="F484" s="26" t="s">
        <v>125</v>
      </c>
      <c r="G484" s="27">
        <f>SUMIFS('Wkpr-Stdy Bal (ex. trnsptn)'!$G$9:$G$534,'Wkpr-Stdy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Summary'!$G$9:$G$238,'Wkpr-201612 TTP Adj Summary'!$B$9:$B$238,'Att B1 123118 Depr_Chg-ex trans'!$B484,'Wkpr-201612 TTP Adj Summary'!$C$9:$C$238,'Att B1 123118 Depr_Chg-ex trans'!$C484,'Wkpr-201612 TTP Adj Summary'!$D$9:$D$238,'Att B1 123118 Depr_Chg-ex trans'!$D484)</f>
        <v>2731063.87</v>
      </c>
      <c r="I484" s="37">
        <f>'Wkpr-Stdy Bal (ex. trnsptn)'!I480</f>
        <v>1.8800000000000001E-2</v>
      </c>
      <c r="J484" s="28">
        <f t="shared" si="163"/>
        <v>51344.000756000001</v>
      </c>
      <c r="L484" s="37">
        <f>'Wkpr-Stdy Bal (ex. trnsptn)'!L480</f>
        <v>1.3599999999999999E-2</v>
      </c>
      <c r="N484" s="28">
        <f t="shared" si="164"/>
        <v>37142.468631999996</v>
      </c>
      <c r="O484" s="28">
        <f t="shared" si="165"/>
        <v>-14201.532124000005</v>
      </c>
      <c r="Q484" s="27">
        <f>SUMIFS('Wkpr-Stdy Bal (ex. trnsptn)'!$Q$9:$Q$534,'Wkpr-Stdy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Summary'!$Q$9:$Q$238,'Wkpr-201612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R484" s="27">
        <f>SUMIFS('Wkpr-Stdy Bal (ex. trnsptn)'!$R$9:$R$534,'Wkpr-Stdy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Summary'!$R$9:$R$238,'Wkpr-201612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S484" s="27">
        <f>SUMIFS('Wkpr-Stdy Bal (ex. trnsptn)'!$S$9:$S$534,'Wkpr-Stdy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Summary'!$S$9:$S$238,'Wkpr-201612 TTP Adj Summary'!$B$9:$B$238,'Att B1 123118 Depr_Chg-ex trans'!$B484,'Wkpr-201612 TTP Adj Summary'!$C$9:$C$238,'Att B1 123118 Depr_Chg-ex trans'!$C484,'Wkpr-201612 TTP Adj Summary'!$D$9:$D$238,'Att B1 123118 Depr_Chg-ex trans'!$D484)</f>
        <v>-14202</v>
      </c>
      <c r="T484" s="27">
        <f>SUMIFS('Wkpr-Stdy Bal (ex. trnsptn)'!$T$9:$T$534,'Wkpr-Stdy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Summary'!$T$9:$T$238,'Wkpr-201612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U484" s="27">
        <f>SUMIFS('Wkpr-Stdy Bal (ex. trnsptn)'!$U$9:$U$534,'Wkpr-Stdy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Summary'!$U$9:$U$238,'Wkpr-201612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</row>
    <row r="485" spans="2:21" x14ac:dyDescent="0.2">
      <c r="F485" s="26" t="s">
        <v>38</v>
      </c>
      <c r="G485" s="40">
        <f>SUM(G476:G484)</f>
        <v>485303873.27000004</v>
      </c>
      <c r="I485" s="76">
        <f>J485/G485</f>
        <v>2.5339202747482959E-2</v>
      </c>
      <c r="J485" s="40">
        <f>SUM(J476:J484)</f>
        <v>12297213.238927307</v>
      </c>
      <c r="L485" s="76">
        <f>N485/G485</f>
        <v>2.3837665650790776E-2</v>
      </c>
      <c r="N485" s="40">
        <f>SUM(N476:N484)</f>
        <v>11568511.470044</v>
      </c>
      <c r="O485" s="40">
        <f>SUM(O476:O484)</f>
        <v>-728701.76888330758</v>
      </c>
      <c r="Q485" s="40">
        <f>SUM(Q476:Q484)</f>
        <v>0</v>
      </c>
      <c r="R485" s="40">
        <f>SUM(R476:R484)</f>
        <v>0</v>
      </c>
      <c r="S485" s="40">
        <f>SUM(S476:S484)</f>
        <v>-728701.34931000019</v>
      </c>
      <c r="T485" s="40">
        <f>SUM(T476:T484)</f>
        <v>0</v>
      </c>
      <c r="U485" s="40">
        <f>SUM(U476:U484)</f>
        <v>0</v>
      </c>
    </row>
    <row r="486" spans="2:21" x14ac:dyDescent="0.2">
      <c r="J486" s="28"/>
      <c r="N486" s="28"/>
      <c r="O486" s="28"/>
      <c r="Q486" s="28"/>
      <c r="R486" s="28"/>
      <c r="S486" s="28"/>
      <c r="T486" s="28"/>
      <c r="U486" s="28"/>
    </row>
    <row r="487" spans="2:21" x14ac:dyDescent="0.2">
      <c r="E487" s="26" t="s">
        <v>128</v>
      </c>
      <c r="J487" s="28"/>
      <c r="N487" s="28"/>
      <c r="O487" s="28"/>
      <c r="Q487" s="28"/>
      <c r="R487" s="28"/>
      <c r="S487" s="28"/>
      <c r="T487" s="28"/>
      <c r="U487" s="28"/>
    </row>
    <row r="488" spans="2:21" x14ac:dyDescent="0.2">
      <c r="B488" s="26" t="s">
        <v>104</v>
      </c>
      <c r="C488" s="26" t="s">
        <v>58</v>
      </c>
      <c r="D488" s="26">
        <f>E488*1000</f>
        <v>391100</v>
      </c>
      <c r="E488" s="26">
        <v>391.1</v>
      </c>
      <c r="F488" s="26" t="s">
        <v>129</v>
      </c>
      <c r="G488" s="27">
        <f>SUMIFS('Wkpr-Stdy Bal (ex. trnsptn)'!$G$9:$G$534,'Wkpr-Stdy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Summary'!$G$9:$G$238,'Wkpr-201612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I488" s="37">
        <f>'Wkpr-Stdy Bal (ex. trnsptn)'!I484</f>
        <v>0.1983</v>
      </c>
      <c r="J488" s="28">
        <f>G488*I488</f>
        <v>0</v>
      </c>
      <c r="L488" s="37">
        <f>'Wkpr-Stdy Bal (ex. trnsptn)'!L484</f>
        <v>0.2</v>
      </c>
      <c r="N488" s="28">
        <f>G488*L488</f>
        <v>0</v>
      </c>
      <c r="O488" s="28">
        <f>N488-J488</f>
        <v>0</v>
      </c>
      <c r="Q488" s="27">
        <f>SUMIFS('Wkpr-Stdy Bal (ex. trnsptn)'!$Q$9:$Q$534,'Wkpr-Stdy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Summary'!$Q$9:$Q$238,'Wkpr-201612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R488" s="27">
        <f>SUMIFS('Wkpr-Stdy Bal (ex. trnsptn)'!$R$9:$R$534,'Wkpr-Stdy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Summary'!$R$9:$R$238,'Wkpr-201612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S488" s="27">
        <f>SUMIFS('Wkpr-Stdy Bal (ex. trnsptn)'!$S$9:$S$534,'Wkpr-Stdy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Summary'!$S$9:$S$238,'Wkpr-201612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T488" s="27">
        <f>SUMIFS('Wkpr-Stdy Bal (ex. trnsptn)'!$T$9:$T$534,'Wkpr-Stdy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Summary'!$T$9:$T$238,'Wkpr-201612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U488" s="27">
        <f>SUMIFS('Wkpr-Stdy Bal (ex. trnsptn)'!$U$9:$U$534,'Wkpr-Stdy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Summary'!$U$9:$U$238,'Wkpr-201612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</row>
    <row r="489" spans="2:21" x14ac:dyDescent="0.2">
      <c r="B489" s="26" t="s">
        <v>104</v>
      </c>
      <c r="C489" s="26" t="s">
        <v>58</v>
      </c>
      <c r="D489" s="26">
        <f>E489*1000</f>
        <v>394000</v>
      </c>
      <c r="E489" s="36">
        <v>394</v>
      </c>
      <c r="F489" s="26" t="s">
        <v>89</v>
      </c>
      <c r="G489" s="27">
        <f>SUMIFS('Wkpr-Stdy Bal (ex. trnsptn)'!$G$9:$G$534,'Wkpr-Stdy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Summary'!$G$9:$G$238,'Wkpr-201612 TTP Adj Summary'!$B$9:$B$238,'Att B1 123118 Depr_Chg-ex trans'!$B489,'Wkpr-201612 TTP Adj Summary'!$C$9:$C$238,'Att B1 123118 Depr_Chg-ex trans'!$C489,'Wkpr-201612 TTP Adj Summary'!$D$9:$D$238,'Att B1 123118 Depr_Chg-ex trans'!$D489)</f>
        <v>381730.85</v>
      </c>
      <c r="I489" s="37">
        <f>'Wkpr-Stdy Bal (ex. trnsptn)'!I485</f>
        <v>0.04</v>
      </c>
      <c r="J489" s="28">
        <f>G489*I489</f>
        <v>15269.233999999999</v>
      </c>
      <c r="L489" s="37">
        <f>'Wkpr-Stdy Bal (ex. trnsptn)'!L485</f>
        <v>0.05</v>
      </c>
      <c r="N489" s="28">
        <f>G489*L489</f>
        <v>19086.5425</v>
      </c>
      <c r="O489" s="28">
        <f>N489-J489</f>
        <v>3817.308500000001</v>
      </c>
      <c r="Q489" s="27">
        <f>SUMIFS('Wkpr-Stdy Bal (ex. trnsptn)'!$Q$9:$Q$534,'Wkpr-Stdy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Summary'!$Q$9:$Q$238,'Wkpr-201612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  <c r="R489" s="27">
        <f>SUMIFS('Wkpr-Stdy Bal (ex. trnsptn)'!$R$9:$R$534,'Wkpr-Stdy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Summary'!$R$9:$R$238,'Wkpr-201612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  <c r="S489" s="27">
        <f>SUMIFS('Wkpr-Stdy Bal (ex. trnsptn)'!$S$9:$S$534,'Wkpr-Stdy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Summary'!$S$9:$S$238,'Wkpr-201612 TTP Adj Summary'!$B$9:$B$238,'Att B1 123118 Depr_Chg-ex trans'!$B489,'Wkpr-201612 TTP Adj Summary'!$C$9:$C$238,'Att B1 123118 Depr_Chg-ex trans'!$C489,'Wkpr-201612 TTP Adj Summary'!$D$9:$D$238,'Att B1 123118 Depr_Chg-ex trans'!$D489)</f>
        <v>2637.7601735000007</v>
      </c>
      <c r="T489" s="27">
        <f>SUMIFS('Wkpr-Stdy Bal (ex. trnsptn)'!$T$9:$T$534,'Wkpr-Stdy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Summary'!$T$9:$T$238,'Wkpr-201612 TTP Adj Summary'!$B$9:$B$238,'Att B1 123118 Depr_Chg-ex trans'!$B489,'Wkpr-201612 TTP Adj Summary'!$C$9:$C$238,'Att B1 123118 Depr_Chg-ex trans'!$C489,'Wkpr-201612 TTP Adj Summary'!$D$9:$D$238,'Att B1 123118 Depr_Chg-ex trans'!$D489)</f>
        <v>1179.5483265000012</v>
      </c>
      <c r="U489" s="27">
        <f>SUMIFS('Wkpr-Stdy Bal (ex. trnsptn)'!$U$9:$U$534,'Wkpr-Stdy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Summary'!$U$9:$U$238,'Wkpr-201612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</row>
    <row r="490" spans="2:21" x14ac:dyDescent="0.2">
      <c r="B490" s="26" t="s">
        <v>104</v>
      </c>
      <c r="C490" s="26" t="s">
        <v>58</v>
      </c>
      <c r="D490" s="26">
        <f>E490*1000</f>
        <v>395000</v>
      </c>
      <c r="E490" s="36">
        <v>395</v>
      </c>
      <c r="F490" s="26" t="s">
        <v>91</v>
      </c>
      <c r="G490" s="27">
        <f>SUMIFS('Wkpr-Stdy Bal (ex. trnsptn)'!$G$9:$G$534,'Wkpr-Stdy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Summary'!$G$9:$G$238,'Wkpr-201612 TTP Adj Summary'!$B$9:$B$238,'Att B1 123118 Depr_Chg-ex trans'!$B490,'Wkpr-201612 TTP Adj Summary'!$C$9:$C$238,'Att B1 123118 Depr_Chg-ex trans'!$C490,'Wkpr-201612 TTP Adj Summary'!$D$9:$D$238,'Att B1 123118 Depr_Chg-ex trans'!$D490)</f>
        <v>93418.63</v>
      </c>
      <c r="I490" s="37">
        <f>'Wkpr-Stdy Bal (ex. trnsptn)'!I486</f>
        <v>0.16739999999999999</v>
      </c>
      <c r="J490" s="28">
        <f>G490*I490</f>
        <v>15638.278662000001</v>
      </c>
      <c r="L490" s="37">
        <f>'Wkpr-Stdy Bal (ex. trnsptn)'!L486</f>
        <v>6.6699999999999995E-2</v>
      </c>
      <c r="N490" s="28">
        <f>G490*L490</f>
        <v>6231.0226210000001</v>
      </c>
      <c r="O490" s="28">
        <f>N490-J490</f>
        <v>-9407.2560410000006</v>
      </c>
      <c r="Q490" s="27">
        <f>SUMIFS('Wkpr-Stdy Bal (ex. trnsptn)'!$Q$9:$Q$534,'Wkpr-Stdy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Summary'!$Q$9:$Q$238,'Wkpr-201612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  <c r="R490" s="27">
        <f>SUMIFS('Wkpr-Stdy Bal (ex. trnsptn)'!$R$9:$R$534,'Wkpr-Stdy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Summary'!$R$9:$R$238,'Wkpr-201612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  <c r="S490" s="27">
        <f>SUMIFS('Wkpr-Stdy Bal (ex. trnsptn)'!$S$9:$S$534,'Wkpr-Stdy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Summary'!$S$9:$S$238,'Wkpr-201612 TTP Adj Summary'!$B$9:$B$238,'Att B1 123118 Depr_Chg-ex trans'!$B490,'Wkpr-201612 TTP Adj Summary'!$C$9:$C$238,'Att B1 123118 Depr_Chg-ex trans'!$C490,'Wkpr-201612 TTP Adj Summary'!$D$9:$D$238,'Att B1 123118 Depr_Chg-ex trans'!$D490)</f>
        <v>-6500.4139243310001</v>
      </c>
      <c r="T490" s="27">
        <f>SUMIFS('Wkpr-Stdy Bal (ex. trnsptn)'!$T$9:$T$534,'Wkpr-Stdy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Summary'!$T$9:$T$238,'Wkpr-201612 TTP Adj Summary'!$B$9:$B$238,'Att B1 123118 Depr_Chg-ex trans'!$B490,'Wkpr-201612 TTP Adj Summary'!$C$9:$C$238,'Att B1 123118 Depr_Chg-ex trans'!$C490,'Wkpr-201612 TTP Adj Summary'!$D$9:$D$238,'Att B1 123118 Depr_Chg-ex trans'!$D490)</f>
        <v>-2906.8421166690005</v>
      </c>
      <c r="U490" s="27">
        <f>SUMIFS('Wkpr-Stdy Bal (ex. trnsptn)'!$U$9:$U$534,'Wkpr-Stdy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Summary'!$U$9:$U$238,'Wkpr-201612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</row>
    <row r="491" spans="2:21" x14ac:dyDescent="0.2">
      <c r="F491" s="26" t="s">
        <v>38</v>
      </c>
      <c r="G491" s="40">
        <f>SUM(G488:G490)</f>
        <v>475149.48</v>
      </c>
      <c r="I491" s="76">
        <f>J491/G491</f>
        <v>6.5047977453326897E-2</v>
      </c>
      <c r="J491" s="40">
        <f>SUM(J488:J490)</f>
        <v>30907.512662000001</v>
      </c>
      <c r="L491" s="76">
        <f>N491/G491</f>
        <v>5.3283369101024797E-2</v>
      </c>
      <c r="N491" s="40">
        <f>SUM(N488:N490)</f>
        <v>25317.565121</v>
      </c>
      <c r="O491" s="40">
        <f>SUM(O488:O490)</f>
        <v>-5589.9475409999995</v>
      </c>
      <c r="Q491" s="40">
        <f>SUM(Q488:Q490)</f>
        <v>0</v>
      </c>
      <c r="R491" s="40">
        <f>SUM(R488:R490)</f>
        <v>0</v>
      </c>
      <c r="S491" s="40">
        <f>SUM(S488:S490)</f>
        <v>-3862.6537508309993</v>
      </c>
      <c r="T491" s="40">
        <f>SUM(T488:T490)</f>
        <v>-1727.2937901689993</v>
      </c>
      <c r="U491" s="40">
        <f>SUM(U488:U490)</f>
        <v>0</v>
      </c>
    </row>
    <row r="492" spans="2:21" x14ac:dyDescent="0.2">
      <c r="J492" s="28"/>
      <c r="N492" s="28"/>
      <c r="O492" s="28"/>
      <c r="Q492" s="28"/>
      <c r="R492" s="28"/>
      <c r="S492" s="28"/>
      <c r="T492" s="28"/>
      <c r="U492" s="28"/>
    </row>
    <row r="493" spans="2:21" x14ac:dyDescent="0.2">
      <c r="E493" s="26" t="s">
        <v>181</v>
      </c>
      <c r="J493" s="28"/>
      <c r="N493" s="28"/>
      <c r="O493" s="28"/>
      <c r="Q493" s="28"/>
      <c r="R493" s="28"/>
      <c r="S493" s="28"/>
      <c r="T493" s="28"/>
      <c r="U493" s="28"/>
    </row>
    <row r="494" spans="2:21" x14ac:dyDescent="0.2">
      <c r="B494" s="26" t="s">
        <v>104</v>
      </c>
      <c r="C494" s="26" t="s">
        <v>68</v>
      </c>
      <c r="D494" s="26">
        <f>E494*1000</f>
        <v>394000</v>
      </c>
      <c r="E494" s="36">
        <v>394</v>
      </c>
      <c r="F494" s="26" t="s">
        <v>89</v>
      </c>
      <c r="G494" s="27">
        <f>SUMIFS('Wkpr-Stdy Bal (ex. trnsptn)'!$G$9:$G$534,'Wkpr-Stdy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Summary'!$G$9:$G$238,'Wkpr-201612 TTP Adj Summary'!$B$9:$B$238,'Att B1 123118 Depr_Chg-ex trans'!$B494,'Wkpr-201612 TTP Adj Summary'!$C$9:$C$238,'Att B1 123118 Depr_Chg-ex trans'!$C494,'Wkpr-201612 TTP Adj Summary'!$D$9:$D$238,'Att B1 123118 Depr_Chg-ex trans'!$D494)</f>
        <v>299657.83</v>
      </c>
      <c r="I494" s="37">
        <f>'Wkpr-Stdy Bal (ex. trnsptn)'!I490</f>
        <v>0.04</v>
      </c>
      <c r="J494" s="28">
        <f t="shared" ref="J494:J499" si="170">G494*I494</f>
        <v>11986.313200000001</v>
      </c>
      <c r="L494" s="37">
        <f>'Wkpr-Stdy Bal (ex. trnsptn)'!L490</f>
        <v>0.05</v>
      </c>
      <c r="N494" s="28">
        <f t="shared" ref="N494:N499" si="171">G494*L494</f>
        <v>14982.891500000002</v>
      </c>
      <c r="O494" s="28">
        <f t="shared" ref="O494:O499" si="172">N494-J494</f>
        <v>2996.578300000001</v>
      </c>
      <c r="Q494" s="27">
        <f>SUMIFS('Wkpr-Stdy Bal (ex. trnsptn)'!$Q$9:$Q$534,'Wkpr-Stdy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Summary'!$Q$9:$Q$238,'Wkpr-201612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R494" s="27">
        <f>SUMIFS('Wkpr-Stdy Bal (ex. trnsptn)'!$R$9:$R$534,'Wkpr-Stdy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Summary'!$R$9:$R$238,'Wkpr-201612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S494" s="27">
        <f>SUMIFS('Wkpr-Stdy Bal (ex. trnsptn)'!$S$9:$S$534,'Wkpr-Stdy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Summary'!$S$9:$S$238,'Wkpr-201612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T494" s="27">
        <f>SUMIFS('Wkpr-Stdy Bal (ex. trnsptn)'!$T$9:$T$534,'Wkpr-Stdy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Summary'!$T$9:$T$238,'Wkpr-201612 TTP Adj Summary'!$B$9:$B$238,'Att B1 123118 Depr_Chg-ex trans'!$B494,'Wkpr-201612 TTP Adj Summary'!$C$9:$C$238,'Att B1 123118 Depr_Chg-ex trans'!$C494,'Wkpr-201612 TTP Adj Summary'!$D$9:$D$238,'Att B1 123118 Depr_Chg-ex trans'!$D494)</f>
        <v>2996.578300000001</v>
      </c>
      <c r="U494" s="27">
        <f>SUMIFS('Wkpr-Stdy Bal (ex. trnsptn)'!$U$9:$U$534,'Wkpr-Stdy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Summary'!$U$9:$U$238,'Wkpr-201612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</row>
    <row r="495" spans="2:21" x14ac:dyDescent="0.2">
      <c r="B495" s="26" t="s">
        <v>104</v>
      </c>
      <c r="C495" s="26" t="s">
        <v>68</v>
      </c>
      <c r="D495" s="26">
        <f>E495*1000</f>
        <v>395000</v>
      </c>
      <c r="E495" s="36">
        <v>395</v>
      </c>
      <c r="F495" s="26" t="s">
        <v>91</v>
      </c>
      <c r="G495" s="27">
        <f>SUMIFS('Wkpr-Stdy Bal (ex. trnsptn)'!$G$9:$G$534,'Wkpr-Stdy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Summary'!$G$9:$G$238,'Wkpr-201612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I495" s="37">
        <f>'Wkpr-Stdy Bal (ex. trnsptn)'!I491</f>
        <v>0.16739999999999999</v>
      </c>
      <c r="J495" s="28">
        <f t="shared" si="170"/>
        <v>0</v>
      </c>
      <c r="L495" s="37">
        <f>'Wkpr-Stdy Bal (ex. trnsptn)'!L491</f>
        <v>6.6699999999999995E-2</v>
      </c>
      <c r="N495" s="28">
        <f t="shared" si="171"/>
        <v>0</v>
      </c>
      <c r="O495" s="28">
        <f t="shared" si="172"/>
        <v>0</v>
      </c>
      <c r="Q495" s="27">
        <f>SUMIFS('Wkpr-Stdy Bal (ex. trnsptn)'!$Q$9:$Q$534,'Wkpr-Stdy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Summary'!$Q$9:$Q$238,'Wkpr-201612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R495" s="27">
        <f>SUMIFS('Wkpr-Stdy Bal (ex. trnsptn)'!$R$9:$R$534,'Wkpr-Stdy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Summary'!$R$9:$R$238,'Wkpr-201612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S495" s="27">
        <f>SUMIFS('Wkpr-Stdy Bal (ex. trnsptn)'!$S$9:$S$534,'Wkpr-Stdy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Summary'!$S$9:$S$238,'Wkpr-201612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T495" s="27">
        <f>SUMIFS('Wkpr-Stdy Bal (ex. trnsptn)'!$T$9:$T$534,'Wkpr-Stdy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Summary'!$T$9:$T$238,'Wkpr-201612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U495" s="27">
        <f>SUMIFS('Wkpr-Stdy Bal (ex. trnsptn)'!$U$9:$U$534,'Wkpr-Stdy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Summary'!$U$9:$U$238,'Wkpr-201612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</row>
    <row r="496" spans="2:21" x14ac:dyDescent="0.2">
      <c r="E496" s="36"/>
      <c r="G496" s="27"/>
      <c r="I496" s="37"/>
      <c r="J496" s="28"/>
      <c r="L496" s="37"/>
      <c r="N496" s="28"/>
      <c r="O496" s="28"/>
      <c r="Q496" s="27"/>
      <c r="R496" s="27"/>
      <c r="S496" s="27"/>
      <c r="T496" s="27"/>
      <c r="U496" s="27"/>
    </row>
    <row r="497" spans="2:21" x14ac:dyDescent="0.2">
      <c r="B497" s="26" t="s">
        <v>104</v>
      </c>
      <c r="C497" s="26" t="s">
        <v>68</v>
      </c>
      <c r="D497" s="26">
        <f>E497*1000</f>
        <v>397000</v>
      </c>
      <c r="E497" s="36">
        <v>397</v>
      </c>
      <c r="F497" s="26" t="s">
        <v>92</v>
      </c>
      <c r="G497" s="27">
        <f>SUMIFS('Wkpr-Stdy Bal (ex. trnsptn)'!$G$9:$G$534,'Wkpr-Stdy Bal (ex. trnsptn)'!$B$9:$B$534,'Att B1 123118 Depr_Chg-ex trans'!$B497,'Wkpr-Stdy Bal (ex. trnsptn)'!$C$9:$C$534,'Att B1 123118 Depr_Chg-ex trans'!$C497,'Wkpr-Stdy Bal (ex. trnsptn)'!$D$9:$D$534,'Att B1 123118 Depr_Chg-ex trans'!$D497)+SUMIFS('Wkpr-201612 TTP Adj Summary'!$G$9:$G$238,'Wkpr-201612 TTP Adj Summary'!$B$9:$B$238,'Att B1 123118 Depr_Chg-ex trans'!$B497,'Wkpr-201612 TTP Adj Summary'!$C$9:$C$238,'Att B1 123118 Depr_Chg-ex trans'!$C497,'Wkpr-201612 TTP Adj Summary'!$D$9:$D$238,'Att B1 123118 Depr_Chg-ex trans'!$D497)</f>
        <v>472564.85</v>
      </c>
      <c r="I497" s="37">
        <f>'Wkpr-Stdy Bal (ex. trnsptn)'!I493</f>
        <v>2.86E-2</v>
      </c>
      <c r="J497" s="28"/>
      <c r="L497" s="37">
        <f>'Wkpr-Stdy Bal (ex. trnsptn)'!L493</f>
        <v>6.6699999999999995E-2</v>
      </c>
      <c r="N497" s="28"/>
      <c r="O497" s="28"/>
      <c r="Q497" s="27"/>
      <c r="R497" s="27"/>
      <c r="S497" s="27"/>
      <c r="T497" s="27"/>
      <c r="U497" s="27"/>
    </row>
    <row r="498" spans="2:21" x14ac:dyDescent="0.2">
      <c r="E498" s="36"/>
      <c r="F498" s="26" t="s">
        <v>260</v>
      </c>
      <c r="G498" s="27">
        <f>'Wkpr-Stdy Bal (ex. trnsptn)'!G494</f>
        <v>136296.32999999999</v>
      </c>
      <c r="I498" s="37">
        <f>'Wkpr-Stdy Bal (ex. trnsptn)'!I494</f>
        <v>2.86E-2</v>
      </c>
      <c r="J498" s="28">
        <f t="shared" si="170"/>
        <v>3898.0750379999995</v>
      </c>
      <c r="L498" s="45">
        <f>'Wkpr-Stdy Bal (ex. trnsptn)'!L494</f>
        <v>0</v>
      </c>
      <c r="N498" s="28">
        <f t="shared" si="171"/>
        <v>0</v>
      </c>
      <c r="O498" s="28">
        <f t="shared" si="172"/>
        <v>-3898.0750379999995</v>
      </c>
      <c r="Q498" s="27">
        <f>'Wkpr-Stdy Bal (ex. trnsptn)'!Q494</f>
        <v>0</v>
      </c>
      <c r="R498" s="27">
        <f>'Wkpr-Stdy Bal (ex. trnsptn)'!R494</f>
        <v>0</v>
      </c>
      <c r="S498" s="27">
        <f>'Wkpr-Stdy Bal (ex. trnsptn)'!S494</f>
        <v>0</v>
      </c>
      <c r="T498" s="27">
        <f>'Wkpr-Stdy Bal (ex. trnsptn)'!T494</f>
        <v>-3898.0750379999995</v>
      </c>
      <c r="U498" s="27">
        <f>'Wkpr-Stdy Bal (ex. trnsptn)'!U494</f>
        <v>0</v>
      </c>
    </row>
    <row r="499" spans="2:21" x14ac:dyDescent="0.2">
      <c r="E499" s="36"/>
      <c r="F499" s="26" t="s">
        <v>261</v>
      </c>
      <c r="G499" s="27">
        <f>G497-G498</f>
        <v>336268.52</v>
      </c>
      <c r="I499" s="37">
        <f>'Wkpr-Stdy Bal (ex. trnsptn)'!I495</f>
        <v>2.86E-2</v>
      </c>
      <c r="J499" s="28">
        <f t="shared" si="170"/>
        <v>9617.2796720000006</v>
      </c>
      <c r="L499" s="37">
        <f>'Wkpr-Stdy Bal (ex. trnsptn)'!L495</f>
        <v>6.6699999999999995E-2</v>
      </c>
      <c r="N499" s="28">
        <f t="shared" si="171"/>
        <v>22429.110283999999</v>
      </c>
      <c r="O499" s="28">
        <f t="shared" si="172"/>
        <v>12811.830611999998</v>
      </c>
      <c r="Q499" s="27">
        <f>'Wkpr-Stdy Bal (ex. trnsptn)'!Q495+SUMIFS('Wkpr-201612 TTP Adj Summary'!Q$9:Q$238,'Wkpr-201612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R499" s="27">
        <f>'Wkpr-Stdy Bal (ex. trnsptn)'!R495+SUMIFS('Wkpr-201612 TTP Adj Summary'!R$9:R$238,'Wkpr-201612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S499" s="27">
        <f>'Wkpr-Stdy Bal (ex. trnsptn)'!S495+SUMIFS('Wkpr-201612 TTP Adj Summary'!S$9:S$238,'Wkpr-201612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T499" s="27">
        <f>'Wkpr-Stdy Bal (ex. trnsptn)'!T495+SUMIFS('Wkpr-201612 TTP Adj Summary'!T$9:T$238,'Wkpr-201612 TTP Adj Summary'!$B$9:$B$238,'Att B1 123118 Depr_Chg-ex trans'!$B497,'Wkpr-201612 TTP Adj Summary'!$C$9:$C$238,'Att B1 123118 Depr_Chg-ex trans'!$C497,'Wkpr-201612 TTP Adj Summary'!$D$9:$D$238,'Att B1 123118 Depr_Chg-ex trans'!$D497)</f>
        <v>12811.830611999998</v>
      </c>
      <c r="U499" s="27">
        <f>'Wkpr-Stdy Bal (ex. trnsptn)'!U495+SUMIFS('Wkpr-201612 TTP Adj Summary'!U$9:U$238,'Wkpr-201612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</row>
    <row r="500" spans="2:21" x14ac:dyDescent="0.2">
      <c r="E500" s="36"/>
      <c r="G500" s="27"/>
      <c r="I500" s="37"/>
      <c r="J500" s="28"/>
      <c r="L500" s="37"/>
      <c r="N500" s="28"/>
      <c r="O500" s="28"/>
      <c r="Q500" s="27"/>
      <c r="R500" s="27"/>
      <c r="S500" s="27"/>
      <c r="T500" s="27"/>
      <c r="U500" s="27"/>
    </row>
    <row r="501" spans="2:21" x14ac:dyDescent="0.2">
      <c r="F501" s="26" t="s">
        <v>38</v>
      </c>
      <c r="G501" s="40">
        <f>SUM(G494:G495,G498:G499)</f>
        <v>772222.68</v>
      </c>
      <c r="I501" s="76">
        <f>J501/G501</f>
        <v>3.3023723040613101E-2</v>
      </c>
      <c r="J501" s="40">
        <f>SUM(J494:J495,J498:J499)</f>
        <v>25501.66791</v>
      </c>
      <c r="L501" s="76">
        <f>N501/G501</f>
        <v>4.8447167835060215E-2</v>
      </c>
      <c r="N501" s="40">
        <f>SUM(N494:N495,N498:N499)</f>
        <v>37412.001784</v>
      </c>
      <c r="O501" s="40">
        <f>SUM(O494:O495,O498:O499)</f>
        <v>11910.333874</v>
      </c>
      <c r="Q501" s="40">
        <f>SUM(Q494:Q495,Q498:Q499)</f>
        <v>0</v>
      </c>
      <c r="R501" s="40">
        <f>SUM(R494:R495,R498:R499)</f>
        <v>0</v>
      </c>
      <c r="S501" s="40">
        <f>SUM(S494:S495,S498:S499)</f>
        <v>0</v>
      </c>
      <c r="T501" s="40">
        <f>SUM(T494:T495,T498:T499)</f>
        <v>11910.333874</v>
      </c>
      <c r="U501" s="40">
        <f>SUM(U494:U495,U498:U499)</f>
        <v>0</v>
      </c>
    </row>
    <row r="502" spans="2:21" x14ac:dyDescent="0.2">
      <c r="J502" s="28"/>
      <c r="N502" s="28"/>
      <c r="O502" s="28"/>
      <c r="Q502" s="28"/>
      <c r="R502" s="28"/>
      <c r="S502" s="28"/>
      <c r="T502" s="28"/>
      <c r="U502" s="28"/>
    </row>
    <row r="503" spans="2:21" x14ac:dyDescent="0.2">
      <c r="E503" s="26" t="s">
        <v>182</v>
      </c>
      <c r="J503" s="28"/>
      <c r="N503" s="28"/>
      <c r="O503" s="28"/>
      <c r="Q503" s="28"/>
      <c r="R503" s="28"/>
      <c r="S503" s="28"/>
      <c r="T503" s="28"/>
      <c r="U503" s="28"/>
    </row>
    <row r="504" spans="2:21" x14ac:dyDescent="0.2">
      <c r="B504" s="26" t="s">
        <v>104</v>
      </c>
      <c r="C504" s="26" t="s">
        <v>119</v>
      </c>
      <c r="D504" s="26">
        <f t="shared" ref="D504:D514" si="173">E504*1000</f>
        <v>390100</v>
      </c>
      <c r="E504" s="36">
        <v>390.1</v>
      </c>
      <c r="F504" s="26" t="s">
        <v>31</v>
      </c>
      <c r="G504" s="27">
        <f>SUMIFS('Wkpr-Stdy Bal (ex. trnsptn)'!$G$9:$G$534,'Wkpr-Stdy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Summary'!$G$9:$G$238,'Wkpr-201612 TTP Adj Summary'!$B$9:$B$238,'Att B1 123118 Depr_Chg-ex trans'!$B504,'Wkpr-201612 TTP Adj Summary'!$C$9:$C$238,'Att B1 123118 Depr_Chg-ex trans'!$C504,'Wkpr-201612 TTP Adj Summary'!$D$9:$D$238,'Att B1 123118 Depr_Chg-ex trans'!$D504)</f>
        <v>3746418.42</v>
      </c>
      <c r="I504" s="37">
        <f>'Wkpr-Stdy Bal (ex. trnsptn)'!I500</f>
        <v>1.46E-2</v>
      </c>
      <c r="J504" s="28">
        <f t="shared" ref="J504:J514" si="174">G504*I504</f>
        <v>54697.708932000001</v>
      </c>
      <c r="L504" s="37">
        <f>'Wkpr-Stdy Bal (ex. trnsptn)'!L500</f>
        <v>2.4500000000000001E-2</v>
      </c>
      <c r="N504" s="28">
        <f t="shared" ref="N504:N514" si="175">G504*L504</f>
        <v>91787.25129</v>
      </c>
      <c r="O504" s="28">
        <f t="shared" ref="O504:O514" si="176">N504-J504</f>
        <v>37089.542357999999</v>
      </c>
      <c r="Q504" s="27">
        <f>SUMIFS('Wkpr-Stdy Bal (ex. trnsptn)'!$Q$9:$Q$534,'Wkpr-Stdy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Summary'!$Q$9:$Q$238,'Wkpr-201612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R504" s="27">
        <f>SUMIFS('Wkpr-Stdy Bal (ex. trnsptn)'!$R$9:$R$534,'Wkpr-Stdy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Summary'!$R$9:$R$238,'Wkpr-201612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S504" s="27">
        <f>SUMIFS('Wkpr-Stdy Bal (ex. trnsptn)'!$S$9:$S$534,'Wkpr-Stdy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Summary'!$S$9:$S$238,'Wkpr-201612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T504" s="27">
        <f>SUMIFS('Wkpr-Stdy Bal (ex. trnsptn)'!$T$9:$T$534,'Wkpr-Stdy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Summary'!$T$9:$T$238,'Wkpr-201612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U504" s="27">
        <f>SUMIFS('Wkpr-Stdy Bal (ex. trnsptn)'!$U$9:$U$534,'Wkpr-Stdy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Summary'!$U$9:$U$238,'Wkpr-201612 TTP Adj Summary'!$B$9:$B$238,'Att B1 123118 Depr_Chg-ex trans'!$B504,'Wkpr-201612 TTP Adj Summary'!$C$9:$C$238,'Att B1 123118 Depr_Chg-ex trans'!$C504,'Wkpr-201612 TTP Adj Summary'!$D$9:$D$238,'Att B1 123118 Depr_Chg-ex trans'!$D504)</f>
        <v>37090</v>
      </c>
    </row>
    <row r="505" spans="2:21" x14ac:dyDescent="0.2">
      <c r="B505" s="26" t="s">
        <v>104</v>
      </c>
      <c r="C505" s="26" t="s">
        <v>119</v>
      </c>
      <c r="D505" s="26">
        <f t="shared" si="173"/>
        <v>391100</v>
      </c>
      <c r="E505" s="36">
        <v>391.1</v>
      </c>
      <c r="F505" s="26" t="s">
        <v>87</v>
      </c>
      <c r="G505" s="27">
        <f>SUMIFS('Wkpr-Stdy Bal (ex. trnsptn)'!$G$9:$G$534,'Wkpr-Stdy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Summary'!$G$9:$G$238,'Wkpr-201612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I505" s="37">
        <f>'Wkpr-Stdy Bal (ex. trnsptn)'!I501</f>
        <v>0.2</v>
      </c>
      <c r="J505" s="28">
        <f t="shared" si="174"/>
        <v>0</v>
      </c>
      <c r="L505" s="37">
        <f>'Wkpr-Stdy Bal (ex. trnsptn)'!L501</f>
        <v>0</v>
      </c>
      <c r="N505" s="28">
        <f t="shared" si="175"/>
        <v>0</v>
      </c>
      <c r="O505" s="28">
        <f t="shared" si="176"/>
        <v>0</v>
      </c>
      <c r="Q505" s="27">
        <f>SUMIFS('Wkpr-Stdy Bal (ex. trnsptn)'!$Q$9:$Q$534,'Wkpr-Stdy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Summary'!$Q$9:$Q$238,'Wkpr-201612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R505" s="27">
        <f>SUMIFS('Wkpr-Stdy Bal (ex. trnsptn)'!$R$9:$R$534,'Wkpr-Stdy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Summary'!$R$9:$R$238,'Wkpr-201612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S505" s="27">
        <f>SUMIFS('Wkpr-Stdy Bal (ex. trnsptn)'!$S$9:$S$534,'Wkpr-Stdy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Summary'!$S$9:$S$238,'Wkpr-201612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T505" s="27">
        <f>SUMIFS('Wkpr-Stdy Bal (ex. trnsptn)'!$T$9:$T$534,'Wkpr-Stdy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Summary'!$T$9:$T$238,'Wkpr-201612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U505" s="27">
        <f>SUMIFS('Wkpr-Stdy Bal (ex. trnsptn)'!$U$9:$U$534,'Wkpr-Stdy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Summary'!$U$9:$U$238,'Wkpr-201612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</row>
    <row r="506" spans="2:21" x14ac:dyDescent="0.2">
      <c r="B506" s="26" t="s">
        <v>104</v>
      </c>
      <c r="C506" s="26" t="s">
        <v>119</v>
      </c>
      <c r="D506" s="26">
        <f t="shared" si="173"/>
        <v>393000</v>
      </c>
      <c r="E506" s="36">
        <v>393</v>
      </c>
      <c r="F506" s="26" t="s">
        <v>88</v>
      </c>
      <c r="G506" s="27">
        <f>SUMIFS('Wkpr-Stdy Bal (ex. trnsptn)'!$G$9:$G$534,'Wkpr-Stdy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Summary'!$G$9:$G$238,'Wkpr-201612 TTP Adj Summary'!$B$9:$B$238,'Att B1 123118 Depr_Chg-ex trans'!$B506,'Wkpr-201612 TTP Adj Summary'!$C$9:$C$238,'Att B1 123118 Depr_Chg-ex trans'!$C506,'Wkpr-201612 TTP Adj Summary'!$D$9:$D$238,'Att B1 123118 Depr_Chg-ex trans'!$D506)</f>
        <v>24641.82</v>
      </c>
      <c r="I506" s="37">
        <f>'Wkpr-Stdy Bal (ex. trnsptn)'!I502</f>
        <v>4.8899999999999999E-2</v>
      </c>
      <c r="J506" s="28">
        <f t="shared" si="174"/>
        <v>1204.9849979999999</v>
      </c>
      <c r="L506" s="37">
        <f>'Wkpr-Stdy Bal (ex. trnsptn)'!L502</f>
        <v>0.04</v>
      </c>
      <c r="N506" s="28">
        <f t="shared" si="175"/>
        <v>985.67280000000005</v>
      </c>
      <c r="O506" s="28">
        <f t="shared" si="176"/>
        <v>-219.31219799999985</v>
      </c>
      <c r="Q506" s="27">
        <f>SUMIFS('Wkpr-Stdy Bal (ex. trnsptn)'!$Q$9:$Q$534,'Wkpr-Stdy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Summary'!$Q$9:$Q$238,'Wkpr-201612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R506" s="27">
        <f>SUMIFS('Wkpr-Stdy Bal (ex. trnsptn)'!$R$9:$R$534,'Wkpr-Stdy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Summary'!$R$9:$R$238,'Wkpr-201612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S506" s="27">
        <f>SUMIFS('Wkpr-Stdy Bal (ex. trnsptn)'!$S$9:$S$534,'Wkpr-Stdy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Summary'!$S$9:$S$238,'Wkpr-201612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T506" s="27">
        <f>SUMIFS('Wkpr-Stdy Bal (ex. trnsptn)'!$T$9:$T$534,'Wkpr-Stdy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Summary'!$T$9:$T$238,'Wkpr-201612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U506" s="27">
        <f>SUMIFS('Wkpr-Stdy Bal (ex. trnsptn)'!$U$9:$U$534,'Wkpr-Stdy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Summary'!$U$9:$U$238,'Wkpr-201612 TTP Adj Summary'!$B$9:$B$238,'Att B1 123118 Depr_Chg-ex trans'!$B506,'Wkpr-201612 TTP Adj Summary'!$C$9:$C$238,'Att B1 123118 Depr_Chg-ex trans'!$C506,'Wkpr-201612 TTP Adj Summary'!$D$9:$D$238,'Att B1 123118 Depr_Chg-ex trans'!$D506)</f>
        <v>-219.31219799999985</v>
      </c>
    </row>
    <row r="507" spans="2:21" x14ac:dyDescent="0.2">
      <c r="B507" s="26" t="s">
        <v>104</v>
      </c>
      <c r="C507" s="26" t="s">
        <v>119</v>
      </c>
      <c r="D507" s="26">
        <f t="shared" si="173"/>
        <v>394000</v>
      </c>
      <c r="E507" s="36">
        <v>394</v>
      </c>
      <c r="F507" s="26" t="s">
        <v>89</v>
      </c>
      <c r="G507" s="27">
        <f>SUMIFS('Wkpr-Stdy Bal (ex. trnsptn)'!$G$9:$G$534,'Wkpr-Stdy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Summary'!$G$9:$G$238,'Wkpr-201612 TTP Adj Summary'!$B$9:$B$238,'Att B1 123118 Depr_Chg-ex trans'!$B507,'Wkpr-201612 TTP Adj Summary'!$C$9:$C$238,'Att B1 123118 Depr_Chg-ex trans'!$C507,'Wkpr-201612 TTP Adj Summary'!$D$9:$D$238,'Att B1 123118 Depr_Chg-ex trans'!$D507)</f>
        <v>870875.47</v>
      </c>
      <c r="I507" s="37">
        <f>'Wkpr-Stdy Bal (ex. trnsptn)'!I503</f>
        <v>5.3499999999999999E-2</v>
      </c>
      <c r="J507" s="28">
        <f t="shared" si="174"/>
        <v>46591.837645</v>
      </c>
      <c r="L507" s="37">
        <f>'Wkpr-Stdy Bal (ex. trnsptn)'!L503</f>
        <v>0.05</v>
      </c>
      <c r="N507" s="28">
        <f t="shared" si="175"/>
        <v>43543.773500000003</v>
      </c>
      <c r="O507" s="28">
        <f t="shared" si="176"/>
        <v>-3048.0641449999966</v>
      </c>
      <c r="Q507" s="27">
        <f>SUMIFS('Wkpr-Stdy Bal (ex. trnsptn)'!$Q$9:$Q$534,'Wkpr-Stdy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Summary'!$Q$9:$Q$238,'Wkpr-201612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R507" s="27">
        <f>SUMIFS('Wkpr-Stdy Bal (ex. trnsptn)'!$R$9:$R$534,'Wkpr-Stdy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Summary'!$R$9:$R$238,'Wkpr-201612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S507" s="27">
        <f>SUMIFS('Wkpr-Stdy Bal (ex. trnsptn)'!$S$9:$S$534,'Wkpr-Stdy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Summary'!$S$9:$S$238,'Wkpr-201612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T507" s="27">
        <f>SUMIFS('Wkpr-Stdy Bal (ex. trnsptn)'!$T$9:$T$534,'Wkpr-Stdy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Summary'!$T$9:$T$238,'Wkpr-201612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U507" s="27">
        <f>SUMIFS('Wkpr-Stdy Bal (ex. trnsptn)'!$U$9:$U$534,'Wkpr-Stdy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Summary'!$U$9:$U$238,'Wkpr-201612 TTP Adj Summary'!$B$9:$B$238,'Att B1 123118 Depr_Chg-ex trans'!$B507,'Wkpr-201612 TTP Adj Summary'!$C$9:$C$238,'Att B1 123118 Depr_Chg-ex trans'!$C507,'Wkpr-201612 TTP Adj Summary'!$D$9:$D$238,'Att B1 123118 Depr_Chg-ex trans'!$D507)</f>
        <v>-3048.0641449999966</v>
      </c>
    </row>
    <row r="508" spans="2:21" x14ac:dyDescent="0.2">
      <c r="B508" s="26" t="s">
        <v>104</v>
      </c>
      <c r="C508" s="26" t="s">
        <v>119</v>
      </c>
      <c r="D508" s="26">
        <f t="shared" si="173"/>
        <v>395000</v>
      </c>
      <c r="E508" s="36">
        <v>395</v>
      </c>
      <c r="F508" s="26" t="s">
        <v>91</v>
      </c>
      <c r="G508" s="27">
        <f>SUMIFS('Wkpr-Stdy Bal (ex. trnsptn)'!$G$9:$G$534,'Wkpr-Stdy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Summary'!$G$9:$G$238,'Wkpr-201612 TTP Adj Summary'!$B$9:$B$238,'Att B1 123118 Depr_Chg-ex trans'!$B508,'Wkpr-201612 TTP Adj Summary'!$C$9:$C$238,'Att B1 123118 Depr_Chg-ex trans'!$C508,'Wkpr-201612 TTP Adj Summary'!$D$9:$D$238,'Att B1 123118 Depr_Chg-ex trans'!$D508)</f>
        <v>40917.01</v>
      </c>
      <c r="I508" s="37">
        <f>'Wkpr-Stdy Bal (ex. trnsptn)'!I504</f>
        <v>0.17630000000000001</v>
      </c>
      <c r="J508" s="28">
        <f t="shared" si="174"/>
        <v>7213.6688630000008</v>
      </c>
      <c r="L508" s="37">
        <f>'Wkpr-Stdy Bal (ex. trnsptn)'!L504</f>
        <v>6.6699999999999995E-2</v>
      </c>
      <c r="N508" s="28">
        <f t="shared" si="175"/>
        <v>2729.1645669999998</v>
      </c>
      <c r="O508" s="28">
        <f t="shared" si="176"/>
        <v>-4484.504296000001</v>
      </c>
      <c r="Q508" s="27">
        <f>SUMIFS('Wkpr-Stdy Bal (ex. trnsptn)'!$Q$9:$Q$534,'Wkpr-Stdy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Summary'!$Q$9:$Q$238,'Wkpr-201612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R508" s="27">
        <f>SUMIFS('Wkpr-Stdy Bal (ex. trnsptn)'!$R$9:$R$534,'Wkpr-Stdy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Summary'!$R$9:$R$238,'Wkpr-201612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S508" s="27">
        <f>SUMIFS('Wkpr-Stdy Bal (ex. trnsptn)'!$S$9:$S$534,'Wkpr-Stdy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Summary'!$S$9:$S$238,'Wkpr-201612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T508" s="27">
        <f>SUMIFS('Wkpr-Stdy Bal (ex. trnsptn)'!$T$9:$T$534,'Wkpr-Stdy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Summary'!$T$9:$T$238,'Wkpr-201612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U508" s="27">
        <f>SUMIFS('Wkpr-Stdy Bal (ex. trnsptn)'!$U$9:$U$534,'Wkpr-Stdy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Summary'!$U$9:$U$238,'Wkpr-201612 TTP Adj Summary'!$B$9:$B$238,'Att B1 123118 Depr_Chg-ex trans'!$B508,'Wkpr-201612 TTP Adj Summary'!$C$9:$C$238,'Att B1 123118 Depr_Chg-ex trans'!$C508,'Wkpr-201612 TTP Adj Summary'!$D$9:$D$238,'Att B1 123118 Depr_Chg-ex trans'!$D508)</f>
        <v>-4484.504296000001</v>
      </c>
    </row>
    <row r="509" spans="2:21" x14ac:dyDescent="0.2">
      <c r="E509" s="36"/>
      <c r="G509" s="27"/>
      <c r="I509" s="37"/>
      <c r="J509" s="28"/>
      <c r="L509" s="37"/>
      <c r="N509" s="28"/>
      <c r="O509" s="28"/>
      <c r="Q509" s="27"/>
      <c r="R509" s="27"/>
      <c r="S509" s="27"/>
      <c r="T509" s="27"/>
      <c r="U509" s="27"/>
    </row>
    <row r="510" spans="2:21" x14ac:dyDescent="0.2">
      <c r="B510" s="26" t="s">
        <v>104</v>
      </c>
      <c r="C510" s="26" t="s">
        <v>119</v>
      </c>
      <c r="D510" s="26">
        <f t="shared" si="173"/>
        <v>397000</v>
      </c>
      <c r="E510" s="36">
        <v>397</v>
      </c>
      <c r="F510" s="26" t="s">
        <v>92</v>
      </c>
      <c r="G510" s="27">
        <f>SUMIFS('Wkpr-Stdy Bal (ex. trnsptn)'!$G$9:$G$534,'Wkpr-Stdy Bal (ex. trnsptn)'!$B$9:$B$534,'Att B1 123118 Depr_Chg-ex trans'!$B510,'Wkpr-Stdy Bal (ex. trnsptn)'!$C$9:$C$534,'Att B1 123118 Depr_Chg-ex trans'!$C510,'Wkpr-Stdy Bal (ex. trnsptn)'!$D$9:$D$534,'Att B1 123118 Depr_Chg-ex trans'!$D510)+SUMIFS('Wkpr-201612 TTP Adj Summary'!$G$9:$G$238,'Wkpr-201612 TTP Adj Summary'!$B$9:$B$238,'Att B1 123118 Depr_Chg-ex trans'!$B510,'Wkpr-201612 TTP Adj Summary'!$C$9:$C$238,'Att B1 123118 Depr_Chg-ex trans'!$C510,'Wkpr-201612 TTP Adj Summary'!$D$9:$D$238,'Att B1 123118 Depr_Chg-ex trans'!$D510)</f>
        <v>1210603.5</v>
      </c>
      <c r="I510" s="37">
        <f>'Wkpr-Stdy Bal (ex. trnsptn)'!I506</f>
        <v>6.7100000000000007E-2</v>
      </c>
      <c r="J510" s="28">
        <f t="shared" si="174"/>
        <v>81231.494850000003</v>
      </c>
      <c r="L510" s="37">
        <f>'Wkpr-Stdy Bal (ex. trnsptn)'!L506</f>
        <v>6.6699999999999995E-2</v>
      </c>
      <c r="N510" s="28">
        <f t="shared" si="175"/>
        <v>80747.253449999989</v>
      </c>
      <c r="O510" s="28">
        <f t="shared" si="176"/>
        <v>-484.24140000001353</v>
      </c>
      <c r="Q510" s="27"/>
      <c r="R510" s="27"/>
      <c r="S510" s="27"/>
      <c r="T510" s="27"/>
      <c r="U510" s="27"/>
    </row>
    <row r="511" spans="2:21" x14ac:dyDescent="0.2">
      <c r="E511" s="36"/>
      <c r="F511" s="26" t="s">
        <v>260</v>
      </c>
      <c r="G511" s="27">
        <f>'Wkpr-Stdy Bal (ex. trnsptn)'!G507</f>
        <v>70280.17</v>
      </c>
      <c r="I511" s="37">
        <f>'Wkpr-Stdy Bal (ex. trnsptn)'!I507</f>
        <v>6.7100000000000007E-2</v>
      </c>
      <c r="J511" s="28">
        <f t="shared" si="174"/>
        <v>4715.7994070000004</v>
      </c>
      <c r="L511" s="45">
        <f>'Wkpr-Stdy Bal (ex. trnsptn)'!L507</f>
        <v>0</v>
      </c>
      <c r="N511" s="28">
        <f t="shared" si="175"/>
        <v>0</v>
      </c>
      <c r="O511" s="28">
        <f t="shared" si="176"/>
        <v>-4715.7994070000004</v>
      </c>
      <c r="Q511" s="27">
        <f>'Wkpr-Stdy Bal (ex. trnsptn)'!Q507</f>
        <v>0</v>
      </c>
      <c r="R511" s="27">
        <f>'Wkpr-Stdy Bal (ex. trnsptn)'!R507</f>
        <v>0</v>
      </c>
      <c r="S511" s="27">
        <f>'Wkpr-Stdy Bal (ex. trnsptn)'!S507</f>
        <v>0</v>
      </c>
      <c r="T511" s="27">
        <f>'Wkpr-Stdy Bal (ex. trnsptn)'!T507</f>
        <v>0</v>
      </c>
      <c r="U511" s="27">
        <f>'Wkpr-Stdy Bal (ex. trnsptn)'!U507</f>
        <v>-4715.7994070000004</v>
      </c>
    </row>
    <row r="512" spans="2:21" x14ac:dyDescent="0.2">
      <c r="E512" s="36"/>
      <c r="F512" s="26" t="s">
        <v>261</v>
      </c>
      <c r="G512" s="27">
        <f>G510-G511</f>
        <v>1140323.33</v>
      </c>
      <c r="I512" s="37">
        <f>'Wkpr-Stdy Bal (ex. trnsptn)'!I508</f>
        <v>6.7100000000000007E-2</v>
      </c>
      <c r="J512" s="28">
        <f t="shared" si="174"/>
        <v>76515.695443000019</v>
      </c>
      <c r="L512" s="37">
        <f>'Wkpr-Stdy Bal (ex. trnsptn)'!L508</f>
        <v>6.6699999999999995E-2</v>
      </c>
      <c r="N512" s="28">
        <f t="shared" si="175"/>
        <v>76059.566110999993</v>
      </c>
      <c r="O512" s="28">
        <f t="shared" si="176"/>
        <v>-456.1293320000259</v>
      </c>
      <c r="Q512" s="27">
        <f>'Wkpr-Stdy Bal (ex. trnsptn)'!Q508+SUMIFS('Wkpr-201612 TTP Adj Summary'!Q$9:Q$238,'Wkpr-201612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R512" s="27">
        <f>'Wkpr-Stdy Bal (ex. trnsptn)'!R508+SUMIFS('Wkpr-201612 TTP Adj Summary'!R$9:R$238,'Wkpr-201612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S512" s="27">
        <f>'Wkpr-Stdy Bal (ex. trnsptn)'!S508+SUMIFS('Wkpr-201612 TTP Adj Summary'!S$9:S$238,'Wkpr-201612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T512" s="27">
        <f>'Wkpr-Stdy Bal (ex. trnsptn)'!T508+SUMIFS('Wkpr-201612 TTP Adj Summary'!T$9:T$238,'Wkpr-201612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U512" s="27">
        <f>'Wkpr-Stdy Bal (ex. trnsptn)'!U508+SUMIFS('Wkpr-201612 TTP Adj Summary'!U$9:U$238,'Wkpr-201612 TTP Adj Summary'!$B$9:$B$238,'Att B1 123118 Depr_Chg-ex trans'!$B510,'Wkpr-201612 TTP Adj Summary'!$C$9:$C$238,'Att B1 123118 Depr_Chg-ex trans'!$C510,'Wkpr-201612 TTP Adj Summary'!$D$9:$D$238,'Att B1 123118 Depr_Chg-ex trans'!$D510)</f>
        <v>-456.1293320000259</v>
      </c>
    </row>
    <row r="513" spans="2:21" x14ac:dyDescent="0.2">
      <c r="E513" s="36"/>
      <c r="G513" s="27"/>
      <c r="I513" s="37"/>
      <c r="J513" s="28"/>
      <c r="L513" s="37"/>
      <c r="N513" s="28"/>
      <c r="O513" s="28"/>
      <c r="Q513" s="27"/>
      <c r="R513" s="27"/>
      <c r="S513" s="27"/>
      <c r="T513" s="27"/>
      <c r="U513" s="27"/>
    </row>
    <row r="514" spans="2:21" x14ac:dyDescent="0.2">
      <c r="B514" s="26" t="s">
        <v>104</v>
      </c>
      <c r="C514" s="26" t="s">
        <v>119</v>
      </c>
      <c r="D514" s="26">
        <f t="shared" si="173"/>
        <v>398000</v>
      </c>
      <c r="E514" s="36">
        <v>398</v>
      </c>
      <c r="F514" s="26" t="s">
        <v>56</v>
      </c>
      <c r="G514" s="27">
        <f>SUMIFS('Wkpr-Stdy Bal (ex. trnsptn)'!$G$9:$G$534,'Wkpr-Stdy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Summary'!$G$9:$G$238,'Wkpr-201612 TTP Adj Summary'!$B$9:$B$238,'Att B1 123118 Depr_Chg-ex trans'!$B514,'Wkpr-201612 TTP Adj Summary'!$C$9:$C$238,'Att B1 123118 Depr_Chg-ex trans'!$C514,'Wkpr-201612 TTP Adj Summary'!$D$9:$D$238,'Att B1 123118 Depr_Chg-ex trans'!$D514)</f>
        <v>2367.16</v>
      </c>
      <c r="I514" s="37">
        <f>'Wkpr-Stdy Bal (ex. trnsptn)'!I510</f>
        <v>5.0700000000000002E-2</v>
      </c>
      <c r="J514" s="28">
        <f t="shared" si="174"/>
        <v>120.015012</v>
      </c>
      <c r="L514" s="37">
        <f>'Wkpr-Stdy Bal (ex. trnsptn)'!L510</f>
        <v>0.1</v>
      </c>
      <c r="N514" s="28">
        <f t="shared" si="175"/>
        <v>236.71600000000001</v>
      </c>
      <c r="O514" s="28">
        <f t="shared" si="176"/>
        <v>116.70098800000001</v>
      </c>
      <c r="Q514" s="27">
        <f>SUMIFS('Wkpr-Stdy Bal (ex. trnsptn)'!$Q$9:$Q$534,'Wkpr-Stdy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Summary'!$Q$9:$Q$238,'Wkpr-201612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R514" s="27">
        <f>SUMIFS('Wkpr-Stdy Bal (ex. trnsptn)'!$R$9:$R$534,'Wkpr-Stdy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Summary'!$R$9:$R$238,'Wkpr-201612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S514" s="27">
        <f>SUMIFS('Wkpr-Stdy Bal (ex. trnsptn)'!$S$9:$S$534,'Wkpr-Stdy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Summary'!$S$9:$S$238,'Wkpr-201612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T514" s="27">
        <f>SUMIFS('Wkpr-Stdy Bal (ex. trnsptn)'!$T$9:$T$534,'Wkpr-Stdy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Summary'!$T$9:$T$238,'Wkpr-201612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U514" s="27">
        <f>SUMIFS('Wkpr-Stdy Bal (ex. trnsptn)'!$U$9:$U$534,'Wkpr-Stdy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Summary'!$U$9:$U$238,'Wkpr-201612 TTP Adj Summary'!$B$9:$B$238,'Att B1 123118 Depr_Chg-ex trans'!$B514,'Wkpr-201612 TTP Adj Summary'!$C$9:$C$238,'Att B1 123118 Depr_Chg-ex trans'!$C514,'Wkpr-201612 TTP Adj Summary'!$D$9:$D$238,'Att B1 123118 Depr_Chg-ex trans'!$D514)</f>
        <v>116.70098800000001</v>
      </c>
    </row>
    <row r="515" spans="2:21" x14ac:dyDescent="0.2">
      <c r="F515" s="26" t="s">
        <v>38</v>
      </c>
      <c r="G515" s="40">
        <f>SUM(G504:G508,G511:G512,G514)</f>
        <v>5895823.3799999999</v>
      </c>
      <c r="I515" s="76">
        <f>J515/G515</f>
        <v>3.2405941967006482E-2</v>
      </c>
      <c r="J515" s="40">
        <f>SUM(J504:J508,J511:J512,J514)</f>
        <v>191059.71030000001</v>
      </c>
      <c r="L515" s="76">
        <f>N515/G515</f>
        <v>3.6524524292652738E-2</v>
      </c>
      <c r="N515" s="40">
        <f>SUM(N504:N508,N511:N512,N514)</f>
        <v>215342.14426799997</v>
      </c>
      <c r="O515" s="40">
        <f>SUM(O504:O508,O511:O512,O514)</f>
        <v>24282.433967999979</v>
      </c>
      <c r="Q515" s="40">
        <f>SUM(Q504:Q508,Q511:Q512,Q514)</f>
        <v>0</v>
      </c>
      <c r="R515" s="40">
        <f>SUM(R504:R508,R511:R512,R514)</f>
        <v>0</v>
      </c>
      <c r="S515" s="40">
        <f>SUM(S504:S508,S511:S512,S514)</f>
        <v>0</v>
      </c>
      <c r="T515" s="40">
        <f>SUM(T504:T508,T511:T512,T514)</f>
        <v>0</v>
      </c>
      <c r="U515" s="40">
        <f>SUM(U504:U508,U511:U512,U514)</f>
        <v>24282.891609999981</v>
      </c>
    </row>
    <row r="516" spans="2:21" x14ac:dyDescent="0.2">
      <c r="I516" s="36"/>
      <c r="J516" s="28"/>
      <c r="L516" s="36"/>
      <c r="N516" s="28"/>
      <c r="O516" s="28"/>
      <c r="Q516" s="28"/>
      <c r="R516" s="28"/>
      <c r="S516" s="28"/>
      <c r="T516" s="28"/>
      <c r="U516" s="28"/>
    </row>
    <row r="517" spans="2:21" x14ac:dyDescent="0.2">
      <c r="E517" s="26" t="s">
        <v>183</v>
      </c>
      <c r="I517" s="36"/>
      <c r="J517" s="28"/>
      <c r="L517" s="36"/>
      <c r="N517" s="28"/>
      <c r="O517" s="28"/>
      <c r="Q517" s="28"/>
      <c r="R517" s="28"/>
      <c r="S517" s="28"/>
      <c r="T517" s="28"/>
      <c r="U517" s="28"/>
    </row>
    <row r="518" spans="2:21" x14ac:dyDescent="0.2">
      <c r="B518" s="26" t="s">
        <v>104</v>
      </c>
      <c r="C518" s="26" t="s">
        <v>82</v>
      </c>
      <c r="D518" s="26">
        <f t="shared" ref="D518:D525" si="177">E518*1000</f>
        <v>390100</v>
      </c>
      <c r="E518" s="36">
        <v>390.1</v>
      </c>
      <c r="F518" s="26" t="s">
        <v>31</v>
      </c>
      <c r="G518" s="27">
        <f>SUMIFS('Wkpr-Stdy Bal (ex. trnsptn)'!$G$9:$G$534,'Wkpr-Stdy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Summary'!$G$9:$G$238,'Wkpr-201612 TTP Adj Summary'!$B$9:$B$238,'Att B1 123118 Depr_Chg-ex trans'!$B518,'Wkpr-201612 TTP Adj Summary'!$C$9:$C$238,'Att B1 123118 Depr_Chg-ex trans'!$C518,'Wkpr-201612 TTP Adj Summary'!$D$9:$D$238,'Att B1 123118 Depr_Chg-ex trans'!$D518)</f>
        <v>19377433.350000001</v>
      </c>
      <c r="I518" s="37">
        <f>'Wkpr-Stdy Bal (ex. trnsptn)'!I514</f>
        <v>3.5299999999999998E-2</v>
      </c>
      <c r="J518" s="28">
        <f t="shared" ref="J518:J528" si="178">G518*I518</f>
        <v>684023.39725499996</v>
      </c>
      <c r="L518" s="37">
        <f>'Wkpr-Stdy Bal (ex. trnsptn)'!L514</f>
        <v>3.5900000000000001E-2</v>
      </c>
      <c r="N518" s="28">
        <f t="shared" ref="N518:N528" si="179">G518*L518</f>
        <v>695649.85726500012</v>
      </c>
      <c r="O518" s="28">
        <f t="shared" ref="O518:O528" si="180">N518-J518</f>
        <v>11626.460010000155</v>
      </c>
      <c r="Q518" s="27">
        <f>SUMIFS('Wkpr-Stdy Bal (ex. trnsptn)'!$Q$9:$Q$534,'Wkpr-Stdy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Summary'!$Q$9:$Q$238,'Wkpr-201612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R518" s="27">
        <f>SUMIFS('Wkpr-Stdy Bal (ex. trnsptn)'!$R$9:$R$534,'Wkpr-Stdy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Summary'!$R$9:$R$238,'Wkpr-201612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S518" s="27">
        <f>SUMIFS('Wkpr-Stdy Bal (ex. trnsptn)'!$S$9:$S$534,'Wkpr-Stdy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Summary'!$S$9:$S$238,'Wkpr-201612 TTP Adj Summary'!$B$9:$B$238,'Att B1 123118 Depr_Chg-ex trans'!$B518,'Wkpr-201612 TTP Adj Summary'!$C$9:$C$238,'Att B1 123118 Depr_Chg-ex trans'!$C518,'Wkpr-201612 TTP Adj Summary'!$D$9:$D$238,'Att B1 123118 Depr_Chg-ex trans'!$D518)</f>
        <v>11626.460010000155</v>
      </c>
      <c r="T518" s="27">
        <f>SUMIFS('Wkpr-Stdy Bal (ex. trnsptn)'!$T$9:$T$534,'Wkpr-Stdy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Summary'!$T$9:$T$238,'Wkpr-201612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U518" s="27">
        <f>SUMIFS('Wkpr-Stdy Bal (ex. trnsptn)'!$U$9:$U$534,'Wkpr-Stdy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Summary'!$U$9:$U$238,'Wkpr-201612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</row>
    <row r="519" spans="2:21" x14ac:dyDescent="0.2">
      <c r="B519" s="26" t="s">
        <v>104</v>
      </c>
      <c r="C519" s="26" t="s">
        <v>82</v>
      </c>
      <c r="D519" s="26">
        <f t="shared" ref="D519" si="181">E519*1000</f>
        <v>391100</v>
      </c>
      <c r="E519" s="36">
        <v>391.1</v>
      </c>
      <c r="F519" s="26" t="s">
        <v>31</v>
      </c>
      <c r="G519" s="27">
        <f>SUMIFS('Wkpr-Stdy Bal (ex. trnsptn)'!$G$9:$G$534,'Wkpr-Stdy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Summary'!$G$9:$G$238,'Wkpr-201612 TTP Adj Summary'!$B$9:$B$238,'Att B1 123118 Depr_Chg-ex trans'!$B519,'Wkpr-201612 TTP Adj Summary'!$C$9:$C$238,'Att B1 123118 Depr_Chg-ex trans'!$C519,'Wkpr-201612 TTP Adj Summary'!$D$9:$D$238,'Att B1 123118 Depr_Chg-ex trans'!$D519)</f>
        <v>834661.44</v>
      </c>
      <c r="I519" s="37">
        <f>'Wkpr-Stdy Bal (ex. trnsptn)'!I515</f>
        <v>0.2</v>
      </c>
      <c r="J519" s="28">
        <f t="shared" ref="J519" si="182">G519*I519</f>
        <v>166932.288</v>
      </c>
      <c r="L519" s="37">
        <f>'Wkpr-Stdy Bal (ex. trnsptn)'!L515</f>
        <v>0.2</v>
      </c>
      <c r="N519" s="28">
        <f t="shared" ref="N519" si="183">G519*L519</f>
        <v>166932.288</v>
      </c>
      <c r="O519" s="28">
        <f t="shared" ref="O519" si="184">N519-J519</f>
        <v>0</v>
      </c>
      <c r="Q519" s="27">
        <f>SUMIFS('Wkpr-Stdy Bal (ex. trnsptn)'!$Q$9:$Q$534,'Wkpr-Stdy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Summary'!$Q$9:$Q$238,'Wkpr-201612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R519" s="27">
        <f>SUMIFS('Wkpr-Stdy Bal (ex. trnsptn)'!$R$9:$R$534,'Wkpr-Stdy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Summary'!$R$9:$R$238,'Wkpr-201612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S519" s="27">
        <f>SUMIFS('Wkpr-Stdy Bal (ex. trnsptn)'!$S$9:$S$534,'Wkpr-Stdy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Summary'!$S$9:$S$238,'Wkpr-201612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T519" s="27">
        <f>SUMIFS('Wkpr-Stdy Bal (ex. trnsptn)'!$T$9:$T$534,'Wkpr-Stdy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Summary'!$T$9:$T$238,'Wkpr-201612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U519" s="27">
        <f>SUMIFS('Wkpr-Stdy Bal (ex. trnsptn)'!$U$9:$U$534,'Wkpr-Stdy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Summary'!$U$9:$U$238,'Wkpr-201612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</row>
    <row r="520" spans="2:21" x14ac:dyDescent="0.2">
      <c r="B520" s="26" t="s">
        <v>104</v>
      </c>
      <c r="C520" s="26" t="s">
        <v>82</v>
      </c>
      <c r="D520" s="26">
        <f t="shared" si="177"/>
        <v>393000</v>
      </c>
      <c r="E520" s="36">
        <v>393</v>
      </c>
      <c r="F520" s="26" t="s">
        <v>88</v>
      </c>
      <c r="G520" s="27">
        <f>SUMIFS('Wkpr-Stdy Bal (ex. trnsptn)'!$G$9:$G$534,'Wkpr-Stdy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Summary'!$G$9:$G$238,'Wkpr-201612 TTP Adj Summary'!$B$9:$B$238,'Att B1 123118 Depr_Chg-ex trans'!$B520,'Wkpr-201612 TTP Adj Summary'!$C$9:$C$238,'Att B1 123118 Depr_Chg-ex trans'!$C520,'Wkpr-201612 TTP Adj Summary'!$D$9:$D$238,'Att B1 123118 Depr_Chg-ex trans'!$D520)</f>
        <v>88159.79</v>
      </c>
      <c r="I520" s="37">
        <f>'Wkpr-Stdy Bal (ex. trnsptn)'!I516</f>
        <v>4.65E-2</v>
      </c>
      <c r="J520" s="28">
        <f t="shared" si="178"/>
        <v>4099.4302349999998</v>
      </c>
      <c r="L520" s="37">
        <f>'Wkpr-Stdy Bal (ex. trnsptn)'!L516</f>
        <v>0.04</v>
      </c>
      <c r="N520" s="28">
        <f t="shared" si="179"/>
        <v>3526.3915999999999</v>
      </c>
      <c r="O520" s="28">
        <f t="shared" si="180"/>
        <v>-573.03863499999989</v>
      </c>
      <c r="Q520" s="27">
        <f>SUMIFS('Wkpr-Stdy Bal (ex. trnsptn)'!$Q$9:$Q$534,'Wkpr-Stdy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Summary'!$Q$9:$Q$238,'Wkpr-201612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R520" s="27">
        <f>SUMIFS('Wkpr-Stdy Bal (ex. trnsptn)'!$R$9:$R$534,'Wkpr-Stdy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Summary'!$R$9:$R$238,'Wkpr-201612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S520" s="27">
        <f>SUMIFS('Wkpr-Stdy Bal (ex. trnsptn)'!$S$9:$S$534,'Wkpr-Stdy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Summary'!$S$9:$S$238,'Wkpr-201612 TTP Adj Summary'!$B$9:$B$238,'Att B1 123118 Depr_Chg-ex trans'!$B520,'Wkpr-201612 TTP Adj Summary'!$C$9:$C$238,'Att B1 123118 Depr_Chg-ex trans'!$C520,'Wkpr-201612 TTP Adj Summary'!$D$9:$D$238,'Att B1 123118 Depr_Chg-ex trans'!$D520)</f>
        <v>-573.03863499999989</v>
      </c>
      <c r="T520" s="27">
        <f>SUMIFS('Wkpr-Stdy Bal (ex. trnsptn)'!$T$9:$T$534,'Wkpr-Stdy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Summary'!$T$9:$T$238,'Wkpr-201612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U520" s="27">
        <f>SUMIFS('Wkpr-Stdy Bal (ex. trnsptn)'!$U$9:$U$534,'Wkpr-Stdy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Summary'!$U$9:$U$238,'Wkpr-201612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</row>
    <row r="521" spans="2:21" x14ac:dyDescent="0.2">
      <c r="B521" s="26" t="s">
        <v>104</v>
      </c>
      <c r="C521" s="26" t="s">
        <v>82</v>
      </c>
      <c r="D521" s="26">
        <f t="shared" si="177"/>
        <v>394000</v>
      </c>
      <c r="E521" s="36">
        <v>394</v>
      </c>
      <c r="F521" s="26" t="s">
        <v>89</v>
      </c>
      <c r="G521" s="27">
        <f>SUMIFS('Wkpr-Stdy Bal (ex. trnsptn)'!$G$9:$G$534,'Wkpr-Stdy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Summary'!$G$9:$G$238,'Wkpr-201612 TTP Adj Summary'!$B$9:$B$238,'Att B1 123118 Depr_Chg-ex trans'!$B521,'Wkpr-201612 TTP Adj Summary'!$C$9:$C$238,'Att B1 123118 Depr_Chg-ex trans'!$C521,'Wkpr-201612 TTP Adj Summary'!$D$9:$D$238,'Att B1 123118 Depr_Chg-ex trans'!$D521)</f>
        <v>1852132.75</v>
      </c>
      <c r="I521" s="37">
        <f>'Wkpr-Stdy Bal (ex. trnsptn)'!I517</f>
        <v>0.04</v>
      </c>
      <c r="J521" s="28">
        <f t="shared" si="178"/>
        <v>74085.31</v>
      </c>
      <c r="L521" s="37">
        <f>'Wkpr-Stdy Bal (ex. trnsptn)'!L517</f>
        <v>0.05</v>
      </c>
      <c r="N521" s="28">
        <f t="shared" si="179"/>
        <v>92606.637500000012</v>
      </c>
      <c r="O521" s="28">
        <f t="shared" si="180"/>
        <v>18521.327500000014</v>
      </c>
      <c r="Q521" s="27">
        <f>SUMIFS('Wkpr-Stdy Bal (ex. trnsptn)'!$Q$9:$Q$534,'Wkpr-Stdy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Summary'!$Q$9:$Q$238,'Wkpr-201612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R521" s="27">
        <f>SUMIFS('Wkpr-Stdy Bal (ex. trnsptn)'!$R$9:$R$534,'Wkpr-Stdy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Summary'!$R$9:$R$238,'Wkpr-201612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S521" s="27">
        <f>SUMIFS('Wkpr-Stdy Bal (ex. trnsptn)'!$S$9:$S$534,'Wkpr-Stdy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Summary'!$S$9:$S$238,'Wkpr-201612 TTP Adj Summary'!$B$9:$B$238,'Att B1 123118 Depr_Chg-ex trans'!$B521,'Wkpr-201612 TTP Adj Summary'!$C$9:$C$238,'Att B1 123118 Depr_Chg-ex trans'!$C521,'Wkpr-201612 TTP Adj Summary'!$D$9:$D$238,'Att B1 123118 Depr_Chg-ex trans'!$D521)</f>
        <v>18521.327500000014</v>
      </c>
      <c r="T521" s="27">
        <f>SUMIFS('Wkpr-Stdy Bal (ex. trnsptn)'!$T$9:$T$534,'Wkpr-Stdy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Summary'!$T$9:$T$238,'Wkpr-201612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U521" s="27">
        <f>SUMIFS('Wkpr-Stdy Bal (ex. trnsptn)'!$U$9:$U$534,'Wkpr-Stdy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Summary'!$U$9:$U$238,'Wkpr-201612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</row>
    <row r="522" spans="2:21" x14ac:dyDescent="0.2">
      <c r="B522" s="26" t="s">
        <v>104</v>
      </c>
      <c r="C522" s="26" t="s">
        <v>82</v>
      </c>
      <c r="D522" s="26">
        <f t="shared" si="177"/>
        <v>395000</v>
      </c>
      <c r="E522" s="36">
        <v>395</v>
      </c>
      <c r="F522" s="26" t="s">
        <v>91</v>
      </c>
      <c r="G522" s="27">
        <f>SUMIFS('Wkpr-Stdy Bal (ex. trnsptn)'!$G$9:$G$534,'Wkpr-Stdy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Summary'!$G$9:$G$238,'Wkpr-201612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I522" s="37">
        <f>'Wkpr-Stdy Bal (ex. trnsptn)'!I518</f>
        <v>0.16739999999999999</v>
      </c>
      <c r="J522" s="28">
        <f t="shared" si="178"/>
        <v>0</v>
      </c>
      <c r="L522" s="37">
        <f>'Wkpr-Stdy Bal (ex. trnsptn)'!L518</f>
        <v>6.6699999999999995E-2</v>
      </c>
      <c r="N522" s="28">
        <f t="shared" si="179"/>
        <v>0</v>
      </c>
      <c r="O522" s="28">
        <f t="shared" si="180"/>
        <v>0</v>
      </c>
      <c r="Q522" s="27">
        <f>SUMIFS('Wkpr-Stdy Bal (ex. trnsptn)'!$Q$9:$Q$534,'Wkpr-Stdy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Summary'!$Q$9:$Q$238,'Wkpr-201612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R522" s="27">
        <f>SUMIFS('Wkpr-Stdy Bal (ex. trnsptn)'!$R$9:$R$534,'Wkpr-Stdy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Summary'!$R$9:$R$238,'Wkpr-201612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S522" s="27">
        <f>SUMIFS('Wkpr-Stdy Bal (ex. trnsptn)'!$S$9:$S$534,'Wkpr-Stdy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Summary'!$S$9:$S$238,'Wkpr-201612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T522" s="27">
        <f>SUMIFS('Wkpr-Stdy Bal (ex. trnsptn)'!$T$9:$T$534,'Wkpr-Stdy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Summary'!$T$9:$T$238,'Wkpr-201612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U522" s="27">
        <f>SUMIFS('Wkpr-Stdy Bal (ex. trnsptn)'!$U$9:$U$534,'Wkpr-Stdy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Summary'!$U$9:$U$238,'Wkpr-201612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</row>
    <row r="523" spans="2:21" x14ac:dyDescent="0.2">
      <c r="B523" s="26" t="s">
        <v>104</v>
      </c>
      <c r="C523" s="26" t="s">
        <v>82</v>
      </c>
      <c r="D523" s="26">
        <f t="shared" ref="D523" si="185">E523*1000</f>
        <v>395121</v>
      </c>
      <c r="E523" s="36">
        <v>395.12099999999998</v>
      </c>
      <c r="F523" s="26" t="s">
        <v>91</v>
      </c>
      <c r="G523" s="27">
        <f>SUMIFS('Wkpr-Stdy Bal (ex. trnsptn)'!$G$9:$G$534,'Wkpr-Stdy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Summary'!$G$9:$G$238,'Wkpr-201612 TTP Adj Summary'!$B$9:$B$238,'Att B1 123118 Depr_Chg-ex trans'!$B523,'Wkpr-201612 TTP Adj Summary'!$C$9:$C$238,'Att B1 123118 Depr_Chg-ex trans'!$C523,'Wkpr-201612 TTP Adj Summary'!$D$9:$D$238,'Att B1 123118 Depr_Chg-ex trans'!$D523)</f>
        <v>28759.98</v>
      </c>
      <c r="I523" s="37">
        <f>'Wkpr-Stdy Bal (ex. trnsptn)'!I519</f>
        <v>0.16739999999999999</v>
      </c>
      <c r="J523" s="28">
        <f t="shared" ref="J523" si="186">G523*I523</f>
        <v>4814.4206519999998</v>
      </c>
      <c r="L523" s="37">
        <f>'Wkpr-Stdy Bal (ex. trnsptn)'!L519</f>
        <v>6.6699999999999995E-2</v>
      </c>
      <c r="N523" s="28">
        <f t="shared" ref="N523" si="187">G523*L523</f>
        <v>1918.2906659999999</v>
      </c>
      <c r="O523" s="28">
        <f t="shared" ref="O523" si="188">N523-J523</f>
        <v>-2896.1299859999999</v>
      </c>
      <c r="Q523" s="27">
        <f>SUMIFS('Wkpr-Stdy Bal (ex. trnsptn)'!$Q$9:$Q$534,'Wkpr-Stdy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Summary'!$Q$9:$Q$238,'Wkpr-201612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R523" s="27">
        <f>SUMIFS('Wkpr-Stdy Bal (ex. trnsptn)'!$R$9:$R$534,'Wkpr-Stdy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Summary'!$R$9:$R$238,'Wkpr-201612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S523" s="27">
        <f>SUMIFS('Wkpr-Stdy Bal (ex. trnsptn)'!$S$9:$S$534,'Wkpr-Stdy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Summary'!$S$9:$S$238,'Wkpr-201612 TTP Adj Summary'!$B$9:$B$238,'Att B1 123118 Depr_Chg-ex trans'!$B523,'Wkpr-201612 TTP Adj Summary'!$C$9:$C$238,'Att B1 123118 Depr_Chg-ex trans'!$C523,'Wkpr-201612 TTP Adj Summary'!$D$9:$D$238,'Att B1 123118 Depr_Chg-ex trans'!$D523)</f>
        <v>-2896.1299859999999</v>
      </c>
      <c r="T523" s="27">
        <f>SUMIFS('Wkpr-Stdy Bal (ex. trnsptn)'!$T$9:$T$534,'Wkpr-Stdy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Summary'!$T$9:$T$238,'Wkpr-201612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U523" s="27">
        <f>SUMIFS('Wkpr-Stdy Bal (ex. trnsptn)'!$U$9:$U$534,'Wkpr-Stdy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Summary'!$U$9:$U$238,'Wkpr-201612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</row>
    <row r="524" spans="2:21" x14ac:dyDescent="0.2">
      <c r="E524" s="36"/>
      <c r="G524" s="27"/>
      <c r="I524" s="37"/>
      <c r="J524" s="28"/>
      <c r="L524" s="37"/>
      <c r="N524" s="28"/>
      <c r="O524" s="28"/>
      <c r="Q524" s="27"/>
      <c r="R524" s="27"/>
      <c r="S524" s="27"/>
      <c r="T524" s="27"/>
      <c r="U524" s="27"/>
    </row>
    <row r="525" spans="2:21" x14ac:dyDescent="0.2">
      <c r="B525" s="26" t="s">
        <v>104</v>
      </c>
      <c r="C525" s="26" t="s">
        <v>82</v>
      </c>
      <c r="D525" s="26">
        <f t="shared" si="177"/>
        <v>397000</v>
      </c>
      <c r="E525" s="36">
        <v>397</v>
      </c>
      <c r="F525" s="26" t="s">
        <v>92</v>
      </c>
      <c r="G525" s="27">
        <f>SUMIFS('Wkpr-Stdy Bal (ex. trnsptn)'!$G$9:$G$534,'Wkpr-Stdy Bal (ex. trnsptn)'!$B$9:$B$534,'Att B1 123118 Depr_Chg-ex trans'!$B525,'Wkpr-Stdy Bal (ex. trnsptn)'!$C$9:$C$534,'Att B1 123118 Depr_Chg-ex trans'!$C525,'Wkpr-Stdy Bal (ex. trnsptn)'!$D$9:$D$534,'Att B1 123118 Depr_Chg-ex trans'!$D525)+SUMIFS('Wkpr-201612 TTP Adj Summary'!$G$9:$G$238,'Wkpr-201612 TTP Adj Summary'!$B$9:$B$238,'Att B1 123118 Depr_Chg-ex trans'!$B525,'Wkpr-201612 TTP Adj Summary'!$C$9:$C$238,'Att B1 123118 Depr_Chg-ex trans'!$C525,'Wkpr-201612 TTP Adj Summary'!$D$9:$D$238,'Att B1 123118 Depr_Chg-ex trans'!$D525)</f>
        <v>863405.11</v>
      </c>
      <c r="I525" s="37">
        <f>'Wkpr-Stdy Bal (ex. trnsptn)'!I521</f>
        <v>2.86E-2</v>
      </c>
      <c r="J525" s="28"/>
      <c r="L525" s="37">
        <f>'Wkpr-Stdy Bal (ex. trnsptn)'!L521</f>
        <v>6.6669999999999993E-2</v>
      </c>
      <c r="N525" s="28"/>
      <c r="O525" s="28"/>
      <c r="Q525" s="27"/>
      <c r="R525" s="27"/>
      <c r="S525" s="27"/>
      <c r="T525" s="27"/>
      <c r="U525" s="27"/>
    </row>
    <row r="526" spans="2:21" x14ac:dyDescent="0.2">
      <c r="E526" s="36"/>
      <c r="F526" s="26" t="s">
        <v>260</v>
      </c>
      <c r="G526" s="27">
        <f>'Wkpr-Stdy Bal (ex. trnsptn)'!G522</f>
        <v>160377.88</v>
      </c>
      <c r="I526" s="37">
        <f>'Wkpr-Stdy Bal (ex. trnsptn)'!I522</f>
        <v>2.86E-2</v>
      </c>
      <c r="J526" s="28">
        <f t="shared" si="178"/>
        <v>4586.8073679999998</v>
      </c>
      <c r="L526" s="45">
        <f>'Wkpr-Stdy Bal (ex. trnsptn)'!L522</f>
        <v>0</v>
      </c>
      <c r="N526" s="28">
        <f t="shared" si="179"/>
        <v>0</v>
      </c>
      <c r="O526" s="28">
        <f t="shared" si="180"/>
        <v>-4586.8073679999998</v>
      </c>
      <c r="Q526" s="27">
        <f>'Wkpr-Stdy Bal (ex. trnsptn)'!Q522</f>
        <v>0</v>
      </c>
      <c r="R526" s="27">
        <f>'Wkpr-Stdy Bal (ex. trnsptn)'!R522</f>
        <v>0</v>
      </c>
      <c r="S526" s="27">
        <f>'Wkpr-Stdy Bal (ex. trnsptn)'!S522</f>
        <v>-4586.8073679999998</v>
      </c>
      <c r="T526" s="27">
        <f>'Wkpr-Stdy Bal (ex. trnsptn)'!T522</f>
        <v>0</v>
      </c>
      <c r="U526" s="27">
        <f>'Wkpr-Stdy Bal (ex. trnsptn)'!U522</f>
        <v>0</v>
      </c>
    </row>
    <row r="527" spans="2:21" x14ac:dyDescent="0.2">
      <c r="E527" s="36"/>
      <c r="F527" s="26" t="s">
        <v>261</v>
      </c>
      <c r="G527" s="27">
        <f>G525-G526</f>
        <v>703027.23</v>
      </c>
      <c r="I527" s="37">
        <f>'Wkpr-Stdy Bal (ex. trnsptn)'!I523</f>
        <v>2.86E-2</v>
      </c>
      <c r="J527" s="28">
        <f t="shared" si="178"/>
        <v>20106.578777999999</v>
      </c>
      <c r="L527" s="37">
        <f>'Wkpr-Stdy Bal (ex. trnsptn)'!L523</f>
        <v>6.6669999999999993E-2</v>
      </c>
      <c r="N527" s="28">
        <f t="shared" si="179"/>
        <v>46870.825424099996</v>
      </c>
      <c r="O527" s="28">
        <f t="shared" si="180"/>
        <v>26764.246646099997</v>
      </c>
      <c r="Q527" s="27">
        <f>'Wkpr-Stdy Bal (ex. trnsptn)'!Q523+SUMIFS('Wkpr-201612 TTP Adj Summary'!Q$9:Q$238,'Wkpr-201612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R527" s="27">
        <f>'Wkpr-Stdy Bal (ex. trnsptn)'!R523+SUMIFS('Wkpr-201612 TTP Adj Summary'!R$9:R$238,'Wkpr-201612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S527" s="27">
        <f>'Wkpr-Stdy Bal (ex. trnsptn)'!S523+SUMIFS('Wkpr-201612 TTP Adj Summary'!S$9:S$238,'Wkpr-201612 TTP Adj Summary'!$B$9:$B$238,'Att B1 123118 Depr_Chg-ex trans'!$B525,'Wkpr-201612 TTP Adj Summary'!$C$9:$C$238,'Att B1 123118 Depr_Chg-ex trans'!$C525,'Wkpr-201612 TTP Adj Summary'!$D$9:$D$238,'Att B1 123118 Depr_Chg-ex trans'!$D525)</f>
        <v>26764.246646099997</v>
      </c>
      <c r="T527" s="27">
        <f>'Wkpr-Stdy Bal (ex. trnsptn)'!T523+SUMIFS('Wkpr-201612 TTP Adj Summary'!T$9:T$238,'Wkpr-201612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U527" s="27">
        <f>'Wkpr-Stdy Bal (ex. trnsptn)'!U523+SUMIFS('Wkpr-201612 TTP Adj Summary'!U$9:U$238,'Wkpr-201612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</row>
    <row r="528" spans="2:21" x14ac:dyDescent="0.2">
      <c r="B528" s="26" t="s">
        <v>104</v>
      </c>
      <c r="C528" s="26" t="s">
        <v>82</v>
      </c>
      <c r="D528" s="42">
        <f t="shared" ref="D528" si="189">E528*1000</f>
        <v>397121</v>
      </c>
      <c r="E528" s="118">
        <v>397.12099999999998</v>
      </c>
      <c r="F528" s="42" t="s">
        <v>91</v>
      </c>
      <c r="G528" s="119">
        <f>SUMIFS('Wkpr-Stdy Bal (ex. trnsptn)'!$G$9:$G$534,'Wkpr-Stdy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Summary'!$G$9:$G$238,'Wkpr-201612 TTP Adj Summary'!$B$9:$B$238,'Att B1 123118 Depr_Chg-ex trans'!$B528,'Wkpr-201612 TTP Adj Summary'!$C$9:$C$238,'Att B1 123118 Depr_Chg-ex trans'!$C528,'Wkpr-201612 TTP Adj Summary'!$D$9:$D$238,'Att B1 123118 Depr_Chg-ex trans'!$D528)</f>
        <v>19942.47</v>
      </c>
      <c r="H528" s="42"/>
      <c r="I528" s="120">
        <f>'Wkpr-Stdy Bal (ex. trnsptn)'!I524</f>
        <v>2.86E-2</v>
      </c>
      <c r="J528" s="121">
        <f t="shared" si="178"/>
        <v>570.35464200000001</v>
      </c>
      <c r="L528" s="37">
        <f>'Wkpr-Stdy Bal (ex. trnsptn)'!L524</f>
        <v>6.6699999999999995E-2</v>
      </c>
      <c r="N528" s="28">
        <f t="shared" si="179"/>
        <v>1330.1627490000001</v>
      </c>
      <c r="O528" s="28">
        <f t="shared" si="180"/>
        <v>759.80810700000006</v>
      </c>
      <c r="Q528" s="27">
        <f>SUMIFS('Wkpr-Stdy Bal (ex. trnsptn)'!$Q$9:$Q$534,'Wkpr-Stdy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Summary'!$Q$9:$Q$238,'Wkpr-201612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R528" s="27">
        <f>SUMIFS('Wkpr-Stdy Bal (ex. trnsptn)'!$R$9:$R$534,'Wkpr-Stdy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Summary'!$R$9:$R$238,'Wkpr-201612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S528" s="27">
        <f>SUMIFS('Wkpr-Stdy Bal (ex. trnsptn)'!$S$9:$S$534,'Wkpr-Stdy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Summary'!$S$9:$S$238,'Wkpr-201612 TTP Adj Summary'!$B$9:$B$238,'Att B1 123118 Depr_Chg-ex trans'!$B528,'Wkpr-201612 TTP Adj Summary'!$C$9:$C$238,'Att B1 123118 Depr_Chg-ex trans'!$C528,'Wkpr-201612 TTP Adj Summary'!$D$9:$D$238,'Att B1 123118 Depr_Chg-ex trans'!$D528)</f>
        <v>759.80810700000006</v>
      </c>
      <c r="T528" s="27">
        <f>SUMIFS('Wkpr-Stdy Bal (ex. trnsptn)'!$T$9:$T$534,'Wkpr-Stdy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Summary'!$T$9:$T$238,'Wkpr-201612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U528" s="27">
        <f>SUMIFS('Wkpr-Stdy Bal (ex. trnsptn)'!$U$9:$U$534,'Wkpr-Stdy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Summary'!$U$9:$U$238,'Wkpr-201612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</row>
    <row r="529" spans="2:21" x14ac:dyDescent="0.2">
      <c r="E529" s="36"/>
      <c r="G529" s="27"/>
      <c r="I529" s="37"/>
      <c r="J529" s="28"/>
      <c r="L529" s="37"/>
      <c r="N529" s="28"/>
      <c r="O529" s="28"/>
      <c r="Q529" s="27"/>
      <c r="R529" s="27"/>
      <c r="S529" s="27"/>
      <c r="T529" s="27"/>
      <c r="U529" s="27"/>
    </row>
    <row r="530" spans="2:21" x14ac:dyDescent="0.2">
      <c r="E530" s="36"/>
      <c r="F530" s="26" t="s">
        <v>38</v>
      </c>
      <c r="G530" s="40">
        <f>SUM(G518:G523,G526:G528)</f>
        <v>23064494.890000001</v>
      </c>
      <c r="I530" s="76">
        <f>J530/G530</f>
        <v>4.1588536471522088E-2</v>
      </c>
      <c r="J530" s="40">
        <f>SUM(J518:J523,J526:J528)</f>
        <v>959218.58692999987</v>
      </c>
      <c r="L530" s="76">
        <f>N530/G530</f>
        <v>4.373971587131948E-2</v>
      </c>
      <c r="N530" s="40">
        <f>SUM(N518:N523,N526:N528)</f>
        <v>1008834.4532041001</v>
      </c>
      <c r="O530" s="40">
        <f>SUM(O518:O523,O526:O528)</f>
        <v>49615.866274100168</v>
      </c>
      <c r="Q530" s="40">
        <f t="shared" ref="Q530:U530" si="190">SUM(Q518:Q523,Q526:Q528)</f>
        <v>0</v>
      </c>
      <c r="R530" s="40">
        <f t="shared" si="190"/>
        <v>0</v>
      </c>
      <c r="S530" s="40">
        <f t="shared" si="190"/>
        <v>49615.866274100168</v>
      </c>
      <c r="T530" s="40">
        <f t="shared" si="190"/>
        <v>0</v>
      </c>
      <c r="U530" s="40">
        <f t="shared" si="190"/>
        <v>0</v>
      </c>
    </row>
    <row r="531" spans="2:21" x14ac:dyDescent="0.2">
      <c r="J531" s="28"/>
      <c r="N531" s="28"/>
      <c r="O531" s="28"/>
      <c r="Q531" s="28"/>
      <c r="R531" s="28"/>
      <c r="S531" s="28"/>
      <c r="T531" s="28"/>
      <c r="U531" s="28"/>
    </row>
    <row r="532" spans="2:21" x14ac:dyDescent="0.2">
      <c r="E532" s="26" t="s">
        <v>130</v>
      </c>
      <c r="J532" s="28"/>
      <c r="N532" s="28"/>
      <c r="O532" s="28"/>
      <c r="Q532" s="28"/>
      <c r="R532" s="28"/>
      <c r="S532" s="28"/>
      <c r="T532" s="28"/>
      <c r="U532" s="28"/>
    </row>
    <row r="533" spans="2:21" x14ac:dyDescent="0.2">
      <c r="B533" s="26" t="s">
        <v>104</v>
      </c>
      <c r="C533" s="26" t="s">
        <v>96</v>
      </c>
      <c r="D533" s="26">
        <f t="shared" ref="D533:D538" si="191">E533*1000</f>
        <v>391000</v>
      </c>
      <c r="E533" s="36">
        <v>391</v>
      </c>
      <c r="F533" s="26" t="s">
        <v>97</v>
      </c>
      <c r="G533" s="27">
        <f>SUMIFS('Wkpr-Stdy Bal (ex. trnsptn)'!$G$9:$G$534,'Wkpr-Stdy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Summary'!$G$9:$G$238,'Wkpr-201612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I533" s="37">
        <f>'Wkpr-Stdy Bal (ex. trnsptn)'!I529</f>
        <v>6.4899999999999999E-2</v>
      </c>
      <c r="J533" s="28">
        <f t="shared" ref="J533:J540" si="192">G533*I533</f>
        <v>0</v>
      </c>
      <c r="L533" s="37">
        <f>'Wkpr-Stdy Bal (ex. trnsptn)'!L529</f>
        <v>6.6699999999999995E-2</v>
      </c>
      <c r="N533" s="28">
        <f t="shared" ref="N533:N540" si="193">G533*L533</f>
        <v>0</v>
      </c>
      <c r="O533" s="28">
        <f t="shared" ref="O533:O540" si="194">N533-J533</f>
        <v>0</v>
      </c>
      <c r="Q533" s="27">
        <f>SUMIFS('Wkpr-Stdy Bal (ex. trnsptn)'!$Q$9:$Q$534,'Wkpr-Stdy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Summary'!$Q$9:$Q$238,'Wkpr-201612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R533" s="27">
        <f>SUMIFS('Wkpr-Stdy Bal (ex. trnsptn)'!$R$9:$R$534,'Wkpr-Stdy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Summary'!$R$9:$R$238,'Wkpr-201612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S533" s="27">
        <f>SUMIFS('Wkpr-Stdy Bal (ex. trnsptn)'!$S$9:$S$534,'Wkpr-Stdy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Summary'!$S$9:$S$238,'Wkpr-201612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T533" s="27">
        <f>SUMIFS('Wkpr-Stdy Bal (ex. trnsptn)'!$T$9:$T$534,'Wkpr-Stdy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Summary'!$T$9:$T$238,'Wkpr-201612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U533" s="27">
        <f>SUMIFS('Wkpr-Stdy Bal (ex. trnsptn)'!$U$9:$U$534,'Wkpr-Stdy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Summary'!$U$9:$U$238,'Wkpr-201612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</row>
    <row r="534" spans="2:21" x14ac:dyDescent="0.2">
      <c r="B534" s="26" t="s">
        <v>104</v>
      </c>
      <c r="C534" s="26" t="s">
        <v>96</v>
      </c>
      <c r="D534" s="26">
        <f t="shared" si="191"/>
        <v>391100</v>
      </c>
      <c r="E534" s="36">
        <v>391.1</v>
      </c>
      <c r="F534" s="26" t="s">
        <v>87</v>
      </c>
      <c r="G534" s="27">
        <f>SUMIFS('Wkpr-Stdy Bal (ex. trnsptn)'!$G$9:$G$534,'Wkpr-Stdy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Summary'!$G$9:$G$238,'Wkpr-201612 TTP Adj Summary'!$B$9:$B$238,'Att B1 123118 Depr_Chg-ex trans'!$B534,'Wkpr-201612 TTP Adj Summary'!$C$9:$C$238,'Att B1 123118 Depr_Chg-ex trans'!$C534,'Wkpr-201612 TTP Adj Summary'!$D$9:$D$238,'Att B1 123118 Depr_Chg-ex trans'!$D534)</f>
        <v>356357.02</v>
      </c>
      <c r="I534" s="37">
        <f>'Wkpr-Stdy Bal (ex. trnsptn)'!I530</f>
        <v>0.216</v>
      </c>
      <c r="J534" s="28">
        <f t="shared" si="192"/>
        <v>76973.116320000001</v>
      </c>
      <c r="L534" s="37">
        <f>'Wkpr-Stdy Bal (ex. trnsptn)'!L530</f>
        <v>0.2</v>
      </c>
      <c r="N534" s="28">
        <f t="shared" si="193"/>
        <v>71271.40400000001</v>
      </c>
      <c r="O534" s="28">
        <f t="shared" si="194"/>
        <v>-5701.7123199999915</v>
      </c>
      <c r="Q534" s="27">
        <f>SUMIFS('Wkpr-Stdy Bal (ex. trnsptn)'!$Q$9:$Q$534,'Wkpr-Stdy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Summary'!$Q$9:$Q$238,'Wkpr-201612 TTP Adj Summary'!$B$9:$B$238,'Att B1 123118 Depr_Chg-ex trans'!$B534,'Wkpr-201612 TTP Adj Summary'!$C$9:$C$238,'Att B1 123118 Depr_Chg-ex trans'!$C534,'Wkpr-201612 TTP Adj Summary'!$D$9:$D$238,'Att B1 123118 Depr_Chg-ex trans'!$D534)</f>
        <v>0</v>
      </c>
      <c r="R534" s="27">
        <f>SUMIFS('Wkpr-Stdy Bal (ex. trnsptn)'!$R$9:$R$534,'Wkpr-Stdy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Summary'!$R$9:$R$238,'Wkpr-201612 TTP Adj Summary'!$B$9:$B$238,'Att B1 123118 Depr_Chg-ex trans'!$B534,'Wkpr-201612 TTP Adj Summary'!$C$9:$C$238,'Att B1 123118 Depr_Chg-ex trans'!$C534,'Wkpr-201612 TTP Adj Summary'!$D$9:$D$238,'Att B1 123118 Depr_Chg-ex trans'!$D534)</f>
        <v>0</v>
      </c>
      <c r="S534" s="27">
        <f>SUMIFS('Wkpr-Stdy Bal (ex. trnsptn)'!$S$9:$S$534,'Wkpr-Stdy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Summary'!$S$9:$S$238,'Wkpr-201612 TTP Adj Summary'!$B$9:$B$238,'Att B1 123118 Depr_Chg-ex trans'!$B534,'Wkpr-201612 TTP Adj Summary'!$C$9:$C$238,'Att B1 123118 Depr_Chg-ex trans'!$C534,'Wkpr-201612 TTP Adj Summary'!$D$9:$D$238,'Att B1 123118 Depr_Chg-ex trans'!$D534)</f>
        <v>-2749.0929107866032</v>
      </c>
      <c r="T534" s="27">
        <f>SUMIFS('Wkpr-Stdy Bal (ex. trnsptn)'!$T$9:$T$534,'Wkpr-Stdy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Summary'!$T$9:$T$238,'Wkpr-201612 TTP Adj Summary'!$B$9:$B$238,'Att B1 123118 Depr_Chg-ex trans'!$B534,'Wkpr-201612 TTP Adj Summary'!$C$9:$C$238,'Att B1 123118 Depr_Chg-ex trans'!$C534,'Wkpr-201612 TTP Adj Summary'!$D$9:$D$238,'Att B1 123118 Depr_Chg-ex trans'!$D534)</f>
        <v>-1229.3338776165856</v>
      </c>
      <c r="U534" s="27">
        <f>SUMIFS('Wkpr-Stdy Bal (ex. trnsptn)'!$U$9:$U$534,'Wkpr-Stdy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Summary'!$U$9:$U$238,'Wkpr-201612 TTP Adj Summary'!$B$9:$B$238,'Att B1 123118 Depr_Chg-ex trans'!$B534,'Wkpr-201612 TTP Adj Summary'!$C$9:$C$238,'Att B1 123118 Depr_Chg-ex trans'!$C534,'Wkpr-201612 TTP Adj Summary'!$D$9:$D$238,'Att B1 123118 Depr_Chg-ex trans'!$D534)</f>
        <v>-1723.2855315968009</v>
      </c>
    </row>
    <row r="535" spans="2:21" x14ac:dyDescent="0.2">
      <c r="B535" s="26" t="s">
        <v>104</v>
      </c>
      <c r="C535" s="26" t="s">
        <v>96</v>
      </c>
      <c r="D535" s="26">
        <f t="shared" si="191"/>
        <v>394000</v>
      </c>
      <c r="E535" s="36">
        <v>394</v>
      </c>
      <c r="F535" s="26" t="s">
        <v>89</v>
      </c>
      <c r="G535" s="27">
        <f>SUMIFS('Wkpr-Stdy Bal (ex. trnsptn)'!$G$9:$G$534,'Wkpr-Stdy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Summary'!$G$9:$G$238,'Wkpr-201612 TTP Adj Summary'!$B$9:$B$238,'Att B1 123118 Depr_Chg-ex trans'!$B535,'Wkpr-201612 TTP Adj Summary'!$C$9:$C$238,'Att B1 123118 Depr_Chg-ex trans'!$C535,'Wkpr-201612 TTP Adj Summary'!$D$9:$D$238,'Att B1 123118 Depr_Chg-ex trans'!$D535)</f>
        <v>4766094.3099999996</v>
      </c>
      <c r="I535" s="37">
        <f>'Wkpr-Stdy Bal (ex. trnsptn)'!I531</f>
        <v>5.0599999999999999E-2</v>
      </c>
      <c r="J535" s="28">
        <f t="shared" si="192"/>
        <v>241164.37208599999</v>
      </c>
      <c r="L535" s="37">
        <f>'Wkpr-Stdy Bal (ex. trnsptn)'!L531</f>
        <v>0.05</v>
      </c>
      <c r="N535" s="28">
        <f t="shared" si="193"/>
        <v>238304.71549999999</v>
      </c>
      <c r="O535" s="28">
        <f t="shared" si="194"/>
        <v>-2859.6565859999973</v>
      </c>
      <c r="Q535" s="27">
        <f>SUMIFS('Wkpr-Stdy Bal (ex. trnsptn)'!$Q$9:$Q$534,'Wkpr-Stdy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Summary'!$Q$9:$Q$238,'Wkpr-201612 TTP Adj Summary'!$B$9:$B$238,'Att B1 123118 Depr_Chg-ex trans'!$B535,'Wkpr-201612 TTP Adj Summary'!$C$9:$C$238,'Att B1 123118 Depr_Chg-ex trans'!$C535,'Wkpr-201612 TTP Adj Summary'!$D$9:$D$238,'Att B1 123118 Depr_Chg-ex trans'!$D535)</f>
        <v>0</v>
      </c>
      <c r="R535" s="27">
        <f>SUMIFS('Wkpr-Stdy Bal (ex. trnsptn)'!$R$9:$R$534,'Wkpr-Stdy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Summary'!$R$9:$R$238,'Wkpr-201612 TTP Adj Summary'!$B$9:$B$238,'Att B1 123118 Depr_Chg-ex trans'!$B535,'Wkpr-201612 TTP Adj Summary'!$C$9:$C$238,'Att B1 123118 Depr_Chg-ex trans'!$C535,'Wkpr-201612 TTP Adj Summary'!$D$9:$D$238,'Att B1 123118 Depr_Chg-ex trans'!$D535)</f>
        <v>0</v>
      </c>
      <c r="S535" s="27">
        <f>SUMIFS('Wkpr-Stdy Bal (ex. trnsptn)'!$S$9:$S$534,'Wkpr-Stdy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Summary'!$S$9:$S$238,'Wkpr-201612 TTP Adj Summary'!$B$9:$B$238,'Att B1 123118 Depr_Chg-ex trans'!$B535,'Wkpr-201612 TTP Adj Summary'!$C$9:$C$238,'Att B1 123118 Depr_Chg-ex trans'!$C535,'Wkpr-201612 TTP Adj Summary'!$D$9:$D$238,'Att B1 123118 Depr_Chg-ex trans'!$D535)</f>
        <v>-1378.789599798125</v>
      </c>
      <c r="T535" s="27">
        <f>SUMIFS('Wkpr-Stdy Bal (ex. trnsptn)'!$T$9:$T$534,'Wkpr-Stdy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Summary'!$T$9:$T$238,'Wkpr-201612 TTP Adj Summary'!$B$9:$B$238,'Att B1 123118 Depr_Chg-ex trans'!$B535,'Wkpr-201612 TTP Adj Summary'!$C$9:$C$238,'Att B1 123118 Depr_Chg-ex trans'!$C535,'Wkpr-201612 TTP Adj Summary'!$D$9:$D$238,'Att B1 123118 Depr_Chg-ex trans'!$D535)</f>
        <v>-616.5643796492368</v>
      </c>
      <c r="U535" s="27">
        <f>SUMIFS('Wkpr-Stdy Bal (ex. trnsptn)'!$U$9:$U$534,'Wkpr-Stdy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Summary'!$U$9:$U$238,'Wkpr-201612 TTP Adj Summary'!$B$9:$B$238,'Att B1 123118 Depr_Chg-ex trans'!$B535,'Wkpr-201612 TTP Adj Summary'!$C$9:$C$238,'Att B1 123118 Depr_Chg-ex trans'!$C535,'Wkpr-201612 TTP Adj Summary'!$D$9:$D$238,'Att B1 123118 Depr_Chg-ex trans'!$D535)</f>
        <v>-864.30260655263555</v>
      </c>
    </row>
    <row r="536" spans="2:21" x14ac:dyDescent="0.2">
      <c r="B536" s="26" t="s">
        <v>104</v>
      </c>
      <c r="C536" s="26" t="s">
        <v>96</v>
      </c>
      <c r="D536" s="26">
        <f t="shared" si="191"/>
        <v>395000</v>
      </c>
      <c r="E536" s="36">
        <v>395</v>
      </c>
      <c r="F536" s="26" t="s">
        <v>91</v>
      </c>
      <c r="G536" s="27">
        <f>SUMIFS('Wkpr-Stdy Bal (ex. trnsptn)'!$G$9:$G$534,'Wkpr-Stdy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Summary'!$G$9:$G$238,'Wkpr-201612 TTP Adj Summary'!$B$9:$B$238,'Att B1 123118 Depr_Chg-ex trans'!$B536,'Wkpr-201612 TTP Adj Summary'!$C$9:$C$238,'Att B1 123118 Depr_Chg-ex trans'!$C536,'Wkpr-201612 TTP Adj Summary'!$D$9:$D$238,'Att B1 123118 Depr_Chg-ex trans'!$D536)</f>
        <v>161302.03</v>
      </c>
      <c r="I536" s="37">
        <f>'Wkpr-Stdy Bal (ex. trnsptn)'!I532</f>
        <v>7.1499999999999994E-2</v>
      </c>
      <c r="J536" s="28">
        <f t="shared" si="192"/>
        <v>11533.095144999999</v>
      </c>
      <c r="L536" s="37">
        <f>'Wkpr-Stdy Bal (ex. trnsptn)'!L532</f>
        <v>6.6699999999999995E-2</v>
      </c>
      <c r="N536" s="28">
        <f t="shared" si="193"/>
        <v>10758.845400999999</v>
      </c>
      <c r="O536" s="28">
        <f t="shared" si="194"/>
        <v>-774.24974400000065</v>
      </c>
      <c r="Q536" s="27">
        <f>SUMIFS('Wkpr-Stdy Bal (ex. trnsptn)'!$Q$9:$Q$534,'Wkpr-Stdy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Summary'!$Q$9:$Q$238,'Wkpr-201612 TTP Adj Summary'!$B$9:$B$238,'Att B1 123118 Depr_Chg-ex trans'!$B536,'Wkpr-201612 TTP Adj Summary'!$C$9:$C$238,'Att B1 123118 Depr_Chg-ex trans'!$C536,'Wkpr-201612 TTP Adj Summary'!$D$9:$D$238,'Att B1 123118 Depr_Chg-ex trans'!$D536)</f>
        <v>0</v>
      </c>
      <c r="R536" s="27">
        <f>SUMIFS('Wkpr-Stdy Bal (ex. trnsptn)'!$R$9:$R$534,'Wkpr-Stdy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Summary'!$R$9:$R$238,'Wkpr-201612 TTP Adj Summary'!$B$9:$B$238,'Att B1 123118 Depr_Chg-ex trans'!$B536,'Wkpr-201612 TTP Adj Summary'!$C$9:$C$238,'Att B1 123118 Depr_Chg-ex trans'!$C536,'Wkpr-201612 TTP Adj Summary'!$D$9:$D$238,'Att B1 123118 Depr_Chg-ex trans'!$D536)</f>
        <v>0</v>
      </c>
      <c r="S536" s="27">
        <f>SUMIFS('Wkpr-Stdy Bal (ex. trnsptn)'!$S$9:$S$534,'Wkpr-Stdy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Summary'!$S$9:$S$238,'Wkpr-201612 TTP Adj Summary'!$B$9:$B$238,'Att B1 123118 Depr_Chg-ex trans'!$B536,'Wkpr-201612 TTP Adj Summary'!$C$9:$C$238,'Att B1 123118 Depr_Chg-ex trans'!$C536,'Wkpr-201612 TTP Adj Summary'!$D$9:$D$238,'Att B1 123118 Depr_Chg-ex trans'!$D536)</f>
        <v>-373.30618644904735</v>
      </c>
      <c r="T536" s="27">
        <f>SUMIFS('Wkpr-Stdy Bal (ex. trnsptn)'!$T$9:$T$534,'Wkpr-Stdy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Summary'!$T$9:$T$238,'Wkpr-201612 TTP Adj Summary'!$B$9:$B$238,'Att B1 123118 Depr_Chg-ex trans'!$B536,'Wkpr-201612 TTP Adj Summary'!$C$9:$C$238,'Att B1 123118 Depr_Chg-ex trans'!$C536,'Wkpr-201612 TTP Adj Summary'!$D$9:$D$238,'Att B1 123118 Depr_Chg-ex trans'!$D536)</f>
        <v>-166.93431492439322</v>
      </c>
      <c r="U536" s="27">
        <f>SUMIFS('Wkpr-Stdy Bal (ex. trnsptn)'!$U$9:$U$534,'Wkpr-Stdy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Summary'!$U$9:$U$238,'Wkpr-201612 TTP Adj Summary'!$B$9:$B$238,'Att B1 123118 Depr_Chg-ex trans'!$B536,'Wkpr-201612 TTP Adj Summary'!$C$9:$C$238,'Att B1 123118 Depr_Chg-ex trans'!$C536,'Wkpr-201612 TTP Adj Summary'!$D$9:$D$238,'Att B1 123118 Depr_Chg-ex trans'!$D536)</f>
        <v>-234.00924262656008</v>
      </c>
    </row>
    <row r="537" spans="2:21" x14ac:dyDescent="0.2">
      <c r="E537" s="36"/>
      <c r="G537" s="27"/>
      <c r="I537" s="37"/>
      <c r="J537" s="28"/>
      <c r="L537" s="37"/>
      <c r="N537" s="28"/>
      <c r="O537" s="28"/>
      <c r="Q537" s="27"/>
      <c r="R537" s="27"/>
      <c r="S537" s="27"/>
      <c r="T537" s="27"/>
      <c r="U537" s="27"/>
    </row>
    <row r="538" spans="2:21" x14ac:dyDescent="0.2">
      <c r="B538" s="26" t="s">
        <v>104</v>
      </c>
      <c r="C538" s="26" t="s">
        <v>96</v>
      </c>
      <c r="D538" s="26">
        <f t="shared" si="191"/>
        <v>397000</v>
      </c>
      <c r="E538" s="36">
        <v>397</v>
      </c>
      <c r="F538" s="26" t="s">
        <v>92</v>
      </c>
      <c r="G538" s="27">
        <f>SUMIFS('Wkpr-Stdy Bal (ex. trnsptn)'!$G$9:$G$534,'Wkpr-Stdy Bal (ex. trnsptn)'!$B$9:$B$534,'Att B1 123118 Depr_Chg-ex trans'!$B538,'Wkpr-Stdy Bal (ex. trnsptn)'!$C$9:$C$534,'Att B1 123118 Depr_Chg-ex trans'!$C538,'Wkpr-Stdy Bal (ex. trnsptn)'!$D$9:$D$534,'Att B1 123118 Depr_Chg-ex trans'!$D538)+SUMIFS('Wkpr-201612 TTP Adj Summary'!$G$9:$G$238,'Wkpr-201612 TTP Adj Summary'!$B$9:$B$238,'Att B1 123118 Depr_Chg-ex trans'!$B538,'Wkpr-201612 TTP Adj Summary'!$C$9:$C$238,'Att B1 123118 Depr_Chg-ex trans'!$C538,'Wkpr-201612 TTP Adj Summary'!$D$9:$D$238,'Att B1 123118 Depr_Chg-ex trans'!$D538)</f>
        <v>1149255.24</v>
      </c>
      <c r="I538" s="37">
        <f>'Wkpr-Stdy Bal (ex. trnsptn)'!I534</f>
        <v>3.8399999999999997E-2</v>
      </c>
      <c r="J538" s="28"/>
      <c r="L538" s="37">
        <f>'Wkpr-Stdy Bal (ex. trnsptn)'!L534</f>
        <v>6.6699999999999995E-2</v>
      </c>
      <c r="N538" s="28"/>
      <c r="O538" s="28"/>
      <c r="Q538" s="27"/>
      <c r="R538" s="27"/>
      <c r="S538" s="27"/>
      <c r="T538" s="27"/>
      <c r="U538" s="27"/>
    </row>
    <row r="539" spans="2:21" x14ac:dyDescent="0.2">
      <c r="E539" s="36"/>
      <c r="F539" s="26" t="s">
        <v>260</v>
      </c>
      <c r="G539" s="27">
        <f>'Wkpr-Stdy Bal (ex. trnsptn)'!G535</f>
        <v>612663.87</v>
      </c>
      <c r="I539" s="37">
        <f>'Wkpr-Stdy Bal (ex. trnsptn)'!I535</f>
        <v>3.8399999999999997E-2</v>
      </c>
      <c r="J539" s="28">
        <f t="shared" si="192"/>
        <v>23526.292607999996</v>
      </c>
      <c r="L539" s="45">
        <f>'Wkpr-Stdy Bal (ex. trnsptn)'!L535</f>
        <v>0</v>
      </c>
      <c r="N539" s="28">
        <f t="shared" si="193"/>
        <v>0</v>
      </c>
      <c r="O539" s="28">
        <f t="shared" si="194"/>
        <v>-23526.292607999996</v>
      </c>
      <c r="Q539" s="27">
        <f>'Wkpr-Stdy Bal (ex. trnsptn)'!Q535</f>
        <v>0</v>
      </c>
      <c r="R539" s="27">
        <f>'Wkpr-Stdy Bal (ex. trnsptn)'!R535</f>
        <v>0</v>
      </c>
      <c r="S539" s="27">
        <f>'Wkpr-Stdy Bal (ex. trnsptn)'!S535</f>
        <v>-11343.252797739231</v>
      </c>
      <c r="T539" s="27">
        <f>'Wkpr-Stdy Bal (ex. trnsptn)'!T535</f>
        <v>-5072.4531324188465</v>
      </c>
      <c r="U539" s="27">
        <f>'Wkpr-Stdy Bal (ex. trnsptn)'!U535</f>
        <v>-7110.5866778419195</v>
      </c>
    </row>
    <row r="540" spans="2:21" x14ac:dyDescent="0.2">
      <c r="E540" s="36"/>
      <c r="F540" s="26" t="s">
        <v>261</v>
      </c>
      <c r="G540" s="27">
        <f>G538-G539</f>
        <v>536591.37</v>
      </c>
      <c r="I540" s="37">
        <f>'Wkpr-Stdy Bal (ex. trnsptn)'!I536</f>
        <v>3.8399999999999997E-2</v>
      </c>
      <c r="J540" s="28">
        <f t="shared" si="192"/>
        <v>20605.108607999999</v>
      </c>
      <c r="L540" s="37">
        <f>'Wkpr-Stdy Bal (ex. trnsptn)'!L536</f>
        <v>6.6699999999999995E-2</v>
      </c>
      <c r="N540" s="28">
        <f t="shared" si="193"/>
        <v>35790.644378999998</v>
      </c>
      <c r="O540" s="28">
        <f t="shared" si="194"/>
        <v>15185.535770999999</v>
      </c>
      <c r="Q540" s="27">
        <f>'Wkpr-Stdy Bal (ex. trnsptn)'!Q536+SUMIFS('Wkpr-201612 TTP Adj Summary'!Q$9:Q$238,'Wkpr-201612 TTP Adj Summary'!$B$9:$B$238,'Att B1 123118 Depr_Chg-ex trans'!$B538,'Wkpr-201612 TTP Adj Summary'!$C$9:$C$238,'Att B1 123118 Depr_Chg-ex trans'!$C538,'Wkpr-201612 TTP Adj Summary'!$D$9:$D$238,'Att B1 123118 Depr_Chg-ex trans'!$D538)</f>
        <v>0</v>
      </c>
      <c r="R540" s="27">
        <f>'Wkpr-Stdy Bal (ex. trnsptn)'!R536+SUMIFS('Wkpr-201612 TTP Adj Summary'!R$9:R$238,'Wkpr-201612 TTP Adj Summary'!$B$9:$B$238,'Att B1 123118 Depr_Chg-ex trans'!$B538,'Wkpr-201612 TTP Adj Summary'!$C$9:$C$238,'Att B1 123118 Depr_Chg-ex trans'!$C538,'Wkpr-201612 TTP Adj Summary'!$D$9:$D$238,'Att B1 123118 Depr_Chg-ex trans'!$D538)</f>
        <v>0</v>
      </c>
      <c r="S540" s="27">
        <f>'Wkpr-Stdy Bal (ex. trnsptn)'!S536+SUMIFS('Wkpr-201612 TTP Adj Summary'!S$9:S$238,'Wkpr-201612 TTP Adj Summary'!$B$9:$B$238,'Att B1 123118 Depr_Chg-ex trans'!$B538,'Wkpr-201612 TTP Adj Summary'!$C$9:$C$238,'Att B1 123118 Depr_Chg-ex trans'!$C538,'Wkpr-201612 TTP Adj Summary'!$D$9:$D$238,'Att B1 123118 Depr_Chg-ex trans'!$D538)</f>
        <v>7321.7388727449152</v>
      </c>
      <c r="T540" s="27">
        <f>'Wkpr-Stdy Bal (ex. trnsptn)'!T536+SUMIFS('Wkpr-201612 TTP Adj Summary'!T$9:T$238,'Wkpr-201612 TTP Adj Summary'!$B$9:$B$238,'Att B1 123118 Depr_Chg-ex trans'!$B538,'Wkpr-201612 TTP Adj Summary'!$C$9:$C$238,'Att B1 123118 Depr_Chg-ex trans'!$C538,'Wkpr-201612 TTP Adj Summary'!$D$9:$D$238,'Att B1 123118 Depr_Chg-ex trans'!$D538)</f>
        <v>3274.120566828045</v>
      </c>
      <c r="U540" s="27">
        <f>'Wkpr-Stdy Bal (ex. trnsptn)'!U536+SUMIFS('Wkpr-201612 TTP Adj Summary'!U$9:U$238,'Wkpr-201612 TTP Adj Summary'!$B$9:$B$238,'Att B1 123118 Depr_Chg-ex trans'!$B538,'Wkpr-201612 TTP Adj Summary'!$C$9:$C$238,'Att B1 123118 Depr_Chg-ex trans'!$C538,'Wkpr-201612 TTP Adj Summary'!$D$9:$D$238,'Att B1 123118 Depr_Chg-ex trans'!$D538)</f>
        <v>4589.6763314270402</v>
      </c>
    </row>
    <row r="541" spans="2:21" x14ac:dyDescent="0.2">
      <c r="E541" s="36"/>
      <c r="G541" s="27"/>
      <c r="I541" s="37"/>
      <c r="J541" s="28"/>
      <c r="L541" s="37"/>
      <c r="N541" s="28"/>
      <c r="O541" s="28"/>
      <c r="Q541" s="27"/>
      <c r="R541" s="27"/>
      <c r="S541" s="27"/>
      <c r="T541" s="27"/>
      <c r="U541" s="27"/>
    </row>
    <row r="542" spans="2:21" x14ac:dyDescent="0.2">
      <c r="F542" s="26" t="s">
        <v>38</v>
      </c>
      <c r="G542" s="40">
        <f>SUM(G533:G536,G539:G540)</f>
        <v>6433008.6000000006</v>
      </c>
      <c r="I542" s="76">
        <f>J542/G542</f>
        <v>5.8106868498046145E-2</v>
      </c>
      <c r="J542" s="40">
        <f>SUM(J533:J536,J539:J540)</f>
        <v>373801.98476699996</v>
      </c>
      <c r="L542" s="76">
        <f>N542/G542</f>
        <v>5.5359106667446395E-2</v>
      </c>
      <c r="N542" s="40">
        <f>SUM(N533:N536,N539:N540)</f>
        <v>356125.60928000003</v>
      </c>
      <c r="O542" s="40">
        <f>SUM(O533:O536,O539:O540)</f>
        <v>-17676.375486999987</v>
      </c>
      <c r="Q542" s="40">
        <f>SUM(Q533:Q536,Q539:Q540)</f>
        <v>0</v>
      </c>
      <c r="R542" s="40">
        <f>SUM(R533:R536,R539:R540)</f>
        <v>0</v>
      </c>
      <c r="S542" s="40">
        <f>SUM(S533:S536,S539:S540)</f>
        <v>-8522.7026220280932</v>
      </c>
      <c r="T542" s="40">
        <f>SUM(T533:T536,T539:T540)</f>
        <v>-3811.1651377810172</v>
      </c>
      <c r="U542" s="40">
        <f>SUM(U533:U536,U539:U540)</f>
        <v>-5342.5077271908767</v>
      </c>
    </row>
    <row r="544" spans="2:21" x14ac:dyDescent="0.2">
      <c r="F544" s="26" t="s">
        <v>198</v>
      </c>
      <c r="G544" s="40">
        <f>SUM(G430,G443,G450,G461,G473,G485,G491,G501,G515,G530,G542)</f>
        <v>1208482391.4600003</v>
      </c>
      <c r="I544" s="76">
        <f>J544/G544</f>
        <v>2.3981373355661265E-2</v>
      </c>
      <c r="J544" s="40">
        <f>SUM(J430,J443,J450,J461,J473,J485,J491,J501,J515,J530,J542)</f>
        <v>28981067.423344657</v>
      </c>
      <c r="L544" s="76">
        <f>N544/G544</f>
        <v>2.3224345750144978E-2</v>
      </c>
      <c r="N544" s="40">
        <f>SUM(N430,N443,N450,N461,N473,N485,N491,N501,N515,N530,N542)</f>
        <v>28066212.892229095</v>
      </c>
      <c r="O544" s="40">
        <f>SUM(O430,O443,O450,O461,O473,O485,O491,O501,O515,O530,O542)</f>
        <v>-914854.53111555649</v>
      </c>
      <c r="Q544" s="40">
        <f>SUM(Q430,Q443,Q450,Q461,Q473,Q485,Q491,Q501,Q515,Q530,Q542)</f>
        <v>0</v>
      </c>
      <c r="R544" s="40">
        <f>SUM(R430,R443,R450,R461,R473,R485,R491,R501,R515,R530,R542)</f>
        <v>0</v>
      </c>
      <c r="S544" s="40">
        <f>SUM(S430,S443,S450,S461,S473,S485,S491,S501,S515,S530,S542)</f>
        <v>-937092.4484799538</v>
      </c>
      <c r="T544" s="40">
        <f>SUM(T430,T443,T450,T461,T473,T485,T491,T501,T515,T530,T542)</f>
        <v>-401450.37560010469</v>
      </c>
      <c r="U544" s="40">
        <f>SUM(U430,U443,U450,U461,U473,U485,U491,U501,U515,U530,U542)</f>
        <v>423689.88051680918</v>
      </c>
    </row>
    <row r="545" spans="1:21" x14ac:dyDescent="0.2">
      <c r="G545" s="48"/>
      <c r="J545" s="48"/>
      <c r="N545" s="48"/>
      <c r="O545" s="48"/>
      <c r="Q545" s="48"/>
      <c r="R545" s="48"/>
      <c r="S545" s="48"/>
      <c r="T545" s="48"/>
      <c r="U545" s="48"/>
    </row>
    <row r="546" spans="1:21" ht="13.5" thickBot="1" x14ac:dyDescent="0.25">
      <c r="F546" s="26" t="s">
        <v>199</v>
      </c>
      <c r="G546" s="72">
        <f>SUM(G338,G412,G544)</f>
        <v>5455224823.8299999</v>
      </c>
      <c r="I546" s="76">
        <f>J546/G546</f>
        <v>2.6824134179338148E-2</v>
      </c>
      <c r="J546" s="72">
        <f>SUM(J338,J412,J544)</f>
        <v>146331682.65287223</v>
      </c>
      <c r="L546" s="76">
        <f>N546/G546</f>
        <v>2.6241612713860388E-2</v>
      </c>
      <c r="N546" s="72">
        <f>SUM(N338,N412,N544)</f>
        <v>143153897.09398413</v>
      </c>
      <c r="O546" s="72">
        <f>SUM(O338,O412,O544)</f>
        <v>-3177785.5588881518</v>
      </c>
      <c r="Q546" s="72">
        <f>SUM(Q338,Q412,Q544)</f>
        <v>-1581366.9689282884</v>
      </c>
      <c r="R546" s="72">
        <f>SUM(R338,R412,R544)</f>
        <v>58041.288112216629</v>
      </c>
      <c r="S546" s="72">
        <f>SUM(S338,S412,S544)</f>
        <v>-1283566.8278727394</v>
      </c>
      <c r="T546" s="72">
        <f>SUM(T338,T412,T544)</f>
        <v>-551644.31656948326</v>
      </c>
      <c r="U546" s="72">
        <f>SUM(U338,U412,U544)</f>
        <v>180749.59213091797</v>
      </c>
    </row>
    <row r="547" spans="1:21" ht="13.5" thickTop="1" x14ac:dyDescent="0.2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</row>
    <row r="548" spans="1:21" x14ac:dyDescent="0.2">
      <c r="A548" s="44"/>
      <c r="B548" s="44"/>
      <c r="C548" s="44"/>
      <c r="D548" s="44"/>
      <c r="E548" s="44"/>
      <c r="F548" s="44"/>
      <c r="G548" s="129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</row>
    <row r="549" spans="1:21" x14ac:dyDescent="0.2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</row>
    <row r="550" spans="1:2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</row>
    <row r="551" spans="1:21" x14ac:dyDescent="0.2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</row>
    <row r="552" spans="1:2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</row>
    <row r="553" spans="1:21" x14ac:dyDescent="0.2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</row>
    <row r="554" spans="1:2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</row>
    <row r="555" spans="1:21" x14ac:dyDescent="0.2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</row>
    <row r="556" spans="1:2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</row>
    <row r="557" spans="1:21" x14ac:dyDescent="0.2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</row>
    <row r="558" spans="1:2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</row>
    <row r="559" spans="1:21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</row>
    <row r="560" spans="1:2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</row>
    <row r="561" spans="1:21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</row>
    <row r="562" spans="1:2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</row>
    <row r="563" spans="1:21" x14ac:dyDescent="0.2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</row>
    <row r="564" spans="1:2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</row>
    <row r="565" spans="1:21" x14ac:dyDescent="0.2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</row>
    <row r="566" spans="1:2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</row>
    <row r="567" spans="1:21" x14ac:dyDescent="0.2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</row>
    <row r="568" spans="1:2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</row>
    <row r="569" spans="1:21" x14ac:dyDescent="0.2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</row>
    <row r="570" spans="1:2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</row>
    <row r="571" spans="1:21" x14ac:dyDescent="0.2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</row>
    <row r="572" spans="1:2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</row>
    <row r="573" spans="1:21" x14ac:dyDescent="0.2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</row>
    <row r="574" spans="1:2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</row>
    <row r="575" spans="1:21" x14ac:dyDescent="0.2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</row>
    <row r="576" spans="1:2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</row>
    <row r="577" spans="1:21" x14ac:dyDescent="0.2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</row>
    <row r="578" spans="1:2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</row>
    <row r="579" spans="1:21" x14ac:dyDescent="0.2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</row>
    <row r="580" spans="1:2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</row>
    <row r="581" spans="1:21" x14ac:dyDescent="0.2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</row>
    <row r="582" spans="1:2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</row>
    <row r="583" spans="1:21" x14ac:dyDescent="0.2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</row>
    <row r="584" spans="1:2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</row>
    <row r="585" spans="1:21" x14ac:dyDescent="0.2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</row>
    <row r="586" spans="1:2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</row>
    <row r="587" spans="1:21" x14ac:dyDescent="0.2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</row>
    <row r="588" spans="1:2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</row>
    <row r="589" spans="1:21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</row>
    <row r="590" spans="1:2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</row>
    <row r="591" spans="1:21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</row>
    <row r="592" spans="1:2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</row>
    <row r="593" spans="1:21" x14ac:dyDescent="0.2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</row>
    <row r="594" spans="1:2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</row>
    <row r="595" spans="1:21" x14ac:dyDescent="0.2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</row>
    <row r="596" spans="1:2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</row>
    <row r="597" spans="1:21" x14ac:dyDescent="0.2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</row>
    <row r="598" spans="1:2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</row>
    <row r="599" spans="1:21" x14ac:dyDescent="0.2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</row>
    <row r="600" spans="1:2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</row>
    <row r="601" spans="1:21" x14ac:dyDescent="0.2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</row>
    <row r="602" spans="1:2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</row>
    <row r="603" spans="1:2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</row>
    <row r="604" spans="1:2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</row>
    <row r="605" spans="1:2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</row>
    <row r="606" spans="1:2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</row>
    <row r="607" spans="1:21" x14ac:dyDescent="0.2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</row>
    <row r="608" spans="1:2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</row>
    <row r="609" spans="1:21" x14ac:dyDescent="0.2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</row>
    <row r="610" spans="1:2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</row>
    <row r="611" spans="1:21" x14ac:dyDescent="0.2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</row>
    <row r="612" spans="1:2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</row>
    <row r="613" spans="1:21" x14ac:dyDescent="0.2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</row>
    <row r="614" spans="1:2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</row>
    <row r="615" spans="1:21" x14ac:dyDescent="0.2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</row>
    <row r="616" spans="1:2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</row>
    <row r="617" spans="1:21" x14ac:dyDescent="0.2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</row>
    <row r="618" spans="1:2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</row>
    <row r="619" spans="1:21" x14ac:dyDescent="0.2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</row>
    <row r="620" spans="1:2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</row>
    <row r="621" spans="1:21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</row>
    <row r="622" spans="1:2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</row>
    <row r="623" spans="1:21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</row>
    <row r="624" spans="1:2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</row>
    <row r="625" spans="1:21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</row>
    <row r="626" spans="1:2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</row>
    <row r="627" spans="1:21" x14ac:dyDescent="0.2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</row>
    <row r="628" spans="1:2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</row>
    <row r="629" spans="1:21" x14ac:dyDescent="0.2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</row>
    <row r="630" spans="1:2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</row>
    <row r="631" spans="1:21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</row>
    <row r="632" spans="1:2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</row>
    <row r="633" spans="1:21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</row>
    <row r="634" spans="1:2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</row>
    <row r="635" spans="1:21" x14ac:dyDescent="0.2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</row>
    <row r="636" spans="1:2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</row>
    <row r="637" spans="1:21" x14ac:dyDescent="0.2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</row>
    <row r="638" spans="1:2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</row>
    <row r="639" spans="1:21" x14ac:dyDescent="0.2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</row>
    <row r="640" spans="1:2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</row>
    <row r="641" spans="1:21" x14ac:dyDescent="0.2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</row>
    <row r="642" spans="1:2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</row>
    <row r="643" spans="1:21" x14ac:dyDescent="0.2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</row>
    <row r="644" spans="1:2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</row>
    <row r="645" spans="1:21" x14ac:dyDescent="0.2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</row>
    <row r="646" spans="1:2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</row>
    <row r="647" spans="1:21" x14ac:dyDescent="0.2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</row>
    <row r="648" spans="1:2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</row>
    <row r="649" spans="1:21" x14ac:dyDescent="0.2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</row>
    <row r="650" spans="1:2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</row>
    <row r="651" spans="1:21" x14ac:dyDescent="0.2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</row>
    <row r="652" spans="1:2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</row>
    <row r="653" spans="1:21" x14ac:dyDescent="0.2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</row>
    <row r="654" spans="1:2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</row>
    <row r="655" spans="1:21" x14ac:dyDescent="0.2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</row>
    <row r="656" spans="1:2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</row>
    <row r="657" spans="1:21" x14ac:dyDescent="0.2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</row>
    <row r="658" spans="1:2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</row>
    <row r="659" spans="1:21" x14ac:dyDescent="0.2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</row>
    <row r="660" spans="1:2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</row>
    <row r="661" spans="1:21" x14ac:dyDescent="0.2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</row>
    <row r="662" spans="1:2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</row>
    <row r="663" spans="1:21" x14ac:dyDescent="0.2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 spans="1:2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 spans="1:21" x14ac:dyDescent="0.2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 spans="1:2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 spans="1:21" x14ac:dyDescent="0.2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 spans="1:2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x14ac:dyDescent="0.2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x14ac:dyDescent="0.2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x14ac:dyDescent="0.2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x14ac:dyDescent="0.2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x14ac:dyDescent="0.2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x14ac:dyDescent="0.2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x14ac:dyDescent="0.2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x14ac:dyDescent="0.2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  <row r="685" spans="1:21" x14ac:dyDescent="0.2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</row>
    <row r="686" spans="1:21" x14ac:dyDescent="0.2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</row>
    <row r="687" spans="1:21" x14ac:dyDescent="0.2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</row>
    <row r="688" spans="1:21" x14ac:dyDescent="0.2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</row>
    <row r="689" spans="1:21" x14ac:dyDescent="0.2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</row>
    <row r="690" spans="1:21" x14ac:dyDescent="0.2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</row>
    <row r="691" spans="1:21" x14ac:dyDescent="0.2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</row>
    <row r="692" spans="1:21" x14ac:dyDescent="0.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</row>
    <row r="693" spans="1:21" x14ac:dyDescent="0.2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</row>
    <row r="694" spans="1:21" x14ac:dyDescent="0.2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</row>
    <row r="695" spans="1:21" x14ac:dyDescent="0.2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</row>
    <row r="696" spans="1:21" x14ac:dyDescent="0.2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</row>
    <row r="697" spans="1:21" x14ac:dyDescent="0.2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</row>
    <row r="698" spans="1:21" x14ac:dyDescent="0.2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</row>
    <row r="699" spans="1:21" x14ac:dyDescent="0.2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</row>
    <row r="700" spans="1:21" x14ac:dyDescent="0.2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</row>
    <row r="701" spans="1:21" x14ac:dyDescent="0.2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</row>
    <row r="702" spans="1:21" x14ac:dyDescent="0.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</row>
    <row r="703" spans="1:21" x14ac:dyDescent="0.2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</row>
    <row r="704" spans="1:21" x14ac:dyDescent="0.2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</row>
    <row r="705" spans="1:21" x14ac:dyDescent="0.2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</row>
    <row r="706" spans="1:21" x14ac:dyDescent="0.2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</row>
  </sheetData>
  <pageMargins left="0.7" right="0.7" top="0.75" bottom="0.75" header="0.3" footer="0.3"/>
  <pageSetup scale="50" fitToHeight="0" orientation="landscape" r:id="rId1"/>
  <rowBreaks count="8" manualBreakCount="8">
    <brk id="64" max="16383" man="1"/>
    <brk id="117" max="16383" man="1"/>
    <brk id="185" max="16383" man="1"/>
    <brk id="241" max="16383" man="1"/>
    <brk id="309" max="16383" man="1"/>
    <brk id="377" max="16383" man="1"/>
    <brk id="444" max="16383" man="1"/>
    <brk id="50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21"/>
  <sheetViews>
    <sheetView topLeftCell="A234" zoomScale="90" zoomScaleNormal="90" workbookViewId="0">
      <selection activeCell="L260" sqref="L260"/>
    </sheetView>
  </sheetViews>
  <sheetFormatPr defaultColWidth="9.140625" defaultRowHeight="12.75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6.7109375" style="26" bestFit="1" customWidth="1"/>
    <col min="15" max="15" width="12" style="26" bestFit="1" customWidth="1"/>
    <col min="16" max="16" width="2.85546875" style="26" customWidth="1"/>
    <col min="17" max="17" width="12" style="26" bestFit="1" customWidth="1"/>
    <col min="18" max="18" width="12.42578125" style="26" bestFit="1" customWidth="1"/>
    <col min="19" max="19" width="11.7109375" style="26" bestFit="1" customWidth="1"/>
    <col min="20" max="21" width="11" style="26" bestFit="1" customWidth="1"/>
    <col min="22" max="16384" width="9.140625" style="26"/>
  </cols>
  <sheetData>
    <row r="1" spans="1:22" x14ac:dyDescent="0.2">
      <c r="G1" s="93">
        <v>5455224823.829998</v>
      </c>
    </row>
    <row r="2" spans="1:22" x14ac:dyDescent="0.2">
      <c r="G2" s="94">
        <f>G540</f>
        <v>5455224823.8300018</v>
      </c>
    </row>
    <row r="3" spans="1:22" x14ac:dyDescent="0.2">
      <c r="G3" s="94">
        <f>G1-G2</f>
        <v>0</v>
      </c>
      <c r="I3" s="26" t="s">
        <v>291</v>
      </c>
    </row>
    <row r="5" spans="1:22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2" ht="38.25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290</v>
      </c>
      <c r="H6" s="33"/>
      <c r="I6" s="34" t="s">
        <v>17</v>
      </c>
      <c r="J6" s="8" t="s">
        <v>18</v>
      </c>
      <c r="K6" s="33"/>
      <c r="L6" s="8" t="s">
        <v>19</v>
      </c>
      <c r="M6" s="33"/>
      <c r="N6" s="34" t="s">
        <v>20</v>
      </c>
      <c r="O6" s="8" t="s">
        <v>21</v>
      </c>
      <c r="P6" s="35"/>
      <c r="Q6" s="8" t="s">
        <v>22</v>
      </c>
      <c r="R6" s="8" t="s">
        <v>23</v>
      </c>
      <c r="S6" s="8" t="s">
        <v>24</v>
      </c>
      <c r="T6" s="8" t="s">
        <v>25</v>
      </c>
      <c r="U6" s="8" t="s">
        <v>26</v>
      </c>
    </row>
    <row r="7" spans="1:22" x14ac:dyDescent="0.2">
      <c r="A7" s="26" t="s">
        <v>27</v>
      </c>
    </row>
    <row r="8" spans="1:22" x14ac:dyDescent="0.2">
      <c r="F8" s="26" t="s">
        <v>133</v>
      </c>
    </row>
    <row r="9" spans="1:22" x14ac:dyDescent="0.2">
      <c r="B9" s="26" t="s">
        <v>29</v>
      </c>
      <c r="C9" s="26" t="s">
        <v>134</v>
      </c>
      <c r="D9" s="26">
        <f>E9*1000</f>
        <v>310300</v>
      </c>
      <c r="E9" s="36">
        <v>310.3</v>
      </c>
      <c r="F9" s="26" t="s">
        <v>44</v>
      </c>
      <c r="G9" s="27">
        <v>138174.5</v>
      </c>
      <c r="H9" s="27"/>
      <c r="I9" s="37">
        <v>1.4500000000000001E-2</v>
      </c>
      <c r="J9" s="28">
        <f>G9*I9</f>
        <v>2003.53025</v>
      </c>
      <c r="L9" s="37">
        <v>1.32E-2</v>
      </c>
      <c r="N9" s="28">
        <f>G9*L9</f>
        <v>1823.9033999999999</v>
      </c>
      <c r="O9" s="28">
        <f>N9-J9</f>
        <v>-179.6268500000001</v>
      </c>
      <c r="Q9" s="27">
        <v>-117.45799721499998</v>
      </c>
      <c r="R9" s="27">
        <v>-62.168852785000013</v>
      </c>
      <c r="S9" s="27">
        <v>0</v>
      </c>
      <c r="T9" s="27">
        <v>0</v>
      </c>
      <c r="U9" s="27">
        <v>0</v>
      </c>
      <c r="V9" s="28">
        <f t="shared" ref="V9:V72" si="0">SUM(Q9:U9)-O9</f>
        <v>0</v>
      </c>
    </row>
    <row r="10" spans="1:22" x14ac:dyDescent="0.2">
      <c r="B10" s="26" t="s">
        <v>29</v>
      </c>
      <c r="C10" s="26" t="s">
        <v>134</v>
      </c>
      <c r="D10" s="26">
        <f t="shared" ref="D10:D16" si="1">E10*1000</f>
        <v>310400</v>
      </c>
      <c r="E10" s="36">
        <v>310.39999999999998</v>
      </c>
      <c r="F10" s="26" t="s">
        <v>135</v>
      </c>
      <c r="G10" s="27">
        <v>10000</v>
      </c>
      <c r="I10" s="37">
        <v>1.4500000000000001E-2</v>
      </c>
      <c r="J10" s="28">
        <f t="shared" ref="J10:J16" si="2">G10*I10</f>
        <v>145</v>
      </c>
      <c r="L10" s="37">
        <v>1.32E-2</v>
      </c>
      <c r="N10" s="28">
        <f t="shared" ref="N10:N16" si="3">G10*L10</f>
        <v>132</v>
      </c>
      <c r="O10" s="28">
        <f t="shared" ref="O10:O16" si="4">N10-J10</f>
        <v>-13</v>
      </c>
      <c r="Q10" s="27">
        <v>-8.5006999999999948</v>
      </c>
      <c r="R10" s="27">
        <v>-4.4992999999999981</v>
      </c>
      <c r="S10" s="27">
        <v>0</v>
      </c>
      <c r="T10" s="27">
        <v>0</v>
      </c>
      <c r="U10" s="27">
        <v>0</v>
      </c>
      <c r="V10" s="28">
        <f t="shared" si="0"/>
        <v>0</v>
      </c>
    </row>
    <row r="11" spans="1:22" x14ac:dyDescent="0.2">
      <c r="B11" s="26" t="s">
        <v>29</v>
      </c>
      <c r="C11" s="26" t="s">
        <v>134</v>
      </c>
      <c r="D11" s="26">
        <f t="shared" si="1"/>
        <v>311000</v>
      </c>
      <c r="E11" s="36">
        <v>311</v>
      </c>
      <c r="F11" s="26" t="s">
        <v>31</v>
      </c>
      <c r="G11" s="27">
        <v>24964738.190000001</v>
      </c>
      <c r="I11" s="37">
        <v>1.5099999999999999E-2</v>
      </c>
      <c r="J11" s="28">
        <f t="shared" si="2"/>
        <v>376967.546669</v>
      </c>
      <c r="L11" s="37">
        <v>2.4899999999999999E-2</v>
      </c>
      <c r="N11" s="28">
        <f t="shared" si="3"/>
        <v>621621.98093099997</v>
      </c>
      <c r="O11" s="28">
        <f t="shared" si="4"/>
        <v>244654.43426199997</v>
      </c>
      <c r="Q11" s="27">
        <v>159979.53456392177</v>
      </c>
      <c r="R11" s="27">
        <v>84674.899698078181</v>
      </c>
      <c r="S11" s="27">
        <v>0</v>
      </c>
      <c r="T11" s="27">
        <v>0</v>
      </c>
      <c r="U11" s="27">
        <v>0</v>
      </c>
      <c r="V11" s="28">
        <f t="shared" si="0"/>
        <v>0</v>
      </c>
    </row>
    <row r="12" spans="1:22" x14ac:dyDescent="0.2">
      <c r="B12" s="26" t="s">
        <v>29</v>
      </c>
      <c r="C12" s="26" t="s">
        <v>134</v>
      </c>
      <c r="D12" s="26">
        <f t="shared" si="1"/>
        <v>311100</v>
      </c>
      <c r="E12" s="36">
        <v>311.10000000000002</v>
      </c>
      <c r="F12" s="26" t="s">
        <v>136</v>
      </c>
      <c r="G12" s="27">
        <v>3738715.82</v>
      </c>
      <c r="I12" s="37">
        <v>2.7900000000000001E-2</v>
      </c>
      <c r="J12" s="28">
        <f t="shared" si="2"/>
        <v>104310.171378</v>
      </c>
      <c r="L12" s="37">
        <v>2.7799999999999998E-2</v>
      </c>
      <c r="N12" s="28">
        <f t="shared" si="3"/>
        <v>103936.29979599999</v>
      </c>
      <c r="O12" s="28">
        <f t="shared" si="4"/>
        <v>-373.87158200000704</v>
      </c>
      <c r="Q12" s="27">
        <v>-244.47462746981182</v>
      </c>
      <c r="R12" s="27">
        <v>-129.39695453020249</v>
      </c>
      <c r="S12" s="27">
        <v>0</v>
      </c>
      <c r="T12" s="27">
        <v>0</v>
      </c>
      <c r="U12" s="27">
        <v>0</v>
      </c>
      <c r="V12" s="28">
        <f t="shared" si="0"/>
        <v>-7.2759576141834259E-12</v>
      </c>
    </row>
    <row r="13" spans="1:22" x14ac:dyDescent="0.2">
      <c r="B13" s="26" t="s">
        <v>29</v>
      </c>
      <c r="C13" s="26" t="s">
        <v>134</v>
      </c>
      <c r="D13" s="26">
        <f t="shared" si="1"/>
        <v>312000</v>
      </c>
      <c r="E13" s="36">
        <v>312</v>
      </c>
      <c r="F13" s="26" t="s">
        <v>32</v>
      </c>
      <c r="G13" s="27">
        <v>45606285.880000003</v>
      </c>
      <c r="I13" s="37">
        <v>1.9300000000000001E-2</v>
      </c>
      <c r="J13" s="28">
        <f t="shared" si="2"/>
        <v>880201.31748400012</v>
      </c>
      <c r="L13" s="37">
        <v>3.1800000000000002E-2</v>
      </c>
      <c r="N13" s="28">
        <f t="shared" si="3"/>
        <v>1450279.8909840002</v>
      </c>
      <c r="O13" s="28">
        <f t="shared" si="4"/>
        <v>570078.57350000006</v>
      </c>
      <c r="Q13" s="27">
        <v>372774.37921165011</v>
      </c>
      <c r="R13" s="27">
        <v>197304.19428835</v>
      </c>
      <c r="S13" s="27">
        <v>0</v>
      </c>
      <c r="T13" s="27">
        <v>0</v>
      </c>
      <c r="U13" s="27">
        <v>0</v>
      </c>
      <c r="V13" s="28">
        <f t="shared" si="0"/>
        <v>0</v>
      </c>
    </row>
    <row r="14" spans="1:22" x14ac:dyDescent="0.2">
      <c r="B14" s="26" t="s">
        <v>29</v>
      </c>
      <c r="C14" s="26" t="s">
        <v>134</v>
      </c>
      <c r="D14" s="26">
        <f t="shared" si="1"/>
        <v>314000</v>
      </c>
      <c r="E14" s="36">
        <v>314</v>
      </c>
      <c r="F14" s="26" t="s">
        <v>34</v>
      </c>
      <c r="G14" s="27">
        <v>17785911.27</v>
      </c>
      <c r="I14" s="37">
        <v>2.12E-2</v>
      </c>
      <c r="J14" s="28">
        <f t="shared" si="2"/>
        <v>377061.31892400002</v>
      </c>
      <c r="L14" s="37">
        <v>2.2499999999999999E-2</v>
      </c>
      <c r="N14" s="28">
        <f t="shared" si="3"/>
        <v>400183.00357499998</v>
      </c>
      <c r="O14" s="28">
        <f t="shared" si="4"/>
        <v>23121.68465099996</v>
      </c>
      <c r="Q14" s="27">
        <v>15119.269593288889</v>
      </c>
      <c r="R14" s="27">
        <v>8002.4150577110704</v>
      </c>
      <c r="S14" s="27">
        <v>0</v>
      </c>
      <c r="T14" s="27">
        <v>0</v>
      </c>
      <c r="U14" s="27">
        <v>0</v>
      </c>
      <c r="V14" s="28">
        <f t="shared" si="0"/>
        <v>0</v>
      </c>
    </row>
    <row r="15" spans="1:22" x14ac:dyDescent="0.2">
      <c r="B15" s="26" t="s">
        <v>29</v>
      </c>
      <c r="C15" s="26" t="s">
        <v>134</v>
      </c>
      <c r="D15" s="26">
        <f t="shared" si="1"/>
        <v>315000</v>
      </c>
      <c r="E15" s="36">
        <v>315</v>
      </c>
      <c r="F15" s="26" t="s">
        <v>35</v>
      </c>
      <c r="G15" s="27">
        <v>12347725.24</v>
      </c>
      <c r="I15" s="37">
        <v>1.5599999999999999E-2</v>
      </c>
      <c r="J15" s="28">
        <f t="shared" si="2"/>
        <v>192624.513744</v>
      </c>
      <c r="L15" s="37">
        <v>4.0599999999999997E-2</v>
      </c>
      <c r="N15" s="28">
        <f t="shared" si="3"/>
        <v>501317.64474399999</v>
      </c>
      <c r="O15" s="28">
        <f t="shared" si="4"/>
        <v>308693.13099999999</v>
      </c>
      <c r="Q15" s="27">
        <v>201854.43836090001</v>
      </c>
      <c r="R15" s="27">
        <v>106838.69263909999</v>
      </c>
      <c r="S15" s="27">
        <v>0</v>
      </c>
      <c r="T15" s="27">
        <v>0</v>
      </c>
      <c r="U15" s="27">
        <v>0</v>
      </c>
      <c r="V15" s="28">
        <f t="shared" si="0"/>
        <v>0</v>
      </c>
    </row>
    <row r="16" spans="1:22" x14ac:dyDescent="0.2">
      <c r="B16" s="26" t="s">
        <v>29</v>
      </c>
      <c r="C16" s="26" t="s">
        <v>134</v>
      </c>
      <c r="D16" s="26">
        <f t="shared" si="1"/>
        <v>316000</v>
      </c>
      <c r="E16" s="36">
        <v>316</v>
      </c>
      <c r="F16" s="26" t="s">
        <v>36</v>
      </c>
      <c r="G16" s="27">
        <v>2672035.2400000002</v>
      </c>
      <c r="I16" s="37">
        <v>1.7399999999999999E-2</v>
      </c>
      <c r="J16" s="28">
        <f t="shared" si="2"/>
        <v>46493.413176000002</v>
      </c>
      <c r="L16" s="37">
        <v>2.9700000000000001E-2</v>
      </c>
      <c r="N16" s="28">
        <f t="shared" si="3"/>
        <v>79359.446628000005</v>
      </c>
      <c r="O16" s="28">
        <f t="shared" si="4"/>
        <v>32866.033452000003</v>
      </c>
      <c r="Q16" s="27">
        <v>21491.099274262804</v>
      </c>
      <c r="R16" s="27">
        <v>11374.934177737199</v>
      </c>
      <c r="S16" s="27">
        <v>0</v>
      </c>
      <c r="T16" s="27">
        <v>0</v>
      </c>
      <c r="U16" s="27">
        <v>0</v>
      </c>
      <c r="V16" s="28">
        <f t="shared" si="0"/>
        <v>0</v>
      </c>
    </row>
    <row r="17" spans="2:22" x14ac:dyDescent="0.2">
      <c r="E17" s="36"/>
      <c r="F17" s="26" t="s">
        <v>38</v>
      </c>
      <c r="G17" s="38">
        <f>SUM(G9:G16)</f>
        <v>107263586.13999999</v>
      </c>
      <c r="J17" s="38">
        <f>SUM(J9:J16)</f>
        <v>1979806.8116250001</v>
      </c>
      <c r="N17" s="38">
        <f>SUM(N9:N16)</f>
        <v>3158654.1700579999</v>
      </c>
      <c r="O17" s="38">
        <f>SUM(O9:O16)</f>
        <v>1178847.358433</v>
      </c>
      <c r="Q17" s="38">
        <f>SUM(Q9:Q16)</f>
        <v>770848.28767933871</v>
      </c>
      <c r="R17" s="38">
        <f>SUM(R9:R16)</f>
        <v>407999.07075366122</v>
      </c>
      <c r="S17" s="38">
        <f>SUM(S9:S16)</f>
        <v>0</v>
      </c>
      <c r="T17" s="38">
        <f>SUM(T9:T16)</f>
        <v>0</v>
      </c>
      <c r="U17" s="38">
        <f>SUM(U9:U16)</f>
        <v>0</v>
      </c>
      <c r="V17" s="28">
        <f t="shared" si="0"/>
        <v>0</v>
      </c>
    </row>
    <row r="18" spans="2:22" x14ac:dyDescent="0.2">
      <c r="J18" s="28"/>
      <c r="N18" s="28"/>
      <c r="O18" s="28"/>
      <c r="Q18" s="28"/>
      <c r="R18" s="28"/>
      <c r="S18" s="28"/>
      <c r="T18" s="28"/>
      <c r="U18" s="28"/>
      <c r="V18" s="28">
        <f t="shared" si="0"/>
        <v>0</v>
      </c>
    </row>
    <row r="19" spans="2:22" x14ac:dyDescent="0.2">
      <c r="F19" s="26" t="s">
        <v>28</v>
      </c>
      <c r="J19" s="28"/>
      <c r="N19" s="28"/>
      <c r="O19" s="28"/>
      <c r="Q19" s="28"/>
      <c r="R19" s="28"/>
      <c r="S19" s="28"/>
      <c r="T19" s="28"/>
      <c r="U19" s="28"/>
      <c r="V19" s="28">
        <f t="shared" si="0"/>
        <v>0</v>
      </c>
    </row>
    <row r="20" spans="2:22" x14ac:dyDescent="0.2">
      <c r="B20" s="26" t="s">
        <v>29</v>
      </c>
      <c r="C20" s="26" t="s">
        <v>30</v>
      </c>
      <c r="D20" s="26">
        <f t="shared" ref="D20:D25" si="5">E20*1000</f>
        <v>311000</v>
      </c>
      <c r="E20" s="36">
        <v>311</v>
      </c>
      <c r="F20" s="26" t="s">
        <v>31</v>
      </c>
      <c r="G20" s="27">
        <v>57304764.899999999</v>
      </c>
      <c r="I20" s="37">
        <v>1.5600080000000001E-2</v>
      </c>
      <c r="J20" s="28"/>
      <c r="L20" s="37">
        <v>1.2200000000000001E-2</v>
      </c>
      <c r="N20" s="28"/>
      <c r="O20" s="28"/>
      <c r="Q20" s="27"/>
      <c r="R20" s="27"/>
      <c r="S20" s="27">
        <v>0</v>
      </c>
      <c r="T20" s="27">
        <v>0</v>
      </c>
      <c r="U20" s="27">
        <v>0</v>
      </c>
      <c r="V20" s="28">
        <f t="shared" si="0"/>
        <v>0</v>
      </c>
    </row>
    <row r="21" spans="2:22" x14ac:dyDescent="0.2">
      <c r="B21" s="26" t="s">
        <v>29</v>
      </c>
      <c r="C21" s="26" t="s">
        <v>30</v>
      </c>
      <c r="D21" s="26">
        <f t="shared" si="5"/>
        <v>312000</v>
      </c>
      <c r="E21" s="36">
        <v>312</v>
      </c>
      <c r="F21" s="26" t="s">
        <v>32</v>
      </c>
      <c r="G21" s="27">
        <v>84666749.569999993</v>
      </c>
      <c r="I21" s="37">
        <v>1.9300000000000001E-2</v>
      </c>
      <c r="J21" s="28"/>
      <c r="L21" s="37">
        <v>1.5699999999999999E-2</v>
      </c>
      <c r="N21" s="28"/>
      <c r="O21" s="28"/>
      <c r="Q21" s="27"/>
      <c r="R21" s="27"/>
      <c r="S21" s="27">
        <v>0</v>
      </c>
      <c r="T21" s="27">
        <v>0</v>
      </c>
      <c r="U21" s="27">
        <v>0</v>
      </c>
      <c r="V21" s="28">
        <f t="shared" si="0"/>
        <v>0</v>
      </c>
    </row>
    <row r="22" spans="2:22" x14ac:dyDescent="0.2">
      <c r="B22" s="26" t="s">
        <v>29</v>
      </c>
      <c r="C22" s="26" t="s">
        <v>30</v>
      </c>
      <c r="D22" s="26">
        <f t="shared" si="5"/>
        <v>313000</v>
      </c>
      <c r="E22" s="36">
        <v>313</v>
      </c>
      <c r="F22" s="26" t="s">
        <v>33</v>
      </c>
      <c r="G22" s="27">
        <v>3385</v>
      </c>
      <c r="I22" s="37">
        <v>2.92E-2</v>
      </c>
      <c r="J22" s="28"/>
      <c r="L22" s="37">
        <v>5.0500000000000003E-2</v>
      </c>
      <c r="N22" s="28"/>
      <c r="O22" s="28"/>
      <c r="Q22" s="27"/>
      <c r="R22" s="27"/>
      <c r="S22" s="27">
        <v>0</v>
      </c>
      <c r="T22" s="27">
        <v>0</v>
      </c>
      <c r="U22" s="27">
        <v>0</v>
      </c>
      <c r="V22" s="28">
        <f t="shared" si="0"/>
        <v>0</v>
      </c>
    </row>
    <row r="23" spans="2:22" x14ac:dyDescent="0.2">
      <c r="B23" s="26" t="s">
        <v>29</v>
      </c>
      <c r="C23" s="26" t="s">
        <v>30</v>
      </c>
      <c r="D23" s="26">
        <f t="shared" si="5"/>
        <v>314000</v>
      </c>
      <c r="E23" s="36">
        <v>314</v>
      </c>
      <c r="F23" s="26" t="s">
        <v>34</v>
      </c>
      <c r="G23" s="27">
        <v>23672082.16</v>
      </c>
      <c r="I23" s="37">
        <v>2.7900000000000001E-2</v>
      </c>
      <c r="J23" s="28"/>
      <c r="L23" s="37">
        <v>4.24E-2</v>
      </c>
      <c r="N23" s="28"/>
      <c r="O23" s="28"/>
      <c r="Q23" s="27"/>
      <c r="R23" s="27"/>
      <c r="S23" s="27">
        <v>0</v>
      </c>
      <c r="T23" s="27">
        <v>0</v>
      </c>
      <c r="U23" s="27">
        <v>0</v>
      </c>
      <c r="V23" s="28">
        <f t="shared" si="0"/>
        <v>0</v>
      </c>
    </row>
    <row r="24" spans="2:22" x14ac:dyDescent="0.2">
      <c r="B24" s="26" t="s">
        <v>29</v>
      </c>
      <c r="C24" s="26" t="s">
        <v>30</v>
      </c>
      <c r="D24" s="26">
        <f t="shared" si="5"/>
        <v>315000</v>
      </c>
      <c r="E24" s="36">
        <v>315</v>
      </c>
      <c r="F24" s="26" t="s">
        <v>35</v>
      </c>
      <c r="G24" s="27">
        <v>10096597.33</v>
      </c>
      <c r="I24" s="37">
        <v>1.7299999999999999E-2</v>
      </c>
      <c r="J24" s="28"/>
      <c r="L24" s="37">
        <v>1.7899999999999999E-2</v>
      </c>
      <c r="N24" s="28"/>
      <c r="O24" s="28"/>
      <c r="Q24" s="27"/>
      <c r="R24" s="27"/>
      <c r="S24" s="27">
        <v>0</v>
      </c>
      <c r="T24" s="27">
        <v>0</v>
      </c>
      <c r="U24" s="27">
        <v>0</v>
      </c>
      <c r="V24" s="28">
        <f t="shared" si="0"/>
        <v>0</v>
      </c>
    </row>
    <row r="25" spans="2:22" x14ac:dyDescent="0.2">
      <c r="B25" s="26" t="s">
        <v>29</v>
      </c>
      <c r="C25" s="26" t="s">
        <v>30</v>
      </c>
      <c r="D25" s="26">
        <f t="shared" si="5"/>
        <v>316000</v>
      </c>
      <c r="E25" s="36">
        <v>316</v>
      </c>
      <c r="F25" s="26" t="s">
        <v>36</v>
      </c>
      <c r="G25" s="27">
        <v>9740499.4700000007</v>
      </c>
      <c r="I25" s="37">
        <v>1.46E-2</v>
      </c>
      <c r="J25" s="28"/>
      <c r="L25" s="37">
        <v>2.0400000000000001E-2</v>
      </c>
      <c r="N25" s="28"/>
      <c r="O25" s="28"/>
      <c r="Q25" s="27"/>
      <c r="R25" s="27"/>
      <c r="S25" s="27">
        <v>0</v>
      </c>
      <c r="T25" s="27">
        <v>0</v>
      </c>
      <c r="U25" s="27">
        <v>0</v>
      </c>
      <c r="V25" s="28">
        <f t="shared" si="0"/>
        <v>0</v>
      </c>
    </row>
    <row r="26" spans="2:22" x14ac:dyDescent="0.2">
      <c r="E26" s="42"/>
      <c r="F26" s="26" t="s">
        <v>38</v>
      </c>
      <c r="G26" s="40">
        <f>SUM(G20:G25)</f>
        <v>185484078.43000001</v>
      </c>
      <c r="J26" s="40">
        <f>SUM(J20:J25)</f>
        <v>0</v>
      </c>
      <c r="N26" s="40">
        <f>SUM(N20:N25)</f>
        <v>0</v>
      </c>
      <c r="O26" s="40">
        <f>SUM(O20:O25)</f>
        <v>0</v>
      </c>
      <c r="Q26" s="40">
        <f>SUM(Q20:Q25)</f>
        <v>0</v>
      </c>
      <c r="R26" s="40">
        <f>SUM(R20:R25)</f>
        <v>0</v>
      </c>
      <c r="S26" s="40">
        <f>SUM(S20:S25)</f>
        <v>0</v>
      </c>
      <c r="T26" s="40">
        <f>SUM(T20:T25)</f>
        <v>0</v>
      </c>
      <c r="U26" s="40">
        <f>SUM(U20:U25)</f>
        <v>0</v>
      </c>
      <c r="V26" s="28">
        <f t="shared" si="0"/>
        <v>0</v>
      </c>
    </row>
    <row r="27" spans="2:22" x14ac:dyDescent="0.2">
      <c r="J27" s="28"/>
      <c r="N27" s="28"/>
      <c r="O27" s="28"/>
      <c r="Q27" s="28"/>
      <c r="R27" s="28"/>
      <c r="S27" s="28"/>
      <c r="T27" s="28"/>
      <c r="U27" s="28"/>
      <c r="V27" s="28">
        <f t="shared" si="0"/>
        <v>0</v>
      </c>
    </row>
    <row r="28" spans="2:22" x14ac:dyDescent="0.2">
      <c r="F28" s="26" t="s">
        <v>39</v>
      </c>
      <c r="J28" s="28"/>
      <c r="N28" s="28"/>
      <c r="O28" s="28"/>
      <c r="Q28" s="28"/>
      <c r="R28" s="28"/>
      <c r="S28" s="28"/>
      <c r="T28" s="28"/>
      <c r="U28" s="28"/>
      <c r="V28" s="28">
        <f t="shared" si="0"/>
        <v>0</v>
      </c>
    </row>
    <row r="29" spans="2:22" x14ac:dyDescent="0.2">
      <c r="B29" s="26" t="s">
        <v>29</v>
      </c>
      <c r="C29" s="26" t="s">
        <v>40</v>
      </c>
      <c r="D29" s="26">
        <f t="shared" ref="D29:D34" si="6">E29*1000</f>
        <v>311000</v>
      </c>
      <c r="E29" s="36">
        <v>311</v>
      </c>
      <c r="F29" s="26" t="s">
        <v>31</v>
      </c>
      <c r="G29" s="27">
        <v>53528050.509999998</v>
      </c>
      <c r="I29" s="37">
        <v>1.6799999999999999E-2</v>
      </c>
      <c r="J29" s="28"/>
      <c r="L29" s="37">
        <v>1.55E-2</v>
      </c>
      <c r="N29" s="28"/>
      <c r="O29" s="28"/>
      <c r="Q29" s="27"/>
      <c r="R29" s="27"/>
      <c r="S29" s="27">
        <v>0</v>
      </c>
      <c r="T29" s="27">
        <v>0</v>
      </c>
      <c r="U29" s="27">
        <v>0</v>
      </c>
      <c r="V29" s="28">
        <f t="shared" si="0"/>
        <v>0</v>
      </c>
    </row>
    <row r="30" spans="2:22" x14ac:dyDescent="0.2">
      <c r="B30" s="26" t="s">
        <v>29</v>
      </c>
      <c r="C30" s="26" t="s">
        <v>40</v>
      </c>
      <c r="D30" s="26">
        <f t="shared" si="6"/>
        <v>312000</v>
      </c>
      <c r="E30" s="36">
        <v>312</v>
      </c>
      <c r="F30" s="26" t="s">
        <v>32</v>
      </c>
      <c r="G30" s="27">
        <v>58047348.420000002</v>
      </c>
      <c r="I30" s="37">
        <v>2.2000000000000002E-2</v>
      </c>
      <c r="J30" s="28"/>
      <c r="L30" s="37">
        <v>2.3800000000000002E-2</v>
      </c>
      <c r="N30" s="28"/>
      <c r="O30" s="28"/>
      <c r="Q30" s="27"/>
      <c r="R30" s="27"/>
      <c r="S30" s="27">
        <v>0</v>
      </c>
      <c r="T30" s="27">
        <v>0</v>
      </c>
      <c r="U30" s="27">
        <v>0</v>
      </c>
      <c r="V30" s="28">
        <f t="shared" si="0"/>
        <v>0</v>
      </c>
    </row>
    <row r="31" spans="2:22" x14ac:dyDescent="0.2">
      <c r="B31" s="26" t="s">
        <v>29</v>
      </c>
      <c r="C31" s="26" t="s">
        <v>40</v>
      </c>
      <c r="D31" s="26">
        <f t="shared" si="6"/>
        <v>313000</v>
      </c>
      <c r="E31" s="36">
        <v>313</v>
      </c>
      <c r="F31" s="26" t="s">
        <v>33</v>
      </c>
      <c r="G31" s="27">
        <v>3385</v>
      </c>
      <c r="I31" s="37">
        <v>2.92E-2</v>
      </c>
      <c r="J31" s="28"/>
      <c r="L31" s="37">
        <v>4.6399999999999997E-2</v>
      </c>
      <c r="N31" s="28"/>
      <c r="O31" s="28"/>
      <c r="Q31" s="27"/>
      <c r="R31" s="27"/>
      <c r="S31" s="27">
        <v>0</v>
      </c>
      <c r="T31" s="27">
        <v>0</v>
      </c>
      <c r="U31" s="27">
        <v>0</v>
      </c>
      <c r="V31" s="28">
        <f t="shared" si="0"/>
        <v>0</v>
      </c>
    </row>
    <row r="32" spans="2:22" x14ac:dyDescent="0.2">
      <c r="B32" s="26" t="s">
        <v>29</v>
      </c>
      <c r="C32" s="26" t="s">
        <v>40</v>
      </c>
      <c r="D32" s="26">
        <f t="shared" si="6"/>
        <v>314000</v>
      </c>
      <c r="E32" s="36">
        <v>314</v>
      </c>
      <c r="F32" s="26" t="s">
        <v>34</v>
      </c>
      <c r="G32" s="27">
        <v>15320251.390000001</v>
      </c>
      <c r="I32" s="37">
        <v>2.8799999999999999E-2</v>
      </c>
      <c r="J32" s="28"/>
      <c r="L32" s="37">
        <v>3.85E-2</v>
      </c>
      <c r="N32" s="28"/>
      <c r="O32" s="28"/>
      <c r="Q32" s="27"/>
      <c r="R32" s="27"/>
      <c r="S32" s="27">
        <v>0</v>
      </c>
      <c r="T32" s="27">
        <v>0</v>
      </c>
      <c r="U32" s="27">
        <v>0</v>
      </c>
      <c r="V32" s="28">
        <f t="shared" si="0"/>
        <v>0</v>
      </c>
    </row>
    <row r="33" spans="1:22" x14ac:dyDescent="0.2">
      <c r="B33" s="26" t="s">
        <v>29</v>
      </c>
      <c r="C33" s="26" t="s">
        <v>40</v>
      </c>
      <c r="D33" s="26">
        <f t="shared" si="6"/>
        <v>315000</v>
      </c>
      <c r="E33" s="36">
        <v>315</v>
      </c>
      <c r="F33" s="26" t="s">
        <v>35</v>
      </c>
      <c r="G33" s="27">
        <v>7141947.8600000003</v>
      </c>
      <c r="I33" s="37">
        <v>1.8800000000000001E-2</v>
      </c>
      <c r="J33" s="28"/>
      <c r="L33" s="37">
        <v>0.02</v>
      </c>
      <c r="N33" s="28"/>
      <c r="O33" s="28"/>
      <c r="Q33" s="27"/>
      <c r="R33" s="27"/>
      <c r="S33" s="27">
        <v>0</v>
      </c>
      <c r="T33" s="27">
        <v>0</v>
      </c>
      <c r="U33" s="27">
        <v>0</v>
      </c>
      <c r="V33" s="28">
        <f t="shared" si="0"/>
        <v>0</v>
      </c>
    </row>
    <row r="34" spans="1:22" x14ac:dyDescent="0.2">
      <c r="B34" s="26" t="s">
        <v>29</v>
      </c>
      <c r="C34" s="26" t="s">
        <v>40</v>
      </c>
      <c r="D34" s="26">
        <f t="shared" si="6"/>
        <v>316000</v>
      </c>
      <c r="E34" s="36">
        <v>316</v>
      </c>
      <c r="F34" s="26" t="s">
        <v>36</v>
      </c>
      <c r="G34" s="27">
        <v>4712810.8</v>
      </c>
      <c r="I34" s="37">
        <v>1.6199999999999999E-2</v>
      </c>
      <c r="J34" s="28"/>
      <c r="L34" s="37">
        <v>2.29E-2</v>
      </c>
      <c r="N34" s="28"/>
      <c r="O34" s="28"/>
      <c r="Q34" s="27"/>
      <c r="R34" s="27"/>
      <c r="S34" s="27">
        <v>0</v>
      </c>
      <c r="T34" s="27">
        <v>0</v>
      </c>
      <c r="U34" s="27">
        <v>0</v>
      </c>
      <c r="V34" s="28">
        <f t="shared" si="0"/>
        <v>0</v>
      </c>
    </row>
    <row r="35" spans="1:22" x14ac:dyDescent="0.2">
      <c r="E35" s="42"/>
      <c r="F35" s="26" t="s">
        <v>38</v>
      </c>
      <c r="G35" s="40">
        <f>SUM(G29:G34)</f>
        <v>138753793.98000002</v>
      </c>
      <c r="J35" s="40">
        <f>SUM(J29:J34)</f>
        <v>0</v>
      </c>
      <c r="N35" s="40">
        <f>SUM(N29:N34)</f>
        <v>0</v>
      </c>
      <c r="O35" s="40">
        <f>SUM(O29:O34)</f>
        <v>0</v>
      </c>
      <c r="Q35" s="40">
        <f>SUM(Q29:Q34)</f>
        <v>0</v>
      </c>
      <c r="R35" s="40">
        <f>SUM(R29:R34)</f>
        <v>0</v>
      </c>
      <c r="S35" s="40">
        <f>SUM(S29:S34)</f>
        <v>0</v>
      </c>
      <c r="T35" s="40">
        <f>SUM(T29:T34)</f>
        <v>0</v>
      </c>
      <c r="U35" s="40">
        <f>SUM(U29:U34)</f>
        <v>0</v>
      </c>
      <c r="V35" s="28">
        <f t="shared" si="0"/>
        <v>0</v>
      </c>
    </row>
    <row r="36" spans="1:22" x14ac:dyDescent="0.2">
      <c r="J36" s="28"/>
      <c r="N36" s="28"/>
      <c r="O36" s="28"/>
      <c r="Q36" s="28"/>
      <c r="R36" s="28"/>
      <c r="S36" s="28"/>
      <c r="T36" s="28"/>
      <c r="U36" s="28"/>
      <c r="V36" s="28">
        <f t="shared" si="0"/>
        <v>0</v>
      </c>
    </row>
    <row r="37" spans="1:22" x14ac:dyDescent="0.2">
      <c r="F37" s="26" t="s">
        <v>262</v>
      </c>
      <c r="J37" s="28"/>
      <c r="N37" s="28"/>
      <c r="O37" s="28"/>
      <c r="Q37" s="28"/>
      <c r="R37" s="28"/>
      <c r="S37" s="28"/>
      <c r="T37" s="28"/>
      <c r="U37" s="28"/>
      <c r="V37" s="28">
        <f t="shared" si="0"/>
        <v>0</v>
      </c>
    </row>
    <row r="38" spans="1:22" x14ac:dyDescent="0.2">
      <c r="B38" s="26" t="s">
        <v>29</v>
      </c>
      <c r="C38" s="26" t="s">
        <v>269</v>
      </c>
      <c r="D38" s="26" t="s">
        <v>270</v>
      </c>
      <c r="E38" s="26">
        <v>317.10000000000002</v>
      </c>
      <c r="F38" s="26" t="s">
        <v>263</v>
      </c>
      <c r="G38" s="74">
        <v>0</v>
      </c>
      <c r="I38" s="73">
        <v>0</v>
      </c>
      <c r="J38" s="28">
        <f>G38*I38</f>
        <v>0</v>
      </c>
      <c r="L38" s="75">
        <v>0.05</v>
      </c>
      <c r="N38" s="28"/>
      <c r="O38" s="28"/>
      <c r="Q38" s="28"/>
      <c r="R38" s="28"/>
      <c r="S38" s="28">
        <v>0</v>
      </c>
      <c r="T38" s="28">
        <v>0</v>
      </c>
      <c r="U38" s="28">
        <v>0</v>
      </c>
      <c r="V38" s="28">
        <f t="shared" si="0"/>
        <v>0</v>
      </c>
    </row>
    <row r="39" spans="1:22" x14ac:dyDescent="0.2">
      <c r="J39" s="28"/>
      <c r="N39" s="28"/>
      <c r="O39" s="28"/>
      <c r="Q39" s="28"/>
      <c r="R39" s="28"/>
      <c r="S39" s="28"/>
      <c r="T39" s="28"/>
      <c r="U39" s="28"/>
      <c r="V39" s="28">
        <f t="shared" si="0"/>
        <v>0</v>
      </c>
    </row>
    <row r="40" spans="1:22" x14ac:dyDescent="0.2">
      <c r="F40" s="26" t="s">
        <v>258</v>
      </c>
      <c r="G40" s="40">
        <f>SUM(G17,G26,G35,G38)</f>
        <v>431501458.55000001</v>
      </c>
      <c r="J40" s="40">
        <f>SUM(J17,J26,J35,J38)</f>
        <v>1979806.8116250001</v>
      </c>
      <c r="N40" s="40">
        <f>SUM(N17,N26,N35,N38)</f>
        <v>3158654.1700579999</v>
      </c>
      <c r="O40" s="40">
        <f>SUM(O17,O26,O35,O38)</f>
        <v>1178847.358433</v>
      </c>
      <c r="Q40" s="40">
        <f>SUM(Q17,Q26,Q35,Q38)</f>
        <v>770848.28767933871</v>
      </c>
      <c r="R40" s="40">
        <f>SUM(R17,R26,R35,R38)</f>
        <v>407999.07075366122</v>
      </c>
      <c r="S40" s="40">
        <f>SUM(S17,S26,S35,S38)</f>
        <v>0</v>
      </c>
      <c r="T40" s="40">
        <f>SUM(T17,T26,T35,T38)</f>
        <v>0</v>
      </c>
      <c r="U40" s="40">
        <f>SUM(U17,U26,U35,U38)</f>
        <v>0</v>
      </c>
      <c r="V40" s="28">
        <f t="shared" si="0"/>
        <v>0</v>
      </c>
    </row>
    <row r="41" spans="1:22" x14ac:dyDescent="0.2">
      <c r="J41" s="28"/>
      <c r="N41" s="28"/>
      <c r="O41" s="28"/>
      <c r="Q41" s="28"/>
      <c r="R41" s="28"/>
      <c r="S41" s="28"/>
      <c r="T41" s="28"/>
      <c r="U41" s="28"/>
      <c r="V41" s="28">
        <f t="shared" si="0"/>
        <v>0</v>
      </c>
    </row>
    <row r="42" spans="1:22" x14ac:dyDescent="0.2">
      <c r="A42" s="26" t="s">
        <v>41</v>
      </c>
      <c r="J42" s="28"/>
      <c r="N42" s="28"/>
      <c r="O42" s="28"/>
      <c r="Q42" s="28"/>
      <c r="R42" s="28"/>
      <c r="S42" s="28"/>
      <c r="T42" s="28"/>
      <c r="U42" s="28"/>
      <c r="V42" s="28">
        <f t="shared" si="0"/>
        <v>0</v>
      </c>
    </row>
    <row r="43" spans="1:22" x14ac:dyDescent="0.2">
      <c r="F43" s="26" t="s">
        <v>137</v>
      </c>
      <c r="J43" s="28"/>
      <c r="N43" s="28"/>
      <c r="O43" s="28"/>
      <c r="Q43" s="28"/>
      <c r="R43" s="28"/>
      <c r="S43" s="28"/>
      <c r="T43" s="28"/>
      <c r="U43" s="28"/>
      <c r="V43" s="28">
        <f t="shared" si="0"/>
        <v>0</v>
      </c>
    </row>
    <row r="44" spans="1:22" x14ac:dyDescent="0.2">
      <c r="B44" s="26" t="s">
        <v>29</v>
      </c>
      <c r="C44" s="26" t="s">
        <v>138</v>
      </c>
      <c r="D44" s="26">
        <f t="shared" ref="D44:D62" si="7">E44*1000</f>
        <v>330300</v>
      </c>
      <c r="E44" s="36">
        <v>330.3</v>
      </c>
      <c r="F44" s="26" t="s">
        <v>44</v>
      </c>
      <c r="G44" s="27">
        <v>6783236.8899999997</v>
      </c>
      <c r="I44" s="37">
        <v>0.02</v>
      </c>
      <c r="J44" s="28">
        <f t="shared" ref="J44:J62" si="8">G44*I44</f>
        <v>135664.7378</v>
      </c>
      <c r="L44" s="37">
        <v>1.9E-2</v>
      </c>
      <c r="N44" s="28">
        <f t="shared" ref="N44:N62" si="9">G44*L44</f>
        <v>128881.50090999999</v>
      </c>
      <c r="O44" s="28">
        <f t="shared" ref="O44:O62" si="10">N44-J44</f>
        <v>-6783.2368900000147</v>
      </c>
      <c r="Q44" s="27">
        <v>-4435.5586023710202</v>
      </c>
      <c r="R44" s="27">
        <v>-2347.678287629009</v>
      </c>
      <c r="S44" s="27">
        <v>0</v>
      </c>
      <c r="T44" s="27">
        <v>0</v>
      </c>
      <c r="U44" s="27">
        <v>0</v>
      </c>
      <c r="V44" s="28">
        <f t="shared" si="0"/>
        <v>-1.4551915228366852E-11</v>
      </c>
    </row>
    <row r="45" spans="1:22" x14ac:dyDescent="0.2">
      <c r="B45" s="26" t="s">
        <v>29</v>
      </c>
      <c r="C45" s="26" t="s">
        <v>138</v>
      </c>
      <c r="D45" s="26">
        <f t="shared" si="7"/>
        <v>330310</v>
      </c>
      <c r="E45" s="41">
        <v>330.31</v>
      </c>
      <c r="F45" s="26" t="s">
        <v>139</v>
      </c>
      <c r="G45" s="27">
        <v>242033.02</v>
      </c>
      <c r="I45" s="37">
        <v>1.5299999999999999E-2</v>
      </c>
      <c r="J45" s="28">
        <f t="shared" si="8"/>
        <v>3703.1052059999997</v>
      </c>
      <c r="L45" s="37">
        <v>1.4999999999999999E-2</v>
      </c>
      <c r="N45" s="28">
        <f t="shared" si="9"/>
        <v>3630.4952999999996</v>
      </c>
      <c r="O45" s="28">
        <f t="shared" si="10"/>
        <v>-72.609906000000137</v>
      </c>
      <c r="Q45" s="27">
        <v>-47.47961753339996</v>
      </c>
      <c r="R45" s="27">
        <v>-25.13028846659995</v>
      </c>
      <c r="S45" s="27">
        <v>0</v>
      </c>
      <c r="T45" s="27">
        <v>0</v>
      </c>
      <c r="U45" s="27">
        <v>0</v>
      </c>
      <c r="V45" s="28">
        <f t="shared" si="0"/>
        <v>2.2737367544323206E-13</v>
      </c>
    </row>
    <row r="46" spans="1:22" x14ac:dyDescent="0.2">
      <c r="B46" s="26" t="s">
        <v>29</v>
      </c>
      <c r="C46" s="26" t="s">
        <v>138</v>
      </c>
      <c r="D46" s="26">
        <f t="shared" si="7"/>
        <v>330400</v>
      </c>
      <c r="E46" s="36">
        <v>330.4</v>
      </c>
      <c r="F46" s="26" t="s">
        <v>45</v>
      </c>
      <c r="G46" s="27">
        <v>365924.35</v>
      </c>
      <c r="I46" s="37">
        <v>2.3300000000000001E-2</v>
      </c>
      <c r="J46" s="28">
        <f t="shared" si="8"/>
        <v>8526.0373550000004</v>
      </c>
      <c r="L46" s="37">
        <v>3.15E-2</v>
      </c>
      <c r="N46" s="28">
        <f t="shared" si="9"/>
        <v>11526.617025</v>
      </c>
      <c r="O46" s="28">
        <f t="shared" si="10"/>
        <v>3000.5796699999992</v>
      </c>
      <c r="Q46" s="27">
        <v>1962.0790462129989</v>
      </c>
      <c r="R46" s="27">
        <v>1038.5006237869998</v>
      </c>
      <c r="S46" s="27">
        <v>0</v>
      </c>
      <c r="T46" s="27">
        <v>0</v>
      </c>
      <c r="U46" s="27">
        <v>0</v>
      </c>
      <c r="V46" s="28">
        <f t="shared" si="0"/>
        <v>0</v>
      </c>
    </row>
    <row r="47" spans="1:22" x14ac:dyDescent="0.2">
      <c r="B47" s="26" t="s">
        <v>29</v>
      </c>
      <c r="C47" s="26" t="s">
        <v>138</v>
      </c>
      <c r="D47" s="26">
        <f t="shared" si="7"/>
        <v>330410</v>
      </c>
      <c r="E47" s="41">
        <v>330.41</v>
      </c>
      <c r="F47" s="26" t="s">
        <v>140</v>
      </c>
      <c r="G47" s="27">
        <v>1987003.28</v>
      </c>
      <c r="I47" s="37">
        <v>1.6299999999999999E-2</v>
      </c>
      <c r="J47" s="28">
        <f t="shared" si="8"/>
        <v>32388.153463999999</v>
      </c>
      <c r="L47" s="37">
        <v>1.66E-2</v>
      </c>
      <c r="N47" s="28">
        <f t="shared" si="9"/>
        <v>32984.254448</v>
      </c>
      <c r="O47" s="28">
        <f t="shared" si="10"/>
        <v>596.10098400000061</v>
      </c>
      <c r="Q47" s="27">
        <v>389.79043343759986</v>
      </c>
      <c r="R47" s="27">
        <v>206.31055056240075</v>
      </c>
      <c r="S47" s="27">
        <v>0</v>
      </c>
      <c r="T47" s="27">
        <v>0</v>
      </c>
      <c r="U47" s="27">
        <v>0</v>
      </c>
      <c r="V47" s="28">
        <f t="shared" si="0"/>
        <v>0</v>
      </c>
    </row>
    <row r="48" spans="1:22" x14ac:dyDescent="0.2">
      <c r="B48" s="26" t="s">
        <v>29</v>
      </c>
      <c r="C48" s="26" t="s">
        <v>138</v>
      </c>
      <c r="D48" s="26">
        <f t="shared" si="7"/>
        <v>331000</v>
      </c>
      <c r="E48" s="36">
        <v>331</v>
      </c>
      <c r="F48" s="26" t="s">
        <v>31</v>
      </c>
      <c r="G48" s="27">
        <v>15105530.32</v>
      </c>
      <c r="I48" s="37">
        <v>1.4999999999999999E-2</v>
      </c>
      <c r="J48" s="28">
        <f t="shared" si="8"/>
        <v>226582.95480000001</v>
      </c>
      <c r="L48" s="37">
        <v>1.47E-2</v>
      </c>
      <c r="N48" s="28">
        <f t="shared" si="9"/>
        <v>222051.29570399999</v>
      </c>
      <c r="O48" s="28">
        <f t="shared" si="10"/>
        <v>-4531.6590960000176</v>
      </c>
      <c r="Q48" s="27">
        <v>-2963.251882874436</v>
      </c>
      <c r="R48" s="27">
        <v>-1568.4072131256107</v>
      </c>
      <c r="S48" s="27">
        <v>0</v>
      </c>
      <c r="T48" s="27">
        <v>0</v>
      </c>
      <c r="U48" s="27">
        <v>0</v>
      </c>
      <c r="V48" s="28">
        <f t="shared" si="0"/>
        <v>-2.9103830456733704E-11</v>
      </c>
    </row>
    <row r="49" spans="2:22" x14ac:dyDescent="0.2">
      <c r="B49" s="26" t="s">
        <v>29</v>
      </c>
      <c r="C49" s="26" t="s">
        <v>138</v>
      </c>
      <c r="D49" s="26">
        <f t="shared" si="7"/>
        <v>331100</v>
      </c>
      <c r="E49" s="36">
        <v>331.1</v>
      </c>
      <c r="F49" s="26" t="s">
        <v>46</v>
      </c>
      <c r="G49" s="27">
        <v>31650.07</v>
      </c>
      <c r="I49" s="37">
        <v>1.78E-2</v>
      </c>
      <c r="J49" s="28">
        <f t="shared" si="8"/>
        <v>563.37124600000004</v>
      </c>
      <c r="L49" s="37">
        <v>2.01E-2</v>
      </c>
      <c r="N49" s="28">
        <f t="shared" si="9"/>
        <v>636.16640699999994</v>
      </c>
      <c r="O49" s="28">
        <f t="shared" si="10"/>
        <v>72.795160999999894</v>
      </c>
      <c r="Q49" s="27">
        <v>47.600755777899906</v>
      </c>
      <c r="R49" s="27">
        <v>25.194405222099959</v>
      </c>
      <c r="S49" s="27">
        <v>0</v>
      </c>
      <c r="T49" s="27">
        <v>0</v>
      </c>
      <c r="U49" s="27">
        <v>0</v>
      </c>
      <c r="V49" s="28">
        <f t="shared" si="0"/>
        <v>0</v>
      </c>
    </row>
    <row r="50" spans="2:22" x14ac:dyDescent="0.2">
      <c r="B50" s="26" t="s">
        <v>29</v>
      </c>
      <c r="C50" s="26" t="s">
        <v>138</v>
      </c>
      <c r="D50" s="26">
        <f t="shared" si="7"/>
        <v>331200</v>
      </c>
      <c r="E50" s="36">
        <v>331.2</v>
      </c>
      <c r="F50" s="26" t="s">
        <v>47</v>
      </c>
      <c r="G50" s="27">
        <v>1330033.74</v>
      </c>
      <c r="I50" s="37">
        <v>2.0300000000000002E-2</v>
      </c>
      <c r="J50" s="28">
        <f t="shared" si="8"/>
        <v>26999.684922000004</v>
      </c>
      <c r="L50" s="37">
        <v>2.12E-2</v>
      </c>
      <c r="N50" s="28">
        <f t="shared" si="9"/>
        <v>28196.715287999999</v>
      </c>
      <c r="O50" s="28">
        <f t="shared" si="10"/>
        <v>1197.0303659999954</v>
      </c>
      <c r="Q50" s="27">
        <v>782.7381563273957</v>
      </c>
      <c r="R50" s="27">
        <v>414.29220967259789</v>
      </c>
      <c r="S50" s="27">
        <v>0</v>
      </c>
      <c r="T50" s="27">
        <v>0</v>
      </c>
      <c r="U50" s="27">
        <v>0</v>
      </c>
      <c r="V50" s="28">
        <f t="shared" si="0"/>
        <v>-1.8189894035458565E-12</v>
      </c>
    </row>
    <row r="51" spans="2:22" x14ac:dyDescent="0.2">
      <c r="B51" s="26" t="s">
        <v>29</v>
      </c>
      <c r="C51" s="26" t="s">
        <v>138</v>
      </c>
      <c r="D51" s="26">
        <f t="shared" si="7"/>
        <v>331260</v>
      </c>
      <c r="E51" s="41">
        <v>331.26</v>
      </c>
      <c r="F51" s="26" t="s">
        <v>141</v>
      </c>
      <c r="G51" s="27">
        <v>24242.3</v>
      </c>
      <c r="I51" s="37">
        <v>1.32E-2</v>
      </c>
      <c r="J51" s="28">
        <f t="shared" si="8"/>
        <v>319.99835999999999</v>
      </c>
      <c r="L51" s="37">
        <v>1.3100000000000001E-2</v>
      </c>
      <c r="N51" s="28">
        <f t="shared" si="9"/>
        <v>317.57413000000003</v>
      </c>
      <c r="O51" s="28">
        <f t="shared" si="10"/>
        <v>-2.4242299999999659</v>
      </c>
      <c r="Q51" s="27">
        <v>-1.5852039969999794</v>
      </c>
      <c r="R51" s="27">
        <v>-0.83902600299998653</v>
      </c>
      <c r="S51" s="27">
        <v>0</v>
      </c>
      <c r="T51" s="27">
        <v>0</v>
      </c>
      <c r="U51" s="27">
        <v>0</v>
      </c>
      <c r="V51" s="28">
        <f t="shared" si="0"/>
        <v>0</v>
      </c>
    </row>
    <row r="52" spans="2:22" x14ac:dyDescent="0.2">
      <c r="B52" s="26" t="s">
        <v>29</v>
      </c>
      <c r="C52" s="26" t="s">
        <v>138</v>
      </c>
      <c r="D52" s="26">
        <f t="shared" si="7"/>
        <v>332000</v>
      </c>
      <c r="E52" s="36">
        <v>332</v>
      </c>
      <c r="F52" s="26" t="s">
        <v>48</v>
      </c>
      <c r="G52" s="27">
        <v>27141739.510000002</v>
      </c>
      <c r="I52" s="37">
        <v>1.1299999999999999E-2</v>
      </c>
      <c r="J52" s="28">
        <f t="shared" si="8"/>
        <v>306701.65646299999</v>
      </c>
      <c r="L52" s="37">
        <v>1.7299999999999999E-2</v>
      </c>
      <c r="N52" s="28">
        <f t="shared" si="9"/>
        <v>469552.09352300002</v>
      </c>
      <c r="O52" s="28">
        <f t="shared" si="10"/>
        <v>162850.43706000003</v>
      </c>
      <c r="Q52" s="27">
        <v>106487.90079353401</v>
      </c>
      <c r="R52" s="27">
        <v>56362.536266466006</v>
      </c>
      <c r="S52" s="27">
        <v>0</v>
      </c>
      <c r="T52" s="27">
        <v>0</v>
      </c>
      <c r="U52" s="27">
        <v>0</v>
      </c>
      <c r="V52" s="28">
        <f t="shared" si="0"/>
        <v>0</v>
      </c>
    </row>
    <row r="53" spans="2:22" x14ac:dyDescent="0.2">
      <c r="B53" s="26" t="s">
        <v>29</v>
      </c>
      <c r="C53" s="26" t="s">
        <v>138</v>
      </c>
      <c r="D53" s="26">
        <f t="shared" si="7"/>
        <v>332100</v>
      </c>
      <c r="E53" s="36">
        <v>332.1</v>
      </c>
      <c r="F53" s="26" t="s">
        <v>49</v>
      </c>
      <c r="G53" s="27">
        <v>16292796.449999999</v>
      </c>
      <c r="I53" s="37">
        <v>1.9E-2</v>
      </c>
      <c r="J53" s="28">
        <f t="shared" si="8"/>
        <v>309563.13254999998</v>
      </c>
      <c r="L53" s="37">
        <v>2.23E-2</v>
      </c>
      <c r="N53" s="28">
        <f t="shared" si="9"/>
        <v>363329.360835</v>
      </c>
      <c r="O53" s="28">
        <f t="shared" si="10"/>
        <v>53766.228285000019</v>
      </c>
      <c r="Q53" s="27">
        <v>35157.736675561522</v>
      </c>
      <c r="R53" s="27">
        <v>18608.491609438512</v>
      </c>
      <c r="S53" s="27">
        <v>0</v>
      </c>
      <c r="T53" s="27">
        <v>0</v>
      </c>
      <c r="U53" s="27">
        <v>0</v>
      </c>
      <c r="V53" s="28">
        <f t="shared" si="0"/>
        <v>0</v>
      </c>
    </row>
    <row r="54" spans="2:22" x14ac:dyDescent="0.2">
      <c r="B54" s="26" t="s">
        <v>29</v>
      </c>
      <c r="C54" s="26" t="s">
        <v>138</v>
      </c>
      <c r="D54" s="26">
        <f t="shared" si="7"/>
        <v>332150</v>
      </c>
      <c r="E54" s="41">
        <v>332.15</v>
      </c>
      <c r="F54" s="26" t="s">
        <v>49</v>
      </c>
      <c r="G54" s="27">
        <v>1239333.95</v>
      </c>
      <c r="I54" s="37">
        <v>1.7999999999999999E-2</v>
      </c>
      <c r="J54" s="28">
        <f t="shared" si="8"/>
        <v>22308.011099999996</v>
      </c>
      <c r="L54" s="37">
        <v>2.2499999999999999E-2</v>
      </c>
      <c r="N54" s="28">
        <f t="shared" si="9"/>
        <v>27885.013874999997</v>
      </c>
      <c r="O54" s="28">
        <f t="shared" si="10"/>
        <v>5577.0027750000008</v>
      </c>
      <c r="Q54" s="27">
        <v>3646.8021145724997</v>
      </c>
      <c r="R54" s="27">
        <v>1930.2006604275002</v>
      </c>
      <c r="S54" s="27">
        <v>0</v>
      </c>
      <c r="T54" s="27">
        <v>0</v>
      </c>
      <c r="U54" s="27">
        <v>0</v>
      </c>
      <c r="V54" s="28">
        <f t="shared" si="0"/>
        <v>0</v>
      </c>
    </row>
    <row r="55" spans="2:22" x14ac:dyDescent="0.2">
      <c r="B55" s="26" t="s">
        <v>29</v>
      </c>
      <c r="C55" s="26" t="s">
        <v>138</v>
      </c>
      <c r="D55" s="26">
        <f t="shared" si="7"/>
        <v>332200</v>
      </c>
      <c r="E55" s="36">
        <v>332.2</v>
      </c>
      <c r="F55" s="26" t="s">
        <v>50</v>
      </c>
      <c r="G55" s="27">
        <v>104144.14</v>
      </c>
      <c r="I55" s="37">
        <v>1.7299999999999999E-2</v>
      </c>
      <c r="J55" s="28">
        <f t="shared" si="8"/>
        <v>1801.693622</v>
      </c>
      <c r="L55" s="37">
        <v>1.9E-2</v>
      </c>
      <c r="N55" s="28">
        <f t="shared" si="9"/>
        <v>1978.73866</v>
      </c>
      <c r="O55" s="28">
        <f t="shared" si="10"/>
        <v>177.04503799999998</v>
      </c>
      <c r="Q55" s="27">
        <v>115.76975034819998</v>
      </c>
      <c r="R55" s="27">
        <v>61.275287651799999</v>
      </c>
      <c r="S55" s="27">
        <v>0</v>
      </c>
      <c r="T55" s="27">
        <v>0</v>
      </c>
      <c r="U55" s="27">
        <v>0</v>
      </c>
      <c r="V55" s="28">
        <f t="shared" si="0"/>
        <v>0</v>
      </c>
    </row>
    <row r="56" spans="2:22" x14ac:dyDescent="0.2">
      <c r="B56" s="26" t="s">
        <v>29</v>
      </c>
      <c r="C56" s="26" t="s">
        <v>138</v>
      </c>
      <c r="D56" s="26">
        <f t="shared" si="7"/>
        <v>333000</v>
      </c>
      <c r="E56" s="36">
        <v>333</v>
      </c>
      <c r="F56" s="26" t="s">
        <v>51</v>
      </c>
      <c r="G56" s="27">
        <v>48036482.700000003</v>
      </c>
      <c r="I56" s="37">
        <v>2.0400000000000001E-2</v>
      </c>
      <c r="J56" s="28">
        <f t="shared" si="8"/>
        <v>979944.24708000012</v>
      </c>
      <c r="L56" s="37">
        <v>2.5899999999999999E-2</v>
      </c>
      <c r="N56" s="28">
        <f t="shared" si="9"/>
        <v>1244144.9019299999</v>
      </c>
      <c r="O56" s="28">
        <f t="shared" si="10"/>
        <v>264200.65484999982</v>
      </c>
      <c r="Q56" s="27">
        <v>172760.8082064148</v>
      </c>
      <c r="R56" s="27">
        <v>91439.846643584897</v>
      </c>
      <c r="S56" s="27">
        <v>0</v>
      </c>
      <c r="T56" s="27">
        <v>0</v>
      </c>
      <c r="U56" s="27">
        <v>0</v>
      </c>
      <c r="V56" s="28">
        <f t="shared" si="0"/>
        <v>0</v>
      </c>
    </row>
    <row r="57" spans="2:22" x14ac:dyDescent="0.2">
      <c r="B57" s="26" t="s">
        <v>29</v>
      </c>
      <c r="C57" s="26" t="s">
        <v>138</v>
      </c>
      <c r="D57" s="26">
        <f t="shared" si="7"/>
        <v>334000</v>
      </c>
      <c r="E57" s="36">
        <v>334</v>
      </c>
      <c r="F57" s="26" t="s">
        <v>35</v>
      </c>
      <c r="G57" s="27">
        <v>9251192.2799999993</v>
      </c>
      <c r="I57" s="37">
        <v>2.9700000000000001E-2</v>
      </c>
      <c r="J57" s="28">
        <f t="shared" si="8"/>
        <v>274760.41071600001</v>
      </c>
      <c r="L57" s="37">
        <v>2.1000000000000001E-2</v>
      </c>
      <c r="N57" s="28">
        <f t="shared" si="9"/>
        <v>194275.03787999999</v>
      </c>
      <c r="O57" s="28">
        <f t="shared" si="10"/>
        <v>-80485.372836000024</v>
      </c>
      <c r="Q57" s="27">
        <v>-52629.385297460409</v>
      </c>
      <c r="R57" s="27">
        <v>-27855.987538539601</v>
      </c>
      <c r="S57" s="27">
        <v>0</v>
      </c>
      <c r="T57" s="27">
        <v>0</v>
      </c>
      <c r="U57" s="27">
        <v>0</v>
      </c>
      <c r="V57" s="28">
        <f t="shared" si="0"/>
        <v>0</v>
      </c>
    </row>
    <row r="58" spans="2:22" x14ac:dyDescent="0.2">
      <c r="B58" s="26" t="s">
        <v>29</v>
      </c>
      <c r="C58" s="26" t="s">
        <v>138</v>
      </c>
      <c r="D58" s="26">
        <f t="shared" si="7"/>
        <v>335000</v>
      </c>
      <c r="E58" s="36">
        <v>335</v>
      </c>
      <c r="F58" s="26" t="s">
        <v>36</v>
      </c>
      <c r="G58" s="27">
        <v>4390294.2</v>
      </c>
      <c r="I58" s="37">
        <v>3.8E-3</v>
      </c>
      <c r="J58" s="28">
        <f t="shared" si="8"/>
        <v>16683.11796</v>
      </c>
      <c r="L58" s="37">
        <v>1.4199999999999999E-2</v>
      </c>
      <c r="N58" s="28">
        <f t="shared" si="9"/>
        <v>62342.177640000002</v>
      </c>
      <c r="O58" s="28">
        <f t="shared" si="10"/>
        <v>45659.059680000006</v>
      </c>
      <c r="Q58" s="27">
        <v>29856.459124752</v>
      </c>
      <c r="R58" s="27">
        <v>15802.600555247998</v>
      </c>
      <c r="S58" s="27">
        <v>0</v>
      </c>
      <c r="T58" s="27">
        <v>0</v>
      </c>
      <c r="U58" s="27">
        <v>0</v>
      </c>
      <c r="V58" s="28">
        <f t="shared" si="0"/>
        <v>0</v>
      </c>
    </row>
    <row r="59" spans="2:22" x14ac:dyDescent="0.2">
      <c r="B59" s="26" t="s">
        <v>29</v>
      </c>
      <c r="C59" s="26" t="s">
        <v>138</v>
      </c>
      <c r="D59" s="26">
        <f t="shared" si="7"/>
        <v>335100</v>
      </c>
      <c r="E59" s="36">
        <v>335.1</v>
      </c>
      <c r="F59" s="26" t="s">
        <v>142</v>
      </c>
      <c r="G59" s="27">
        <v>110520.5</v>
      </c>
      <c r="I59" s="37">
        <v>1.2800000000000001E-2</v>
      </c>
      <c r="J59" s="28">
        <f t="shared" si="8"/>
        <v>1414.6624000000002</v>
      </c>
      <c r="L59" s="37">
        <v>1.3500000000000002E-2</v>
      </c>
      <c r="N59" s="28">
        <f t="shared" si="9"/>
        <v>1492.0267500000002</v>
      </c>
      <c r="O59" s="28">
        <f t="shared" si="10"/>
        <v>77.364350000000059</v>
      </c>
      <c r="Q59" s="27">
        <v>50.588548465000031</v>
      </c>
      <c r="R59" s="27">
        <v>26.775801535000028</v>
      </c>
      <c r="S59" s="27">
        <v>0</v>
      </c>
      <c r="T59" s="27">
        <v>0</v>
      </c>
      <c r="U59" s="27">
        <v>0</v>
      </c>
      <c r="V59" s="28">
        <f t="shared" si="0"/>
        <v>0</v>
      </c>
    </row>
    <row r="60" spans="2:22" x14ac:dyDescent="0.2">
      <c r="B60" s="26" t="s">
        <v>29</v>
      </c>
      <c r="C60" s="26" t="s">
        <v>138</v>
      </c>
      <c r="D60" s="26">
        <f t="shared" si="7"/>
        <v>335150</v>
      </c>
      <c r="E60" s="41">
        <v>335.15</v>
      </c>
      <c r="F60" s="26" t="s">
        <v>142</v>
      </c>
      <c r="G60" s="27">
        <v>48758.79</v>
      </c>
      <c r="I60" s="37">
        <v>1.2800000000000001E-2</v>
      </c>
      <c r="J60" s="28">
        <f t="shared" si="8"/>
        <v>624.11251200000004</v>
      </c>
      <c r="L60" s="37">
        <v>2.4900000000000002E-2</v>
      </c>
      <c r="N60" s="28">
        <f t="shared" si="9"/>
        <v>1214.093871</v>
      </c>
      <c r="O60" s="28">
        <f t="shared" si="10"/>
        <v>589.981359</v>
      </c>
      <c r="Q60" s="27">
        <v>385.7888106501</v>
      </c>
      <c r="R60" s="27">
        <v>204.19254834989997</v>
      </c>
      <c r="S60" s="27">
        <v>0</v>
      </c>
      <c r="T60" s="27">
        <v>0</v>
      </c>
      <c r="U60" s="27">
        <v>0</v>
      </c>
      <c r="V60" s="28">
        <f t="shared" si="0"/>
        <v>0</v>
      </c>
    </row>
    <row r="61" spans="2:22" x14ac:dyDescent="0.2">
      <c r="B61" s="26" t="s">
        <v>29</v>
      </c>
      <c r="C61" s="26" t="s">
        <v>138</v>
      </c>
      <c r="D61" s="26">
        <f t="shared" si="7"/>
        <v>335200</v>
      </c>
      <c r="E61" s="36">
        <v>335.2</v>
      </c>
      <c r="F61" s="26" t="s">
        <v>143</v>
      </c>
      <c r="G61" s="27">
        <v>44040.44</v>
      </c>
      <c r="I61" s="37">
        <v>9.5999999999999992E-3</v>
      </c>
      <c r="J61" s="28">
        <f t="shared" si="8"/>
        <v>422.78822399999996</v>
      </c>
      <c r="L61" s="37">
        <v>2.3099999999999999E-2</v>
      </c>
      <c r="N61" s="28">
        <f t="shared" si="9"/>
        <v>1017.334164</v>
      </c>
      <c r="O61" s="28">
        <f t="shared" si="10"/>
        <v>594.54593999999997</v>
      </c>
      <c r="Q61" s="27">
        <v>388.77359016600008</v>
      </c>
      <c r="R61" s="27">
        <v>205.77234983400001</v>
      </c>
      <c r="S61" s="27">
        <v>0</v>
      </c>
      <c r="T61" s="27">
        <v>0</v>
      </c>
      <c r="U61" s="27">
        <v>0</v>
      </c>
      <c r="V61" s="28">
        <f t="shared" si="0"/>
        <v>0</v>
      </c>
    </row>
    <row r="62" spans="2:22" x14ac:dyDescent="0.2">
      <c r="B62" s="26" t="s">
        <v>29</v>
      </c>
      <c r="C62" s="26" t="s">
        <v>138</v>
      </c>
      <c r="D62" s="26">
        <f t="shared" si="7"/>
        <v>336000</v>
      </c>
      <c r="E62" s="36">
        <v>336</v>
      </c>
      <c r="F62" s="26" t="s">
        <v>144</v>
      </c>
      <c r="G62" s="27">
        <v>1671012.58</v>
      </c>
      <c r="I62" s="37">
        <v>1.9599999999999999E-2</v>
      </c>
      <c r="J62" s="28">
        <f t="shared" si="8"/>
        <v>32751.846568000001</v>
      </c>
      <c r="L62" s="37">
        <v>0.02</v>
      </c>
      <c r="N62" s="28">
        <f t="shared" si="9"/>
        <v>33420.251600000003</v>
      </c>
      <c r="O62" s="28">
        <f t="shared" si="10"/>
        <v>668.40503200000239</v>
      </c>
      <c r="Q62" s="27">
        <v>437.07005042480159</v>
      </c>
      <c r="R62" s="27">
        <v>231.3349815752008</v>
      </c>
      <c r="S62" s="27">
        <v>0</v>
      </c>
      <c r="T62" s="27">
        <v>0</v>
      </c>
      <c r="U62" s="27">
        <v>0</v>
      </c>
      <c r="V62" s="28">
        <f t="shared" si="0"/>
        <v>0</v>
      </c>
    </row>
    <row r="63" spans="2:22" x14ac:dyDescent="0.2">
      <c r="F63" s="26" t="s">
        <v>38</v>
      </c>
      <c r="G63" s="40">
        <f>SUM(G44:G62)</f>
        <v>134199969.51000002</v>
      </c>
      <c r="J63" s="40">
        <f>SUM(J44:J62)</f>
        <v>2381723.7223479999</v>
      </c>
      <c r="N63" s="40">
        <f>SUM(N44:N62)</f>
        <v>2828875.6499400008</v>
      </c>
      <c r="O63" s="40">
        <f>SUM(O44:O62)</f>
        <v>447151.92759199976</v>
      </c>
      <c r="Q63" s="40">
        <f>SUM(Q44:Q62)</f>
        <v>292392.64545240853</v>
      </c>
      <c r="R63" s="40">
        <f>SUM(R44:R62)</f>
        <v>154759.28213959109</v>
      </c>
      <c r="S63" s="40">
        <f>SUM(S44:S62)</f>
        <v>0</v>
      </c>
      <c r="T63" s="40">
        <f>SUM(T44:T62)</f>
        <v>0</v>
      </c>
      <c r="U63" s="40">
        <f>SUM(U44:U62)</f>
        <v>0</v>
      </c>
      <c r="V63" s="28">
        <f t="shared" si="0"/>
        <v>0</v>
      </c>
    </row>
    <row r="64" spans="2:22" x14ac:dyDescent="0.2">
      <c r="J64" s="28"/>
      <c r="N64" s="28"/>
      <c r="O64" s="28"/>
      <c r="Q64" s="28"/>
      <c r="R64" s="28"/>
      <c r="S64" s="28"/>
      <c r="T64" s="28"/>
      <c r="U64" s="28"/>
      <c r="V64" s="28">
        <f t="shared" si="0"/>
        <v>0</v>
      </c>
    </row>
    <row r="65" spans="2:22" x14ac:dyDescent="0.2">
      <c r="F65" s="26" t="s">
        <v>145</v>
      </c>
      <c r="J65" s="28"/>
      <c r="N65" s="28"/>
      <c r="O65" s="28"/>
      <c r="Q65" s="28"/>
      <c r="R65" s="28"/>
      <c r="S65" s="28"/>
      <c r="T65" s="28"/>
      <c r="U65" s="28"/>
      <c r="V65" s="28">
        <f t="shared" si="0"/>
        <v>0</v>
      </c>
    </row>
    <row r="66" spans="2:22" x14ac:dyDescent="0.2">
      <c r="B66" s="26" t="s">
        <v>29</v>
      </c>
      <c r="C66" s="26" t="s">
        <v>146</v>
      </c>
      <c r="D66" s="26">
        <f t="shared" ref="D66:D74" si="11">E66*1000</f>
        <v>330100</v>
      </c>
      <c r="E66" s="36">
        <v>330.1</v>
      </c>
      <c r="F66" s="26" t="s">
        <v>147</v>
      </c>
      <c r="G66" s="27">
        <v>4200000</v>
      </c>
      <c r="I66" s="37">
        <v>1.9800000000000002E-2</v>
      </c>
      <c r="J66" s="28">
        <f t="shared" ref="J66:J74" si="12">G66*I66</f>
        <v>83160</v>
      </c>
      <c r="L66" s="37">
        <v>1.9900000000000001E-2</v>
      </c>
      <c r="N66" s="28">
        <f t="shared" ref="N66:N74" si="13">G66*L66</f>
        <v>83580</v>
      </c>
      <c r="O66" s="28">
        <f t="shared" ref="O66:O74" si="14">N66-J66</f>
        <v>420</v>
      </c>
      <c r="Q66" s="27">
        <v>274.63799999999901</v>
      </c>
      <c r="R66" s="27">
        <v>145.36200000000099</v>
      </c>
      <c r="S66" s="27">
        <v>0</v>
      </c>
      <c r="T66" s="27">
        <v>0</v>
      </c>
      <c r="U66" s="27">
        <v>0</v>
      </c>
      <c r="V66" s="28">
        <f t="shared" si="0"/>
        <v>0</v>
      </c>
    </row>
    <row r="67" spans="2:22" x14ac:dyDescent="0.2">
      <c r="B67" s="26" t="s">
        <v>29</v>
      </c>
      <c r="C67" s="26" t="s">
        <v>146</v>
      </c>
      <c r="D67" s="26">
        <f t="shared" si="11"/>
        <v>330300</v>
      </c>
      <c r="E67" s="36">
        <v>330.3</v>
      </c>
      <c r="F67" s="26" t="s">
        <v>44</v>
      </c>
      <c r="G67" s="27">
        <v>13633.6</v>
      </c>
      <c r="I67" s="37">
        <v>3.3500000000000002E-2</v>
      </c>
      <c r="J67" s="28">
        <f t="shared" si="12"/>
        <v>456.72560000000004</v>
      </c>
      <c r="L67" s="37">
        <v>1.66E-2</v>
      </c>
      <c r="N67" s="28">
        <f t="shared" si="13"/>
        <v>226.31776000000002</v>
      </c>
      <c r="O67" s="28">
        <f t="shared" si="14"/>
        <v>-230.40784000000002</v>
      </c>
      <c r="Q67" s="27">
        <v>-150.66368657600003</v>
      </c>
      <c r="R67" s="27">
        <v>-79.74415342399999</v>
      </c>
      <c r="S67" s="27">
        <v>0</v>
      </c>
      <c r="T67" s="27">
        <v>0</v>
      </c>
      <c r="U67" s="27">
        <v>0</v>
      </c>
      <c r="V67" s="28">
        <f t="shared" si="0"/>
        <v>0</v>
      </c>
    </row>
    <row r="68" spans="2:22" x14ac:dyDescent="0.2">
      <c r="B68" s="26" t="s">
        <v>29</v>
      </c>
      <c r="C68" s="26" t="s">
        <v>146</v>
      </c>
      <c r="D68" s="26">
        <f t="shared" si="11"/>
        <v>330400</v>
      </c>
      <c r="E68" s="36">
        <v>330.4</v>
      </c>
      <c r="F68" s="26" t="s">
        <v>45</v>
      </c>
      <c r="G68" s="27">
        <v>3626.67</v>
      </c>
      <c r="I68" s="37">
        <v>5.6000000000000001E-2</v>
      </c>
      <c r="J68" s="28">
        <f t="shared" si="12"/>
        <v>203.09352000000001</v>
      </c>
      <c r="L68" s="37">
        <v>2.8E-3</v>
      </c>
      <c r="N68" s="28">
        <f t="shared" si="13"/>
        <v>10.154676</v>
      </c>
      <c r="O68" s="28">
        <f t="shared" si="14"/>
        <v>-192.93884400000002</v>
      </c>
      <c r="Q68" s="27">
        <v>-126.1627100916</v>
      </c>
      <c r="R68" s="27">
        <v>-66.776133908399999</v>
      </c>
      <c r="S68" s="27">
        <v>0</v>
      </c>
      <c r="T68" s="27">
        <v>0</v>
      </c>
      <c r="U68" s="27">
        <v>0</v>
      </c>
      <c r="V68" s="28">
        <f t="shared" si="0"/>
        <v>0</v>
      </c>
    </row>
    <row r="69" spans="2:22" x14ac:dyDescent="0.2">
      <c r="B69" s="26" t="s">
        <v>29</v>
      </c>
      <c r="C69" s="26" t="s">
        <v>146</v>
      </c>
      <c r="D69" s="26">
        <f t="shared" si="11"/>
        <v>331000</v>
      </c>
      <c r="E69" s="36">
        <v>331</v>
      </c>
      <c r="F69" s="26" t="s">
        <v>31</v>
      </c>
      <c r="G69" s="27">
        <v>3702660.2</v>
      </c>
      <c r="I69" s="37">
        <v>1.9400000000000001E-2</v>
      </c>
      <c r="J69" s="28">
        <f t="shared" si="12"/>
        <v>71831.60788000001</v>
      </c>
      <c r="L69" s="37">
        <v>1.8700000000000001E-2</v>
      </c>
      <c r="N69" s="28">
        <f t="shared" si="13"/>
        <v>69239.745740000013</v>
      </c>
      <c r="O69" s="28">
        <f t="shared" si="14"/>
        <v>-2591.8621399999975</v>
      </c>
      <c r="Q69" s="27">
        <v>-1694.8186533459957</v>
      </c>
      <c r="R69" s="27">
        <v>-897.04348665399812</v>
      </c>
      <c r="S69" s="27">
        <v>0</v>
      </c>
      <c r="T69" s="27">
        <v>0</v>
      </c>
      <c r="U69" s="27">
        <v>0</v>
      </c>
      <c r="V69" s="28">
        <f t="shared" si="0"/>
        <v>3.637978807091713E-12</v>
      </c>
    </row>
    <row r="70" spans="2:22" x14ac:dyDescent="0.2">
      <c r="B70" s="26" t="s">
        <v>29</v>
      </c>
      <c r="C70" s="26" t="s">
        <v>146</v>
      </c>
      <c r="D70" s="26">
        <f t="shared" si="11"/>
        <v>332000</v>
      </c>
      <c r="E70" s="36">
        <v>332</v>
      </c>
      <c r="F70" s="26" t="s">
        <v>48</v>
      </c>
      <c r="G70" s="27">
        <v>5151123.46</v>
      </c>
      <c r="I70" s="37">
        <v>1.72E-2</v>
      </c>
      <c r="J70" s="28">
        <f t="shared" si="12"/>
        <v>88599.323512000003</v>
      </c>
      <c r="L70" s="37">
        <v>1.1699999999999999E-2</v>
      </c>
      <c r="N70" s="28">
        <f t="shared" si="13"/>
        <v>60268.144481999989</v>
      </c>
      <c r="O70" s="28">
        <f t="shared" si="14"/>
        <v>-28331.179030000014</v>
      </c>
      <c r="Q70" s="27">
        <v>-18525.757967717007</v>
      </c>
      <c r="R70" s="27">
        <v>-9805.4210622830033</v>
      </c>
      <c r="S70" s="27">
        <v>0</v>
      </c>
      <c r="T70" s="27">
        <v>0</v>
      </c>
      <c r="U70" s="27">
        <v>0</v>
      </c>
      <c r="V70" s="28">
        <f t="shared" si="0"/>
        <v>0</v>
      </c>
    </row>
    <row r="71" spans="2:22" x14ac:dyDescent="0.2">
      <c r="B71" s="26" t="s">
        <v>29</v>
      </c>
      <c r="C71" s="26" t="s">
        <v>146</v>
      </c>
      <c r="D71" s="26">
        <f t="shared" si="11"/>
        <v>332200</v>
      </c>
      <c r="E71" s="36">
        <v>332.2</v>
      </c>
      <c r="F71" s="26" t="s">
        <v>50</v>
      </c>
      <c r="G71" s="27">
        <v>14365.6</v>
      </c>
      <c r="I71" s="37">
        <v>1.8499999999999999E-2</v>
      </c>
      <c r="J71" s="28">
        <f t="shared" si="12"/>
        <v>265.7636</v>
      </c>
      <c r="L71" s="37">
        <v>1.3999999999999999E-2</v>
      </c>
      <c r="N71" s="28">
        <f t="shared" si="13"/>
        <v>201.11839999999998</v>
      </c>
      <c r="O71" s="28">
        <f t="shared" si="14"/>
        <v>-64.645200000000017</v>
      </c>
      <c r="Q71" s="27">
        <v>-42.271496280000008</v>
      </c>
      <c r="R71" s="27">
        <v>-22.373703720000009</v>
      </c>
      <c r="S71" s="27">
        <v>0</v>
      </c>
      <c r="T71" s="27">
        <v>0</v>
      </c>
      <c r="U71" s="27">
        <v>0</v>
      </c>
      <c r="V71" s="28">
        <f t="shared" si="0"/>
        <v>0</v>
      </c>
    </row>
    <row r="72" spans="2:22" x14ac:dyDescent="0.2">
      <c r="B72" s="26" t="s">
        <v>29</v>
      </c>
      <c r="C72" s="26" t="s">
        <v>146</v>
      </c>
      <c r="D72" s="26">
        <f t="shared" si="11"/>
        <v>333000</v>
      </c>
      <c r="E72" s="36">
        <v>333</v>
      </c>
      <c r="F72" s="26" t="s">
        <v>51</v>
      </c>
      <c r="G72" s="27">
        <v>34778504.130000003</v>
      </c>
      <c r="I72" s="37">
        <v>2.4E-2</v>
      </c>
      <c r="J72" s="28">
        <f t="shared" si="12"/>
        <v>834684.09912000003</v>
      </c>
      <c r="L72" s="37">
        <v>2.2099999999999998E-2</v>
      </c>
      <c r="N72" s="28">
        <f t="shared" si="13"/>
        <v>768604.94127299997</v>
      </c>
      <c r="O72" s="28">
        <f t="shared" si="14"/>
        <v>-66079.157847000053</v>
      </c>
      <c r="Q72" s="27">
        <v>-43209.161316153302</v>
      </c>
      <c r="R72" s="27">
        <v>-22869.996530846751</v>
      </c>
      <c r="S72" s="27">
        <v>0</v>
      </c>
      <c r="T72" s="27">
        <v>0</v>
      </c>
      <c r="U72" s="27">
        <v>0</v>
      </c>
      <c r="V72" s="28">
        <f t="shared" si="0"/>
        <v>0</v>
      </c>
    </row>
    <row r="73" spans="2:22" x14ac:dyDescent="0.2">
      <c r="B73" s="26" t="s">
        <v>29</v>
      </c>
      <c r="C73" s="26" t="s">
        <v>146</v>
      </c>
      <c r="D73" s="26">
        <f t="shared" si="11"/>
        <v>334000</v>
      </c>
      <c r="E73" s="36">
        <v>334</v>
      </c>
      <c r="F73" s="26" t="s">
        <v>35</v>
      </c>
      <c r="G73" s="27">
        <v>9332070.1699999999</v>
      </c>
      <c r="I73" s="37">
        <v>2.7400000000000001E-2</v>
      </c>
      <c r="J73" s="28">
        <f t="shared" si="12"/>
        <v>255698.72265800001</v>
      </c>
      <c r="L73" s="37">
        <v>2.7200000000000002E-2</v>
      </c>
      <c r="N73" s="28">
        <f t="shared" si="13"/>
        <v>253832.30862400003</v>
      </c>
      <c r="O73" s="28">
        <f t="shared" si="14"/>
        <v>-1866.4140339999867</v>
      </c>
      <c r="Q73" s="27">
        <v>-1220.4481368325942</v>
      </c>
      <c r="R73" s="27">
        <v>-645.96589716739254</v>
      </c>
      <c r="S73" s="27">
        <v>0</v>
      </c>
      <c r="T73" s="27">
        <v>0</v>
      </c>
      <c r="U73" s="27">
        <v>0</v>
      </c>
      <c r="V73" s="28">
        <f t="shared" ref="V73:V136" si="15">SUM(Q73:U73)-O73</f>
        <v>0</v>
      </c>
    </row>
    <row r="74" spans="2:22" x14ac:dyDescent="0.2">
      <c r="B74" s="26" t="s">
        <v>29</v>
      </c>
      <c r="C74" s="26" t="s">
        <v>146</v>
      </c>
      <c r="D74" s="26">
        <f t="shared" si="11"/>
        <v>335000</v>
      </c>
      <c r="E74" s="36">
        <v>335</v>
      </c>
      <c r="F74" s="26" t="s">
        <v>36</v>
      </c>
      <c r="G74" s="27">
        <v>548948.44999999995</v>
      </c>
      <c r="I74" s="37">
        <v>6.8999999999999999E-3</v>
      </c>
      <c r="J74" s="28">
        <f t="shared" si="12"/>
        <v>3787.7443049999997</v>
      </c>
      <c r="L74" s="37">
        <v>1.8000000000000002E-2</v>
      </c>
      <c r="N74" s="28">
        <f t="shared" si="13"/>
        <v>9881.0721000000012</v>
      </c>
      <c r="O74" s="28">
        <f t="shared" si="14"/>
        <v>6093.3277950000011</v>
      </c>
      <c r="Q74" s="27">
        <v>3984.4270451505013</v>
      </c>
      <c r="R74" s="27">
        <v>2108.9007498495002</v>
      </c>
      <c r="S74" s="27">
        <v>0</v>
      </c>
      <c r="T74" s="27">
        <v>0</v>
      </c>
      <c r="U74" s="27">
        <v>0</v>
      </c>
      <c r="V74" s="28">
        <f t="shared" si="15"/>
        <v>0</v>
      </c>
    </row>
    <row r="75" spans="2:22" x14ac:dyDescent="0.2">
      <c r="F75" s="26" t="s">
        <v>38</v>
      </c>
      <c r="G75" s="40">
        <f>SUM(G66:G74)</f>
        <v>57744932.280000009</v>
      </c>
      <c r="J75" s="40">
        <f>SUM(J66:J74)</f>
        <v>1338687.0801949999</v>
      </c>
      <c r="N75" s="40">
        <f>SUM(N66:N74)</f>
        <v>1245843.803055</v>
      </c>
      <c r="O75" s="40">
        <f>SUM(O66:O74)</f>
        <v>-92843.277140000049</v>
      </c>
      <c r="Q75" s="40">
        <f>SUM(Q66:Q74)</f>
        <v>-60710.218921845997</v>
      </c>
      <c r="R75" s="40">
        <f>SUM(R66:R74)</f>
        <v>-32133.058218154041</v>
      </c>
      <c r="S75" s="40">
        <f>SUM(S66:S74)</f>
        <v>0</v>
      </c>
      <c r="T75" s="40">
        <f>SUM(T66:T74)</f>
        <v>0</v>
      </c>
      <c r="U75" s="40">
        <f>SUM(U66:U74)</f>
        <v>0</v>
      </c>
      <c r="V75" s="28">
        <f t="shared" si="15"/>
        <v>0</v>
      </c>
    </row>
    <row r="76" spans="2:22" x14ac:dyDescent="0.2">
      <c r="J76" s="28"/>
      <c r="N76" s="28"/>
      <c r="O76" s="28"/>
      <c r="Q76" s="28"/>
      <c r="R76" s="28"/>
      <c r="S76" s="28"/>
      <c r="T76" s="28"/>
      <c r="U76" s="28"/>
      <c r="V76" s="28">
        <f t="shared" si="15"/>
        <v>0</v>
      </c>
    </row>
    <row r="77" spans="2:22" x14ac:dyDescent="0.2">
      <c r="F77" s="26" t="s">
        <v>148</v>
      </c>
      <c r="J77" s="28"/>
      <c r="N77" s="28"/>
      <c r="O77" s="28"/>
      <c r="Q77" s="28"/>
      <c r="R77" s="28"/>
      <c r="S77" s="28"/>
      <c r="T77" s="28"/>
      <c r="U77" s="28"/>
      <c r="V77" s="28">
        <f t="shared" si="15"/>
        <v>0</v>
      </c>
    </row>
    <row r="78" spans="2:22" x14ac:dyDescent="0.2">
      <c r="B78" s="26" t="s">
        <v>29</v>
      </c>
      <c r="C78" s="26" t="s">
        <v>149</v>
      </c>
      <c r="D78" s="26">
        <f t="shared" ref="D78:D88" si="16">E78*1000</f>
        <v>330300</v>
      </c>
      <c r="E78" s="36">
        <v>330.3</v>
      </c>
      <c r="F78" s="26" t="s">
        <v>44</v>
      </c>
      <c r="G78" s="27">
        <v>171079.55</v>
      </c>
      <c r="I78" s="37">
        <v>2.3599999999999999E-2</v>
      </c>
      <c r="J78" s="28">
        <f t="shared" ref="J78:J89" si="17">G78*I78</f>
        <v>4037.4773799999998</v>
      </c>
      <c r="L78" s="37">
        <v>1.47E-2</v>
      </c>
      <c r="N78" s="28">
        <f t="shared" ref="N78:N88" si="18">G78*L78</f>
        <v>2514.869385</v>
      </c>
      <c r="O78" s="28">
        <f t="shared" ref="O78:O88" si="19">N78-J78</f>
        <v>-1522.6079949999998</v>
      </c>
      <c r="Q78" s="27">
        <v>-995.63336793050007</v>
      </c>
      <c r="R78" s="27">
        <v>-526.97462706949977</v>
      </c>
      <c r="S78" s="27">
        <v>0</v>
      </c>
      <c r="T78" s="27">
        <v>0</v>
      </c>
      <c r="U78" s="27">
        <v>0</v>
      </c>
      <c r="V78" s="28">
        <f t="shared" si="15"/>
        <v>0</v>
      </c>
    </row>
    <row r="79" spans="2:22" x14ac:dyDescent="0.2">
      <c r="B79" s="26" t="s">
        <v>29</v>
      </c>
      <c r="C79" s="26" t="s">
        <v>149</v>
      </c>
      <c r="D79" s="26">
        <f t="shared" si="16"/>
        <v>330400</v>
      </c>
      <c r="E79" s="36">
        <v>330.4</v>
      </c>
      <c r="F79" s="26" t="s">
        <v>45</v>
      </c>
      <c r="G79" s="27">
        <v>246562.25</v>
      </c>
      <c r="I79" s="37">
        <v>4.4200000000000003E-2</v>
      </c>
      <c r="J79" s="28">
        <f t="shared" si="17"/>
        <v>10898.051450000001</v>
      </c>
      <c r="L79" s="37">
        <v>2.29E-2</v>
      </c>
      <c r="N79" s="28">
        <f t="shared" si="18"/>
        <v>5646.275525</v>
      </c>
      <c r="O79" s="28">
        <f t="shared" si="19"/>
        <v>-5251.7759250000008</v>
      </c>
      <c r="Q79" s="27">
        <v>-3434.1362773575006</v>
      </c>
      <c r="R79" s="27">
        <v>-1817.6396476425</v>
      </c>
      <c r="S79" s="27">
        <v>0</v>
      </c>
      <c r="T79" s="27">
        <v>0</v>
      </c>
      <c r="U79" s="27">
        <v>0</v>
      </c>
      <c r="V79" s="28">
        <f t="shared" si="15"/>
        <v>0</v>
      </c>
    </row>
    <row r="80" spans="2:22" x14ac:dyDescent="0.2">
      <c r="B80" s="26" t="s">
        <v>29</v>
      </c>
      <c r="C80" s="26" t="s">
        <v>149</v>
      </c>
      <c r="D80" s="26">
        <f t="shared" si="16"/>
        <v>331000</v>
      </c>
      <c r="E80" s="36">
        <v>331</v>
      </c>
      <c r="F80" s="26" t="s">
        <v>31</v>
      </c>
      <c r="G80" s="27">
        <v>7069255.7199999997</v>
      </c>
      <c r="I80" s="37">
        <v>1.9900000000000001E-2</v>
      </c>
      <c r="J80" s="28">
        <f t="shared" si="17"/>
        <v>140678.18882800001</v>
      </c>
      <c r="L80" s="37">
        <v>1.95E-2</v>
      </c>
      <c r="N80" s="28">
        <f t="shared" si="18"/>
        <v>137850.48653999998</v>
      </c>
      <c r="O80" s="28">
        <f t="shared" si="19"/>
        <v>-2827.7022880000295</v>
      </c>
      <c r="Q80" s="27">
        <v>-1849.0345261232142</v>
      </c>
      <c r="R80" s="27">
        <v>-978.66776187680807</v>
      </c>
      <c r="S80" s="27">
        <v>0</v>
      </c>
      <c r="T80" s="27">
        <v>0</v>
      </c>
      <c r="U80" s="27">
        <v>0</v>
      </c>
      <c r="V80" s="28">
        <f t="shared" si="15"/>
        <v>7.2759576141834259E-12</v>
      </c>
    </row>
    <row r="81" spans="2:22" x14ac:dyDescent="0.2">
      <c r="B81" s="26" t="s">
        <v>29</v>
      </c>
      <c r="C81" s="26" t="s">
        <v>149</v>
      </c>
      <c r="D81" s="26">
        <f t="shared" si="16"/>
        <v>331100</v>
      </c>
      <c r="E81" s="36">
        <v>331.1</v>
      </c>
      <c r="F81" s="26" t="s">
        <v>46</v>
      </c>
      <c r="G81" s="27">
        <v>64872.23</v>
      </c>
      <c r="I81" s="37">
        <v>6.0000000000000001E-3</v>
      </c>
      <c r="J81" s="28">
        <f t="shared" si="17"/>
        <v>389.23338000000001</v>
      </c>
      <c r="L81" s="37">
        <v>2.3999999999999998E-3</v>
      </c>
      <c r="N81" s="28">
        <f t="shared" si="18"/>
        <v>155.693352</v>
      </c>
      <c r="O81" s="28">
        <f t="shared" si="19"/>
        <v>-233.54002800000001</v>
      </c>
      <c r="Q81" s="27">
        <v>-152.71182430920001</v>
      </c>
      <c r="R81" s="27">
        <v>-80.828203690799995</v>
      </c>
      <c r="S81" s="27">
        <v>0</v>
      </c>
      <c r="T81" s="27">
        <v>0</v>
      </c>
      <c r="U81" s="27">
        <v>0</v>
      </c>
      <c r="V81" s="28">
        <f t="shared" si="15"/>
        <v>0</v>
      </c>
    </row>
    <row r="82" spans="2:22" x14ac:dyDescent="0.2">
      <c r="B82" s="26" t="s">
        <v>29</v>
      </c>
      <c r="C82" s="26" t="s">
        <v>149</v>
      </c>
      <c r="D82" s="26">
        <f t="shared" si="16"/>
        <v>331200</v>
      </c>
      <c r="E82" s="36">
        <v>331.2</v>
      </c>
      <c r="F82" s="26" t="s">
        <v>47</v>
      </c>
      <c r="G82" s="27">
        <v>1634786.66</v>
      </c>
      <c r="I82" s="37">
        <v>2.2699999999999998E-2</v>
      </c>
      <c r="J82" s="28">
        <f t="shared" si="17"/>
        <v>37109.657181999995</v>
      </c>
      <c r="L82" s="37">
        <v>2.7200000000000002E-2</v>
      </c>
      <c r="N82" s="28">
        <f t="shared" si="18"/>
        <v>44466.197152000001</v>
      </c>
      <c r="O82" s="28">
        <f t="shared" si="19"/>
        <v>7356.5399700000053</v>
      </c>
      <c r="Q82" s="27">
        <v>4810.4414863830061</v>
      </c>
      <c r="R82" s="27">
        <v>2546.098483617001</v>
      </c>
      <c r="S82" s="27">
        <v>0</v>
      </c>
      <c r="T82" s="27">
        <v>0</v>
      </c>
      <c r="U82" s="27">
        <v>0</v>
      </c>
      <c r="V82" s="28">
        <f t="shared" si="15"/>
        <v>0</v>
      </c>
    </row>
    <row r="83" spans="2:22" x14ac:dyDescent="0.2">
      <c r="B83" s="26" t="s">
        <v>29</v>
      </c>
      <c r="C83" s="26" t="s">
        <v>149</v>
      </c>
      <c r="D83" s="26">
        <f t="shared" si="16"/>
        <v>332000</v>
      </c>
      <c r="E83" s="36">
        <v>332</v>
      </c>
      <c r="F83" s="26" t="s">
        <v>48</v>
      </c>
      <c r="G83" s="27">
        <v>36077634.200000003</v>
      </c>
      <c r="I83" s="37">
        <v>1.6500000000000001E-2</v>
      </c>
      <c r="J83" s="28">
        <f t="shared" si="17"/>
        <v>595280.96430000011</v>
      </c>
      <c r="L83" s="37">
        <v>2.0499999999999997E-2</v>
      </c>
      <c r="N83" s="28">
        <f t="shared" si="18"/>
        <v>739591.50109999999</v>
      </c>
      <c r="O83" s="28">
        <f t="shared" si="19"/>
        <v>144310.53679999989</v>
      </c>
      <c r="Q83" s="27">
        <v>94364.660013519926</v>
      </c>
      <c r="R83" s="27">
        <v>49945.876786479959</v>
      </c>
      <c r="S83" s="27">
        <v>0</v>
      </c>
      <c r="T83" s="27">
        <v>0</v>
      </c>
      <c r="U83" s="27">
        <v>0</v>
      </c>
      <c r="V83" s="28">
        <f t="shared" si="15"/>
        <v>0</v>
      </c>
    </row>
    <row r="84" spans="2:22" x14ac:dyDescent="0.2">
      <c r="B84" s="26" t="s">
        <v>29</v>
      </c>
      <c r="C84" s="26" t="s">
        <v>149</v>
      </c>
      <c r="D84" s="26">
        <f t="shared" si="16"/>
        <v>332100</v>
      </c>
      <c r="E84" s="36">
        <v>332.1</v>
      </c>
      <c r="F84" s="26" t="s">
        <v>49</v>
      </c>
      <c r="G84" s="27">
        <v>55849.27</v>
      </c>
      <c r="I84" s="37">
        <v>2.0400000000000001E-2</v>
      </c>
      <c r="J84" s="28">
        <f t="shared" si="17"/>
        <v>1139.325108</v>
      </c>
      <c r="L84" s="37">
        <v>2.8500000000000001E-2</v>
      </c>
      <c r="N84" s="28">
        <f t="shared" si="18"/>
        <v>1591.704195</v>
      </c>
      <c r="O84" s="28">
        <f t="shared" si="19"/>
        <v>452.37908700000003</v>
      </c>
      <c r="Q84" s="27">
        <v>295.81068498930006</v>
      </c>
      <c r="R84" s="27">
        <v>156.56840201069997</v>
      </c>
      <c r="S84" s="27">
        <v>0</v>
      </c>
      <c r="T84" s="27">
        <v>0</v>
      </c>
      <c r="U84" s="27">
        <v>0</v>
      </c>
      <c r="V84" s="28">
        <f t="shared" si="15"/>
        <v>0</v>
      </c>
    </row>
    <row r="85" spans="2:22" x14ac:dyDescent="0.2">
      <c r="B85" s="26" t="s">
        <v>29</v>
      </c>
      <c r="C85" s="26" t="s">
        <v>149</v>
      </c>
      <c r="D85" s="26">
        <f t="shared" si="16"/>
        <v>332200</v>
      </c>
      <c r="E85" s="36">
        <v>332.2</v>
      </c>
      <c r="F85" s="26" t="s">
        <v>50</v>
      </c>
      <c r="G85" s="27">
        <v>105639.43</v>
      </c>
      <c r="I85" s="37">
        <v>1.8200000000000001E-2</v>
      </c>
      <c r="J85" s="28">
        <f t="shared" si="17"/>
        <v>1922.637626</v>
      </c>
      <c r="L85" s="37">
        <v>6.4999999999999997E-3</v>
      </c>
      <c r="N85" s="28">
        <f t="shared" si="18"/>
        <v>686.65629499999989</v>
      </c>
      <c r="O85" s="28">
        <f t="shared" si="19"/>
        <v>-1235.981331</v>
      </c>
      <c r="Q85" s="27">
        <v>-808.20819234090004</v>
      </c>
      <c r="R85" s="27">
        <v>-427.77313865909997</v>
      </c>
      <c r="S85" s="27">
        <v>0</v>
      </c>
      <c r="T85" s="27">
        <v>0</v>
      </c>
      <c r="U85" s="27">
        <v>0</v>
      </c>
      <c r="V85" s="28">
        <f t="shared" si="15"/>
        <v>0</v>
      </c>
    </row>
    <row r="86" spans="2:22" x14ac:dyDescent="0.2">
      <c r="B86" s="26" t="s">
        <v>29</v>
      </c>
      <c r="C86" s="26" t="s">
        <v>149</v>
      </c>
      <c r="D86" s="26">
        <f t="shared" si="16"/>
        <v>333000</v>
      </c>
      <c r="E86" s="36">
        <v>333</v>
      </c>
      <c r="F86" s="26" t="s">
        <v>51</v>
      </c>
      <c r="G86" s="27">
        <v>8738011.1099999994</v>
      </c>
      <c r="I86" s="37">
        <v>2.46E-2</v>
      </c>
      <c r="J86" s="28">
        <f t="shared" si="17"/>
        <v>214955.07330599998</v>
      </c>
      <c r="L86" s="37">
        <v>4.4999999999999997E-3</v>
      </c>
      <c r="N86" s="28">
        <f t="shared" si="18"/>
        <v>39321.049994999994</v>
      </c>
      <c r="O86" s="28">
        <f t="shared" si="19"/>
        <v>-175634.02331099997</v>
      </c>
      <c r="Q86" s="27">
        <v>-114847.08784306289</v>
      </c>
      <c r="R86" s="27">
        <v>-60786.935467937088</v>
      </c>
      <c r="S86" s="27">
        <v>0</v>
      </c>
      <c r="T86" s="27">
        <v>0</v>
      </c>
      <c r="U86" s="27">
        <v>0</v>
      </c>
      <c r="V86" s="28">
        <f t="shared" si="15"/>
        <v>0</v>
      </c>
    </row>
    <row r="87" spans="2:22" x14ac:dyDescent="0.2">
      <c r="B87" s="26" t="s">
        <v>29</v>
      </c>
      <c r="C87" s="26" t="s">
        <v>149</v>
      </c>
      <c r="D87" s="26">
        <f t="shared" si="16"/>
        <v>334000</v>
      </c>
      <c r="E87" s="36">
        <v>334</v>
      </c>
      <c r="F87" s="26" t="s">
        <v>35</v>
      </c>
      <c r="G87" s="27">
        <v>3227504.14</v>
      </c>
      <c r="I87" s="37">
        <v>2.63E-2</v>
      </c>
      <c r="J87" s="28">
        <f t="shared" si="17"/>
        <v>84883.358882</v>
      </c>
      <c r="L87" s="37">
        <v>8.5000000000000006E-3</v>
      </c>
      <c r="N87" s="28">
        <f t="shared" si="18"/>
        <v>27433.785190000002</v>
      </c>
      <c r="O87" s="28">
        <f t="shared" si="19"/>
        <v>-57449.573691999998</v>
      </c>
      <c r="Q87" s="27">
        <v>-37566.276237198806</v>
      </c>
      <c r="R87" s="27">
        <v>-19883.297454801199</v>
      </c>
      <c r="S87" s="27">
        <v>0</v>
      </c>
      <c r="T87" s="27">
        <v>0</v>
      </c>
      <c r="U87" s="27">
        <v>0</v>
      </c>
      <c r="V87" s="28">
        <f t="shared" si="15"/>
        <v>0</v>
      </c>
    </row>
    <row r="88" spans="2:22" x14ac:dyDescent="0.2">
      <c r="B88" s="26" t="s">
        <v>29</v>
      </c>
      <c r="C88" s="26" t="s">
        <v>149</v>
      </c>
      <c r="D88" s="26">
        <f t="shared" si="16"/>
        <v>335000</v>
      </c>
      <c r="E88" s="36">
        <v>335</v>
      </c>
      <c r="F88" s="26" t="s">
        <v>36</v>
      </c>
      <c r="G88" s="27">
        <v>790051.62</v>
      </c>
      <c r="I88" s="37">
        <v>1.2200000000000001E-2</v>
      </c>
      <c r="J88" s="28">
        <f t="shared" si="17"/>
        <v>9638.6297640000012</v>
      </c>
      <c r="L88" s="37">
        <v>1.6899999999999998E-2</v>
      </c>
      <c r="N88" s="28">
        <f t="shared" si="18"/>
        <v>13351.872377999998</v>
      </c>
      <c r="O88" s="28">
        <f t="shared" si="19"/>
        <v>3713.242613999997</v>
      </c>
      <c r="Q88" s="27">
        <v>2428.0893452945984</v>
      </c>
      <c r="R88" s="27">
        <v>1285.1532687053987</v>
      </c>
      <c r="S88" s="27">
        <v>0</v>
      </c>
      <c r="T88" s="27">
        <v>0</v>
      </c>
      <c r="U88" s="27">
        <v>0</v>
      </c>
      <c r="V88" s="28">
        <f t="shared" si="15"/>
        <v>0</v>
      </c>
    </row>
    <row r="89" spans="2:22" x14ac:dyDescent="0.2">
      <c r="B89" s="110" t="s">
        <v>29</v>
      </c>
      <c r="C89" s="110" t="s">
        <v>149</v>
      </c>
      <c r="D89" s="110">
        <f>E89*1000</f>
        <v>336000</v>
      </c>
      <c r="E89" s="111">
        <v>336</v>
      </c>
      <c r="F89" s="111" t="s">
        <v>36</v>
      </c>
      <c r="G89" s="112">
        <v>677645.91</v>
      </c>
      <c r="H89" s="112"/>
      <c r="I89" s="114">
        <v>1.89E-2</v>
      </c>
      <c r="J89" s="115">
        <f t="shared" si="17"/>
        <v>12807.507699000002</v>
      </c>
      <c r="K89" s="110"/>
      <c r="L89" s="114">
        <v>2.8899999999999999E-2</v>
      </c>
      <c r="N89" s="28">
        <f>G89*L89</f>
        <v>19583.966799000002</v>
      </c>
      <c r="O89" s="28">
        <f>N89-J89</f>
        <v>6776.4591</v>
      </c>
      <c r="Q89" s="27">
        <v>4431.1266054900007</v>
      </c>
      <c r="R89" s="27">
        <v>2345.3324945100003</v>
      </c>
      <c r="S89" s="27">
        <v>0</v>
      </c>
      <c r="T89" s="27">
        <v>0</v>
      </c>
      <c r="U89" s="27">
        <v>0</v>
      </c>
      <c r="V89" s="28">
        <f t="shared" si="15"/>
        <v>0</v>
      </c>
    </row>
    <row r="90" spans="2:22" x14ac:dyDescent="0.2">
      <c r="F90" s="26" t="s">
        <v>38</v>
      </c>
      <c r="G90" s="40">
        <f>SUM(G78:G89)</f>
        <v>58858892.089999996</v>
      </c>
      <c r="J90" s="40">
        <f>SUM(J78:J89)</f>
        <v>1113740.104905</v>
      </c>
      <c r="N90" s="40">
        <f>SUM(N78:N89)</f>
        <v>1032194.0579059999</v>
      </c>
      <c r="O90" s="40">
        <f>SUM(O78:O89)</f>
        <v>-81546.0469990001</v>
      </c>
      <c r="Q90" s="40">
        <f>SUM(Q78:Q89)</f>
        <v>-53322.9601326462</v>
      </c>
      <c r="R90" s="40">
        <f>SUM(R78:R89)</f>
        <v>-28223.086866353933</v>
      </c>
      <c r="S90" s="40">
        <f>SUM(S78:S89)</f>
        <v>0</v>
      </c>
      <c r="T90" s="40">
        <f>SUM(T78:T89)</f>
        <v>0</v>
      </c>
      <c r="U90" s="40">
        <f>SUM(U78:U89)</f>
        <v>0</v>
      </c>
      <c r="V90" s="28">
        <f t="shared" si="15"/>
        <v>0</v>
      </c>
    </row>
    <row r="91" spans="2:22" x14ac:dyDescent="0.2">
      <c r="J91" s="28"/>
      <c r="N91" s="28"/>
      <c r="O91" s="28"/>
      <c r="Q91" s="28"/>
      <c r="R91" s="28"/>
      <c r="S91" s="28"/>
      <c r="T91" s="28"/>
      <c r="U91" s="28"/>
      <c r="V91" s="28">
        <f t="shared" si="15"/>
        <v>0</v>
      </c>
    </row>
    <row r="92" spans="2:22" x14ac:dyDescent="0.2">
      <c r="F92" s="26" t="s">
        <v>150</v>
      </c>
      <c r="J92" s="28"/>
      <c r="N92" s="28"/>
      <c r="O92" s="28"/>
      <c r="Q92" s="28"/>
      <c r="R92" s="28"/>
      <c r="S92" s="28"/>
      <c r="T92" s="28"/>
      <c r="U92" s="28"/>
      <c r="V92" s="28">
        <f t="shared" si="15"/>
        <v>0</v>
      </c>
    </row>
    <row r="93" spans="2:22" x14ac:dyDescent="0.2">
      <c r="B93" s="26" t="s">
        <v>29</v>
      </c>
      <c r="C93" s="26" t="s">
        <v>151</v>
      </c>
      <c r="D93" s="26">
        <f t="shared" ref="D93:D100" si="20">E93*1000</f>
        <v>331000</v>
      </c>
      <c r="E93" s="36">
        <v>331</v>
      </c>
      <c r="F93" s="26" t="s">
        <v>152</v>
      </c>
      <c r="G93" s="27">
        <v>8084130.5399999991</v>
      </c>
      <c r="I93" s="37">
        <v>1.7100000000000001E-2</v>
      </c>
      <c r="J93" s="28">
        <f t="shared" ref="J93:J100" si="21">G93*I93</f>
        <v>138238.63223399999</v>
      </c>
      <c r="L93" s="37">
        <v>1.7899999999999999E-2</v>
      </c>
      <c r="N93" s="28">
        <f t="shared" ref="N93:N100" si="22">G93*L93</f>
        <v>144705.93666599997</v>
      </c>
      <c r="O93" s="28">
        <f t="shared" ref="O93:O100" si="23">N93-J93</f>
        <v>6467.3044319999753</v>
      </c>
      <c r="Q93" s="27">
        <v>4208.3475547983953</v>
      </c>
      <c r="R93" s="27">
        <v>2227.4187012015941</v>
      </c>
      <c r="S93" s="27">
        <v>0</v>
      </c>
      <c r="T93" s="27">
        <v>0</v>
      </c>
      <c r="U93" s="27">
        <v>0</v>
      </c>
      <c r="V93" s="115">
        <f t="shared" si="15"/>
        <v>-31.538175999985469</v>
      </c>
    </row>
    <row r="94" spans="2:22" x14ac:dyDescent="0.2">
      <c r="B94" s="26" t="s">
        <v>29</v>
      </c>
      <c r="C94" s="26" t="s">
        <v>151</v>
      </c>
      <c r="D94" s="26">
        <f t="shared" si="20"/>
        <v>331100</v>
      </c>
      <c r="E94" s="36">
        <v>331.1</v>
      </c>
      <c r="F94" s="26" t="s">
        <v>153</v>
      </c>
      <c r="G94" s="27">
        <v>205.59</v>
      </c>
      <c r="I94" s="37">
        <v>9.7000000000000003E-3</v>
      </c>
      <c r="J94" s="28">
        <f t="shared" si="21"/>
        <v>1.9942230000000001</v>
      </c>
      <c r="L94" s="37">
        <v>2.92E-2</v>
      </c>
      <c r="N94" s="28">
        <f t="shared" si="22"/>
        <v>6.003228</v>
      </c>
      <c r="O94" s="28">
        <f t="shared" si="23"/>
        <v>4.0090050000000002</v>
      </c>
      <c r="Q94" s="27">
        <v>2.6214883694999997</v>
      </c>
      <c r="R94" s="27">
        <v>1.3875166305</v>
      </c>
      <c r="S94" s="27">
        <v>0</v>
      </c>
      <c r="T94" s="27">
        <v>0</v>
      </c>
      <c r="U94" s="27">
        <v>0</v>
      </c>
      <c r="V94" s="115">
        <f t="shared" si="15"/>
        <v>0</v>
      </c>
    </row>
    <row r="95" spans="2:22" x14ac:dyDescent="0.2">
      <c r="B95" s="26" t="s">
        <v>29</v>
      </c>
      <c r="C95" s="26" t="s">
        <v>151</v>
      </c>
      <c r="D95" s="26">
        <f t="shared" si="20"/>
        <v>331200</v>
      </c>
      <c r="E95" s="36">
        <v>331.2</v>
      </c>
      <c r="F95" s="26" t="s">
        <v>154</v>
      </c>
      <c r="G95" s="27">
        <v>4037024.94</v>
      </c>
      <c r="I95" s="37">
        <v>1.6799999999999999E-2</v>
      </c>
      <c r="J95" s="28">
        <f t="shared" si="21"/>
        <v>67822.018991999998</v>
      </c>
      <c r="L95" s="37">
        <v>2.4700000000000003E-2</v>
      </c>
      <c r="N95" s="28">
        <f t="shared" si="22"/>
        <v>99714.516018000009</v>
      </c>
      <c r="O95" s="28">
        <f t="shared" si="23"/>
        <v>31892.497026000012</v>
      </c>
      <c r="Q95" s="27">
        <v>20854.503805301407</v>
      </c>
      <c r="R95" s="27">
        <v>11037.993220698605</v>
      </c>
      <c r="S95" s="27">
        <v>0</v>
      </c>
      <c r="T95" s="27">
        <v>0</v>
      </c>
      <c r="U95" s="27">
        <v>0</v>
      </c>
      <c r="V95" s="115">
        <f t="shared" si="15"/>
        <v>0</v>
      </c>
    </row>
    <row r="96" spans="2:22" x14ac:dyDescent="0.2">
      <c r="B96" s="26" t="s">
        <v>29</v>
      </c>
      <c r="C96" s="26" t="s">
        <v>151</v>
      </c>
      <c r="D96" s="26">
        <f t="shared" si="20"/>
        <v>332000</v>
      </c>
      <c r="E96" s="36">
        <v>332</v>
      </c>
      <c r="F96" s="26" t="s">
        <v>48</v>
      </c>
      <c r="G96" s="27">
        <v>9972019.5299999993</v>
      </c>
      <c r="I96" s="37">
        <v>1.3899999999999999E-2</v>
      </c>
      <c r="J96" s="28">
        <f t="shared" si="21"/>
        <v>138611.07146699997</v>
      </c>
      <c r="L96" s="37">
        <v>1.9099999999999999E-2</v>
      </c>
      <c r="N96" s="28">
        <f t="shared" si="22"/>
        <v>190465.57302299998</v>
      </c>
      <c r="O96" s="28">
        <f t="shared" si="23"/>
        <v>51854.501556000003</v>
      </c>
      <c r="Q96" s="27">
        <v>33907.658567468403</v>
      </c>
      <c r="R96" s="27">
        <v>17946.842988531607</v>
      </c>
      <c r="S96" s="27">
        <v>0</v>
      </c>
      <c r="T96" s="27">
        <v>0</v>
      </c>
      <c r="U96" s="27">
        <v>0</v>
      </c>
      <c r="V96" s="115">
        <f t="shared" si="15"/>
        <v>0</v>
      </c>
    </row>
    <row r="97" spans="2:22" x14ac:dyDescent="0.2">
      <c r="B97" s="26" t="s">
        <v>29</v>
      </c>
      <c r="C97" s="26" t="s">
        <v>151</v>
      </c>
      <c r="D97" s="26">
        <f t="shared" si="20"/>
        <v>333000</v>
      </c>
      <c r="E97" s="36">
        <v>333</v>
      </c>
      <c r="F97" s="26" t="s">
        <v>51</v>
      </c>
      <c r="G97" s="27">
        <v>11027384.029999999</v>
      </c>
      <c r="I97" s="37">
        <v>1.95E-2</v>
      </c>
      <c r="J97" s="28">
        <f t="shared" si="21"/>
        <v>215033.98858499998</v>
      </c>
      <c r="L97" s="37">
        <v>2.2200000000000001E-2</v>
      </c>
      <c r="N97" s="28">
        <f t="shared" si="22"/>
        <v>244807.92546599999</v>
      </c>
      <c r="O97" s="28">
        <f t="shared" si="23"/>
        <v>29773.936881000001</v>
      </c>
      <c r="Q97" s="27">
        <v>19469.177326485893</v>
      </c>
      <c r="R97" s="27">
        <v>10304.759554514094</v>
      </c>
      <c r="S97" s="27">
        <v>0</v>
      </c>
      <c r="T97" s="27">
        <v>0</v>
      </c>
      <c r="U97" s="27">
        <v>0</v>
      </c>
      <c r="V97" s="115">
        <f t="shared" si="15"/>
        <v>0</v>
      </c>
    </row>
    <row r="98" spans="2:22" x14ac:dyDescent="0.2">
      <c r="B98" s="26" t="s">
        <v>29</v>
      </c>
      <c r="C98" s="26" t="s">
        <v>151</v>
      </c>
      <c r="D98" s="26">
        <f t="shared" si="20"/>
        <v>334000</v>
      </c>
      <c r="E98" s="36">
        <v>334</v>
      </c>
      <c r="F98" s="26" t="s">
        <v>35</v>
      </c>
      <c r="G98" s="27">
        <v>3588617.16</v>
      </c>
      <c r="I98" s="37">
        <v>2.8200000000000003E-2</v>
      </c>
      <c r="J98" s="28">
        <f t="shared" si="21"/>
        <v>101199.00391200001</v>
      </c>
      <c r="L98" s="37">
        <v>3.6600000000000001E-2</v>
      </c>
      <c r="N98" s="28">
        <f t="shared" si="22"/>
        <v>131343.388056</v>
      </c>
      <c r="O98" s="28">
        <f t="shared" si="23"/>
        <v>30144.384143999981</v>
      </c>
      <c r="Q98" s="27">
        <v>19729.740609602399</v>
      </c>
      <c r="R98" s="27">
        <v>10442.672006397599</v>
      </c>
      <c r="S98" s="27">
        <v>0</v>
      </c>
      <c r="T98" s="27">
        <v>0</v>
      </c>
      <c r="U98" s="27">
        <v>0</v>
      </c>
      <c r="V98" s="115">
        <f t="shared" si="15"/>
        <v>28.028472000016336</v>
      </c>
    </row>
    <row r="99" spans="2:22" x14ac:dyDescent="0.2">
      <c r="B99" s="26" t="s">
        <v>29</v>
      </c>
      <c r="C99" s="26" t="s">
        <v>151</v>
      </c>
      <c r="D99" s="26">
        <f t="shared" si="20"/>
        <v>335000</v>
      </c>
      <c r="E99" s="36">
        <v>335</v>
      </c>
      <c r="F99" s="26" t="s">
        <v>36</v>
      </c>
      <c r="G99" s="27">
        <v>33563.699999999997</v>
      </c>
      <c r="I99" s="37">
        <v>1.1900000000000001E-2</v>
      </c>
      <c r="J99" s="28">
        <f t="shared" si="21"/>
        <v>399.40803</v>
      </c>
      <c r="L99" s="37">
        <v>2.3E-2</v>
      </c>
      <c r="N99" s="28">
        <f t="shared" si="22"/>
        <v>771.96509999999989</v>
      </c>
      <c r="O99" s="28">
        <f t="shared" si="23"/>
        <v>372.5570699999999</v>
      </c>
      <c r="Q99" s="27">
        <v>243.61506807299997</v>
      </c>
      <c r="R99" s="27">
        <v>128.94200192699992</v>
      </c>
      <c r="S99" s="27">
        <v>0</v>
      </c>
      <c r="T99" s="27">
        <v>0</v>
      </c>
      <c r="U99" s="27">
        <v>0</v>
      </c>
      <c r="V99" s="115">
        <f t="shared" si="15"/>
        <v>0</v>
      </c>
    </row>
    <row r="100" spans="2:22" x14ac:dyDescent="0.2">
      <c r="B100" s="26" t="s">
        <v>29</v>
      </c>
      <c r="C100" s="26" t="s">
        <v>151</v>
      </c>
      <c r="D100" s="26">
        <f t="shared" si="20"/>
        <v>336000</v>
      </c>
      <c r="E100" s="36">
        <v>336</v>
      </c>
      <c r="F100" s="26" t="s">
        <v>144</v>
      </c>
      <c r="G100" s="27">
        <v>50448.44</v>
      </c>
      <c r="I100" s="37">
        <v>1.8599999999999998E-2</v>
      </c>
      <c r="J100" s="28">
        <f t="shared" si="21"/>
        <v>938.34098399999993</v>
      </c>
      <c r="L100" s="37">
        <v>2.8900000000000002E-2</v>
      </c>
      <c r="N100" s="28">
        <f t="shared" si="22"/>
        <v>1457.9599160000002</v>
      </c>
      <c r="O100" s="28">
        <f t="shared" si="23"/>
        <v>519.61893200000031</v>
      </c>
      <c r="Q100" s="27">
        <v>339.77881963480024</v>
      </c>
      <c r="R100" s="27">
        <v>179.84011236520013</v>
      </c>
      <c r="S100" s="27">
        <v>0</v>
      </c>
      <c r="T100" s="27">
        <v>0</v>
      </c>
      <c r="U100" s="27">
        <v>0</v>
      </c>
      <c r="V100" s="115">
        <f t="shared" si="15"/>
        <v>0</v>
      </c>
    </row>
    <row r="101" spans="2:22" x14ac:dyDescent="0.2">
      <c r="F101" s="26" t="s">
        <v>38</v>
      </c>
      <c r="G101" s="40">
        <f>SUM(G93:G100)</f>
        <v>36793393.929999992</v>
      </c>
      <c r="J101" s="40">
        <f>SUM(J93:J100)</f>
        <v>662244.45842699998</v>
      </c>
      <c r="N101" s="40">
        <f>SUM(N93:N100)</f>
        <v>813273.26747299999</v>
      </c>
      <c r="O101" s="40">
        <f>SUM(O93:O100)</f>
        <v>151028.80904599998</v>
      </c>
      <c r="Q101" s="40">
        <f>SUM(Q93:Q100)</f>
        <v>98755.443239733795</v>
      </c>
      <c r="R101" s="40">
        <f>SUM(R93:R100)</f>
        <v>52269.856102266196</v>
      </c>
      <c r="S101" s="40">
        <f>SUM(S93:S100)</f>
        <v>0</v>
      </c>
      <c r="T101" s="40">
        <f>SUM(T93:T100)</f>
        <v>0</v>
      </c>
      <c r="U101" s="40">
        <f>SUM(U93:U100)</f>
        <v>0</v>
      </c>
      <c r="V101" s="115">
        <f t="shared" si="15"/>
        <v>-3.5097039999964181</v>
      </c>
    </row>
    <row r="102" spans="2:22" x14ac:dyDescent="0.2">
      <c r="J102" s="28"/>
      <c r="N102" s="28"/>
      <c r="O102" s="28"/>
      <c r="Q102" s="28"/>
      <c r="R102" s="28"/>
      <c r="S102" s="28"/>
      <c r="T102" s="28"/>
      <c r="U102" s="28"/>
      <c r="V102" s="28">
        <f t="shared" si="15"/>
        <v>0</v>
      </c>
    </row>
    <row r="103" spans="2:22" x14ac:dyDescent="0.2">
      <c r="F103" s="26" t="s">
        <v>155</v>
      </c>
      <c r="J103" s="28"/>
      <c r="N103" s="28"/>
      <c r="O103" s="28"/>
      <c r="Q103" s="28"/>
      <c r="R103" s="28"/>
      <c r="S103" s="28"/>
      <c r="T103" s="28"/>
      <c r="U103" s="28"/>
      <c r="V103" s="28">
        <f t="shared" si="15"/>
        <v>0</v>
      </c>
    </row>
    <row r="104" spans="2:22" x14ac:dyDescent="0.2">
      <c r="B104" s="26" t="s">
        <v>29</v>
      </c>
      <c r="C104" s="26" t="s">
        <v>156</v>
      </c>
      <c r="D104" s="26">
        <f t="shared" ref="D104:D115" si="24">E104*1000</f>
        <v>330300</v>
      </c>
      <c r="E104" s="36">
        <v>330.3</v>
      </c>
      <c r="F104" s="26" t="s">
        <v>44</v>
      </c>
      <c r="G104" s="27">
        <v>9936.75</v>
      </c>
      <c r="I104" s="37">
        <v>2.4799999999999999E-2</v>
      </c>
      <c r="J104" s="28">
        <f t="shared" ref="J104:J115" si="25">G104*I104</f>
        <v>246.4314</v>
      </c>
      <c r="L104" s="37">
        <v>6.7999999999999996E-3</v>
      </c>
      <c r="N104" s="28">
        <f t="shared" ref="N104:N115" si="26">G104*L104</f>
        <v>67.56989999999999</v>
      </c>
      <c r="O104" s="28">
        <f t="shared" ref="O104:O115" si="27">N104-J104</f>
        <v>-178.86150000000001</v>
      </c>
      <c r="Q104" s="27">
        <v>-116.95753485</v>
      </c>
      <c r="R104" s="27">
        <v>-61.903965149999991</v>
      </c>
      <c r="S104" s="27">
        <v>0</v>
      </c>
      <c r="T104" s="27">
        <v>0</v>
      </c>
      <c r="U104" s="27">
        <v>0</v>
      </c>
      <c r="V104" s="28">
        <f t="shared" si="15"/>
        <v>0</v>
      </c>
    </row>
    <row r="105" spans="2:22" x14ac:dyDescent="0.2">
      <c r="B105" s="26" t="s">
        <v>29</v>
      </c>
      <c r="C105" s="26" t="s">
        <v>156</v>
      </c>
      <c r="D105" s="26">
        <f t="shared" si="24"/>
        <v>330400</v>
      </c>
      <c r="E105" s="36">
        <v>330.4</v>
      </c>
      <c r="F105" s="26" t="s">
        <v>45</v>
      </c>
      <c r="G105" s="27">
        <v>979.5</v>
      </c>
      <c r="I105" s="37">
        <v>4.2900000000000001E-2</v>
      </c>
      <c r="J105" s="28">
        <f t="shared" si="25"/>
        <v>42.02055</v>
      </c>
      <c r="L105" s="37">
        <v>1.0200000000000001E-2</v>
      </c>
      <c r="N105" s="28">
        <f t="shared" si="26"/>
        <v>9.9908999999999999</v>
      </c>
      <c r="O105" s="28">
        <f t="shared" si="27"/>
        <v>-32.029650000000004</v>
      </c>
      <c r="Q105" s="27">
        <v>-20.944188135000001</v>
      </c>
      <c r="R105" s="27">
        <v>-11.085461864999997</v>
      </c>
      <c r="S105" s="27">
        <v>0</v>
      </c>
      <c r="T105" s="27">
        <v>0</v>
      </c>
      <c r="U105" s="27">
        <v>0</v>
      </c>
      <c r="V105" s="28">
        <f t="shared" si="15"/>
        <v>0</v>
      </c>
    </row>
    <row r="106" spans="2:22" x14ac:dyDescent="0.2">
      <c r="B106" s="26" t="s">
        <v>29</v>
      </c>
      <c r="C106" s="26" t="s">
        <v>156</v>
      </c>
      <c r="D106" s="26">
        <f t="shared" si="24"/>
        <v>331000</v>
      </c>
      <c r="E106" s="36">
        <v>331</v>
      </c>
      <c r="F106" s="26" t="s">
        <v>31</v>
      </c>
      <c r="G106" s="27">
        <v>18929514.539999999</v>
      </c>
      <c r="I106" s="37">
        <v>1.9799999999999998E-2</v>
      </c>
      <c r="J106" s="28">
        <f t="shared" si="25"/>
        <v>374804.38789199997</v>
      </c>
      <c r="L106" s="37">
        <v>2.3099999999999999E-2</v>
      </c>
      <c r="N106" s="28">
        <f t="shared" si="26"/>
        <v>437271.78587399994</v>
      </c>
      <c r="O106" s="28">
        <f t="shared" si="27"/>
        <v>62467.397981999966</v>
      </c>
      <c r="Q106" s="27">
        <v>40847.431540429796</v>
      </c>
      <c r="R106" s="27">
        <v>21619.966441570185</v>
      </c>
      <c r="S106" s="27">
        <v>0</v>
      </c>
      <c r="T106" s="27">
        <v>0</v>
      </c>
      <c r="U106" s="27">
        <v>0</v>
      </c>
      <c r="V106" s="28">
        <f t="shared" si="15"/>
        <v>0</v>
      </c>
    </row>
    <row r="107" spans="2:22" x14ac:dyDescent="0.2">
      <c r="B107" s="26" t="s">
        <v>29</v>
      </c>
      <c r="C107" s="26" t="s">
        <v>156</v>
      </c>
      <c r="D107" s="26">
        <f t="shared" si="24"/>
        <v>331200</v>
      </c>
      <c r="E107" s="36">
        <v>331.2</v>
      </c>
      <c r="F107" s="26" t="s">
        <v>47</v>
      </c>
      <c r="G107" s="27">
        <v>305601.76</v>
      </c>
      <c r="I107" s="37">
        <v>4.5999999999999999E-2</v>
      </c>
      <c r="J107" s="28">
        <f t="shared" si="25"/>
        <v>14057.68096</v>
      </c>
      <c r="L107" s="37">
        <v>2.5099999999999997E-2</v>
      </c>
      <c r="N107" s="28">
        <f t="shared" si="26"/>
        <v>7670.6041759999998</v>
      </c>
      <c r="O107" s="28">
        <f t="shared" si="27"/>
        <v>-6387.0767839999999</v>
      </c>
      <c r="Q107" s="27">
        <v>-4176.5095090575996</v>
      </c>
      <c r="R107" s="27">
        <v>-2210.5672749424002</v>
      </c>
      <c r="S107" s="27">
        <v>0</v>
      </c>
      <c r="T107" s="27">
        <v>0</v>
      </c>
      <c r="U107" s="27">
        <v>0</v>
      </c>
      <c r="V107" s="28">
        <f t="shared" si="15"/>
        <v>0</v>
      </c>
    </row>
    <row r="108" spans="2:22" x14ac:dyDescent="0.2">
      <c r="B108" s="26" t="s">
        <v>29</v>
      </c>
      <c r="C108" s="26" t="s">
        <v>156</v>
      </c>
      <c r="D108" s="26">
        <f t="shared" si="24"/>
        <v>332000</v>
      </c>
      <c r="E108" s="36">
        <v>332</v>
      </c>
      <c r="F108" s="26" t="s">
        <v>48</v>
      </c>
      <c r="G108" s="27">
        <v>29081189.850000001</v>
      </c>
      <c r="I108" s="37">
        <v>1.83E-2</v>
      </c>
      <c r="J108" s="28">
        <f t="shared" si="25"/>
        <v>532185.77425500005</v>
      </c>
      <c r="L108" s="37">
        <v>2.35E-2</v>
      </c>
      <c r="N108" s="28">
        <f t="shared" si="26"/>
        <v>683407.96147500002</v>
      </c>
      <c r="O108" s="28">
        <f t="shared" si="27"/>
        <v>151222.18721999996</v>
      </c>
      <c r="Q108" s="27">
        <v>98884.188223157951</v>
      </c>
      <c r="R108" s="27">
        <v>52337.998996841983</v>
      </c>
      <c r="S108" s="27">
        <v>0</v>
      </c>
      <c r="T108" s="27">
        <v>0</v>
      </c>
      <c r="U108" s="27">
        <v>0</v>
      </c>
      <c r="V108" s="28">
        <f t="shared" si="15"/>
        <v>0</v>
      </c>
    </row>
    <row r="109" spans="2:22" x14ac:dyDescent="0.2">
      <c r="B109" s="26" t="s">
        <v>29</v>
      </c>
      <c r="C109" s="26" t="s">
        <v>156</v>
      </c>
      <c r="D109" s="26">
        <f t="shared" si="24"/>
        <v>332100</v>
      </c>
      <c r="E109" s="36">
        <v>332.1</v>
      </c>
      <c r="F109" s="26" t="s">
        <v>49</v>
      </c>
      <c r="G109" s="27">
        <v>82457.929999999993</v>
      </c>
      <c r="I109" s="37">
        <v>2.0400000000000001E-2</v>
      </c>
      <c r="J109" s="28">
        <f t="shared" si="25"/>
        <v>1682.1417719999999</v>
      </c>
      <c r="L109" s="37">
        <v>1.67E-2</v>
      </c>
      <c r="N109" s="28">
        <f t="shared" si="26"/>
        <v>1377.047431</v>
      </c>
      <c r="O109" s="28">
        <f t="shared" si="27"/>
        <v>-305.09434099999999</v>
      </c>
      <c r="Q109" s="27">
        <v>-199.50118957989991</v>
      </c>
      <c r="R109" s="27">
        <v>-105.59315142010001</v>
      </c>
      <c r="S109" s="27">
        <v>0</v>
      </c>
      <c r="T109" s="27">
        <v>0</v>
      </c>
      <c r="U109" s="27">
        <v>0</v>
      </c>
      <c r="V109" s="28">
        <f t="shared" si="15"/>
        <v>0</v>
      </c>
    </row>
    <row r="110" spans="2:22" x14ac:dyDescent="0.2">
      <c r="B110" s="26" t="s">
        <v>29</v>
      </c>
      <c r="C110" s="26" t="s">
        <v>156</v>
      </c>
      <c r="D110" s="26">
        <f t="shared" si="24"/>
        <v>332150</v>
      </c>
      <c r="E110" s="41">
        <v>332.15</v>
      </c>
      <c r="F110" s="26" t="s">
        <v>49</v>
      </c>
      <c r="G110" s="27">
        <v>11034</v>
      </c>
      <c r="I110" s="37">
        <v>1.7100000000000001E-2</v>
      </c>
      <c r="J110" s="28">
        <f t="shared" si="25"/>
        <v>188.6814</v>
      </c>
      <c r="L110" s="37">
        <v>2.52E-2</v>
      </c>
      <c r="N110" s="28">
        <f t="shared" si="26"/>
        <v>278.05680000000001</v>
      </c>
      <c r="O110" s="28">
        <f t="shared" si="27"/>
        <v>89.375400000000013</v>
      </c>
      <c r="Q110" s="27">
        <v>58.442574059999998</v>
      </c>
      <c r="R110" s="27">
        <v>30.932825940000001</v>
      </c>
      <c r="S110" s="27">
        <v>0</v>
      </c>
      <c r="T110" s="27">
        <v>0</v>
      </c>
      <c r="U110" s="27">
        <v>0</v>
      </c>
      <c r="V110" s="28">
        <f t="shared" si="15"/>
        <v>0</v>
      </c>
    </row>
    <row r="111" spans="2:22" x14ac:dyDescent="0.2">
      <c r="B111" s="26" t="s">
        <v>29</v>
      </c>
      <c r="C111" s="26" t="s">
        <v>156</v>
      </c>
      <c r="D111" s="26">
        <f t="shared" si="24"/>
        <v>332200</v>
      </c>
      <c r="E111" s="36">
        <v>332.2</v>
      </c>
      <c r="F111" s="26" t="s">
        <v>50</v>
      </c>
      <c r="G111" s="27">
        <v>47371.9</v>
      </c>
      <c r="I111" s="37">
        <v>1.8599999999999998E-2</v>
      </c>
      <c r="J111" s="28">
        <f t="shared" si="25"/>
        <v>881.1173399999999</v>
      </c>
      <c r="L111" s="37">
        <v>1.84E-2</v>
      </c>
      <c r="N111" s="28">
        <f t="shared" si="26"/>
        <v>871.64296000000002</v>
      </c>
      <c r="O111" s="28">
        <f t="shared" si="27"/>
        <v>-9.4743799999998828</v>
      </c>
      <c r="Q111" s="27">
        <v>-6.1952970820000246</v>
      </c>
      <c r="R111" s="27">
        <v>-3.2790829179999719</v>
      </c>
      <c r="S111" s="27">
        <v>0</v>
      </c>
      <c r="T111" s="27">
        <v>0</v>
      </c>
      <c r="U111" s="27">
        <v>0</v>
      </c>
      <c r="V111" s="28">
        <f t="shared" si="15"/>
        <v>-1.1368683772161603E-13</v>
      </c>
    </row>
    <row r="112" spans="2:22" x14ac:dyDescent="0.2">
      <c r="B112" s="26" t="s">
        <v>29</v>
      </c>
      <c r="C112" s="26" t="s">
        <v>156</v>
      </c>
      <c r="D112" s="26">
        <f t="shared" si="24"/>
        <v>333000</v>
      </c>
      <c r="E112" s="36">
        <v>333</v>
      </c>
      <c r="F112" s="26" t="s">
        <v>51</v>
      </c>
      <c r="G112" s="27">
        <v>41581344.689999998</v>
      </c>
      <c r="I112" s="37">
        <v>2.1699999999999997E-2</v>
      </c>
      <c r="J112" s="28">
        <f t="shared" si="25"/>
        <v>902315.17977299984</v>
      </c>
      <c r="L112" s="37">
        <v>2.58E-2</v>
      </c>
      <c r="N112" s="28">
        <f t="shared" si="26"/>
        <v>1072798.693002</v>
      </c>
      <c r="O112" s="28">
        <f t="shared" si="27"/>
        <v>170483.51322900015</v>
      </c>
      <c r="Q112" s="27">
        <v>111479.16930044326</v>
      </c>
      <c r="R112" s="27">
        <v>59004.343928556948</v>
      </c>
      <c r="S112" s="27">
        <v>0</v>
      </c>
      <c r="T112" s="27">
        <v>0</v>
      </c>
      <c r="U112" s="27">
        <v>0</v>
      </c>
      <c r="V112" s="28">
        <f t="shared" si="15"/>
        <v>0</v>
      </c>
    </row>
    <row r="113" spans="2:22" x14ac:dyDescent="0.2">
      <c r="B113" s="26" t="s">
        <v>29</v>
      </c>
      <c r="C113" s="26" t="s">
        <v>156</v>
      </c>
      <c r="D113" s="26">
        <f t="shared" si="24"/>
        <v>334000</v>
      </c>
      <c r="E113" s="36">
        <v>334</v>
      </c>
      <c r="F113" s="26" t="s">
        <v>35</v>
      </c>
      <c r="G113" s="27">
        <v>19194496.48</v>
      </c>
      <c r="I113" s="37">
        <v>2.7999999999999997E-2</v>
      </c>
      <c r="J113" s="28">
        <f t="shared" si="25"/>
        <v>537445.90143999993</v>
      </c>
      <c r="L113" s="37">
        <v>2.92E-2</v>
      </c>
      <c r="N113" s="28">
        <f t="shared" si="26"/>
        <v>560479.29721600004</v>
      </c>
      <c r="O113" s="28">
        <f t="shared" si="27"/>
        <v>23033.395776000107</v>
      </c>
      <c r="Q113" s="27">
        <v>15061.537497926445</v>
      </c>
      <c r="R113" s="27">
        <v>7971.8582780736324</v>
      </c>
      <c r="S113" s="27">
        <v>0</v>
      </c>
      <c r="T113" s="27">
        <v>0</v>
      </c>
      <c r="U113" s="27">
        <v>0</v>
      </c>
      <c r="V113" s="28">
        <f t="shared" si="15"/>
        <v>-2.9103830456733704E-11</v>
      </c>
    </row>
    <row r="114" spans="2:22" x14ac:dyDescent="0.2">
      <c r="B114" s="26" t="s">
        <v>29</v>
      </c>
      <c r="C114" s="26" t="s">
        <v>156</v>
      </c>
      <c r="D114" s="26">
        <f t="shared" si="24"/>
        <v>335000</v>
      </c>
      <c r="E114" s="36">
        <v>335</v>
      </c>
      <c r="F114" s="26" t="s">
        <v>36</v>
      </c>
      <c r="G114" s="27">
        <v>3140644.57</v>
      </c>
      <c r="I114" s="37">
        <v>8.8000000000000005E-3</v>
      </c>
      <c r="J114" s="28">
        <f t="shared" si="25"/>
        <v>27637.672215999999</v>
      </c>
      <c r="L114" s="37">
        <v>2.6800000000000001E-2</v>
      </c>
      <c r="N114" s="28">
        <f t="shared" si="26"/>
        <v>84169.274475999991</v>
      </c>
      <c r="O114" s="28">
        <f t="shared" si="27"/>
        <v>56531.602259999992</v>
      </c>
      <c r="Q114" s="27">
        <v>36966.014717813996</v>
      </c>
      <c r="R114" s="27">
        <v>19565.587542185996</v>
      </c>
      <c r="S114" s="27">
        <v>0</v>
      </c>
      <c r="T114" s="27">
        <v>0</v>
      </c>
      <c r="U114" s="27">
        <v>0</v>
      </c>
      <c r="V114" s="28">
        <f t="shared" si="15"/>
        <v>0</v>
      </c>
    </row>
    <row r="115" spans="2:22" x14ac:dyDescent="0.2">
      <c r="B115" s="26" t="s">
        <v>29</v>
      </c>
      <c r="C115" s="26" t="s">
        <v>156</v>
      </c>
      <c r="D115" s="26">
        <f t="shared" si="24"/>
        <v>336000</v>
      </c>
      <c r="E115" s="36">
        <v>336</v>
      </c>
      <c r="F115" s="26" t="s">
        <v>144</v>
      </c>
      <c r="G115" s="27">
        <v>594870.06000000006</v>
      </c>
      <c r="I115" s="37">
        <v>1.9300000000000001E-2</v>
      </c>
      <c r="J115" s="28">
        <f t="shared" si="25"/>
        <v>11480.992158000001</v>
      </c>
      <c r="L115" s="37">
        <v>2.7000000000000003E-2</v>
      </c>
      <c r="N115" s="28">
        <f t="shared" si="26"/>
        <v>16061.491620000003</v>
      </c>
      <c r="O115" s="28">
        <f t="shared" si="27"/>
        <v>4580.4994620000016</v>
      </c>
      <c r="Q115" s="27">
        <v>2995.1885982018021</v>
      </c>
      <c r="R115" s="27">
        <v>1585.3108637982004</v>
      </c>
      <c r="S115" s="27">
        <v>0</v>
      </c>
      <c r="T115" s="27">
        <v>0</v>
      </c>
      <c r="U115" s="27">
        <v>0</v>
      </c>
      <c r="V115" s="28">
        <f t="shared" si="15"/>
        <v>0</v>
      </c>
    </row>
    <row r="116" spans="2:22" x14ac:dyDescent="0.2">
      <c r="F116" s="26" t="s">
        <v>38</v>
      </c>
      <c r="G116" s="40">
        <f>SUM(G104:G115)</f>
        <v>112979442.03</v>
      </c>
      <c r="J116" s="40">
        <f>SUM(J104:J115)</f>
        <v>2402967.9811559995</v>
      </c>
      <c r="N116" s="40">
        <f>SUM(N104:N115)</f>
        <v>2864463.4158299998</v>
      </c>
      <c r="O116" s="40">
        <f>SUM(O104:O115)</f>
        <v>461495.43467400019</v>
      </c>
      <c r="Q116" s="40">
        <f>SUM(Q104:Q115)</f>
        <v>301771.86473332875</v>
      </c>
      <c r="R116" s="40">
        <f>SUM(R104:R115)</f>
        <v>159723.56994067144</v>
      </c>
      <c r="S116" s="40">
        <f>SUM(S104:S115)</f>
        <v>0</v>
      </c>
      <c r="T116" s="40">
        <f>SUM(T104:T115)</f>
        <v>0</v>
      </c>
      <c r="U116" s="40">
        <f>SUM(U104:U115)</f>
        <v>0</v>
      </c>
      <c r="V116" s="28">
        <f t="shared" si="15"/>
        <v>0</v>
      </c>
    </row>
    <row r="117" spans="2:22" x14ac:dyDescent="0.2">
      <c r="J117" s="28"/>
      <c r="N117" s="28"/>
      <c r="O117" s="28"/>
      <c r="Q117" s="28"/>
      <c r="R117" s="28"/>
      <c r="S117" s="28"/>
      <c r="T117" s="28"/>
      <c r="U117" s="28"/>
      <c r="V117" s="28">
        <f t="shared" si="15"/>
        <v>0</v>
      </c>
    </row>
    <row r="118" spans="2:22" x14ac:dyDescent="0.2">
      <c r="F118" s="26" t="s">
        <v>157</v>
      </c>
      <c r="J118" s="28"/>
      <c r="N118" s="28"/>
      <c r="O118" s="28"/>
      <c r="Q118" s="28"/>
      <c r="R118" s="28"/>
      <c r="S118" s="28"/>
      <c r="T118" s="28"/>
      <c r="U118" s="28"/>
      <c r="V118" s="28">
        <f t="shared" si="15"/>
        <v>0</v>
      </c>
    </row>
    <row r="119" spans="2:22" x14ac:dyDescent="0.2">
      <c r="B119" s="26" t="s">
        <v>29</v>
      </c>
      <c r="C119" s="26" t="s">
        <v>158</v>
      </c>
      <c r="D119" s="26">
        <f t="shared" ref="D119:D137" si="28">E119*1000</f>
        <v>330300</v>
      </c>
      <c r="E119" s="36">
        <v>330.3</v>
      </c>
      <c r="F119" s="26" t="s">
        <v>44</v>
      </c>
      <c r="G119" s="27">
        <v>29413621.640000001</v>
      </c>
      <c r="I119" s="37">
        <v>1.7999999999999999E-2</v>
      </c>
      <c r="J119" s="28">
        <f t="shared" ref="J119:J137" si="29">G119*I119</f>
        <v>529445.18952000001</v>
      </c>
      <c r="L119" s="37">
        <v>1.78E-2</v>
      </c>
      <c r="N119" s="28">
        <f t="shared" ref="N119:N137" si="30">G119*L119</f>
        <v>523562.46519200003</v>
      </c>
      <c r="O119" s="28">
        <f t="shared" ref="O119:O137" si="31">N119-J119</f>
        <v>-5882.7243279999821</v>
      </c>
      <c r="Q119" s="27">
        <v>-3846.7134380791686</v>
      </c>
      <c r="R119" s="27">
        <v>-2036.0108899208135</v>
      </c>
      <c r="S119" s="27">
        <v>0</v>
      </c>
      <c r="T119" s="27">
        <v>0</v>
      </c>
      <c r="U119" s="27">
        <v>0</v>
      </c>
      <c r="V119" s="28">
        <f t="shared" si="15"/>
        <v>0</v>
      </c>
    </row>
    <row r="120" spans="2:22" x14ac:dyDescent="0.2">
      <c r="B120" s="26" t="s">
        <v>29</v>
      </c>
      <c r="C120" s="26" t="s">
        <v>158</v>
      </c>
      <c r="D120" s="26">
        <f t="shared" si="28"/>
        <v>330400</v>
      </c>
      <c r="E120" s="36">
        <v>330.4</v>
      </c>
      <c r="F120" s="26" t="s">
        <v>45</v>
      </c>
      <c r="G120" s="27">
        <v>80869.91</v>
      </c>
      <c r="I120" s="37">
        <v>2.0799999999999999E-2</v>
      </c>
      <c r="J120" s="28">
        <f t="shared" si="29"/>
        <v>1682.094128</v>
      </c>
      <c r="L120" s="37">
        <v>1.6799999999999999E-2</v>
      </c>
      <c r="N120" s="28">
        <f t="shared" si="30"/>
        <v>1358.6144879999999</v>
      </c>
      <c r="O120" s="28">
        <f t="shared" si="31"/>
        <v>-323.47964000000002</v>
      </c>
      <c r="Q120" s="27">
        <v>-211.52333659599992</v>
      </c>
      <c r="R120" s="27">
        <v>-111.95630340399998</v>
      </c>
      <c r="S120" s="27">
        <v>0</v>
      </c>
      <c r="T120" s="27">
        <v>0</v>
      </c>
      <c r="U120" s="27">
        <v>0</v>
      </c>
      <c r="V120" s="28">
        <f t="shared" si="15"/>
        <v>0</v>
      </c>
    </row>
    <row r="121" spans="2:22" x14ac:dyDescent="0.2">
      <c r="B121" s="26" t="s">
        <v>29</v>
      </c>
      <c r="C121" s="26" t="s">
        <v>158</v>
      </c>
      <c r="D121" s="26">
        <f t="shared" si="28"/>
        <v>330410</v>
      </c>
      <c r="E121" s="26">
        <v>330.41</v>
      </c>
      <c r="F121" s="26" t="s">
        <v>140</v>
      </c>
      <c r="G121" s="27">
        <v>982234.97</v>
      </c>
      <c r="I121" s="37">
        <v>1.4999999999999999E-2</v>
      </c>
      <c r="J121" s="28">
        <f t="shared" si="29"/>
        <v>14733.524549999998</v>
      </c>
      <c r="L121" s="37">
        <v>1.46E-2</v>
      </c>
      <c r="N121" s="28">
        <f t="shared" si="30"/>
        <v>14340.630562</v>
      </c>
      <c r="O121" s="28">
        <f t="shared" si="31"/>
        <v>-392.89398799999799</v>
      </c>
      <c r="Q121" s="27">
        <v>-256.91337875319914</v>
      </c>
      <c r="R121" s="27">
        <v>-135.98060924679885</v>
      </c>
      <c r="S121" s="27">
        <v>0</v>
      </c>
      <c r="T121" s="27">
        <v>0</v>
      </c>
      <c r="U121" s="27">
        <v>0</v>
      </c>
      <c r="V121" s="28">
        <f t="shared" si="15"/>
        <v>0</v>
      </c>
    </row>
    <row r="122" spans="2:22" x14ac:dyDescent="0.2">
      <c r="B122" s="26" t="s">
        <v>29</v>
      </c>
      <c r="C122" s="26" t="s">
        <v>158</v>
      </c>
      <c r="D122" s="26">
        <f t="shared" si="28"/>
        <v>331000</v>
      </c>
      <c r="E122" s="36">
        <v>331</v>
      </c>
      <c r="F122" s="26" t="s">
        <v>31</v>
      </c>
      <c r="G122" s="27">
        <v>19403282.68</v>
      </c>
      <c r="I122" s="37">
        <v>1.4800000000000001E-2</v>
      </c>
      <c r="J122" s="28">
        <f t="shared" si="29"/>
        <v>287168.58366400003</v>
      </c>
      <c r="L122" s="37">
        <v>1.7600000000000001E-2</v>
      </c>
      <c r="N122" s="28">
        <f t="shared" si="30"/>
        <v>341497.77516800002</v>
      </c>
      <c r="O122" s="28">
        <f t="shared" si="31"/>
        <v>54329.191503999988</v>
      </c>
      <c r="Q122" s="27">
        <v>35525.858324465575</v>
      </c>
      <c r="R122" s="27">
        <v>18803.333179534398</v>
      </c>
      <c r="S122" s="27">
        <v>0</v>
      </c>
      <c r="T122" s="27">
        <v>0</v>
      </c>
      <c r="U122" s="27">
        <v>0</v>
      </c>
      <c r="V122" s="28">
        <f t="shared" si="15"/>
        <v>0</v>
      </c>
    </row>
    <row r="123" spans="2:22" x14ac:dyDescent="0.2">
      <c r="B123" s="26" t="s">
        <v>29</v>
      </c>
      <c r="C123" s="26" t="s">
        <v>158</v>
      </c>
      <c r="D123" s="26">
        <f>E123*1000</f>
        <v>331100</v>
      </c>
      <c r="E123" s="26">
        <v>331.1</v>
      </c>
      <c r="F123" s="26" t="s">
        <v>46</v>
      </c>
      <c r="G123" s="27">
        <v>97471.49</v>
      </c>
      <c r="I123" s="37">
        <v>1.72E-2</v>
      </c>
      <c r="J123" s="28">
        <f>G123*I123</f>
        <v>1676.509628</v>
      </c>
      <c r="L123" s="37">
        <v>2.4399999999999998E-2</v>
      </c>
      <c r="N123" s="28">
        <f>G123*L123</f>
        <v>2378.3043560000001</v>
      </c>
      <c r="O123" s="28">
        <f>N123-J123</f>
        <v>701.79472800000008</v>
      </c>
      <c r="Q123" s="27">
        <v>458.90357263920009</v>
      </c>
      <c r="R123" s="27">
        <v>242.89115536079998</v>
      </c>
      <c r="S123" s="27">
        <v>0</v>
      </c>
      <c r="T123" s="27">
        <v>0</v>
      </c>
      <c r="U123" s="27">
        <v>0</v>
      </c>
      <c r="V123" s="28">
        <f>SUM(Q123:U123)-O123</f>
        <v>0</v>
      </c>
    </row>
    <row r="124" spans="2:22" x14ac:dyDescent="0.2">
      <c r="B124" s="26" t="s">
        <v>29</v>
      </c>
      <c r="C124" s="26" t="s">
        <v>158</v>
      </c>
      <c r="D124" s="110">
        <v>331150</v>
      </c>
      <c r="E124" s="110">
        <v>331.15</v>
      </c>
      <c r="F124" s="110" t="s">
        <v>31</v>
      </c>
      <c r="G124" s="112">
        <v>828306.57</v>
      </c>
      <c r="H124" s="110"/>
      <c r="I124" s="114">
        <v>1.72E-2</v>
      </c>
      <c r="J124" s="115">
        <f>G124*I124</f>
        <v>14246.873003999999</v>
      </c>
      <c r="K124" s="110"/>
      <c r="L124" s="114">
        <v>2.4400000000000002E-2</v>
      </c>
      <c r="N124" s="28">
        <f>G124*L124</f>
        <v>20210.680307999999</v>
      </c>
      <c r="O124" s="28">
        <f>N124-J124</f>
        <v>5963.8073039999999</v>
      </c>
      <c r="Q124" s="27">
        <v>3899.7335960855999</v>
      </c>
      <c r="R124" s="27">
        <v>2064.0737079143992</v>
      </c>
      <c r="S124" s="27">
        <v>0</v>
      </c>
      <c r="T124" s="27">
        <v>0</v>
      </c>
      <c r="U124" s="27">
        <v>0</v>
      </c>
      <c r="V124" s="28">
        <f>SUM(Q124:U124)-O124</f>
        <v>0</v>
      </c>
    </row>
    <row r="125" spans="2:22" x14ac:dyDescent="0.2">
      <c r="B125" s="26" t="s">
        <v>29</v>
      </c>
      <c r="C125" s="26" t="s">
        <v>158</v>
      </c>
      <c r="D125" s="26">
        <f t="shared" si="28"/>
        <v>331200</v>
      </c>
      <c r="E125" s="26">
        <v>331.2</v>
      </c>
      <c r="F125" s="26" t="s">
        <v>47</v>
      </c>
      <c r="G125" s="27">
        <v>1849958.61</v>
      </c>
      <c r="I125" s="37">
        <v>2.0300000000000002E-2</v>
      </c>
      <c r="J125" s="28">
        <f t="shared" si="29"/>
        <v>37554.159783000003</v>
      </c>
      <c r="L125" s="37">
        <v>2.5600000000000001E-2</v>
      </c>
      <c r="N125" s="28">
        <f t="shared" si="30"/>
        <v>47358.940416000005</v>
      </c>
      <c r="O125" s="28">
        <f t="shared" si="31"/>
        <v>9804.7806330000021</v>
      </c>
      <c r="Q125" s="27">
        <v>6411.3460559187006</v>
      </c>
      <c r="R125" s="27">
        <v>3393.4345770813015</v>
      </c>
      <c r="S125" s="27">
        <v>0</v>
      </c>
      <c r="T125" s="27">
        <v>0</v>
      </c>
      <c r="U125" s="27">
        <v>0</v>
      </c>
      <c r="V125" s="28">
        <f t="shared" si="15"/>
        <v>0</v>
      </c>
    </row>
    <row r="126" spans="2:22" x14ac:dyDescent="0.2">
      <c r="B126" s="26" t="s">
        <v>29</v>
      </c>
      <c r="C126" s="26" t="s">
        <v>158</v>
      </c>
      <c r="D126" s="26">
        <f t="shared" si="28"/>
        <v>331260</v>
      </c>
      <c r="E126" s="26">
        <v>331.26</v>
      </c>
      <c r="F126" s="26" t="s">
        <v>141</v>
      </c>
      <c r="G126" s="27">
        <v>11358.62</v>
      </c>
      <c r="I126" s="37">
        <v>1.32E-2</v>
      </c>
      <c r="J126" s="28">
        <f t="shared" si="29"/>
        <v>149.933784</v>
      </c>
      <c r="L126" s="37">
        <v>2.1700000000000001E-2</v>
      </c>
      <c r="N126" s="28">
        <f t="shared" si="30"/>
        <v>246.48205400000003</v>
      </c>
      <c r="O126" s="28">
        <f t="shared" si="31"/>
        <v>96.548270000000031</v>
      </c>
      <c r="Q126" s="27">
        <v>63.132913753000025</v>
      </c>
      <c r="R126" s="27">
        <v>33.415356247000005</v>
      </c>
      <c r="S126" s="27">
        <v>0</v>
      </c>
      <c r="T126" s="27">
        <v>0</v>
      </c>
      <c r="U126" s="27">
        <v>0</v>
      </c>
      <c r="V126" s="28">
        <f t="shared" si="15"/>
        <v>0</v>
      </c>
    </row>
    <row r="127" spans="2:22" x14ac:dyDescent="0.2">
      <c r="B127" s="26" t="s">
        <v>29</v>
      </c>
      <c r="C127" s="26" t="s">
        <v>158</v>
      </c>
      <c r="D127" s="26">
        <f t="shared" si="28"/>
        <v>332000</v>
      </c>
      <c r="E127" s="36">
        <v>332</v>
      </c>
      <c r="F127" s="26" t="s">
        <v>48</v>
      </c>
      <c r="G127" s="27">
        <v>32037433.809999999</v>
      </c>
      <c r="I127" s="37">
        <v>1.12E-2</v>
      </c>
      <c r="J127" s="28">
        <f t="shared" si="29"/>
        <v>358819.25867199997</v>
      </c>
      <c r="L127" s="37">
        <v>1.7399999999999999E-2</v>
      </c>
      <c r="N127" s="28">
        <f t="shared" si="30"/>
        <v>557451.34829399991</v>
      </c>
      <c r="O127" s="28">
        <f t="shared" si="31"/>
        <v>198632.08962199994</v>
      </c>
      <c r="Q127" s="27">
        <v>129885.52340382576</v>
      </c>
      <c r="R127" s="27">
        <v>68746.566218174179</v>
      </c>
      <c r="S127" s="27">
        <v>0</v>
      </c>
      <c r="T127" s="27">
        <v>0</v>
      </c>
      <c r="U127" s="27">
        <v>0</v>
      </c>
      <c r="V127" s="28">
        <f t="shared" si="15"/>
        <v>0</v>
      </c>
    </row>
    <row r="128" spans="2:22" x14ac:dyDescent="0.2">
      <c r="B128" s="26" t="s">
        <v>29</v>
      </c>
      <c r="C128" s="26" t="s">
        <v>158</v>
      </c>
      <c r="D128" s="26">
        <f t="shared" si="28"/>
        <v>332100</v>
      </c>
      <c r="E128" s="26">
        <v>332.1</v>
      </c>
      <c r="F128" s="26" t="s">
        <v>49</v>
      </c>
      <c r="G128" s="27">
        <v>2267111.48</v>
      </c>
      <c r="I128" s="37">
        <v>1.8100000000000002E-2</v>
      </c>
      <c r="J128" s="28">
        <f t="shared" si="29"/>
        <v>41034.717788000002</v>
      </c>
      <c r="L128" s="37">
        <v>2.18E-2</v>
      </c>
      <c r="N128" s="28">
        <f t="shared" si="30"/>
        <v>49423.030264000001</v>
      </c>
      <c r="O128" s="28">
        <f t="shared" si="31"/>
        <v>8388.3124759999992</v>
      </c>
      <c r="Q128" s="27">
        <v>5485.1175280563984</v>
      </c>
      <c r="R128" s="27">
        <v>2903.1949479435989</v>
      </c>
      <c r="S128" s="27">
        <v>0</v>
      </c>
      <c r="T128" s="27">
        <v>0</v>
      </c>
      <c r="U128" s="27">
        <v>0</v>
      </c>
      <c r="V128" s="28">
        <f t="shared" si="15"/>
        <v>0</v>
      </c>
    </row>
    <row r="129" spans="2:22" x14ac:dyDescent="0.2">
      <c r="B129" s="26" t="s">
        <v>29</v>
      </c>
      <c r="C129" s="26" t="s">
        <v>158</v>
      </c>
      <c r="D129" s="26">
        <f t="shared" si="28"/>
        <v>332150</v>
      </c>
      <c r="E129" s="26">
        <v>332.15</v>
      </c>
      <c r="F129" s="26" t="s">
        <v>49</v>
      </c>
      <c r="G129" s="27">
        <v>892792.57</v>
      </c>
      <c r="I129" s="37">
        <v>1.7100000000000001E-2</v>
      </c>
      <c r="J129" s="28">
        <f t="shared" si="29"/>
        <v>15266.752946999999</v>
      </c>
      <c r="L129" s="37">
        <v>2.2200000000000001E-2</v>
      </c>
      <c r="N129" s="28">
        <f t="shared" si="30"/>
        <v>19819.995053999999</v>
      </c>
      <c r="O129" s="28">
        <f t="shared" si="31"/>
        <v>4553.242107</v>
      </c>
      <c r="Q129" s="27">
        <v>2977.3650137673012</v>
      </c>
      <c r="R129" s="27">
        <v>1575.8770932326997</v>
      </c>
      <c r="S129" s="27">
        <v>0</v>
      </c>
      <c r="T129" s="27">
        <v>0</v>
      </c>
      <c r="U129" s="27">
        <v>0</v>
      </c>
      <c r="V129" s="28">
        <f t="shared" si="15"/>
        <v>0</v>
      </c>
    </row>
    <row r="130" spans="2:22" x14ac:dyDescent="0.2">
      <c r="B130" s="26" t="s">
        <v>29</v>
      </c>
      <c r="C130" s="26" t="s">
        <v>158</v>
      </c>
      <c r="D130" s="26">
        <f t="shared" si="28"/>
        <v>332200</v>
      </c>
      <c r="E130" s="26">
        <v>332.2</v>
      </c>
      <c r="F130" s="26" t="s">
        <v>50</v>
      </c>
      <c r="G130" s="27">
        <v>155369.68</v>
      </c>
      <c r="I130" s="37">
        <v>1.7000000000000001E-2</v>
      </c>
      <c r="J130" s="28">
        <f t="shared" si="29"/>
        <v>2641.2845600000001</v>
      </c>
      <c r="L130" s="37">
        <v>2.75E-2</v>
      </c>
      <c r="N130" s="28">
        <f t="shared" si="30"/>
        <v>4272.6661999999997</v>
      </c>
      <c r="O130" s="28">
        <f t="shared" si="31"/>
        <v>1631.3816399999996</v>
      </c>
      <c r="Q130" s="27">
        <v>1066.7604543959999</v>
      </c>
      <c r="R130" s="27">
        <v>564.62118560399983</v>
      </c>
      <c r="S130" s="27">
        <v>0</v>
      </c>
      <c r="T130" s="27">
        <v>0</v>
      </c>
      <c r="U130" s="27">
        <v>0</v>
      </c>
      <c r="V130" s="28">
        <f t="shared" si="15"/>
        <v>0</v>
      </c>
    </row>
    <row r="131" spans="2:22" x14ac:dyDescent="0.2">
      <c r="B131" s="26" t="s">
        <v>29</v>
      </c>
      <c r="C131" s="26" t="s">
        <v>158</v>
      </c>
      <c r="D131" s="26">
        <f t="shared" si="28"/>
        <v>333000</v>
      </c>
      <c r="E131" s="36">
        <v>333</v>
      </c>
      <c r="F131" s="26" t="s">
        <v>51</v>
      </c>
      <c r="G131" s="27">
        <v>88682689.829999998</v>
      </c>
      <c r="I131" s="37">
        <v>1.9799999999999998E-2</v>
      </c>
      <c r="J131" s="28">
        <f t="shared" si="29"/>
        <v>1755917.2586339999</v>
      </c>
      <c r="L131" s="37">
        <v>2.41E-2</v>
      </c>
      <c r="N131" s="28">
        <f t="shared" si="30"/>
        <v>2137252.8249030001</v>
      </c>
      <c r="O131" s="28">
        <f t="shared" si="31"/>
        <v>381335.56626900029</v>
      </c>
      <c r="Q131" s="27">
        <v>249355.32678329921</v>
      </c>
      <c r="R131" s="27">
        <v>131980.23948570096</v>
      </c>
      <c r="S131" s="27">
        <v>0</v>
      </c>
      <c r="T131" s="27">
        <v>0</v>
      </c>
      <c r="U131" s="27">
        <v>0</v>
      </c>
      <c r="V131" s="28">
        <f t="shared" si="15"/>
        <v>0</v>
      </c>
    </row>
    <row r="132" spans="2:22" x14ac:dyDescent="0.2">
      <c r="B132" s="26" t="s">
        <v>29</v>
      </c>
      <c r="C132" s="26" t="s">
        <v>158</v>
      </c>
      <c r="D132" s="26">
        <f t="shared" si="28"/>
        <v>334000</v>
      </c>
      <c r="E132" s="36">
        <v>334</v>
      </c>
      <c r="F132" s="26" t="s">
        <v>35</v>
      </c>
      <c r="G132" s="27">
        <v>17015759.940000001</v>
      </c>
      <c r="I132" s="37">
        <v>2.7900000000000001E-2</v>
      </c>
      <c r="J132" s="28">
        <f t="shared" si="29"/>
        <v>474739.70232600009</v>
      </c>
      <c r="L132" s="37">
        <v>4.0899999999999999E-2</v>
      </c>
      <c r="N132" s="28">
        <f t="shared" si="30"/>
        <v>695944.58154600009</v>
      </c>
      <c r="O132" s="28">
        <f t="shared" si="31"/>
        <v>221204.87922</v>
      </c>
      <c r="Q132" s="27">
        <v>144645.87052195799</v>
      </c>
      <c r="R132" s="27">
        <v>76559.008698041987</v>
      </c>
      <c r="S132" s="27">
        <v>0</v>
      </c>
      <c r="T132" s="27">
        <v>0</v>
      </c>
      <c r="U132" s="27">
        <v>0</v>
      </c>
      <c r="V132" s="28">
        <f t="shared" si="15"/>
        <v>0</v>
      </c>
    </row>
    <row r="133" spans="2:22" x14ac:dyDescent="0.2">
      <c r="B133" s="26" t="s">
        <v>29</v>
      </c>
      <c r="C133" s="26" t="s">
        <v>158</v>
      </c>
      <c r="D133" s="26">
        <f t="shared" si="28"/>
        <v>335000</v>
      </c>
      <c r="E133" s="36">
        <v>335</v>
      </c>
      <c r="F133" s="26" t="s">
        <v>36</v>
      </c>
      <c r="G133" s="27">
        <v>3308646.69</v>
      </c>
      <c r="I133" s="37">
        <v>8.0000000000000002E-3</v>
      </c>
      <c r="J133" s="28">
        <f t="shared" si="29"/>
        <v>26469.17352</v>
      </c>
      <c r="L133" s="37">
        <v>1.66E-2</v>
      </c>
      <c r="N133" s="28">
        <f t="shared" si="30"/>
        <v>54923.535054</v>
      </c>
      <c r="O133" s="28">
        <f t="shared" si="31"/>
        <v>28454.361534</v>
      </c>
      <c r="Q133" s="27">
        <v>18606.3070070826</v>
      </c>
      <c r="R133" s="27">
        <v>9848.0545269173999</v>
      </c>
      <c r="S133" s="27">
        <v>0</v>
      </c>
      <c r="T133" s="27">
        <v>0</v>
      </c>
      <c r="U133" s="27">
        <v>0</v>
      </c>
      <c r="V133" s="28">
        <f t="shared" si="15"/>
        <v>0</v>
      </c>
    </row>
    <row r="134" spans="2:22" x14ac:dyDescent="0.2">
      <c r="B134" s="26" t="s">
        <v>29</v>
      </c>
      <c r="C134" s="26" t="s">
        <v>158</v>
      </c>
      <c r="D134" s="26">
        <f t="shared" si="28"/>
        <v>335100</v>
      </c>
      <c r="E134" s="26">
        <v>335.1</v>
      </c>
      <c r="F134" s="26" t="s">
        <v>142</v>
      </c>
      <c r="G134" s="27">
        <v>355980.02</v>
      </c>
      <c r="I134" s="37">
        <v>7.4000000000000003E-3</v>
      </c>
      <c r="J134" s="28">
        <f t="shared" si="29"/>
        <v>2634.252148</v>
      </c>
      <c r="L134" s="37">
        <v>1.18E-2</v>
      </c>
      <c r="N134" s="28">
        <f t="shared" si="30"/>
        <v>4200.5642360000002</v>
      </c>
      <c r="O134" s="28">
        <f t="shared" si="31"/>
        <v>1566.3120880000001</v>
      </c>
      <c r="Q134" s="27">
        <v>1024.2114743432001</v>
      </c>
      <c r="R134" s="27">
        <v>542.10061365679996</v>
      </c>
      <c r="S134" s="27">
        <v>0</v>
      </c>
      <c r="T134" s="27">
        <v>0</v>
      </c>
      <c r="U134" s="27">
        <v>0</v>
      </c>
      <c r="V134" s="28">
        <f t="shared" si="15"/>
        <v>0</v>
      </c>
    </row>
    <row r="135" spans="2:22" x14ac:dyDescent="0.2">
      <c r="B135" s="26" t="s">
        <v>29</v>
      </c>
      <c r="C135" s="26" t="s">
        <v>158</v>
      </c>
      <c r="D135" s="26">
        <f t="shared" si="28"/>
        <v>335150</v>
      </c>
      <c r="E135" s="26">
        <v>335.15</v>
      </c>
      <c r="F135" s="26" t="s">
        <v>142</v>
      </c>
      <c r="G135" s="27">
        <v>451088.25</v>
      </c>
      <c r="I135" s="37">
        <v>1.2800000000000001E-2</v>
      </c>
      <c r="J135" s="28">
        <f t="shared" si="29"/>
        <v>5773.9296000000004</v>
      </c>
      <c r="L135" s="37">
        <v>2.63E-2</v>
      </c>
      <c r="N135" s="28">
        <f t="shared" si="30"/>
        <v>11863.620975</v>
      </c>
      <c r="O135" s="28">
        <f t="shared" si="31"/>
        <v>6089.6913749999994</v>
      </c>
      <c r="Q135" s="27">
        <v>3982.0491901124997</v>
      </c>
      <c r="R135" s="27">
        <v>2107.6421848874998</v>
      </c>
      <c r="S135" s="27">
        <v>0</v>
      </c>
      <c r="T135" s="27">
        <v>0</v>
      </c>
      <c r="U135" s="27">
        <v>0</v>
      </c>
      <c r="V135" s="28">
        <f t="shared" si="15"/>
        <v>0</v>
      </c>
    </row>
    <row r="136" spans="2:22" x14ac:dyDescent="0.2">
      <c r="B136" s="26" t="s">
        <v>29</v>
      </c>
      <c r="C136" s="26" t="s">
        <v>158</v>
      </c>
      <c r="D136" s="26">
        <f t="shared" si="28"/>
        <v>335200</v>
      </c>
      <c r="E136" s="26">
        <v>335.2</v>
      </c>
      <c r="F136" s="26" t="s">
        <v>143</v>
      </c>
      <c r="G136" s="27">
        <v>39962.49</v>
      </c>
      <c r="I136" s="37">
        <v>1.61E-2</v>
      </c>
      <c r="J136" s="28">
        <f t="shared" si="29"/>
        <v>643.39608899999996</v>
      </c>
      <c r="L136" s="37">
        <v>2.6800000000000001E-2</v>
      </c>
      <c r="N136" s="28">
        <f t="shared" si="30"/>
        <v>1070.9947319999999</v>
      </c>
      <c r="O136" s="28">
        <f t="shared" si="31"/>
        <v>427.59864299999992</v>
      </c>
      <c r="Q136" s="27">
        <v>279.60675265769993</v>
      </c>
      <c r="R136" s="27">
        <v>147.99189034229997</v>
      </c>
      <c r="S136" s="27">
        <v>0</v>
      </c>
      <c r="T136" s="27">
        <v>0</v>
      </c>
      <c r="U136" s="27">
        <v>0</v>
      </c>
      <c r="V136" s="28">
        <f t="shared" si="15"/>
        <v>0</v>
      </c>
    </row>
    <row r="137" spans="2:22" x14ac:dyDescent="0.2">
      <c r="B137" s="26" t="s">
        <v>29</v>
      </c>
      <c r="C137" s="26" t="s">
        <v>158</v>
      </c>
      <c r="D137" s="26">
        <f t="shared" si="28"/>
        <v>336000</v>
      </c>
      <c r="E137" s="118">
        <v>336</v>
      </c>
      <c r="F137" s="42" t="s">
        <v>144</v>
      </c>
      <c r="G137" s="119">
        <v>259749.63</v>
      </c>
      <c r="H137" s="42"/>
      <c r="I137" s="120">
        <v>1.89E-2</v>
      </c>
      <c r="J137" s="121">
        <f t="shared" si="29"/>
        <v>4909.2680069999997</v>
      </c>
      <c r="K137" s="42"/>
      <c r="L137" s="120">
        <v>2.9600000000000001E-2</v>
      </c>
      <c r="N137" s="28">
        <f t="shared" si="30"/>
        <v>7688.5890480000007</v>
      </c>
      <c r="O137" s="28">
        <f t="shared" si="31"/>
        <v>2779.3210410000011</v>
      </c>
      <c r="Q137" s="27">
        <v>1817.3980287099007</v>
      </c>
      <c r="R137" s="27">
        <v>961.92301229010013</v>
      </c>
      <c r="S137" s="27">
        <v>0</v>
      </c>
      <c r="T137" s="27">
        <v>0</v>
      </c>
      <c r="U137" s="27">
        <v>0</v>
      </c>
      <c r="V137" s="28">
        <f t="shared" ref="V137:V200" si="32">SUM(Q137:U137)-O137</f>
        <v>0</v>
      </c>
    </row>
    <row r="138" spans="2:22" x14ac:dyDescent="0.2">
      <c r="F138" s="26" t="s">
        <v>38</v>
      </c>
      <c r="G138" s="40">
        <f>SUM(G119:G137)</f>
        <v>198133688.88000003</v>
      </c>
      <c r="J138" s="40">
        <f>SUM(J119:J137)</f>
        <v>3575505.8623520001</v>
      </c>
      <c r="N138" s="117">
        <f>SUM(N119:N137)</f>
        <v>4494865.6428500004</v>
      </c>
      <c r="O138" s="117">
        <f>SUM(O119:O137)</f>
        <v>919359.78049800033</v>
      </c>
      <c r="P138" s="42"/>
      <c r="Q138" s="117">
        <f>SUM(Q119:Q137)</f>
        <v>601169.36046764231</v>
      </c>
      <c r="R138" s="117">
        <f>SUM(R119:R137)</f>
        <v>318190.42003035784</v>
      </c>
      <c r="S138" s="40">
        <f>SUM(S119:S137)</f>
        <v>0</v>
      </c>
      <c r="T138" s="40">
        <f>SUM(T119:T137)</f>
        <v>0</v>
      </c>
      <c r="U138" s="40">
        <f>SUM(U119:U137)</f>
        <v>0</v>
      </c>
      <c r="V138" s="28">
        <f t="shared" si="32"/>
        <v>0</v>
      </c>
    </row>
    <row r="139" spans="2:22" x14ac:dyDescent="0.2">
      <c r="J139" s="28"/>
      <c r="N139" s="28"/>
      <c r="O139" s="28"/>
      <c r="Q139" s="28"/>
      <c r="R139" s="28"/>
      <c r="S139" s="28"/>
      <c r="T139" s="28"/>
      <c r="U139" s="28"/>
      <c r="V139" s="28">
        <f t="shared" si="32"/>
        <v>0</v>
      </c>
    </row>
    <row r="140" spans="2:22" x14ac:dyDescent="0.2">
      <c r="F140" s="26" t="s">
        <v>42</v>
      </c>
      <c r="J140" s="28"/>
      <c r="N140" s="28"/>
      <c r="O140" s="28"/>
      <c r="Q140" s="28"/>
      <c r="R140" s="28"/>
      <c r="S140" s="28"/>
      <c r="T140" s="28"/>
      <c r="U140" s="28"/>
      <c r="V140" s="28">
        <f t="shared" si="32"/>
        <v>0</v>
      </c>
    </row>
    <row r="141" spans="2:22" x14ac:dyDescent="0.2">
      <c r="B141" s="26" t="s">
        <v>29</v>
      </c>
      <c r="C141" s="26" t="s">
        <v>43</v>
      </c>
      <c r="D141" s="26">
        <f t="shared" ref="D141:D151" si="33">E141*1000</f>
        <v>330300</v>
      </c>
      <c r="E141" s="26">
        <v>330.3</v>
      </c>
      <c r="F141" s="26" t="s">
        <v>44</v>
      </c>
      <c r="G141" s="27">
        <v>23166.89</v>
      </c>
      <c r="I141" s="37">
        <v>4.0300000000000002E-2</v>
      </c>
      <c r="J141" s="28">
        <f t="shared" ref="J141:J152" si="34">G141*I141</f>
        <v>933.62566700000002</v>
      </c>
      <c r="L141" s="37">
        <v>2.0799999999999999E-2</v>
      </c>
      <c r="N141" s="28">
        <f t="shared" ref="N141:N151" si="35">G141*L141</f>
        <v>481.87131199999999</v>
      </c>
      <c r="O141" s="28">
        <f t="shared" ref="O141:O151" si="36">N141-J141</f>
        <v>-451.75435500000003</v>
      </c>
      <c r="Q141" s="27">
        <v>-295.40217273449997</v>
      </c>
      <c r="R141" s="27">
        <v>-156.35218226549998</v>
      </c>
      <c r="S141" s="27">
        <v>0</v>
      </c>
      <c r="T141" s="27">
        <v>0</v>
      </c>
      <c r="U141" s="27">
        <v>0</v>
      </c>
      <c r="V141" s="28">
        <f t="shared" si="32"/>
        <v>0</v>
      </c>
    </row>
    <row r="142" spans="2:22" x14ac:dyDescent="0.2">
      <c r="B142" s="26" t="s">
        <v>29</v>
      </c>
      <c r="C142" s="26" t="s">
        <v>43</v>
      </c>
      <c r="D142" s="26">
        <f t="shared" si="33"/>
        <v>330400</v>
      </c>
      <c r="E142" s="26">
        <v>330.4</v>
      </c>
      <c r="F142" s="26" t="s">
        <v>45</v>
      </c>
      <c r="G142" s="27">
        <v>2708437.11</v>
      </c>
      <c r="I142" s="37">
        <v>2.81E-2</v>
      </c>
      <c r="J142" s="28">
        <f t="shared" si="34"/>
        <v>76107.082790999993</v>
      </c>
      <c r="L142" s="37">
        <v>1.7299999999999999E-2</v>
      </c>
      <c r="N142" s="28">
        <f t="shared" si="35"/>
        <v>46855.962002999993</v>
      </c>
      <c r="O142" s="28">
        <f t="shared" si="36"/>
        <v>-29251.120788</v>
      </c>
      <c r="Q142" s="27">
        <v>-19127.307883273203</v>
      </c>
      <c r="R142" s="27">
        <v>-10123.812904726798</v>
      </c>
      <c r="S142" s="27">
        <v>0</v>
      </c>
      <c r="T142" s="27">
        <v>0</v>
      </c>
      <c r="U142" s="27">
        <v>0</v>
      </c>
      <c r="V142" s="28">
        <f t="shared" si="32"/>
        <v>0</v>
      </c>
    </row>
    <row r="143" spans="2:22" x14ac:dyDescent="0.2">
      <c r="B143" s="26" t="s">
        <v>29</v>
      </c>
      <c r="C143" s="26" t="s">
        <v>43</v>
      </c>
      <c r="D143" s="26">
        <f t="shared" si="33"/>
        <v>331000</v>
      </c>
      <c r="E143" s="36">
        <v>331</v>
      </c>
      <c r="F143" s="26" t="s">
        <v>31</v>
      </c>
      <c r="G143" s="27">
        <v>2859474.21</v>
      </c>
      <c r="I143" s="37">
        <v>2.0899999999999998E-2</v>
      </c>
      <c r="J143" s="28">
        <f t="shared" si="34"/>
        <v>59763.010988999995</v>
      </c>
      <c r="L143" s="37">
        <v>1.8100000000000002E-2</v>
      </c>
      <c r="N143" s="28">
        <f t="shared" si="35"/>
        <v>51756.483201000003</v>
      </c>
      <c r="O143" s="28">
        <f t="shared" si="36"/>
        <v>-8006.5277879999921</v>
      </c>
      <c r="Q143" s="27">
        <v>-5235.4685205731948</v>
      </c>
      <c r="R143" s="27">
        <v>-2771.0592674267973</v>
      </c>
      <c r="S143" s="27">
        <v>0</v>
      </c>
      <c r="T143" s="27">
        <v>0</v>
      </c>
      <c r="U143" s="27">
        <v>0</v>
      </c>
      <c r="V143" s="28">
        <f t="shared" si="32"/>
        <v>0</v>
      </c>
    </row>
    <row r="144" spans="2:22" x14ac:dyDescent="0.2">
      <c r="B144" s="26" t="s">
        <v>29</v>
      </c>
      <c r="C144" s="26" t="s">
        <v>43</v>
      </c>
      <c r="D144" s="26">
        <f t="shared" si="33"/>
        <v>331100</v>
      </c>
      <c r="E144" s="26">
        <v>331.1</v>
      </c>
      <c r="F144" s="26" t="s">
        <v>46</v>
      </c>
      <c r="G144" s="27">
        <v>2664.78</v>
      </c>
      <c r="I144" s="37">
        <v>1.35E-2</v>
      </c>
      <c r="J144" s="28">
        <f t="shared" si="34"/>
        <v>35.974530000000001</v>
      </c>
      <c r="L144" s="37">
        <v>1.1000000000000001E-3</v>
      </c>
      <c r="N144" s="28">
        <f t="shared" si="35"/>
        <v>2.9312580000000006</v>
      </c>
      <c r="O144" s="28">
        <f t="shared" si="36"/>
        <v>-33.043272000000002</v>
      </c>
      <c r="Q144" s="27">
        <v>-21.606995560800001</v>
      </c>
      <c r="R144" s="27">
        <v>-11.436276439199998</v>
      </c>
      <c r="S144" s="27">
        <v>0</v>
      </c>
      <c r="T144" s="27">
        <v>0</v>
      </c>
      <c r="U144" s="27">
        <v>0</v>
      </c>
      <c r="V144" s="28">
        <f t="shared" si="32"/>
        <v>0</v>
      </c>
    </row>
    <row r="145" spans="2:22" x14ac:dyDescent="0.2">
      <c r="B145" s="26" t="s">
        <v>29</v>
      </c>
      <c r="C145" s="26" t="s">
        <v>43</v>
      </c>
      <c r="D145" s="26">
        <f t="shared" si="33"/>
        <v>331200</v>
      </c>
      <c r="E145" s="26">
        <v>331.2</v>
      </c>
      <c r="F145" s="26" t="s">
        <v>47</v>
      </c>
      <c r="G145" s="27">
        <v>871856.36</v>
      </c>
      <c r="I145" s="37">
        <v>2.29E-2</v>
      </c>
      <c r="J145" s="28">
        <f t="shared" si="34"/>
        <v>19965.510643999998</v>
      </c>
      <c r="L145" s="37">
        <v>2.6699999999999998E-2</v>
      </c>
      <c r="N145" s="28">
        <f t="shared" si="35"/>
        <v>23278.564811999997</v>
      </c>
      <c r="O145" s="28">
        <f t="shared" si="36"/>
        <v>3313.0541679999988</v>
      </c>
      <c r="Q145" s="27">
        <v>2166.4061204551999</v>
      </c>
      <c r="R145" s="27">
        <v>1146.6480475447988</v>
      </c>
      <c r="S145" s="27">
        <v>0</v>
      </c>
      <c r="T145" s="27">
        <v>0</v>
      </c>
      <c r="U145" s="27">
        <v>0</v>
      </c>
      <c r="V145" s="28">
        <f t="shared" si="32"/>
        <v>0</v>
      </c>
    </row>
    <row r="146" spans="2:22" x14ac:dyDescent="0.2">
      <c r="B146" s="26" t="s">
        <v>29</v>
      </c>
      <c r="C146" s="26" t="s">
        <v>43</v>
      </c>
      <c r="D146" s="26">
        <f t="shared" si="33"/>
        <v>332000</v>
      </c>
      <c r="E146" s="36">
        <v>332</v>
      </c>
      <c r="F146" s="26" t="s">
        <v>48</v>
      </c>
      <c r="G146" s="27">
        <v>25345103.16</v>
      </c>
      <c r="I146" s="37">
        <v>1.7100000000000001E-2</v>
      </c>
      <c r="J146" s="28">
        <f t="shared" si="34"/>
        <v>433401.26403600001</v>
      </c>
      <c r="L146" s="37">
        <v>2.3599999999999999E-2</v>
      </c>
      <c r="N146" s="28">
        <f t="shared" si="35"/>
        <v>598144.43457599997</v>
      </c>
      <c r="O146" s="28">
        <f t="shared" si="36"/>
        <v>164743.17053999996</v>
      </c>
      <c r="Q146" s="27">
        <v>107725.55921610596</v>
      </c>
      <c r="R146" s="27">
        <v>57017.611323894002</v>
      </c>
      <c r="S146" s="27">
        <v>0</v>
      </c>
      <c r="T146" s="27">
        <v>0</v>
      </c>
      <c r="U146" s="27">
        <v>0</v>
      </c>
      <c r="V146" s="28">
        <f t="shared" si="32"/>
        <v>0</v>
      </c>
    </row>
    <row r="147" spans="2:22" x14ac:dyDescent="0.2">
      <c r="B147" s="26" t="s">
        <v>29</v>
      </c>
      <c r="C147" s="26" t="s">
        <v>43</v>
      </c>
      <c r="D147" s="26">
        <f t="shared" si="33"/>
        <v>332100</v>
      </c>
      <c r="E147" s="26">
        <v>332.1</v>
      </c>
      <c r="F147" s="26" t="s">
        <v>49</v>
      </c>
      <c r="G147" s="27">
        <v>885404.99</v>
      </c>
      <c r="I147" s="37">
        <v>1.9699999999999999E-2</v>
      </c>
      <c r="J147" s="28">
        <f t="shared" si="34"/>
        <v>17442.478303</v>
      </c>
      <c r="L147" s="37">
        <v>2.4399999999999998E-2</v>
      </c>
      <c r="N147" s="28">
        <f t="shared" si="35"/>
        <v>21603.881755999999</v>
      </c>
      <c r="O147" s="28">
        <f t="shared" si="36"/>
        <v>4161.403452999999</v>
      </c>
      <c r="Q147" s="27">
        <v>2721.1417179167001</v>
      </c>
      <c r="R147" s="27">
        <v>1440.2617350832998</v>
      </c>
      <c r="S147" s="27">
        <v>0</v>
      </c>
      <c r="T147" s="27">
        <v>0</v>
      </c>
      <c r="U147" s="27">
        <v>0</v>
      </c>
      <c r="V147" s="28">
        <f t="shared" si="32"/>
        <v>0</v>
      </c>
    </row>
    <row r="148" spans="2:22" x14ac:dyDescent="0.2">
      <c r="B148" s="26" t="s">
        <v>29</v>
      </c>
      <c r="C148" s="26" t="s">
        <v>43</v>
      </c>
      <c r="D148" s="26">
        <f t="shared" si="33"/>
        <v>332200</v>
      </c>
      <c r="E148" s="26">
        <v>332.2</v>
      </c>
      <c r="F148" s="26" t="s">
        <v>50</v>
      </c>
      <c r="G148" s="27">
        <v>207277.62</v>
      </c>
      <c r="I148" s="37">
        <v>1.78E-2</v>
      </c>
      <c r="J148" s="28">
        <f t="shared" si="34"/>
        <v>3689.5416359999999</v>
      </c>
      <c r="L148" s="37">
        <v>2.64E-2</v>
      </c>
      <c r="N148" s="28">
        <f t="shared" si="35"/>
        <v>5472.1291679999995</v>
      </c>
      <c r="O148" s="28">
        <f t="shared" si="36"/>
        <v>1782.5875319999996</v>
      </c>
      <c r="Q148" s="27">
        <v>1165.6339871748</v>
      </c>
      <c r="R148" s="27">
        <v>616.95354482519974</v>
      </c>
      <c r="S148" s="27">
        <v>0</v>
      </c>
      <c r="T148" s="27">
        <v>0</v>
      </c>
      <c r="U148" s="27">
        <v>0</v>
      </c>
      <c r="V148" s="28">
        <f t="shared" si="32"/>
        <v>0</v>
      </c>
    </row>
    <row r="149" spans="2:22" x14ac:dyDescent="0.2">
      <c r="B149" s="26" t="s">
        <v>29</v>
      </c>
      <c r="C149" s="26" t="s">
        <v>43</v>
      </c>
      <c r="D149" s="26">
        <f t="shared" si="33"/>
        <v>333000</v>
      </c>
      <c r="E149" s="36">
        <v>333</v>
      </c>
      <c r="F149" s="26" t="s">
        <v>51</v>
      </c>
      <c r="G149" s="27">
        <v>2233650.87</v>
      </c>
      <c r="I149" s="37">
        <v>2.4199999999999999E-2</v>
      </c>
      <c r="J149" s="28">
        <f t="shared" si="34"/>
        <v>54054.351053999999</v>
      </c>
      <c r="L149" s="37">
        <v>7.9000000000000008E-3</v>
      </c>
      <c r="N149" s="28">
        <f t="shared" si="35"/>
        <v>17645.841873000001</v>
      </c>
      <c r="O149" s="28">
        <f t="shared" si="36"/>
        <v>-36408.509181000001</v>
      </c>
      <c r="Q149" s="27">
        <v>-23807.524153455903</v>
      </c>
      <c r="R149" s="27">
        <v>-12600.985027544099</v>
      </c>
      <c r="S149" s="27">
        <v>0</v>
      </c>
      <c r="T149" s="27">
        <v>0</v>
      </c>
      <c r="U149" s="27">
        <v>0</v>
      </c>
      <c r="V149" s="28">
        <f t="shared" si="32"/>
        <v>0</v>
      </c>
    </row>
    <row r="150" spans="2:22" x14ac:dyDescent="0.2">
      <c r="B150" s="26" t="s">
        <v>29</v>
      </c>
      <c r="C150" s="26" t="s">
        <v>43</v>
      </c>
      <c r="D150" s="26">
        <f t="shared" si="33"/>
        <v>334000</v>
      </c>
      <c r="E150" s="36">
        <v>334</v>
      </c>
      <c r="F150" s="26" t="s">
        <v>35</v>
      </c>
      <c r="G150" s="27">
        <v>1238855.19</v>
      </c>
      <c r="I150" s="37">
        <v>2.7799999999999998E-2</v>
      </c>
      <c r="J150" s="28">
        <f t="shared" si="34"/>
        <v>34440.174282</v>
      </c>
      <c r="L150" s="37">
        <v>1.2E-2</v>
      </c>
      <c r="N150" s="28">
        <f t="shared" si="35"/>
        <v>14866.262279999999</v>
      </c>
      <c r="O150" s="28">
        <f t="shared" si="36"/>
        <v>-19573.912002000001</v>
      </c>
      <c r="Q150" s="27">
        <v>-12799.381058107801</v>
      </c>
      <c r="R150" s="27">
        <v>-6774.5309438922004</v>
      </c>
      <c r="S150" s="27">
        <v>0</v>
      </c>
      <c r="T150" s="27">
        <v>0</v>
      </c>
      <c r="U150" s="27">
        <v>0</v>
      </c>
      <c r="V150" s="28">
        <f t="shared" si="32"/>
        <v>0</v>
      </c>
    </row>
    <row r="151" spans="2:22" x14ac:dyDescent="0.2">
      <c r="B151" s="26" t="s">
        <v>29</v>
      </c>
      <c r="C151" s="26" t="s">
        <v>43</v>
      </c>
      <c r="D151" s="26">
        <f t="shared" si="33"/>
        <v>335000</v>
      </c>
      <c r="E151" s="36">
        <v>335</v>
      </c>
      <c r="F151" s="26" t="s">
        <v>36</v>
      </c>
      <c r="G151" s="27">
        <v>743233.17</v>
      </c>
      <c r="I151" s="37">
        <v>1.15E-2</v>
      </c>
      <c r="J151" s="28">
        <f t="shared" si="34"/>
        <v>8547.1814549999999</v>
      </c>
      <c r="L151" s="37">
        <v>2.3900000000000001E-2</v>
      </c>
      <c r="N151" s="28">
        <f t="shared" si="35"/>
        <v>17763.272763000001</v>
      </c>
      <c r="O151" s="28">
        <f t="shared" si="36"/>
        <v>9216.0913080000009</v>
      </c>
      <c r="Q151" s="27">
        <v>6026.4021063012005</v>
      </c>
      <c r="R151" s="27">
        <v>3189.6892016988004</v>
      </c>
      <c r="S151" s="27">
        <v>0</v>
      </c>
      <c r="T151" s="27">
        <v>0</v>
      </c>
      <c r="U151" s="27">
        <v>0</v>
      </c>
      <c r="V151" s="28">
        <f t="shared" si="32"/>
        <v>0</v>
      </c>
    </row>
    <row r="152" spans="2:22" x14ac:dyDescent="0.2">
      <c r="B152" s="26" t="s">
        <v>29</v>
      </c>
      <c r="C152" s="26" t="s">
        <v>43</v>
      </c>
      <c r="D152" s="110">
        <v>336000</v>
      </c>
      <c r="E152" s="111">
        <v>336</v>
      </c>
      <c r="F152" s="110" t="s">
        <v>36</v>
      </c>
      <c r="G152" s="112">
        <v>577943.72</v>
      </c>
      <c r="H152" s="110"/>
      <c r="I152" s="114">
        <v>1.9599999999999999E-2</v>
      </c>
      <c r="J152" s="115">
        <f t="shared" si="34"/>
        <v>11327.696911999999</v>
      </c>
      <c r="K152" s="110"/>
      <c r="L152" s="114">
        <v>2.9600000000000001E-2</v>
      </c>
      <c r="N152" s="28">
        <f>G152*L152</f>
        <v>17107.134112</v>
      </c>
      <c r="O152" s="28">
        <f>N152-J152</f>
        <v>5779.4372000000003</v>
      </c>
      <c r="Q152" s="27">
        <v>3779.1739850800004</v>
      </c>
      <c r="R152" s="27">
        <v>2000.2632149199999</v>
      </c>
      <c r="S152" s="27"/>
      <c r="T152" s="27"/>
      <c r="U152" s="27"/>
      <c r="V152" s="28">
        <f t="shared" si="32"/>
        <v>0</v>
      </c>
    </row>
    <row r="153" spans="2:22" x14ac:dyDescent="0.2">
      <c r="F153" s="26" t="s">
        <v>38</v>
      </c>
      <c r="G153" s="40">
        <f>SUM(G141:G152)</f>
        <v>37697068.07</v>
      </c>
      <c r="J153" s="40">
        <f>SUM(J141:J152)</f>
        <v>719707.89229899994</v>
      </c>
      <c r="N153" s="40">
        <f>SUM(N141:N152)</f>
        <v>814978.76911399991</v>
      </c>
      <c r="O153" s="40">
        <f>SUM(O141:O152)</f>
        <v>95270.876814999981</v>
      </c>
      <c r="Q153" s="40">
        <f>SUM(Q141:Q152)</f>
        <v>62297.626349328486</v>
      </c>
      <c r="R153" s="40">
        <f>SUM(R141:R152)</f>
        <v>32973.25046567151</v>
      </c>
      <c r="S153" s="40">
        <f>SUM(S141:S152)</f>
        <v>0</v>
      </c>
      <c r="T153" s="40">
        <f>SUM(T141:T152)</f>
        <v>0</v>
      </c>
      <c r="U153" s="40">
        <f>SUM(U141:U152)</f>
        <v>0</v>
      </c>
      <c r="V153" s="28">
        <f t="shared" si="32"/>
        <v>0</v>
      </c>
    </row>
    <row r="154" spans="2:22" x14ac:dyDescent="0.2">
      <c r="J154" s="28"/>
      <c r="N154" s="28"/>
      <c r="O154" s="28"/>
      <c r="Q154" s="28"/>
      <c r="R154" s="28"/>
      <c r="S154" s="28"/>
      <c r="T154" s="28"/>
      <c r="U154" s="28"/>
      <c r="V154" s="28">
        <f t="shared" si="32"/>
        <v>0</v>
      </c>
    </row>
    <row r="155" spans="2:22" x14ac:dyDescent="0.2">
      <c r="F155" s="26" t="s">
        <v>159</v>
      </c>
      <c r="J155" s="28"/>
      <c r="N155" s="28"/>
      <c r="O155" s="28"/>
      <c r="Q155" s="28"/>
      <c r="R155" s="28"/>
      <c r="S155" s="28"/>
      <c r="T155" s="28"/>
      <c r="U155" s="28"/>
      <c r="V155" s="28">
        <f t="shared" si="32"/>
        <v>0</v>
      </c>
    </row>
    <row r="156" spans="2:22" x14ac:dyDescent="0.2">
      <c r="B156" s="26" t="s">
        <v>29</v>
      </c>
      <c r="C156" s="26" t="s">
        <v>160</v>
      </c>
      <c r="D156" s="26">
        <f t="shared" ref="D156:D163" si="37">E156*1000</f>
        <v>330300</v>
      </c>
      <c r="E156" s="36">
        <v>330.3</v>
      </c>
      <c r="F156" s="26" t="s">
        <v>44</v>
      </c>
      <c r="G156" s="27">
        <v>63563.76</v>
      </c>
      <c r="I156" s="37">
        <v>3.6600000000000001E-2</v>
      </c>
      <c r="J156" s="28">
        <f t="shared" ref="J156:J163" si="38">G156*I156</f>
        <v>2326.4336160000003</v>
      </c>
      <c r="L156" s="37">
        <v>1.38E-2</v>
      </c>
      <c r="N156" s="28">
        <f t="shared" ref="N156:N163" si="39">G156*L156</f>
        <v>877.17988800000001</v>
      </c>
      <c r="O156" s="28">
        <f t="shared" ref="O156:O163" si="40">N156-J156</f>
        <v>-1449.2537280000001</v>
      </c>
      <c r="Q156" s="27">
        <v>-947.66701273920023</v>
      </c>
      <c r="R156" s="27">
        <v>-501.58671526080002</v>
      </c>
      <c r="S156" s="27">
        <v>0</v>
      </c>
      <c r="T156" s="27">
        <v>0</v>
      </c>
      <c r="U156" s="27">
        <v>0</v>
      </c>
      <c r="V156" s="28">
        <f t="shared" si="32"/>
        <v>0</v>
      </c>
    </row>
    <row r="157" spans="2:22" x14ac:dyDescent="0.2">
      <c r="B157" s="26" t="s">
        <v>29</v>
      </c>
      <c r="C157" s="26" t="s">
        <v>160</v>
      </c>
      <c r="D157" s="26">
        <f t="shared" si="37"/>
        <v>331000</v>
      </c>
      <c r="E157" s="36">
        <v>331</v>
      </c>
      <c r="F157" s="26" t="s">
        <v>31</v>
      </c>
      <c r="G157" s="27">
        <v>968637.17</v>
      </c>
      <c r="I157" s="37">
        <v>1.77E-2</v>
      </c>
      <c r="J157" s="28">
        <f t="shared" si="38"/>
        <v>17144.877909000003</v>
      </c>
      <c r="L157" s="37">
        <v>1.32E-2</v>
      </c>
      <c r="N157" s="28">
        <f t="shared" si="39"/>
        <v>12786.010644</v>
      </c>
      <c r="O157" s="28">
        <f t="shared" si="40"/>
        <v>-4358.8672650000026</v>
      </c>
      <c r="Q157" s="27">
        <v>-2850.2633045835009</v>
      </c>
      <c r="R157" s="27">
        <v>-1508.6039604165007</v>
      </c>
      <c r="S157" s="27">
        <v>0</v>
      </c>
      <c r="T157" s="27">
        <v>0</v>
      </c>
      <c r="U157" s="27">
        <v>0</v>
      </c>
      <c r="V157" s="28">
        <f t="shared" si="32"/>
        <v>0</v>
      </c>
    </row>
    <row r="158" spans="2:22" x14ac:dyDescent="0.2">
      <c r="B158" s="26" t="s">
        <v>29</v>
      </c>
      <c r="C158" s="26" t="s">
        <v>160</v>
      </c>
      <c r="D158" s="26">
        <f t="shared" si="37"/>
        <v>331200</v>
      </c>
      <c r="E158" s="36">
        <v>331.2</v>
      </c>
      <c r="F158" s="26" t="s">
        <v>47</v>
      </c>
      <c r="G158" s="27">
        <v>5979.7</v>
      </c>
      <c r="I158" s="37">
        <v>1.6500000000000001E-2</v>
      </c>
      <c r="J158" s="28">
        <f t="shared" si="38"/>
        <v>98.665050000000008</v>
      </c>
      <c r="L158" s="37">
        <v>2.0400000000000001E-2</v>
      </c>
      <c r="N158" s="28">
        <f t="shared" si="39"/>
        <v>121.98588000000001</v>
      </c>
      <c r="O158" s="28">
        <f t="shared" si="40"/>
        <v>23.320830000000001</v>
      </c>
      <c r="Q158" s="27">
        <v>15.249490736999988</v>
      </c>
      <c r="R158" s="27">
        <v>8.0713392629999987</v>
      </c>
      <c r="S158" s="27">
        <v>0</v>
      </c>
      <c r="T158" s="27">
        <v>0</v>
      </c>
      <c r="U158" s="27">
        <v>0</v>
      </c>
      <c r="V158" s="28">
        <f t="shared" si="32"/>
        <v>0</v>
      </c>
    </row>
    <row r="159" spans="2:22" x14ac:dyDescent="0.2">
      <c r="B159" s="26" t="s">
        <v>29</v>
      </c>
      <c r="C159" s="26" t="s">
        <v>160</v>
      </c>
      <c r="D159" s="26">
        <f t="shared" si="37"/>
        <v>332000</v>
      </c>
      <c r="E159" s="36">
        <v>332</v>
      </c>
      <c r="F159" s="26" t="s">
        <v>48</v>
      </c>
      <c r="G159" s="27">
        <v>7607240.7000000002</v>
      </c>
      <c r="I159" s="37">
        <v>1.8499999999999999E-2</v>
      </c>
      <c r="J159" s="28">
        <f t="shared" si="38"/>
        <v>140733.95295000001</v>
      </c>
      <c r="L159" s="37">
        <v>1.8200000000000001E-2</v>
      </c>
      <c r="N159" s="28">
        <f t="shared" si="39"/>
        <v>138451.78074000002</v>
      </c>
      <c r="O159" s="28">
        <f t="shared" si="40"/>
        <v>-2282.1722099999897</v>
      </c>
      <c r="Q159" s="27">
        <v>-1492.312408118989</v>
      </c>
      <c r="R159" s="27">
        <v>-789.85980188099347</v>
      </c>
      <c r="S159" s="27">
        <v>0</v>
      </c>
      <c r="T159" s="27">
        <v>0</v>
      </c>
      <c r="U159" s="27">
        <v>0</v>
      </c>
      <c r="V159" s="28">
        <f t="shared" si="32"/>
        <v>7.2759576141834259E-12</v>
      </c>
    </row>
    <row r="160" spans="2:22" x14ac:dyDescent="0.2">
      <c r="B160" s="26" t="s">
        <v>29</v>
      </c>
      <c r="C160" s="26" t="s">
        <v>160</v>
      </c>
      <c r="D160" s="26">
        <f t="shared" si="37"/>
        <v>333000</v>
      </c>
      <c r="E160" s="36">
        <v>333</v>
      </c>
      <c r="F160" s="26" t="s">
        <v>51</v>
      </c>
      <c r="G160" s="27">
        <v>1166450.56</v>
      </c>
      <c r="I160" s="37">
        <v>2.53E-2</v>
      </c>
      <c r="J160" s="28">
        <f t="shared" si="38"/>
        <v>29511.199167999999</v>
      </c>
      <c r="L160" s="37">
        <v>2.2000000000000001E-3</v>
      </c>
      <c r="N160" s="28">
        <f t="shared" si="39"/>
        <v>2566.1912320000001</v>
      </c>
      <c r="O160" s="28">
        <f t="shared" si="40"/>
        <v>-26945.007935999998</v>
      </c>
      <c r="Q160" s="27">
        <v>-17619.3406893504</v>
      </c>
      <c r="R160" s="27">
        <v>-9325.6672466495984</v>
      </c>
      <c r="S160" s="27">
        <v>0</v>
      </c>
      <c r="T160" s="27">
        <v>0</v>
      </c>
      <c r="U160" s="27">
        <v>0</v>
      </c>
      <c r="V160" s="28">
        <f t="shared" si="32"/>
        <v>0</v>
      </c>
    </row>
    <row r="161" spans="1:22" x14ac:dyDescent="0.2">
      <c r="B161" s="26" t="s">
        <v>29</v>
      </c>
      <c r="C161" s="26" t="s">
        <v>160</v>
      </c>
      <c r="D161" s="26">
        <f t="shared" si="37"/>
        <v>334000</v>
      </c>
      <c r="E161" s="36">
        <v>334</v>
      </c>
      <c r="F161" s="26" t="s">
        <v>35</v>
      </c>
      <c r="G161" s="27">
        <v>4268621.54</v>
      </c>
      <c r="I161" s="37">
        <v>2.81E-2</v>
      </c>
      <c r="J161" s="28">
        <f t="shared" si="38"/>
        <v>119948.265274</v>
      </c>
      <c r="L161" s="37">
        <v>3.1099999999999999E-2</v>
      </c>
      <c r="N161" s="28">
        <f t="shared" si="39"/>
        <v>132754.12989399998</v>
      </c>
      <c r="O161" s="28">
        <f t="shared" si="40"/>
        <v>12805.864619999978</v>
      </c>
      <c r="Q161" s="27">
        <v>8373.7548750179849</v>
      </c>
      <c r="R161" s="27">
        <v>4432.1097449819936</v>
      </c>
      <c r="S161" s="27">
        <v>0</v>
      </c>
      <c r="T161" s="27">
        <v>0</v>
      </c>
      <c r="U161" s="27">
        <v>0</v>
      </c>
      <c r="V161" s="28">
        <f t="shared" si="32"/>
        <v>0</v>
      </c>
    </row>
    <row r="162" spans="1:22" x14ac:dyDescent="0.2">
      <c r="B162" s="26" t="s">
        <v>29</v>
      </c>
      <c r="C162" s="26" t="s">
        <v>160</v>
      </c>
      <c r="D162" s="26">
        <f t="shared" si="37"/>
        <v>335000</v>
      </c>
      <c r="E162" s="36">
        <v>335</v>
      </c>
      <c r="F162" s="26" t="s">
        <v>36</v>
      </c>
      <c r="G162" s="27">
        <v>104449.82</v>
      </c>
      <c r="I162" s="37">
        <v>1.0500000000000001E-2</v>
      </c>
      <c r="J162" s="28">
        <f t="shared" si="38"/>
        <v>1096.7231100000001</v>
      </c>
      <c r="L162" s="37">
        <v>2.1400000000000002E-2</v>
      </c>
      <c r="N162" s="28">
        <f t="shared" si="39"/>
        <v>2235.2261480000002</v>
      </c>
      <c r="O162" s="28">
        <f t="shared" si="40"/>
        <v>1138.5030380000001</v>
      </c>
      <c r="Q162" s="27">
        <v>744.46713654820007</v>
      </c>
      <c r="R162" s="27">
        <v>394.03590145179993</v>
      </c>
      <c r="S162" s="27">
        <v>0</v>
      </c>
      <c r="T162" s="27">
        <v>0</v>
      </c>
      <c r="U162" s="27">
        <v>0</v>
      </c>
      <c r="V162" s="28">
        <f t="shared" si="32"/>
        <v>0</v>
      </c>
    </row>
    <row r="163" spans="1:22" x14ac:dyDescent="0.2">
      <c r="B163" s="26" t="s">
        <v>29</v>
      </c>
      <c r="C163" s="26" t="s">
        <v>160</v>
      </c>
      <c r="D163" s="26">
        <f t="shared" si="37"/>
        <v>336000</v>
      </c>
      <c r="E163" s="36">
        <v>336</v>
      </c>
      <c r="F163" s="26" t="s">
        <v>144</v>
      </c>
      <c r="G163" s="27">
        <v>508242.34</v>
      </c>
      <c r="I163" s="37">
        <v>1.8599999999999998E-2</v>
      </c>
      <c r="J163" s="28">
        <f t="shared" si="38"/>
        <v>9453.3075239999998</v>
      </c>
      <c r="L163" s="37">
        <v>2.53E-2</v>
      </c>
      <c r="N163" s="28">
        <f t="shared" si="39"/>
        <v>12858.531202</v>
      </c>
      <c r="O163" s="28">
        <f t="shared" si="40"/>
        <v>3405.2236780000003</v>
      </c>
      <c r="Q163" s="27">
        <v>2226.6757630442007</v>
      </c>
      <c r="R163" s="27">
        <v>1178.5479149558005</v>
      </c>
      <c r="S163" s="27">
        <v>0</v>
      </c>
      <c r="T163" s="27">
        <v>0</v>
      </c>
      <c r="U163" s="27">
        <v>0</v>
      </c>
      <c r="V163" s="28">
        <f t="shared" si="32"/>
        <v>0</v>
      </c>
    </row>
    <row r="164" spans="1:22" x14ac:dyDescent="0.2">
      <c r="F164" s="26" t="s">
        <v>38</v>
      </c>
      <c r="G164" s="40">
        <f>SUM(G156:G163)</f>
        <v>14693185.59</v>
      </c>
      <c r="J164" s="40">
        <f>SUM(J156:J163)</f>
        <v>320313.42460100004</v>
      </c>
      <c r="N164" s="40">
        <f>SUM(N156:N163)</f>
        <v>302651.03562799998</v>
      </c>
      <c r="O164" s="40">
        <f>SUM(O156:O163)</f>
        <v>-17662.388973000016</v>
      </c>
      <c r="Q164" s="40">
        <f>SUM(Q156:Q163)</f>
        <v>-11549.436149444706</v>
      </c>
      <c r="R164" s="40">
        <f>SUM(R156:R163)</f>
        <v>-6112.952823555298</v>
      </c>
      <c r="S164" s="40">
        <f>SUM(S156:S163)</f>
        <v>0</v>
      </c>
      <c r="T164" s="40">
        <f>SUM(T156:T163)</f>
        <v>0</v>
      </c>
      <c r="U164" s="40">
        <f>SUM(U156:U163)</f>
        <v>0</v>
      </c>
      <c r="V164" s="28">
        <f t="shared" si="32"/>
        <v>0</v>
      </c>
    </row>
    <row r="165" spans="1:22" x14ac:dyDescent="0.2">
      <c r="J165" s="28"/>
      <c r="N165" s="28"/>
      <c r="O165" s="28"/>
      <c r="Q165" s="28"/>
      <c r="R165" s="28"/>
      <c r="S165" s="28"/>
      <c r="T165" s="28"/>
      <c r="U165" s="28"/>
      <c r="V165" s="28">
        <f t="shared" si="32"/>
        <v>0</v>
      </c>
    </row>
    <row r="166" spans="1:22" x14ac:dyDescent="0.2">
      <c r="F166" s="26" t="s">
        <v>194</v>
      </c>
      <c r="G166" s="40">
        <f>SUM(G63,G75,G90,G101,G116,G138,G153,G164)</f>
        <v>651100572.38000011</v>
      </c>
      <c r="J166" s="40">
        <f>SUM(J63,J75,J90,J101,J116,J138,J153,J164)</f>
        <v>12514890.526283</v>
      </c>
      <c r="N166" s="40">
        <f>SUM(N63,N75,N90,N101,N116,N138,N153,N164)</f>
        <v>14397145.641796002</v>
      </c>
      <c r="O166" s="40">
        <f>SUM(O63,O75,O90,O101,O116,O138,O153,O164)</f>
        <v>1882255.1155130002</v>
      </c>
      <c r="Q166" s="40">
        <f>SUM(Q63,Q75,Q90,Q101,Q116,Q138,Q153,Q164)</f>
        <v>1230804.325038505</v>
      </c>
      <c r="R166" s="40">
        <f>SUM(R63,R75,R90,R101,R116,R138,R153,R164)</f>
        <v>651447.28077049484</v>
      </c>
      <c r="S166" s="40">
        <f>SUM(S63,S75,S90,S101,S116,S138,S153,S164)</f>
        <v>0</v>
      </c>
      <c r="T166" s="40">
        <f>SUM(T63,T75,T90,T101,T116,T138,T153,T164)</f>
        <v>0</v>
      </c>
      <c r="U166" s="40">
        <f>SUM(U63,U75,U90,U101,U116,U138,U153,U164)</f>
        <v>0</v>
      </c>
      <c r="V166" s="115">
        <f t="shared" si="32"/>
        <v>-3.5097040003165603</v>
      </c>
    </row>
    <row r="167" spans="1:22" x14ac:dyDescent="0.2">
      <c r="G167" s="48"/>
      <c r="J167" s="48"/>
      <c r="N167" s="48"/>
      <c r="O167" s="48"/>
      <c r="Q167" s="48"/>
      <c r="R167" s="48"/>
      <c r="S167" s="48"/>
      <c r="T167" s="48"/>
      <c r="U167" s="48"/>
      <c r="V167" s="28">
        <f t="shared" si="32"/>
        <v>0</v>
      </c>
    </row>
    <row r="168" spans="1:22" x14ac:dyDescent="0.2">
      <c r="A168" s="26" t="s">
        <v>52</v>
      </c>
      <c r="J168" s="28"/>
      <c r="N168" s="28"/>
      <c r="O168" s="28"/>
      <c r="Q168" s="28"/>
      <c r="R168" s="28"/>
      <c r="S168" s="28"/>
      <c r="T168" s="28"/>
      <c r="U168" s="28"/>
      <c r="V168" s="28">
        <f t="shared" si="32"/>
        <v>0</v>
      </c>
    </row>
    <row r="169" spans="1:22" x14ac:dyDescent="0.2">
      <c r="F169" s="26" t="s">
        <v>161</v>
      </c>
      <c r="J169" s="28"/>
      <c r="N169" s="28"/>
      <c r="O169" s="28"/>
      <c r="Q169" s="28"/>
      <c r="R169" s="28"/>
      <c r="S169" s="28"/>
      <c r="T169" s="28"/>
      <c r="U169" s="28"/>
      <c r="V169" s="28">
        <f t="shared" si="32"/>
        <v>0</v>
      </c>
    </row>
    <row r="170" spans="1:22" x14ac:dyDescent="0.2">
      <c r="B170" s="26" t="s">
        <v>29</v>
      </c>
      <c r="C170" s="26" t="s">
        <v>162</v>
      </c>
      <c r="D170" s="26">
        <f t="shared" ref="D170:D175" si="41">E170*1000</f>
        <v>341000</v>
      </c>
      <c r="E170" s="36">
        <v>341</v>
      </c>
      <c r="F170" s="26" t="s">
        <v>31</v>
      </c>
      <c r="G170" s="27">
        <v>1262510.3799999999</v>
      </c>
      <c r="I170" s="37">
        <v>2.5399999999999999E-2</v>
      </c>
      <c r="J170" s="28">
        <f t="shared" ref="J170:J175" si="42">G170*I170</f>
        <v>32067.763651999994</v>
      </c>
      <c r="L170" s="37">
        <v>2.5600000000000001E-2</v>
      </c>
      <c r="N170" s="28">
        <f t="shared" ref="N170:N175" si="43">G170*L170</f>
        <v>32320.265727999998</v>
      </c>
      <c r="O170" s="28">
        <f t="shared" ref="O170:O175" si="44">N170-J170</f>
        <v>252.50207600000431</v>
      </c>
      <c r="Q170" s="27">
        <v>165.11110749640284</v>
      </c>
      <c r="R170" s="27">
        <v>87.390968503601471</v>
      </c>
      <c r="S170" s="27">
        <v>0</v>
      </c>
      <c r="T170" s="27">
        <v>0</v>
      </c>
      <c r="U170" s="27">
        <v>0</v>
      </c>
      <c r="V170" s="28">
        <f t="shared" si="32"/>
        <v>0</v>
      </c>
    </row>
    <row r="171" spans="1:22" x14ac:dyDescent="0.2">
      <c r="B171" s="26" t="s">
        <v>29</v>
      </c>
      <c r="C171" s="26" t="s">
        <v>162</v>
      </c>
      <c r="D171" s="26">
        <f t="shared" si="41"/>
        <v>342000</v>
      </c>
      <c r="E171" s="36">
        <v>342</v>
      </c>
      <c r="F171" s="26" t="s">
        <v>55</v>
      </c>
      <c r="G171" s="27">
        <v>162143.44</v>
      </c>
      <c r="I171" s="37">
        <v>2.6200000000000001E-2</v>
      </c>
      <c r="J171" s="28">
        <f t="shared" si="42"/>
        <v>4248.158128</v>
      </c>
      <c r="L171" s="37">
        <v>2.6200000000000001E-2</v>
      </c>
      <c r="N171" s="28">
        <f t="shared" si="43"/>
        <v>4248.158128</v>
      </c>
      <c r="O171" s="28">
        <f t="shared" si="44"/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8">
        <f t="shared" si="32"/>
        <v>0</v>
      </c>
    </row>
    <row r="172" spans="1:22" x14ac:dyDescent="0.2">
      <c r="B172" s="26" t="s">
        <v>29</v>
      </c>
      <c r="C172" s="26" t="s">
        <v>162</v>
      </c>
      <c r="D172" s="26">
        <f t="shared" si="41"/>
        <v>343000</v>
      </c>
      <c r="E172" s="36">
        <v>343</v>
      </c>
      <c r="F172" s="26" t="s">
        <v>163</v>
      </c>
      <c r="G172" s="27">
        <v>57216.28</v>
      </c>
      <c r="I172" s="37">
        <v>2.52E-2</v>
      </c>
      <c r="J172" s="28">
        <f t="shared" si="42"/>
        <v>1441.8502559999999</v>
      </c>
      <c r="L172" s="37">
        <v>2.3800000000000002E-2</v>
      </c>
      <c r="N172" s="28">
        <f t="shared" si="43"/>
        <v>1361.747464</v>
      </c>
      <c r="O172" s="28">
        <f t="shared" si="44"/>
        <v>-80.102791999999909</v>
      </c>
      <c r="Q172" s="27">
        <v>-52.379215688799945</v>
      </c>
      <c r="R172" s="27">
        <v>-27.723576311199963</v>
      </c>
      <c r="S172" s="27">
        <v>0</v>
      </c>
      <c r="T172" s="27">
        <v>0</v>
      </c>
      <c r="U172" s="27">
        <v>0</v>
      </c>
      <c r="V172" s="28">
        <f t="shared" si="32"/>
        <v>0</v>
      </c>
    </row>
    <row r="173" spans="1:22" x14ac:dyDescent="0.2">
      <c r="B173" s="26" t="s">
        <v>29</v>
      </c>
      <c r="C173" s="26" t="s">
        <v>162</v>
      </c>
      <c r="D173" s="26">
        <f t="shared" si="41"/>
        <v>344000</v>
      </c>
      <c r="E173" s="36">
        <v>344</v>
      </c>
      <c r="F173" s="26" t="s">
        <v>33</v>
      </c>
      <c r="G173" s="27">
        <v>30994438.98</v>
      </c>
      <c r="I173" s="37">
        <v>2.9399999999999999E-2</v>
      </c>
      <c r="J173" s="28">
        <f t="shared" si="42"/>
        <v>911236.50601200003</v>
      </c>
      <c r="L173" s="37">
        <v>2.4299999999999999E-2</v>
      </c>
      <c r="N173" s="28">
        <f t="shared" si="43"/>
        <v>753164.86721399997</v>
      </c>
      <c r="O173" s="28">
        <f t="shared" si="44"/>
        <v>-158071.63879800006</v>
      </c>
      <c r="Q173" s="27">
        <v>-103363.04461001221</v>
      </c>
      <c r="R173" s="27">
        <v>-54708.594187987852</v>
      </c>
      <c r="S173" s="27">
        <v>0</v>
      </c>
      <c r="T173" s="27">
        <v>0</v>
      </c>
      <c r="U173" s="27">
        <v>0</v>
      </c>
      <c r="V173" s="28">
        <f t="shared" si="32"/>
        <v>0</v>
      </c>
    </row>
    <row r="174" spans="1:22" x14ac:dyDescent="0.2">
      <c r="B174" s="26" t="s">
        <v>29</v>
      </c>
      <c r="C174" s="26" t="s">
        <v>162</v>
      </c>
      <c r="D174" s="26">
        <f t="shared" si="41"/>
        <v>345000</v>
      </c>
      <c r="E174" s="36">
        <v>345</v>
      </c>
      <c r="F174" s="26" t="s">
        <v>35</v>
      </c>
      <c r="G174" s="27">
        <v>646152.56000000006</v>
      </c>
      <c r="I174" s="37">
        <v>6.0299999999999999E-2</v>
      </c>
      <c r="J174" s="28">
        <f t="shared" si="42"/>
        <v>38962.999368000004</v>
      </c>
      <c r="L174" s="37">
        <v>6.4199999999999993E-2</v>
      </c>
      <c r="N174" s="28">
        <f t="shared" si="43"/>
        <v>41482.994352000002</v>
      </c>
      <c r="O174" s="28">
        <f t="shared" si="44"/>
        <v>2519.9949839999972</v>
      </c>
      <c r="Q174" s="27">
        <v>1647.824720037599</v>
      </c>
      <c r="R174" s="27">
        <v>872.17026396239817</v>
      </c>
      <c r="S174" s="27">
        <v>0</v>
      </c>
      <c r="T174" s="27">
        <v>0</v>
      </c>
      <c r="U174" s="27">
        <v>0</v>
      </c>
      <c r="V174" s="28">
        <f t="shared" si="32"/>
        <v>0</v>
      </c>
    </row>
    <row r="175" spans="1:22" x14ac:dyDescent="0.2">
      <c r="B175" s="26" t="s">
        <v>29</v>
      </c>
      <c r="C175" s="26" t="s">
        <v>162</v>
      </c>
      <c r="D175" s="26">
        <f t="shared" si="41"/>
        <v>346000</v>
      </c>
      <c r="E175" s="36">
        <v>346</v>
      </c>
      <c r="F175" s="26" t="s">
        <v>56</v>
      </c>
      <c r="G175" s="27">
        <v>39178.71</v>
      </c>
      <c r="I175" s="37">
        <v>2.87E-2</v>
      </c>
      <c r="J175" s="28">
        <f t="shared" si="42"/>
        <v>1124.428977</v>
      </c>
      <c r="L175" s="37">
        <v>3.9899999999999998E-2</v>
      </c>
      <c r="N175" s="28">
        <f t="shared" si="43"/>
        <v>1563.2305289999999</v>
      </c>
      <c r="O175" s="28">
        <f t="shared" si="44"/>
        <v>438.8015519999999</v>
      </c>
      <c r="Q175" s="27">
        <v>286.93233485279995</v>
      </c>
      <c r="R175" s="27">
        <v>151.8692171472</v>
      </c>
      <c r="S175" s="27">
        <v>0</v>
      </c>
      <c r="T175" s="27">
        <v>0</v>
      </c>
      <c r="U175" s="27">
        <v>0</v>
      </c>
      <c r="V175" s="28">
        <f t="shared" si="32"/>
        <v>0</v>
      </c>
    </row>
    <row r="176" spans="1:22" x14ac:dyDescent="0.2">
      <c r="F176" s="26" t="s">
        <v>38</v>
      </c>
      <c r="G176" s="40">
        <f>SUM(G170:G175)</f>
        <v>33161640.350000001</v>
      </c>
      <c r="J176" s="40">
        <f>SUM(J170:J175)</f>
        <v>989081.70639299997</v>
      </c>
      <c r="N176" s="40">
        <f>SUM(N170:N175)</f>
        <v>834141.26341499994</v>
      </c>
      <c r="O176" s="40">
        <f>SUM(O170:O175)</f>
        <v>-154940.44297800006</v>
      </c>
      <c r="Q176" s="40">
        <f>SUM(Q170:Q175)</f>
        <v>-101315.5556633142</v>
      </c>
      <c r="R176" s="40">
        <f>SUM(R170:R175)</f>
        <v>-53624.887314685853</v>
      </c>
      <c r="S176" s="40">
        <f>SUM(S170:S175)</f>
        <v>0</v>
      </c>
      <c r="T176" s="40">
        <f>SUM(T170:T175)</f>
        <v>0</v>
      </c>
      <c r="U176" s="40">
        <f>SUM(U170:U175)</f>
        <v>0</v>
      </c>
      <c r="V176" s="28">
        <f t="shared" si="32"/>
        <v>0</v>
      </c>
    </row>
    <row r="177" spans="2:22" x14ac:dyDescent="0.2">
      <c r="J177" s="28"/>
      <c r="N177" s="28"/>
      <c r="O177" s="28"/>
      <c r="Q177" s="28"/>
      <c r="R177" s="28"/>
      <c r="S177" s="28"/>
      <c r="T177" s="28"/>
      <c r="U177" s="28"/>
      <c r="V177" s="28">
        <f t="shared" si="32"/>
        <v>0</v>
      </c>
    </row>
    <row r="178" spans="2:22" x14ac:dyDescent="0.2">
      <c r="F178" s="26" t="s">
        <v>53</v>
      </c>
      <c r="J178" s="28"/>
      <c r="N178" s="28"/>
      <c r="O178" s="28"/>
      <c r="Q178" s="28"/>
      <c r="R178" s="28"/>
      <c r="S178" s="28"/>
      <c r="T178" s="28"/>
      <c r="U178" s="28"/>
      <c r="V178" s="28">
        <f t="shared" si="32"/>
        <v>0</v>
      </c>
    </row>
    <row r="179" spans="2:22" x14ac:dyDescent="0.2">
      <c r="B179" s="26" t="s">
        <v>29</v>
      </c>
      <c r="C179" s="26" t="s">
        <v>54</v>
      </c>
      <c r="D179" s="26">
        <f>E179*1000</f>
        <v>341000</v>
      </c>
      <c r="E179" s="36">
        <v>341</v>
      </c>
      <c r="F179" s="26" t="s">
        <v>31</v>
      </c>
      <c r="G179" s="27">
        <v>11559411.640000001</v>
      </c>
      <c r="I179" s="37">
        <v>2.3400000000000001E-2</v>
      </c>
      <c r="J179" s="28">
        <f>G179*I179</f>
        <v>270490.23237600003</v>
      </c>
      <c r="L179" s="37">
        <v>2.3700000000000002E-2</v>
      </c>
      <c r="N179" s="28">
        <f>G179*L179</f>
        <v>273958.05586800002</v>
      </c>
      <c r="O179" s="28">
        <f>N179-J179</f>
        <v>3467.8234919999959</v>
      </c>
      <c r="Q179" s="27">
        <v>2267.6097814187815</v>
      </c>
      <c r="R179" s="27">
        <v>1200.2137105811998</v>
      </c>
      <c r="S179" s="27">
        <v>0</v>
      </c>
      <c r="T179" s="27">
        <v>0</v>
      </c>
      <c r="U179" s="27">
        <v>0</v>
      </c>
      <c r="V179" s="28">
        <f t="shared" si="32"/>
        <v>-1.4551915228366852E-11</v>
      </c>
    </row>
    <row r="180" spans="2:22" x14ac:dyDescent="0.2">
      <c r="B180" s="26" t="s">
        <v>29</v>
      </c>
      <c r="C180" s="26" t="s">
        <v>54</v>
      </c>
      <c r="D180" s="26">
        <f>E180*1000</f>
        <v>342000</v>
      </c>
      <c r="E180" s="36">
        <v>342</v>
      </c>
      <c r="F180" s="26" t="s">
        <v>55</v>
      </c>
      <c r="G180" s="27">
        <v>19317601.329999998</v>
      </c>
      <c r="I180" s="37">
        <v>2.7199999999999998E-2</v>
      </c>
      <c r="J180" s="28">
        <f>G180*I180</f>
        <v>525438.75617599988</v>
      </c>
      <c r="L180" s="37">
        <v>2.4500000000000001E-2</v>
      </c>
      <c r="N180" s="28">
        <f>G180*L180</f>
        <v>473281.23258499999</v>
      </c>
      <c r="O180" s="28">
        <f>N180-J180</f>
        <v>-52157.523590999888</v>
      </c>
      <c r="Q180" s="27">
        <v>-34105.804676154803</v>
      </c>
      <c r="R180" s="27">
        <v>-18051.718914845056</v>
      </c>
      <c r="S180" s="27">
        <v>0</v>
      </c>
      <c r="T180" s="27">
        <v>0</v>
      </c>
      <c r="U180" s="27">
        <v>0</v>
      </c>
      <c r="V180" s="28">
        <f t="shared" si="32"/>
        <v>0</v>
      </c>
    </row>
    <row r="181" spans="2:22" x14ac:dyDescent="0.2">
      <c r="B181" s="26" t="s">
        <v>29</v>
      </c>
      <c r="C181" s="26" t="s">
        <v>54</v>
      </c>
      <c r="D181" s="26">
        <f>E181*1000</f>
        <v>344000</v>
      </c>
      <c r="E181" s="36">
        <v>344</v>
      </c>
      <c r="F181" s="26" t="s">
        <v>33</v>
      </c>
      <c r="G181" s="27">
        <v>135305525.06</v>
      </c>
      <c r="I181" s="37">
        <v>0.03</v>
      </c>
      <c r="J181" s="28">
        <f>G181*I181</f>
        <v>4059165.7517999997</v>
      </c>
      <c r="L181" s="37">
        <v>3.3599999999999998E-2</v>
      </c>
      <c r="N181" s="28">
        <f>G181*L181</f>
        <v>4546265.6420160001</v>
      </c>
      <c r="O181" s="28">
        <f>N181-J181</f>
        <v>487099.89021600038</v>
      </c>
      <c r="Q181" s="27">
        <v>318514.61821224261</v>
      </c>
      <c r="R181" s="27">
        <v>168585.27200375777</v>
      </c>
      <c r="S181" s="27">
        <v>0</v>
      </c>
      <c r="T181" s="27">
        <v>0</v>
      </c>
      <c r="U181" s="27">
        <v>0</v>
      </c>
      <c r="V181" s="28">
        <f t="shared" si="32"/>
        <v>0</v>
      </c>
    </row>
    <row r="182" spans="2:22" x14ac:dyDescent="0.2">
      <c r="B182" s="26" t="s">
        <v>29</v>
      </c>
      <c r="C182" s="26" t="s">
        <v>54</v>
      </c>
      <c r="D182" s="26">
        <f>E182*1000</f>
        <v>345000</v>
      </c>
      <c r="E182" s="36">
        <v>345</v>
      </c>
      <c r="F182" s="26" t="s">
        <v>35</v>
      </c>
      <c r="G182" s="27">
        <v>16933231.239999998</v>
      </c>
      <c r="I182" s="37">
        <v>6.1399999999999996E-2</v>
      </c>
      <c r="J182" s="28">
        <f>G182*I182</f>
        <v>1039700.3981359998</v>
      </c>
      <c r="L182" s="37">
        <v>5.2499999999999998E-2</v>
      </c>
      <c r="N182" s="28">
        <f>G182*L182</f>
        <v>888994.64009999984</v>
      </c>
      <c r="O182" s="28">
        <f>N182-J182</f>
        <v>-150705.75803599996</v>
      </c>
      <c r="Q182" s="27">
        <v>-98546.495179740363</v>
      </c>
      <c r="R182" s="27">
        <v>-52159.262856259535</v>
      </c>
      <c r="S182" s="27">
        <v>0</v>
      </c>
      <c r="T182" s="27">
        <v>0</v>
      </c>
      <c r="U182" s="27">
        <v>0</v>
      </c>
      <c r="V182" s="28">
        <f t="shared" si="32"/>
        <v>0</v>
      </c>
    </row>
    <row r="183" spans="2:22" x14ac:dyDescent="0.2">
      <c r="B183" s="26" t="s">
        <v>29</v>
      </c>
      <c r="C183" s="26" t="s">
        <v>54</v>
      </c>
      <c r="D183" s="26">
        <f>E183*1000</f>
        <v>346000</v>
      </c>
      <c r="E183" s="36">
        <v>346</v>
      </c>
      <c r="F183" s="26" t="s">
        <v>56</v>
      </c>
      <c r="G183" s="27">
        <v>1002688.87</v>
      </c>
      <c r="I183" s="37">
        <v>2.9499999999999998E-2</v>
      </c>
      <c r="J183" s="28">
        <f>G183*I183</f>
        <v>29579.321664999999</v>
      </c>
      <c r="L183" s="37">
        <v>4.4000000000000004E-2</v>
      </c>
      <c r="N183" s="28">
        <f>G183*L183</f>
        <v>44118.310280000005</v>
      </c>
      <c r="O183" s="28">
        <f>N183-J183</f>
        <v>14538.988615000006</v>
      </c>
      <c r="Q183" s="27">
        <v>9507.0446553485053</v>
      </c>
      <c r="R183" s="27">
        <v>5031.9439596515022</v>
      </c>
      <c r="S183" s="27">
        <v>0</v>
      </c>
      <c r="T183" s="27">
        <v>0</v>
      </c>
      <c r="U183" s="27">
        <v>0</v>
      </c>
      <c r="V183" s="28">
        <f t="shared" si="32"/>
        <v>0</v>
      </c>
    </row>
    <row r="184" spans="2:22" x14ac:dyDescent="0.2">
      <c r="F184" s="26" t="s">
        <v>38</v>
      </c>
      <c r="G184" s="40">
        <f>SUM(G179:G183)</f>
        <v>184118458.14000002</v>
      </c>
      <c r="J184" s="40">
        <f>SUM(J179:J183)</f>
        <v>5924374.4601529995</v>
      </c>
      <c r="N184" s="40">
        <f>SUM(N179:N183)</f>
        <v>6226617.8808489991</v>
      </c>
      <c r="O184" s="40">
        <f>SUM(O179:O183)</f>
        <v>302243.42069600051</v>
      </c>
      <c r="Q184" s="40">
        <f>SUM(Q179:Q183)</f>
        <v>197636.97279311469</v>
      </c>
      <c r="R184" s="40">
        <f>SUM(R179:R183)</f>
        <v>104606.44790288589</v>
      </c>
      <c r="S184" s="40">
        <f>SUM(S179:S183)</f>
        <v>0</v>
      </c>
      <c r="T184" s="40">
        <f>SUM(T179:T183)</f>
        <v>0</v>
      </c>
      <c r="U184" s="40">
        <f>SUM(U179:U183)</f>
        <v>0</v>
      </c>
      <c r="V184" s="28">
        <f t="shared" si="32"/>
        <v>0</v>
      </c>
    </row>
    <row r="185" spans="2:22" x14ac:dyDescent="0.2">
      <c r="J185" s="28"/>
      <c r="N185" s="28"/>
      <c r="O185" s="28"/>
      <c r="Q185" s="28"/>
      <c r="R185" s="28"/>
      <c r="S185" s="28"/>
      <c r="T185" s="28"/>
      <c r="U185" s="28"/>
      <c r="V185" s="28">
        <f t="shared" si="32"/>
        <v>0</v>
      </c>
    </row>
    <row r="186" spans="2:22" x14ac:dyDescent="0.2">
      <c r="F186" s="26" t="s">
        <v>164</v>
      </c>
      <c r="J186" s="28"/>
      <c r="N186" s="28"/>
      <c r="O186" s="28"/>
      <c r="Q186" s="28"/>
      <c r="R186" s="28"/>
      <c r="S186" s="28"/>
      <c r="T186" s="28"/>
      <c r="U186" s="28"/>
      <c r="V186" s="28">
        <f t="shared" si="32"/>
        <v>0</v>
      </c>
    </row>
    <row r="187" spans="2:22" ht="15" x14ac:dyDescent="0.25">
      <c r="B187" s="113" t="s">
        <v>29</v>
      </c>
      <c r="C187" s="113" t="s">
        <v>134</v>
      </c>
      <c r="D187" s="113">
        <f>E187*1000</f>
        <v>341000</v>
      </c>
      <c r="E187" s="36">
        <v>341</v>
      </c>
      <c r="F187" s="26" t="s">
        <v>31</v>
      </c>
      <c r="G187" s="116">
        <v>9028.7999999999993</v>
      </c>
      <c r="H187" s="110"/>
      <c r="I187" s="114">
        <v>1.359E-2</v>
      </c>
      <c r="J187" s="115">
        <f>G187*I187</f>
        <v>122.70139199999998</v>
      </c>
      <c r="K187" s="110"/>
      <c r="L187" s="114">
        <v>1.359E-2</v>
      </c>
      <c r="N187" s="28">
        <f>G187*L187</f>
        <v>122.70139199999998</v>
      </c>
      <c r="O187" s="28">
        <f>N187-J187</f>
        <v>0</v>
      </c>
      <c r="Q187" s="28">
        <v>5.9039323199996829E-2</v>
      </c>
      <c r="R187" s="28">
        <v>3.1248676800004205E-2</v>
      </c>
      <c r="S187" s="28"/>
      <c r="T187" s="28"/>
      <c r="U187" s="28"/>
      <c r="V187" s="28">
        <f t="shared" si="32"/>
        <v>9.0288000000001034E-2</v>
      </c>
    </row>
    <row r="188" spans="2:22" ht="15" x14ac:dyDescent="0.25">
      <c r="B188" s="26" t="s">
        <v>29</v>
      </c>
      <c r="C188" s="26" t="s">
        <v>134</v>
      </c>
      <c r="D188" s="26">
        <f>E188*1000</f>
        <v>342000</v>
      </c>
      <c r="E188" s="36">
        <v>342</v>
      </c>
      <c r="F188" s="26" t="s">
        <v>55</v>
      </c>
      <c r="G188" s="15">
        <v>89232.19</v>
      </c>
      <c r="I188" s="37">
        <v>3.6599999999999994E-2</v>
      </c>
      <c r="J188" s="28">
        <f>G188*I188</f>
        <v>3265.8981539999995</v>
      </c>
      <c r="L188" s="37">
        <v>3.3300000000000003E-2</v>
      </c>
      <c r="N188" s="28">
        <f>G188*L188</f>
        <v>2971.4319270000005</v>
      </c>
      <c r="O188" s="28">
        <f>N188-J188</f>
        <v>-294.46622699999898</v>
      </c>
      <c r="Q188" s="27">
        <v>-192.5514658352995</v>
      </c>
      <c r="R188" s="27">
        <v>-101.91476116469971</v>
      </c>
      <c r="S188" s="27">
        <v>0</v>
      </c>
      <c r="T188" s="27">
        <v>0</v>
      </c>
      <c r="U188" s="27">
        <v>0</v>
      </c>
      <c r="V188" s="28">
        <f t="shared" si="32"/>
        <v>0</v>
      </c>
    </row>
    <row r="189" spans="2:22" ht="15" x14ac:dyDescent="0.25">
      <c r="B189" s="26" t="s">
        <v>29</v>
      </c>
      <c r="C189" s="26" t="s">
        <v>134</v>
      </c>
      <c r="D189" s="26">
        <f>E189*1000</f>
        <v>343000</v>
      </c>
      <c r="E189" s="36">
        <v>343</v>
      </c>
      <c r="F189" s="26" t="s">
        <v>163</v>
      </c>
      <c r="G189" s="15">
        <v>8670084.3800000008</v>
      </c>
      <c r="I189" s="37">
        <v>3.2399999999999998E-2</v>
      </c>
      <c r="J189" s="28">
        <f>G189*I189</f>
        <v>280910.73391200003</v>
      </c>
      <c r="L189" s="37">
        <v>3.4500000000000003E-2</v>
      </c>
      <c r="N189" s="28">
        <f>G189*L189</f>
        <v>299117.91111000004</v>
      </c>
      <c r="O189" s="28">
        <f>N189-J189</f>
        <v>18207.177198000019</v>
      </c>
      <c r="Q189" s="27">
        <v>11905.673169772228</v>
      </c>
      <c r="R189" s="27">
        <v>6301.504028227806</v>
      </c>
      <c r="S189" s="27">
        <v>0</v>
      </c>
      <c r="T189" s="27">
        <v>0</v>
      </c>
      <c r="U189" s="27">
        <v>0</v>
      </c>
      <c r="V189" s="28">
        <f t="shared" si="32"/>
        <v>0</v>
      </c>
    </row>
    <row r="190" spans="2:22" ht="15" x14ac:dyDescent="0.25">
      <c r="B190" s="26" t="s">
        <v>29</v>
      </c>
      <c r="C190" s="26" t="s">
        <v>134</v>
      </c>
      <c r="D190" s="26">
        <f>E190*1000</f>
        <v>344000</v>
      </c>
      <c r="E190" s="36">
        <v>344</v>
      </c>
      <c r="F190" s="26" t="s">
        <v>33</v>
      </c>
      <c r="G190" s="15">
        <v>736755.75</v>
      </c>
      <c r="I190" s="37">
        <v>4.0899999999999999E-2</v>
      </c>
      <c r="J190" s="28">
        <f>G190*I190</f>
        <v>30133.310174999999</v>
      </c>
      <c r="L190" s="37">
        <v>4.1100000000000005E-2</v>
      </c>
      <c r="N190" s="28">
        <f>G190*L190</f>
        <v>30280.661325000005</v>
      </c>
      <c r="O190" s="28">
        <f>N190-J190</f>
        <v>147.35115000000587</v>
      </c>
      <c r="Q190" s="27">
        <v>96.352916985000775</v>
      </c>
      <c r="R190" s="27">
        <v>50.99823301500146</v>
      </c>
      <c r="S190" s="27">
        <v>0</v>
      </c>
      <c r="T190" s="27">
        <v>0</v>
      </c>
      <c r="U190" s="27">
        <v>0</v>
      </c>
      <c r="V190" s="28">
        <f t="shared" si="32"/>
        <v>-3.637978807091713E-12</v>
      </c>
    </row>
    <row r="191" spans="2:22" ht="15" x14ac:dyDescent="0.25">
      <c r="B191" s="26" t="s">
        <v>29</v>
      </c>
      <c r="C191" s="26" t="s">
        <v>134</v>
      </c>
      <c r="D191" s="26">
        <f>E191*1000</f>
        <v>345000</v>
      </c>
      <c r="E191" s="36">
        <v>345</v>
      </c>
      <c r="F191" s="26" t="s">
        <v>35</v>
      </c>
      <c r="G191" s="15">
        <v>13382.11</v>
      </c>
      <c r="I191" s="37">
        <v>6.6799999999999998E-2</v>
      </c>
      <c r="J191" s="28">
        <f>G191*I191</f>
        <v>893.92494799999997</v>
      </c>
      <c r="L191" s="37">
        <v>0.08</v>
      </c>
      <c r="N191" s="28">
        <f>G191*L191</f>
        <v>1070.5688</v>
      </c>
      <c r="O191" s="28">
        <f>N191-J191</f>
        <v>176.64385200000004</v>
      </c>
      <c r="Q191" s="27">
        <v>115.5074148228</v>
      </c>
      <c r="R191" s="27">
        <v>61.136437177200037</v>
      </c>
      <c r="S191" s="27">
        <v>0</v>
      </c>
      <c r="T191" s="27">
        <v>0</v>
      </c>
      <c r="U191" s="27">
        <v>0</v>
      </c>
      <c r="V191" s="28">
        <f t="shared" si="32"/>
        <v>0</v>
      </c>
    </row>
    <row r="192" spans="2:22" x14ac:dyDescent="0.2">
      <c r="F192" s="26" t="s">
        <v>38</v>
      </c>
      <c r="G192" s="40">
        <f>SUM(G187:G191)</f>
        <v>9518483.2300000004</v>
      </c>
      <c r="J192" s="40">
        <f>SUM(J187:J191)</f>
        <v>315326.56858100003</v>
      </c>
      <c r="N192" s="40">
        <f>SUM(N187:N191)</f>
        <v>333563.27455400006</v>
      </c>
      <c r="O192" s="40">
        <f>SUM(O187:O191)</f>
        <v>18236.705973000029</v>
      </c>
      <c r="Q192" s="40">
        <f>SUM(Q187:Q191)</f>
        <v>11925.041075067929</v>
      </c>
      <c r="R192" s="40">
        <f>SUM(R187:R191)</f>
        <v>6311.7551859321075</v>
      </c>
      <c r="S192" s="40">
        <f>SUM(S187:S191)</f>
        <v>0</v>
      </c>
      <c r="T192" s="40">
        <f>SUM(T187:T191)</f>
        <v>0</v>
      </c>
      <c r="U192" s="40">
        <f>SUM(U187:U191)</f>
        <v>0</v>
      </c>
      <c r="V192" s="28">
        <f t="shared" si="32"/>
        <v>9.0288000006694347E-2</v>
      </c>
    </row>
    <row r="193" spans="2:22" x14ac:dyDescent="0.2">
      <c r="J193" s="28"/>
      <c r="N193" s="28"/>
      <c r="O193" s="28"/>
      <c r="Q193" s="28"/>
      <c r="R193" s="28"/>
      <c r="S193" s="28"/>
      <c r="T193" s="28"/>
      <c r="U193" s="28"/>
      <c r="V193" s="28">
        <f t="shared" si="32"/>
        <v>0</v>
      </c>
    </row>
    <row r="194" spans="2:22" x14ac:dyDescent="0.2">
      <c r="F194" s="26" t="s">
        <v>165</v>
      </c>
      <c r="J194" s="28"/>
      <c r="N194" s="28"/>
      <c r="O194" s="28"/>
      <c r="Q194" s="28"/>
      <c r="R194" s="28"/>
      <c r="S194" s="28"/>
      <c r="T194" s="28"/>
      <c r="U194" s="28"/>
      <c r="V194" s="28">
        <f t="shared" si="32"/>
        <v>0</v>
      </c>
    </row>
    <row r="195" spans="2:22" x14ac:dyDescent="0.2">
      <c r="B195" s="26" t="s">
        <v>29</v>
      </c>
      <c r="C195" s="26" t="s">
        <v>166</v>
      </c>
      <c r="D195" s="26">
        <f>E195*1000</f>
        <v>342000</v>
      </c>
      <c r="E195" s="36">
        <v>342</v>
      </c>
      <c r="F195" s="26" t="s">
        <v>55</v>
      </c>
      <c r="G195" s="27">
        <v>91977.919999999998</v>
      </c>
      <c r="I195" s="37">
        <v>3.6699999999999997E-2</v>
      </c>
      <c r="J195" s="28">
        <f>G195*I195</f>
        <v>3375.5896639999996</v>
      </c>
      <c r="L195" s="37">
        <v>3.0699999999999998E-2</v>
      </c>
      <c r="N195" s="28">
        <f>G195*L195</f>
        <v>2823.7221439999998</v>
      </c>
      <c r="O195" s="28">
        <f>N195-J195</f>
        <v>-551.86751999999979</v>
      </c>
      <c r="Q195" s="27">
        <v>-360.86617132799984</v>
      </c>
      <c r="R195" s="27">
        <v>-191.00134867199995</v>
      </c>
      <c r="S195" s="27">
        <v>0</v>
      </c>
      <c r="T195" s="27">
        <v>0</v>
      </c>
      <c r="U195" s="27">
        <v>0</v>
      </c>
      <c r="V195" s="28">
        <f t="shared" si="32"/>
        <v>0</v>
      </c>
    </row>
    <row r="196" spans="2:22" x14ac:dyDescent="0.2">
      <c r="B196" s="26" t="s">
        <v>29</v>
      </c>
      <c r="C196" s="26" t="s">
        <v>166</v>
      </c>
      <c r="D196" s="26">
        <f>E196*1000</f>
        <v>344000</v>
      </c>
      <c r="E196" s="36">
        <v>344</v>
      </c>
      <c r="F196" s="26" t="s">
        <v>33</v>
      </c>
      <c r="G196" s="27">
        <v>208505.82</v>
      </c>
      <c r="I196" s="37">
        <v>3.6999999999999998E-2</v>
      </c>
      <c r="J196" s="28">
        <f>G196*I196</f>
        <v>7714.7153399999997</v>
      </c>
      <c r="L196" s="37">
        <v>3.5200000000000002E-2</v>
      </c>
      <c r="N196" s="28">
        <f>G196*L196</f>
        <v>7339.404864000001</v>
      </c>
      <c r="O196" s="28">
        <f>N196-J196</f>
        <v>-375.31047599999874</v>
      </c>
      <c r="Q196" s="27">
        <v>-245.41552025639976</v>
      </c>
      <c r="R196" s="27">
        <v>-129.89495574359989</v>
      </c>
      <c r="S196" s="27">
        <v>0</v>
      </c>
      <c r="T196" s="27">
        <v>0</v>
      </c>
      <c r="U196" s="27">
        <v>0</v>
      </c>
      <c r="V196" s="28">
        <f t="shared" si="32"/>
        <v>-9.0949470177292824E-13</v>
      </c>
    </row>
    <row r="197" spans="2:22" x14ac:dyDescent="0.2">
      <c r="B197" s="26" t="s">
        <v>29</v>
      </c>
      <c r="C197" s="26" t="s">
        <v>166</v>
      </c>
      <c r="D197" s="26">
        <f>E197*1000</f>
        <v>345000</v>
      </c>
      <c r="E197" s="36">
        <v>345</v>
      </c>
      <c r="F197" s="26" t="s">
        <v>35</v>
      </c>
      <c r="G197" s="27">
        <v>49439.02</v>
      </c>
      <c r="I197" s="37">
        <v>0.05</v>
      </c>
      <c r="J197" s="28">
        <f>G197*I197</f>
        <v>2471.951</v>
      </c>
      <c r="L197" s="37">
        <v>6.1900000000000004E-2</v>
      </c>
      <c r="N197" s="28">
        <f>G197*L197</f>
        <v>3060.2753379999999</v>
      </c>
      <c r="O197" s="28">
        <f>N197-J197</f>
        <v>588.3243379999999</v>
      </c>
      <c r="Q197" s="27">
        <v>384.70528461820004</v>
      </c>
      <c r="R197" s="27">
        <v>203.61905338179986</v>
      </c>
      <c r="S197" s="27">
        <v>0</v>
      </c>
      <c r="T197" s="27">
        <v>0</v>
      </c>
      <c r="U197" s="27">
        <v>0</v>
      </c>
      <c r="V197" s="28">
        <f t="shared" si="32"/>
        <v>0</v>
      </c>
    </row>
    <row r="198" spans="2:22" x14ac:dyDescent="0.2">
      <c r="F198" s="26" t="s">
        <v>38</v>
      </c>
      <c r="G198" s="40">
        <f>SUM(G195:G197)</f>
        <v>349922.76</v>
      </c>
      <c r="J198" s="40">
        <f>SUM(J195:J197)</f>
        <v>13562.256003999999</v>
      </c>
      <c r="N198" s="40">
        <f>SUM(N195:N197)</f>
        <v>13223.402346000001</v>
      </c>
      <c r="O198" s="40">
        <f>SUM(O195:O197)</f>
        <v>-338.85365799999863</v>
      </c>
      <c r="Q198" s="40">
        <f>SUM(Q195:Q197)</f>
        <v>-221.57640696619956</v>
      </c>
      <c r="R198" s="40">
        <f>SUM(R195:R197)</f>
        <v>-117.27725103379998</v>
      </c>
      <c r="S198" s="40">
        <f>SUM(S195:S197)</f>
        <v>0</v>
      </c>
      <c r="T198" s="40">
        <f>SUM(T195:T197)</f>
        <v>0</v>
      </c>
      <c r="U198" s="40">
        <f>SUM(U195:U197)</f>
        <v>0</v>
      </c>
      <c r="V198" s="28">
        <f t="shared" si="32"/>
        <v>-9.0949470177292824E-13</v>
      </c>
    </row>
    <row r="199" spans="2:22" x14ac:dyDescent="0.2">
      <c r="J199" s="28"/>
      <c r="N199" s="28"/>
      <c r="O199" s="28"/>
      <c r="Q199" s="28"/>
      <c r="R199" s="28"/>
      <c r="S199" s="28"/>
      <c r="T199" s="28"/>
      <c r="U199" s="28"/>
      <c r="V199" s="28">
        <f t="shared" si="32"/>
        <v>0</v>
      </c>
    </row>
    <row r="200" spans="2:22" x14ac:dyDescent="0.2">
      <c r="F200" s="26" t="s">
        <v>167</v>
      </c>
      <c r="J200" s="28"/>
      <c r="N200" s="28"/>
      <c r="O200" s="28"/>
      <c r="Q200" s="28"/>
      <c r="R200" s="28"/>
      <c r="S200" s="28"/>
      <c r="T200" s="28"/>
      <c r="U200" s="28"/>
      <c r="V200" s="28">
        <f t="shared" si="32"/>
        <v>0</v>
      </c>
    </row>
    <row r="201" spans="2:22" x14ac:dyDescent="0.2">
      <c r="B201" s="26" t="s">
        <v>29</v>
      </c>
      <c r="C201" s="26" t="s">
        <v>168</v>
      </c>
      <c r="D201" s="26">
        <f t="shared" ref="D201:D206" si="45">E201*1000</f>
        <v>341000</v>
      </c>
      <c r="E201" s="36">
        <v>341</v>
      </c>
      <c r="F201" s="26" t="s">
        <v>31</v>
      </c>
      <c r="G201" s="27">
        <v>751025.35</v>
      </c>
      <c r="I201" s="37">
        <v>1.6400000000000001E-2</v>
      </c>
      <c r="J201" s="28">
        <f t="shared" ref="J201:J206" si="46">G201*I201</f>
        <v>12316.81574</v>
      </c>
      <c r="L201" s="37">
        <v>0.30780000000000002</v>
      </c>
      <c r="N201" s="28">
        <f t="shared" ref="N201:N206" si="47">G201*L201</f>
        <v>231165.60273000001</v>
      </c>
      <c r="O201" s="28">
        <f t="shared" ref="O201:O206" si="48">N201-J201</f>
        <v>218848.78699000002</v>
      </c>
      <c r="Q201" s="27">
        <v>143105.22181276101</v>
      </c>
      <c r="R201" s="27">
        <v>75743.565177238983</v>
      </c>
      <c r="S201" s="27">
        <v>0</v>
      </c>
      <c r="T201" s="27">
        <v>0</v>
      </c>
      <c r="U201" s="27">
        <v>0</v>
      </c>
      <c r="V201" s="28">
        <f t="shared" ref="V201:V264" si="49">SUM(Q201:U201)-O201</f>
        <v>0</v>
      </c>
    </row>
    <row r="202" spans="2:22" x14ac:dyDescent="0.2">
      <c r="B202" s="39" t="s">
        <v>29</v>
      </c>
      <c r="C202" s="39" t="s">
        <v>168</v>
      </c>
      <c r="D202" s="39">
        <f t="shared" si="45"/>
        <v>342000</v>
      </c>
      <c r="E202" s="36">
        <v>342</v>
      </c>
      <c r="F202" s="26" t="s">
        <v>55</v>
      </c>
      <c r="G202" s="27">
        <v>31460</v>
      </c>
      <c r="I202" s="37">
        <v>2.93E-2</v>
      </c>
      <c r="J202" s="28">
        <v>0</v>
      </c>
      <c r="L202" s="45">
        <v>0</v>
      </c>
      <c r="N202" s="28">
        <f t="shared" si="47"/>
        <v>0</v>
      </c>
      <c r="O202" s="28">
        <f t="shared" si="48"/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8">
        <f t="shared" si="49"/>
        <v>0</v>
      </c>
    </row>
    <row r="203" spans="2:22" x14ac:dyDescent="0.2">
      <c r="B203" s="26" t="s">
        <v>29</v>
      </c>
      <c r="C203" s="26" t="s">
        <v>168</v>
      </c>
      <c r="D203" s="26">
        <f t="shared" si="45"/>
        <v>343000</v>
      </c>
      <c r="E203" s="36">
        <v>343</v>
      </c>
      <c r="F203" s="26" t="s">
        <v>163</v>
      </c>
      <c r="G203" s="27">
        <v>9058274.2200000007</v>
      </c>
      <c r="I203" s="37">
        <v>8.0999999999999996E-3</v>
      </c>
      <c r="J203" s="28">
        <f t="shared" si="46"/>
        <v>73372.021181999997</v>
      </c>
      <c r="L203" s="37">
        <v>2.5099999999999997E-2</v>
      </c>
      <c r="N203" s="28">
        <f t="shared" si="47"/>
        <v>227362.68292199998</v>
      </c>
      <c r="O203" s="28">
        <f t="shared" si="48"/>
        <v>153990.66173999998</v>
      </c>
      <c r="Q203" s="27">
        <v>100694.493711786</v>
      </c>
      <c r="R203" s="27">
        <v>53296.168028213993</v>
      </c>
      <c r="S203" s="27">
        <v>0</v>
      </c>
      <c r="T203" s="27">
        <v>0</v>
      </c>
      <c r="U203" s="27">
        <v>0</v>
      </c>
      <c r="V203" s="28">
        <f t="shared" si="49"/>
        <v>0</v>
      </c>
    </row>
    <row r="204" spans="2:22" x14ac:dyDescent="0.2">
      <c r="B204" s="26" t="s">
        <v>29</v>
      </c>
      <c r="C204" s="26" t="s">
        <v>168</v>
      </c>
      <c r="D204" s="26">
        <f t="shared" si="45"/>
        <v>344000</v>
      </c>
      <c r="E204" s="36">
        <v>344</v>
      </c>
      <c r="F204" s="26" t="s">
        <v>33</v>
      </c>
      <c r="G204" s="27">
        <v>2603841.2999999998</v>
      </c>
      <c r="I204" s="37">
        <v>2.5000000000000001E-2</v>
      </c>
      <c r="J204" s="28">
        <f t="shared" si="46"/>
        <v>65096.032500000001</v>
      </c>
      <c r="L204" s="37">
        <v>2.5600000000000001E-2</v>
      </c>
      <c r="N204" s="28">
        <f t="shared" si="47"/>
        <v>66658.337279999992</v>
      </c>
      <c r="O204" s="28">
        <f t="shared" si="48"/>
        <v>1562.3047799999913</v>
      </c>
      <c r="Q204" s="27">
        <v>1021.5910956419903</v>
      </c>
      <c r="R204" s="27">
        <v>540.71368435799741</v>
      </c>
      <c r="S204" s="27">
        <v>0</v>
      </c>
      <c r="T204" s="27">
        <v>0</v>
      </c>
      <c r="U204" s="27">
        <v>0</v>
      </c>
      <c r="V204" s="28">
        <f t="shared" si="49"/>
        <v>-3.637978807091713E-12</v>
      </c>
    </row>
    <row r="205" spans="2:22" x14ac:dyDescent="0.2">
      <c r="B205" s="26" t="s">
        <v>29</v>
      </c>
      <c r="C205" s="26" t="s">
        <v>168</v>
      </c>
      <c r="D205" s="26">
        <f t="shared" si="45"/>
        <v>345000</v>
      </c>
      <c r="E205" s="36">
        <v>345</v>
      </c>
      <c r="F205" s="26" t="s">
        <v>35</v>
      </c>
      <c r="G205" s="27">
        <v>1242722.45</v>
      </c>
      <c r="I205" s="37">
        <v>0.1249</v>
      </c>
      <c r="J205" s="28">
        <f t="shared" si="46"/>
        <v>155216.03400499999</v>
      </c>
      <c r="L205" s="37">
        <v>0.16940000000000002</v>
      </c>
      <c r="N205" s="28">
        <f t="shared" si="47"/>
        <v>210517.18303000001</v>
      </c>
      <c r="O205" s="28">
        <f t="shared" si="48"/>
        <v>55301.149025000021</v>
      </c>
      <c r="Q205" s="27">
        <v>36161.421347447525</v>
      </c>
      <c r="R205" s="27">
        <v>19139.727677552502</v>
      </c>
      <c r="S205" s="27">
        <v>0</v>
      </c>
      <c r="T205" s="27">
        <v>0</v>
      </c>
      <c r="U205" s="27">
        <v>0</v>
      </c>
      <c r="V205" s="28">
        <f t="shared" si="49"/>
        <v>0</v>
      </c>
    </row>
    <row r="206" spans="2:22" x14ac:dyDescent="0.2">
      <c r="B206" s="26" t="s">
        <v>29</v>
      </c>
      <c r="C206" s="26" t="s">
        <v>168</v>
      </c>
      <c r="D206" s="26">
        <f t="shared" si="45"/>
        <v>346000</v>
      </c>
      <c r="E206" s="36">
        <v>346</v>
      </c>
      <c r="F206" s="26" t="s">
        <v>56</v>
      </c>
      <c r="G206" s="27">
        <v>398997.44</v>
      </c>
      <c r="I206" s="37">
        <v>2.5100000000000001E-2</v>
      </c>
      <c r="J206" s="28">
        <f t="shared" si="46"/>
        <v>10014.835744</v>
      </c>
      <c r="L206" s="37">
        <v>0.23280000000000001</v>
      </c>
      <c r="N206" s="28">
        <f t="shared" si="47"/>
        <v>92886.604032000003</v>
      </c>
      <c r="O206" s="28">
        <f t="shared" si="48"/>
        <v>82871.768288000007</v>
      </c>
      <c r="Q206" s="27">
        <v>54189.849283523203</v>
      </c>
      <c r="R206" s="27">
        <v>28681.919004476797</v>
      </c>
      <c r="S206" s="27">
        <v>0</v>
      </c>
      <c r="T206" s="27">
        <v>0</v>
      </c>
      <c r="U206" s="27">
        <v>0</v>
      </c>
      <c r="V206" s="28">
        <f t="shared" si="49"/>
        <v>0</v>
      </c>
    </row>
    <row r="207" spans="2:22" x14ac:dyDescent="0.2">
      <c r="F207" s="26" t="s">
        <v>38</v>
      </c>
      <c r="G207" s="40">
        <f>SUM(G201:G206)</f>
        <v>14086320.76</v>
      </c>
      <c r="J207" s="40">
        <f>SUM(J201:J206)</f>
        <v>316015.73917100002</v>
      </c>
      <c r="N207" s="40">
        <f>SUM(N201:N206)</f>
        <v>828590.4099940001</v>
      </c>
      <c r="O207" s="40">
        <f>SUM(O201:O206)</f>
        <v>512574.67082300002</v>
      </c>
      <c r="Q207" s="40">
        <f>SUM(Q201:Q206)</f>
        <v>335172.57725115976</v>
      </c>
      <c r="R207" s="40">
        <f>SUM(R201:R206)</f>
        <v>177402.09357184026</v>
      </c>
      <c r="S207" s="40">
        <f>SUM(S201:S206)</f>
        <v>0</v>
      </c>
      <c r="T207" s="40">
        <f>SUM(T201:T206)</f>
        <v>0</v>
      </c>
      <c r="U207" s="40">
        <f>SUM(U201:U206)</f>
        <v>0</v>
      </c>
      <c r="V207" s="28">
        <f t="shared" si="49"/>
        <v>0</v>
      </c>
    </row>
    <row r="208" spans="2:22" x14ac:dyDescent="0.2">
      <c r="J208" s="28"/>
      <c r="N208" s="28"/>
      <c r="O208" s="28"/>
      <c r="Q208" s="28"/>
      <c r="R208" s="28"/>
      <c r="S208" s="28"/>
      <c r="T208" s="28"/>
      <c r="U208" s="28"/>
      <c r="V208" s="28">
        <f t="shared" si="49"/>
        <v>0</v>
      </c>
    </row>
    <row r="209" spans="2:22" x14ac:dyDescent="0.2">
      <c r="F209" s="26" t="s">
        <v>169</v>
      </c>
      <c r="J209" s="28"/>
      <c r="N209" s="28"/>
      <c r="O209" s="28"/>
      <c r="Q209" s="28"/>
      <c r="R209" s="28"/>
      <c r="S209" s="28"/>
      <c r="T209" s="28"/>
      <c r="U209" s="28"/>
      <c r="V209" s="28">
        <f t="shared" si="49"/>
        <v>0</v>
      </c>
    </row>
    <row r="210" spans="2:22" x14ac:dyDescent="0.2">
      <c r="B210" s="26" t="s">
        <v>29</v>
      </c>
      <c r="C210" s="26" t="s">
        <v>170</v>
      </c>
      <c r="D210" s="26">
        <f t="shared" ref="D210:D215" si="50">E210*1000</f>
        <v>341000</v>
      </c>
      <c r="E210" s="36">
        <v>341</v>
      </c>
      <c r="F210" s="26" t="s">
        <v>31</v>
      </c>
      <c r="G210" s="27">
        <v>3553636.86</v>
      </c>
      <c r="I210" s="37">
        <v>3.1199999999999999E-2</v>
      </c>
      <c r="J210" s="28">
        <f t="shared" ref="J210:J215" si="51">G210*I210</f>
        <v>110873.470032</v>
      </c>
      <c r="L210" s="37">
        <v>3.7000000000000005E-2</v>
      </c>
      <c r="N210" s="28">
        <f t="shared" ref="N210:N215" si="52">G210*L210</f>
        <v>131484.56382000001</v>
      </c>
      <c r="O210" s="28">
        <f t="shared" ref="O210:O215" si="53">N210-J210</f>
        <v>20611.093788000013</v>
      </c>
      <c r="Q210" s="27">
        <v>13477.594227973212</v>
      </c>
      <c r="R210" s="27">
        <v>7133.4995600268012</v>
      </c>
      <c r="S210" s="27">
        <v>0</v>
      </c>
      <c r="T210" s="27">
        <v>0</v>
      </c>
      <c r="U210" s="27">
        <v>0</v>
      </c>
      <c r="V210" s="28">
        <f t="shared" si="49"/>
        <v>0</v>
      </c>
    </row>
    <row r="211" spans="2:22" x14ac:dyDescent="0.2">
      <c r="B211" s="26" t="s">
        <v>29</v>
      </c>
      <c r="C211" s="26" t="s">
        <v>170</v>
      </c>
      <c r="D211" s="26">
        <f t="shared" si="50"/>
        <v>342000</v>
      </c>
      <c r="E211" s="36">
        <v>342</v>
      </c>
      <c r="F211" s="26" t="s">
        <v>55</v>
      </c>
      <c r="G211" s="27">
        <v>1695808.4</v>
      </c>
      <c r="I211" s="37">
        <v>3.5699999999999996E-2</v>
      </c>
      <c r="J211" s="28">
        <f t="shared" si="51"/>
        <v>60540.359879999989</v>
      </c>
      <c r="L211" s="37">
        <v>3.56E-2</v>
      </c>
      <c r="N211" s="28">
        <f t="shared" si="52"/>
        <v>60370.779039999994</v>
      </c>
      <c r="O211" s="28">
        <f t="shared" si="53"/>
        <v>-169.58083999999508</v>
      </c>
      <c r="Q211" s="27">
        <v>-110.88891127600073</v>
      </c>
      <c r="R211" s="27">
        <v>-58.691928723997989</v>
      </c>
      <c r="S211" s="27">
        <v>0</v>
      </c>
      <c r="T211" s="27">
        <v>0</v>
      </c>
      <c r="U211" s="27">
        <v>0</v>
      </c>
      <c r="V211" s="28">
        <f t="shared" si="49"/>
        <v>-3.637978807091713E-12</v>
      </c>
    </row>
    <row r="212" spans="2:22" x14ac:dyDescent="0.2">
      <c r="B212" s="26" t="s">
        <v>29</v>
      </c>
      <c r="C212" s="26" t="s">
        <v>170</v>
      </c>
      <c r="D212" s="26">
        <f t="shared" si="50"/>
        <v>343000</v>
      </c>
      <c r="E212" s="36">
        <v>343</v>
      </c>
      <c r="F212" s="26" t="s">
        <v>163</v>
      </c>
      <c r="G212" s="27">
        <v>5722486.0499999998</v>
      </c>
      <c r="I212" s="37">
        <v>2.7699999999999999E-2</v>
      </c>
      <c r="J212" s="28">
        <f t="shared" si="51"/>
        <v>158512.86358499998</v>
      </c>
      <c r="L212" s="37">
        <v>3.7699999999999997E-2</v>
      </c>
      <c r="N212" s="28">
        <f t="shared" si="52"/>
        <v>215737.72408499997</v>
      </c>
      <c r="O212" s="28">
        <f t="shared" si="53"/>
        <v>57224.860499999981</v>
      </c>
      <c r="Q212" s="27">
        <v>37419.336280949981</v>
      </c>
      <c r="R212" s="27">
        <v>19805.524219049992</v>
      </c>
      <c r="S212" s="27">
        <v>0</v>
      </c>
      <c r="T212" s="27">
        <v>0</v>
      </c>
      <c r="U212" s="27">
        <v>0</v>
      </c>
      <c r="V212" s="28">
        <f t="shared" si="49"/>
        <v>0</v>
      </c>
    </row>
    <row r="213" spans="2:22" x14ac:dyDescent="0.2">
      <c r="B213" s="26" t="s">
        <v>29</v>
      </c>
      <c r="C213" s="26" t="s">
        <v>170</v>
      </c>
      <c r="D213" s="26">
        <f t="shared" si="50"/>
        <v>344000</v>
      </c>
      <c r="E213" s="36">
        <v>344</v>
      </c>
      <c r="F213" s="26" t="s">
        <v>33</v>
      </c>
      <c r="G213" s="27">
        <v>49712174.93</v>
      </c>
      <c r="I213" s="37">
        <v>3.7699999999999997E-2</v>
      </c>
      <c r="J213" s="28">
        <f t="shared" si="51"/>
        <v>1874148.9948609998</v>
      </c>
      <c r="L213" s="37">
        <v>3.9399999999999998E-2</v>
      </c>
      <c r="N213" s="28">
        <f t="shared" si="52"/>
        <v>1958659.6922419998</v>
      </c>
      <c r="O213" s="28">
        <f t="shared" si="53"/>
        <v>84510.697381000035</v>
      </c>
      <c r="Q213" s="27">
        <v>55261.545017435914</v>
      </c>
      <c r="R213" s="27">
        <v>29249.152363564121</v>
      </c>
      <c r="S213" s="27">
        <v>0</v>
      </c>
      <c r="T213" s="27">
        <v>0</v>
      </c>
      <c r="U213" s="27">
        <v>0</v>
      </c>
      <c r="V213" s="28">
        <f t="shared" si="49"/>
        <v>0</v>
      </c>
    </row>
    <row r="214" spans="2:22" x14ac:dyDescent="0.2">
      <c r="B214" s="26" t="s">
        <v>29</v>
      </c>
      <c r="C214" s="26" t="s">
        <v>170</v>
      </c>
      <c r="D214" s="26">
        <f t="shared" si="50"/>
        <v>345000</v>
      </c>
      <c r="E214" s="36">
        <v>345</v>
      </c>
      <c r="F214" s="26" t="s">
        <v>35</v>
      </c>
      <c r="G214" s="27">
        <v>3184759.92</v>
      </c>
      <c r="I214" s="37">
        <v>5.8900000000000001E-2</v>
      </c>
      <c r="J214" s="28">
        <f t="shared" si="51"/>
        <v>187582.35928800001</v>
      </c>
      <c r="L214" s="37">
        <v>8.2200000000000009E-2</v>
      </c>
      <c r="N214" s="28">
        <f t="shared" si="52"/>
        <v>261787.26542400001</v>
      </c>
      <c r="O214" s="28">
        <f t="shared" si="53"/>
        <v>74204.906136000005</v>
      </c>
      <c r="Q214" s="27">
        <v>48522.588122330417</v>
      </c>
      <c r="R214" s="27">
        <v>25682.318013669588</v>
      </c>
      <c r="S214" s="27">
        <v>0</v>
      </c>
      <c r="T214" s="27">
        <v>0</v>
      </c>
      <c r="U214" s="27">
        <v>0</v>
      </c>
      <c r="V214" s="28">
        <f t="shared" si="49"/>
        <v>0</v>
      </c>
    </row>
    <row r="215" spans="2:22" x14ac:dyDescent="0.2">
      <c r="B215" s="26" t="s">
        <v>29</v>
      </c>
      <c r="C215" s="26" t="s">
        <v>170</v>
      </c>
      <c r="D215" s="26">
        <f t="shared" si="50"/>
        <v>346000</v>
      </c>
      <c r="E215" s="36">
        <v>346</v>
      </c>
      <c r="F215" s="26" t="s">
        <v>56</v>
      </c>
      <c r="G215" s="27">
        <v>307912.02</v>
      </c>
      <c r="I215" s="37">
        <v>2.87E-2</v>
      </c>
      <c r="J215" s="28">
        <f t="shared" si="51"/>
        <v>8837.074974000001</v>
      </c>
      <c r="L215" s="37">
        <v>5.6900000000000006E-2</v>
      </c>
      <c r="N215" s="28">
        <f t="shared" si="52"/>
        <v>17520.193938000004</v>
      </c>
      <c r="O215" s="28">
        <f t="shared" si="53"/>
        <v>8683.118964000003</v>
      </c>
      <c r="Q215" s="27">
        <v>5677.8914905596021</v>
      </c>
      <c r="R215" s="27">
        <v>3005.2274734404004</v>
      </c>
      <c r="S215" s="27">
        <v>0</v>
      </c>
      <c r="T215" s="27">
        <v>0</v>
      </c>
      <c r="U215" s="27">
        <v>0</v>
      </c>
      <c r="V215" s="28">
        <f t="shared" si="49"/>
        <v>0</v>
      </c>
    </row>
    <row r="216" spans="2:22" x14ac:dyDescent="0.2">
      <c r="F216" s="26" t="s">
        <v>38</v>
      </c>
      <c r="G216" s="40">
        <f>SUM(G210:G215)</f>
        <v>64176778.18</v>
      </c>
      <c r="J216" s="40">
        <f>SUM(J210:J215)</f>
        <v>2400495.1226199996</v>
      </c>
      <c r="N216" s="40">
        <f>SUM(N210:N215)</f>
        <v>2645560.2185490001</v>
      </c>
      <c r="O216" s="40">
        <f>SUM(O210:O215)</f>
        <v>245065.09592900003</v>
      </c>
      <c r="Q216" s="40">
        <f>SUM(Q210:Q215)</f>
        <v>160248.06622797312</v>
      </c>
      <c r="R216" s="40">
        <f>SUM(R210:R215)</f>
        <v>84817.029701026913</v>
      </c>
      <c r="S216" s="40">
        <f>SUM(S210:S215)</f>
        <v>0</v>
      </c>
      <c r="T216" s="40">
        <f>SUM(T210:T215)</f>
        <v>0</v>
      </c>
      <c r="U216" s="40">
        <f>SUM(U210:U215)</f>
        <v>0</v>
      </c>
      <c r="V216" s="28">
        <f t="shared" si="49"/>
        <v>0</v>
      </c>
    </row>
    <row r="217" spans="2:22" x14ac:dyDescent="0.2">
      <c r="J217" s="28"/>
      <c r="N217" s="28"/>
      <c r="O217" s="28"/>
      <c r="Q217" s="28"/>
      <c r="R217" s="28"/>
      <c r="S217" s="28"/>
      <c r="T217" s="28"/>
      <c r="U217" s="28"/>
      <c r="V217" s="28">
        <f t="shared" si="49"/>
        <v>0</v>
      </c>
    </row>
    <row r="218" spans="2:22" x14ac:dyDescent="0.2">
      <c r="F218" s="26" t="s">
        <v>171</v>
      </c>
      <c r="J218" s="28"/>
      <c r="N218" s="28"/>
      <c r="O218" s="28"/>
      <c r="Q218" s="28"/>
      <c r="R218" s="28"/>
      <c r="S218" s="28"/>
      <c r="T218" s="28"/>
      <c r="U218" s="28"/>
      <c r="V218" s="28">
        <f t="shared" si="49"/>
        <v>0</v>
      </c>
    </row>
    <row r="219" spans="2:22" x14ac:dyDescent="0.2">
      <c r="B219" s="26" t="s">
        <v>29</v>
      </c>
      <c r="C219" s="26" t="s">
        <v>172</v>
      </c>
      <c r="D219" s="26">
        <f>E219*1000</f>
        <v>344010</v>
      </c>
      <c r="E219" s="42">
        <v>344.01</v>
      </c>
      <c r="F219" s="26" t="s">
        <v>33</v>
      </c>
      <c r="G219" s="27">
        <v>149669.82</v>
      </c>
      <c r="I219" s="37">
        <v>5.2999999999999999E-2</v>
      </c>
      <c r="J219" s="28">
        <f>G219*I219</f>
        <v>7932.5004600000002</v>
      </c>
      <c r="L219" s="37">
        <v>6.6900000000000001E-2</v>
      </c>
      <c r="N219" s="28">
        <f>G219*L219</f>
        <v>10012.910958</v>
      </c>
      <c r="O219" s="28">
        <f>N219-J219</f>
        <v>2080.4104980000002</v>
      </c>
      <c r="Q219" s="27">
        <v>1360.3804246422005</v>
      </c>
      <c r="R219" s="27">
        <v>720.03007335779967</v>
      </c>
      <c r="S219" s="27">
        <v>0</v>
      </c>
      <c r="T219" s="27">
        <v>0</v>
      </c>
      <c r="U219" s="27">
        <v>0</v>
      </c>
      <c r="V219" s="28">
        <f t="shared" si="49"/>
        <v>0</v>
      </c>
    </row>
    <row r="220" spans="2:22" x14ac:dyDescent="0.2">
      <c r="B220" s="26" t="s">
        <v>29</v>
      </c>
      <c r="C220" s="26" t="s">
        <v>82</v>
      </c>
      <c r="D220" s="26">
        <f>E220*1000</f>
        <v>344010</v>
      </c>
      <c r="E220" s="42">
        <v>344.01</v>
      </c>
      <c r="F220" s="26" t="s">
        <v>173</v>
      </c>
      <c r="G220" s="27">
        <v>299502.40999999997</v>
      </c>
      <c r="I220" s="37">
        <v>0.05</v>
      </c>
      <c r="J220" s="28">
        <f>G220*I220</f>
        <v>14975.120499999999</v>
      </c>
      <c r="L220" s="37">
        <v>6.6900000000000001E-2</v>
      </c>
      <c r="N220" s="28">
        <f>G220*L220</f>
        <v>20036.711228999997</v>
      </c>
      <c r="O220" s="28">
        <f>N220-J220</f>
        <v>5061.5907289999977</v>
      </c>
      <c r="Q220" s="27">
        <v>3309.7741776930998</v>
      </c>
      <c r="R220" s="27">
        <v>1751.8165513068989</v>
      </c>
      <c r="S220" s="27">
        <v>0</v>
      </c>
      <c r="T220" s="27">
        <v>0</v>
      </c>
      <c r="U220" s="27">
        <v>0</v>
      </c>
      <c r="V220" s="28">
        <f t="shared" si="49"/>
        <v>0</v>
      </c>
    </row>
    <row r="221" spans="2:22" x14ac:dyDescent="0.2">
      <c r="B221" s="26" t="s">
        <v>29</v>
      </c>
      <c r="C221" s="26" t="s">
        <v>172</v>
      </c>
      <c r="D221" s="26">
        <f>E221*1000</f>
        <v>345010</v>
      </c>
      <c r="E221" s="26">
        <v>345.01</v>
      </c>
      <c r="F221" s="26" t="s">
        <v>35</v>
      </c>
      <c r="G221" s="27">
        <v>33209.410000000003</v>
      </c>
      <c r="I221" s="37">
        <v>2.9700000000000001E-2</v>
      </c>
      <c r="J221" s="28">
        <f>G221*I221</f>
        <v>986.31947700000012</v>
      </c>
      <c r="L221" s="37">
        <v>8.2200000000000009E-2</v>
      </c>
      <c r="N221" s="28">
        <f>G221*L221</f>
        <v>2729.8135020000004</v>
      </c>
      <c r="O221" s="28">
        <f>N221-J221</f>
        <v>1743.4940250000004</v>
      </c>
      <c r="Q221" s="27">
        <v>1140.0707429475003</v>
      </c>
      <c r="R221" s="27">
        <v>603.4232820525001</v>
      </c>
      <c r="S221" s="27">
        <v>0</v>
      </c>
      <c r="T221" s="27">
        <v>0</v>
      </c>
      <c r="U221" s="27">
        <v>0</v>
      </c>
      <c r="V221" s="28">
        <f t="shared" si="49"/>
        <v>0</v>
      </c>
    </row>
    <row r="222" spans="2:22" x14ac:dyDescent="0.2">
      <c r="F222" s="26" t="s">
        <v>38</v>
      </c>
      <c r="G222" s="40">
        <f>SUM(G219:G221)</f>
        <v>482381.64</v>
      </c>
      <c r="J222" s="40">
        <f>SUM(J219:J221)</f>
        <v>23893.940437000001</v>
      </c>
      <c r="N222" s="40">
        <f>SUM(N219:N221)</f>
        <v>32779.435688999998</v>
      </c>
      <c r="O222" s="40">
        <f>SUM(O219:O221)</f>
        <v>8885.4952519999988</v>
      </c>
      <c r="Q222" s="40">
        <f>SUM(Q219:Q221)</f>
        <v>5810.2253452828008</v>
      </c>
      <c r="R222" s="40">
        <f>SUM(R219:R221)</f>
        <v>3075.2699067171989</v>
      </c>
      <c r="S222" s="40">
        <f>SUM(S219:S221)</f>
        <v>0</v>
      </c>
      <c r="T222" s="40">
        <f>SUM(T219:T221)</f>
        <v>0</v>
      </c>
      <c r="U222" s="40">
        <f>SUM(U219:U221)</f>
        <v>0</v>
      </c>
      <c r="V222" s="28">
        <f t="shared" si="49"/>
        <v>0</v>
      </c>
    </row>
    <row r="223" spans="2:22" x14ac:dyDescent="0.2">
      <c r="J223" s="28"/>
      <c r="N223" s="28"/>
      <c r="O223" s="28"/>
      <c r="Q223" s="28"/>
      <c r="R223" s="28"/>
      <c r="S223" s="28"/>
      <c r="T223" s="28"/>
      <c r="U223" s="28"/>
      <c r="V223" s="28">
        <f t="shared" si="49"/>
        <v>0</v>
      </c>
    </row>
    <row r="224" spans="2:22" x14ac:dyDescent="0.2">
      <c r="F224" s="26" t="s">
        <v>174</v>
      </c>
      <c r="G224" s="40">
        <f>SUM(G176,G184,G192,G198,G207,G216,G222)</f>
        <v>305893985.05999994</v>
      </c>
      <c r="J224" s="40">
        <f>SUM(J176,J184,J192,J198,J207,J216,J222)</f>
        <v>9982749.7933590002</v>
      </c>
      <c r="N224" s="40">
        <f>SUM(N176,N184,N192,N198,N207,N216,N222)</f>
        <v>10914475.885396</v>
      </c>
      <c r="O224" s="40">
        <f>SUM(O176,O184,O192,O198,O207,O216,O222)</f>
        <v>931726.09203700058</v>
      </c>
      <c r="Q224" s="40">
        <f>SUM(Q176,Q184,Q192,Q198,Q207,Q216,Q222)</f>
        <v>609255.75062231789</v>
      </c>
      <c r="R224" s="40">
        <f>SUM(R176,R184,R192,R198,R207,R216,R222)</f>
        <v>322470.43170268269</v>
      </c>
      <c r="S224" s="40">
        <f>SUM(S176,S184,S192,S198,S207,S216,S222)</f>
        <v>0</v>
      </c>
      <c r="T224" s="40">
        <f>SUM(T176,T184,T192,T198,T207,T216,T222)</f>
        <v>0</v>
      </c>
      <c r="U224" s="40">
        <f>SUM(U176,U184,U192,U198,U207,U216,U222)</f>
        <v>0</v>
      </c>
      <c r="V224" s="28">
        <f t="shared" si="49"/>
        <v>9.0288000064902008E-2</v>
      </c>
    </row>
    <row r="225" spans="1:23" x14ac:dyDescent="0.2">
      <c r="J225" s="28"/>
      <c r="N225" s="28"/>
      <c r="O225" s="28"/>
      <c r="Q225" s="28"/>
      <c r="R225" s="28"/>
      <c r="S225" s="28"/>
      <c r="T225" s="28"/>
      <c r="U225" s="28"/>
      <c r="V225" s="28">
        <f t="shared" si="49"/>
        <v>0</v>
      </c>
    </row>
    <row r="226" spans="1:23" x14ac:dyDescent="0.2">
      <c r="F226" s="26" t="s">
        <v>175</v>
      </c>
      <c r="G226" s="28">
        <f>SUM(G40,G166,G224)</f>
        <v>1388496015.99</v>
      </c>
      <c r="J226" s="28">
        <f>SUM(J40,J166,J224)</f>
        <v>24477447.131267</v>
      </c>
      <c r="N226" s="28">
        <f>SUM(N40,N166,N224)</f>
        <v>28470275.697250001</v>
      </c>
      <c r="O226" s="28">
        <f>SUM(O40,O166,O224)</f>
        <v>3992828.5659830011</v>
      </c>
      <c r="Q226" s="28">
        <f>SUM(Q40,Q166,Q224)</f>
        <v>2610908.3633401617</v>
      </c>
      <c r="R226" s="28">
        <f>SUM(R40,R166,R224)</f>
        <v>1381916.7832268388</v>
      </c>
      <c r="S226" s="28">
        <f>SUM(S40,S166,S224)</f>
        <v>0</v>
      </c>
      <c r="T226" s="28">
        <f>SUM(T40,T166,T224)</f>
        <v>0</v>
      </c>
      <c r="U226" s="28">
        <f>SUM(U40,U166,U224)</f>
        <v>0</v>
      </c>
      <c r="V226" s="115">
        <f t="shared" si="49"/>
        <v>-3.4194160006009042</v>
      </c>
    </row>
    <row r="227" spans="1:23" x14ac:dyDescent="0.2">
      <c r="J227" s="28"/>
      <c r="N227" s="28"/>
      <c r="O227" s="28"/>
      <c r="Q227" s="28"/>
      <c r="R227" s="28"/>
      <c r="S227" s="28"/>
      <c r="T227" s="28"/>
      <c r="U227" s="28"/>
      <c r="V227" s="28">
        <f t="shared" si="49"/>
        <v>0</v>
      </c>
    </row>
    <row r="228" spans="1:23" x14ac:dyDescent="0.2">
      <c r="A228" s="26" t="s">
        <v>292</v>
      </c>
      <c r="J228" s="28"/>
      <c r="N228" s="28"/>
      <c r="O228" s="28"/>
      <c r="Q228" s="28"/>
      <c r="R228" s="28"/>
      <c r="S228" s="28"/>
      <c r="T228" s="28"/>
      <c r="U228" s="28"/>
      <c r="V228" s="28">
        <f t="shared" si="49"/>
        <v>0</v>
      </c>
    </row>
    <row r="229" spans="1:23" x14ac:dyDescent="0.2">
      <c r="B229" s="26" t="s">
        <v>29</v>
      </c>
      <c r="C229" s="26" t="s">
        <v>58</v>
      </c>
      <c r="D229" s="26">
        <f t="shared" ref="D229:D239" si="54">E229*1000</f>
        <v>350300</v>
      </c>
      <c r="E229" s="26">
        <v>350.3</v>
      </c>
      <c r="F229" s="26" t="s">
        <v>44</v>
      </c>
      <c r="G229" s="27">
        <f>'Colstrip Transmission '!H3</f>
        <v>1487565.91</v>
      </c>
      <c r="I229" s="37">
        <v>1.24E-2</v>
      </c>
      <c r="J229" s="28">
        <f t="shared" ref="J229:J239" si="55">G229*I229</f>
        <v>18445.817283999997</v>
      </c>
      <c r="L229" s="37">
        <v>1.0699999999999999E-2</v>
      </c>
      <c r="N229" s="28">
        <f t="shared" ref="N229:N239" si="56">G229*L229</f>
        <v>15916.955236999998</v>
      </c>
      <c r="O229" s="28">
        <f t="shared" ref="O229:O239" si="57">N229-J229</f>
        <v>-2528.8620469999987</v>
      </c>
      <c r="Q229" s="27">
        <v>-1653.6228925332991</v>
      </c>
      <c r="R229" s="27">
        <v>-875.23915446669957</v>
      </c>
      <c r="S229" s="27">
        <v>0</v>
      </c>
      <c r="T229" s="27">
        <v>0</v>
      </c>
      <c r="U229" s="27">
        <v>0</v>
      </c>
      <c r="V229" s="28">
        <f t="shared" si="49"/>
        <v>0</v>
      </c>
    </row>
    <row r="230" spans="1:23" x14ac:dyDescent="0.2">
      <c r="B230" s="26" t="s">
        <v>29</v>
      </c>
      <c r="C230" s="26" t="s">
        <v>58</v>
      </c>
      <c r="D230" s="26">
        <f t="shared" si="54"/>
        <v>350400</v>
      </c>
      <c r="E230" s="26">
        <v>350.4</v>
      </c>
      <c r="F230" s="26" t="s">
        <v>59</v>
      </c>
      <c r="G230" s="27">
        <f>'Colstrip Transmission '!H4</f>
        <v>19598451.48</v>
      </c>
      <c r="I230" s="37">
        <v>1.2999999999999999E-2</v>
      </c>
      <c r="J230" s="28">
        <f t="shared" si="55"/>
        <v>254779.86924</v>
      </c>
      <c r="L230" s="37">
        <v>1.1900000000000001E-2</v>
      </c>
      <c r="N230" s="28">
        <f t="shared" si="56"/>
        <v>233221.57261200002</v>
      </c>
      <c r="O230" s="28">
        <f t="shared" si="57"/>
        <v>-21558.296627999982</v>
      </c>
      <c r="Q230" s="27">
        <v>-14096.97016504919</v>
      </c>
      <c r="R230" s="27">
        <v>-7461.3264629507939</v>
      </c>
      <c r="S230" s="27">
        <v>0</v>
      </c>
      <c r="T230" s="27">
        <v>0</v>
      </c>
      <c r="U230" s="27">
        <v>0</v>
      </c>
      <c r="V230" s="28">
        <f t="shared" si="49"/>
        <v>0</v>
      </c>
    </row>
    <row r="231" spans="1:23" x14ac:dyDescent="0.2">
      <c r="B231" s="26" t="s">
        <v>29</v>
      </c>
      <c r="C231" s="26" t="s">
        <v>58</v>
      </c>
      <c r="D231" s="26">
        <f t="shared" si="54"/>
        <v>352000</v>
      </c>
      <c r="E231" s="36">
        <v>352</v>
      </c>
      <c r="F231" s="26" t="s">
        <v>31</v>
      </c>
      <c r="G231" s="27">
        <f>'Colstrip Transmission '!H5</f>
        <v>26256961.960000001</v>
      </c>
      <c r="I231" s="37">
        <v>1.6500000000000001E-2</v>
      </c>
      <c r="J231" s="28">
        <f t="shared" si="55"/>
        <v>433239.87234000006</v>
      </c>
      <c r="L231" s="37">
        <v>1.6299999999999999E-2</v>
      </c>
      <c r="N231" s="28">
        <f t="shared" si="56"/>
        <v>427988.47994799999</v>
      </c>
      <c r="O231" s="28">
        <f t="shared" si="57"/>
        <v>-5251.392392000067</v>
      </c>
      <c r="Q231" s="27">
        <v>-3433.8854851288438</v>
      </c>
      <c r="R231" s="27">
        <v>-1817.5069068712232</v>
      </c>
      <c r="S231" s="27">
        <v>0</v>
      </c>
      <c r="T231" s="27">
        <v>0</v>
      </c>
      <c r="U231" s="27">
        <v>0</v>
      </c>
      <c r="V231" s="28">
        <f t="shared" si="49"/>
        <v>0</v>
      </c>
    </row>
    <row r="232" spans="1:23" x14ac:dyDescent="0.2">
      <c r="B232" s="26" t="s">
        <v>29</v>
      </c>
      <c r="C232" s="26" t="s">
        <v>58</v>
      </c>
      <c r="D232" s="26">
        <f t="shared" si="54"/>
        <v>353000</v>
      </c>
      <c r="E232" s="36">
        <v>353</v>
      </c>
      <c r="F232" s="26" t="s">
        <v>60</v>
      </c>
      <c r="G232" s="27">
        <f>'Colstrip Transmission '!H6</f>
        <v>255381457.33000001</v>
      </c>
      <c r="I232" s="37">
        <v>2.3299999999999998E-2</v>
      </c>
      <c r="J232" s="28">
        <f t="shared" si="55"/>
        <v>5950387.9557889998</v>
      </c>
      <c r="L232" s="37">
        <v>2.41E-2</v>
      </c>
      <c r="N232" s="28">
        <f t="shared" si="56"/>
        <v>6154693.1216529999</v>
      </c>
      <c r="O232" s="28">
        <f t="shared" si="57"/>
        <v>204305.1658640001</v>
      </c>
      <c r="Q232" s="27">
        <v>133595.14795846966</v>
      </c>
      <c r="R232" s="27">
        <v>70710.017905530432</v>
      </c>
      <c r="S232" s="27">
        <v>0</v>
      </c>
      <c r="T232" s="27">
        <v>0</v>
      </c>
      <c r="U232" s="27">
        <v>0</v>
      </c>
      <c r="V232" s="28">
        <f t="shared" si="49"/>
        <v>0</v>
      </c>
    </row>
    <row r="233" spans="1:23" x14ac:dyDescent="0.2">
      <c r="B233" s="110" t="s">
        <v>29</v>
      </c>
      <c r="C233" s="110" t="s">
        <v>58</v>
      </c>
      <c r="D233" s="110">
        <v>353100</v>
      </c>
      <c r="E233" s="111">
        <v>353.1</v>
      </c>
      <c r="F233" s="110" t="s">
        <v>60</v>
      </c>
      <c r="G233" s="112">
        <f>'Colstrip Transmission '!H7</f>
        <v>482904.98</v>
      </c>
      <c r="H233" s="110"/>
      <c r="I233" s="114">
        <v>2.0969999999999999E-2</v>
      </c>
      <c r="J233" s="115">
        <f>G233*I233</f>
        <v>10126.517430599999</v>
      </c>
      <c r="K233" s="110"/>
      <c r="L233" s="114">
        <v>2.41E-2</v>
      </c>
      <c r="N233" s="28">
        <f t="shared" si="56"/>
        <v>11638.010017999999</v>
      </c>
      <c r="O233" s="28">
        <f t="shared" si="57"/>
        <v>1511.4925874</v>
      </c>
      <c r="Q233" s="119">
        <v>988.36500290086008</v>
      </c>
      <c r="R233" s="119">
        <v>523.12758449914008</v>
      </c>
      <c r="S233" s="27"/>
      <c r="T233" s="27"/>
      <c r="U233" s="27"/>
      <c r="V233" s="28">
        <f t="shared" si="49"/>
        <v>0</v>
      </c>
    </row>
    <row r="234" spans="1:23" x14ac:dyDescent="0.2">
      <c r="B234" s="26" t="s">
        <v>29</v>
      </c>
      <c r="C234" s="26" t="s">
        <v>58</v>
      </c>
      <c r="D234" s="26">
        <f t="shared" si="54"/>
        <v>354000</v>
      </c>
      <c r="E234" s="36">
        <v>354</v>
      </c>
      <c r="F234" s="26" t="s">
        <v>61</v>
      </c>
      <c r="G234" s="27">
        <f>'Colstrip Transmission '!H8</f>
        <v>1290262.4400000013</v>
      </c>
      <c r="I234" s="37">
        <v>1.7999999999999999E-2</v>
      </c>
      <c r="J234" s="28">
        <f t="shared" si="55"/>
        <v>23224.723920000022</v>
      </c>
      <c r="L234" s="37">
        <v>1.5100000000000001E-2</v>
      </c>
      <c r="N234" s="28">
        <f t="shared" si="56"/>
        <v>19482.96284400002</v>
      </c>
      <c r="O234" s="28">
        <f t="shared" si="57"/>
        <v>-3741.7610760000025</v>
      </c>
      <c r="Q234" s="27">
        <v>-2446.7375675964017</v>
      </c>
      <c r="R234" s="27">
        <v>-1295.023508403601</v>
      </c>
      <c r="S234" s="27">
        <v>0</v>
      </c>
      <c r="T234" s="27">
        <v>0</v>
      </c>
      <c r="U234" s="27">
        <v>0</v>
      </c>
      <c r="V234" s="28">
        <f t="shared" si="49"/>
        <v>0</v>
      </c>
    </row>
    <row r="235" spans="1:23" x14ac:dyDescent="0.2">
      <c r="B235" s="26" t="s">
        <v>29</v>
      </c>
      <c r="C235" s="26" t="s">
        <v>58</v>
      </c>
      <c r="D235" s="26">
        <f t="shared" si="54"/>
        <v>355000</v>
      </c>
      <c r="E235" s="36">
        <v>355</v>
      </c>
      <c r="F235" s="26" t="s">
        <v>62</v>
      </c>
      <c r="G235" s="27">
        <f>'Colstrip Transmission '!H9</f>
        <v>262710267.41</v>
      </c>
      <c r="I235" s="37">
        <v>1.38E-2</v>
      </c>
      <c r="J235" s="28">
        <f t="shared" si="55"/>
        <v>3625401.690258</v>
      </c>
      <c r="L235" s="37">
        <v>1.9300000000000001E-2</v>
      </c>
      <c r="N235" s="28">
        <f t="shared" si="56"/>
        <v>5070308.1610130006</v>
      </c>
      <c r="O235" s="28">
        <f t="shared" si="57"/>
        <v>1444906.4707550006</v>
      </c>
      <c r="Q235" s="27">
        <v>944824.34122669499</v>
      </c>
      <c r="R235" s="27">
        <v>500082.12952830573</v>
      </c>
      <c r="S235" s="27">
        <v>0</v>
      </c>
      <c r="T235" s="27">
        <v>0</v>
      </c>
      <c r="U235" s="27">
        <v>0</v>
      </c>
      <c r="V235" s="28">
        <f t="shared" si="49"/>
        <v>0</v>
      </c>
    </row>
    <row r="236" spans="1:23" x14ac:dyDescent="0.2">
      <c r="B236" s="26" t="s">
        <v>29</v>
      </c>
      <c r="C236" s="26" t="s">
        <v>58</v>
      </c>
      <c r="D236" s="26">
        <f t="shared" si="54"/>
        <v>356000</v>
      </c>
      <c r="E236" s="36">
        <v>356</v>
      </c>
      <c r="F236" s="26" t="s">
        <v>63</v>
      </c>
      <c r="G236" s="27">
        <f>'Colstrip Transmission '!H10</f>
        <v>134851680.56</v>
      </c>
      <c r="I236" s="37">
        <v>1.5900000000000001E-2</v>
      </c>
      <c r="J236" s="28">
        <f t="shared" si="55"/>
        <v>2144141.7209040001</v>
      </c>
      <c r="L236" s="139">
        <v>1.9E-2</v>
      </c>
      <c r="N236" s="28">
        <f t="shared" si="56"/>
        <v>2562181.9306399999</v>
      </c>
      <c r="O236" s="28">
        <f t="shared" si="57"/>
        <v>418040.20973599982</v>
      </c>
      <c r="Q236" s="27">
        <f>O236*0.6539</f>
        <v>273356.49314637028</v>
      </c>
      <c r="R236" s="27">
        <f>O236*0.3461</f>
        <v>144683.71658962953</v>
      </c>
      <c r="S236" s="27">
        <v>0</v>
      </c>
      <c r="T236" s="27">
        <v>0</v>
      </c>
      <c r="U236" s="27">
        <v>0</v>
      </c>
      <c r="V236" s="28">
        <f t="shared" si="49"/>
        <v>0</v>
      </c>
      <c r="W236" s="28"/>
    </row>
    <row r="237" spans="1:23" x14ac:dyDescent="0.2">
      <c r="B237" s="26" t="s">
        <v>29</v>
      </c>
      <c r="C237" s="26" t="s">
        <v>58</v>
      </c>
      <c r="D237" s="26">
        <f t="shared" si="54"/>
        <v>357000</v>
      </c>
      <c r="E237" s="36">
        <v>357</v>
      </c>
      <c r="F237" s="26" t="s">
        <v>64</v>
      </c>
      <c r="G237" s="27">
        <f>'Colstrip Transmission '!H11</f>
        <v>3188359.42</v>
      </c>
      <c r="I237" s="37">
        <v>1.6400000000000001E-2</v>
      </c>
      <c r="J237" s="28">
        <f t="shared" si="55"/>
        <v>52289.094488000002</v>
      </c>
      <c r="L237" s="37">
        <v>1.6400000000000001E-2</v>
      </c>
      <c r="N237" s="28">
        <f t="shared" si="56"/>
        <v>52289.094488000002</v>
      </c>
      <c r="O237" s="28">
        <f t="shared" si="57"/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8">
        <f t="shared" si="49"/>
        <v>0</v>
      </c>
    </row>
    <row r="238" spans="1:23" x14ac:dyDescent="0.2">
      <c r="B238" s="26" t="s">
        <v>29</v>
      </c>
      <c r="C238" s="26" t="s">
        <v>58</v>
      </c>
      <c r="D238" s="26">
        <f t="shared" si="54"/>
        <v>358000</v>
      </c>
      <c r="E238" s="36">
        <v>358</v>
      </c>
      <c r="F238" s="26" t="s">
        <v>65</v>
      </c>
      <c r="G238" s="27">
        <f>'Colstrip Transmission '!H12</f>
        <v>2537017.85</v>
      </c>
      <c r="I238" s="37">
        <v>2.0199999999999999E-2</v>
      </c>
      <c r="J238" s="28">
        <f t="shared" si="55"/>
        <v>51247.760569999999</v>
      </c>
      <c r="L238" s="37">
        <v>2.06E-2</v>
      </c>
      <c r="N238" s="28">
        <f t="shared" si="56"/>
        <v>52262.567710000003</v>
      </c>
      <c r="O238" s="28">
        <f t="shared" si="57"/>
        <v>1014.8071400000044</v>
      </c>
      <c r="Q238" s="27">
        <v>663.58238884600291</v>
      </c>
      <c r="R238" s="27">
        <v>351.22475115400158</v>
      </c>
      <c r="S238" s="27">
        <v>0</v>
      </c>
      <c r="T238" s="27">
        <v>0</v>
      </c>
      <c r="U238" s="27">
        <v>0</v>
      </c>
      <c r="V238" s="28">
        <f t="shared" si="49"/>
        <v>0</v>
      </c>
    </row>
    <row r="239" spans="1:23" x14ac:dyDescent="0.2">
      <c r="B239" s="26" t="s">
        <v>29</v>
      </c>
      <c r="C239" s="26" t="s">
        <v>58</v>
      </c>
      <c r="D239" s="26">
        <f t="shared" si="54"/>
        <v>359000</v>
      </c>
      <c r="E239" s="36">
        <v>359</v>
      </c>
      <c r="F239" s="26" t="s">
        <v>66</v>
      </c>
      <c r="G239" s="27">
        <f>'Colstrip Transmission '!H13</f>
        <v>1975110.2999999998</v>
      </c>
      <c r="I239" s="37">
        <v>1.66E-2</v>
      </c>
      <c r="J239" s="28">
        <f t="shared" si="55"/>
        <v>32786.830979999999</v>
      </c>
      <c r="L239" s="37">
        <v>1.41E-2</v>
      </c>
      <c r="N239" s="28">
        <f t="shared" si="56"/>
        <v>27849.055229999998</v>
      </c>
      <c r="O239" s="28">
        <f t="shared" si="57"/>
        <v>-4937.7757500000007</v>
      </c>
      <c r="Q239" s="27">
        <v>-3228.8115629250005</v>
      </c>
      <c r="R239" s="27">
        <v>-1708.9641870750004</v>
      </c>
      <c r="S239" s="27">
        <v>0</v>
      </c>
      <c r="T239" s="27">
        <v>0</v>
      </c>
      <c r="U239" s="27">
        <v>0</v>
      </c>
      <c r="V239" s="28">
        <f t="shared" si="49"/>
        <v>0</v>
      </c>
    </row>
    <row r="240" spans="1:23" x14ac:dyDescent="0.2">
      <c r="F240" s="26" t="s">
        <v>38</v>
      </c>
      <c r="G240" s="40">
        <f>SUM(G229:G239)</f>
        <v>709760039.63999987</v>
      </c>
      <c r="J240" s="40">
        <f>SUM(J229:J239)</f>
        <v>12596071.8532036</v>
      </c>
      <c r="N240" s="40">
        <f>SUM(N229:N239)</f>
        <v>14627831.911393002</v>
      </c>
      <c r="O240" s="40">
        <f>SUM(O229:O239)</f>
        <v>2031760.0581894002</v>
      </c>
      <c r="Q240" s="117">
        <f>SUM(Q229:Q239)</f>
        <v>1328567.9020500488</v>
      </c>
      <c r="R240" s="117">
        <f>SUM(R229:R239)</f>
        <v>703192.15613935143</v>
      </c>
      <c r="S240" s="40">
        <f>SUM(S229:S239)</f>
        <v>0</v>
      </c>
      <c r="T240" s="40">
        <f>SUM(T229:T239)</f>
        <v>0</v>
      </c>
      <c r="U240" s="40">
        <f>SUM(U229:U239)</f>
        <v>0</v>
      </c>
      <c r="V240" s="28">
        <f t="shared" si="49"/>
        <v>0</v>
      </c>
    </row>
    <row r="241" spans="1:22" x14ac:dyDescent="0.2">
      <c r="J241" s="28"/>
      <c r="N241" s="28"/>
      <c r="O241" s="28"/>
      <c r="Q241" s="28"/>
      <c r="R241" s="28"/>
      <c r="S241" s="28"/>
      <c r="T241" s="28"/>
      <c r="U241" s="28"/>
      <c r="V241" s="28">
        <f t="shared" si="49"/>
        <v>0</v>
      </c>
    </row>
    <row r="242" spans="1:22" x14ac:dyDescent="0.2">
      <c r="A242" s="26" t="s">
        <v>67</v>
      </c>
      <c r="J242" s="28"/>
      <c r="N242" s="28"/>
      <c r="O242" s="28"/>
      <c r="Q242" s="28"/>
      <c r="R242" s="28"/>
      <c r="S242" s="28"/>
      <c r="T242" s="28"/>
      <c r="U242" s="28"/>
      <c r="V242" s="28">
        <f t="shared" si="49"/>
        <v>0</v>
      </c>
    </row>
    <row r="243" spans="1:22" x14ac:dyDescent="0.2">
      <c r="B243" s="26" t="s">
        <v>29</v>
      </c>
      <c r="C243" s="26" t="s">
        <v>68</v>
      </c>
      <c r="D243" s="26">
        <f t="shared" ref="D243:D259" si="58">E243*1000</f>
        <v>360400</v>
      </c>
      <c r="E243" s="26">
        <v>360.4</v>
      </c>
      <c r="F243" s="26" t="s">
        <v>69</v>
      </c>
      <c r="G243" s="27">
        <v>2239718.5099999998</v>
      </c>
      <c r="I243" s="37">
        <v>1.34E-2</v>
      </c>
      <c r="J243" s="28">
        <f t="shared" ref="J243:J259" si="59">G243*I243</f>
        <v>30012.228034</v>
      </c>
      <c r="L243" s="37">
        <v>1.34E-2</v>
      </c>
      <c r="N243" s="28">
        <f t="shared" ref="N243:N259" si="60">G243*L243</f>
        <v>30012.228034</v>
      </c>
      <c r="O243" s="28">
        <f t="shared" ref="O243:O259" si="61">N243-J243</f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8">
        <f t="shared" si="49"/>
        <v>0</v>
      </c>
    </row>
    <row r="244" spans="1:22" x14ac:dyDescent="0.2">
      <c r="B244" s="26" t="s">
        <v>29</v>
      </c>
      <c r="C244" s="26" t="s">
        <v>68</v>
      </c>
      <c r="D244" s="26">
        <f t="shared" si="58"/>
        <v>361000</v>
      </c>
      <c r="E244" s="36">
        <v>361</v>
      </c>
      <c r="F244" s="26" t="s">
        <v>31</v>
      </c>
      <c r="G244" s="27">
        <v>6722227.1100000003</v>
      </c>
      <c r="I244" s="37">
        <v>1.6199999999999999E-2</v>
      </c>
      <c r="J244" s="28">
        <f t="shared" si="59"/>
        <v>108900.079182</v>
      </c>
      <c r="L244" s="37">
        <v>1.72E-2</v>
      </c>
      <c r="N244" s="28">
        <f t="shared" si="60"/>
        <v>115622.30629200001</v>
      </c>
      <c r="O244" s="28">
        <f t="shared" si="61"/>
        <v>6722.2271100000071</v>
      </c>
      <c r="Q244" s="27">
        <v>0</v>
      </c>
      <c r="R244" s="27">
        <v>6722.227110000018</v>
      </c>
      <c r="S244" s="27">
        <v>0</v>
      </c>
      <c r="T244" s="27">
        <v>0</v>
      </c>
      <c r="U244" s="27">
        <v>0</v>
      </c>
      <c r="V244" s="28">
        <f t="shared" si="49"/>
        <v>1.0913936421275139E-11</v>
      </c>
    </row>
    <row r="245" spans="1:22" x14ac:dyDescent="0.2">
      <c r="B245" s="26" t="s">
        <v>29</v>
      </c>
      <c r="C245" s="26" t="s">
        <v>68</v>
      </c>
      <c r="D245" s="26">
        <f t="shared" si="58"/>
        <v>362000</v>
      </c>
      <c r="E245" s="36">
        <v>362</v>
      </c>
      <c r="F245" s="26" t="s">
        <v>60</v>
      </c>
      <c r="G245" s="27">
        <v>44750407.75</v>
      </c>
      <c r="I245" s="37">
        <v>1.9699999999999999E-2</v>
      </c>
      <c r="J245" s="28">
        <f t="shared" si="59"/>
        <v>881583.03267499991</v>
      </c>
      <c r="L245" s="37">
        <v>2.6800000000000001E-2</v>
      </c>
      <c r="N245" s="28">
        <f t="shared" si="60"/>
        <v>1199310.9277000001</v>
      </c>
      <c r="O245" s="28">
        <f t="shared" si="61"/>
        <v>317727.89502500021</v>
      </c>
      <c r="Q245" s="27">
        <v>0</v>
      </c>
      <c r="R245" s="27">
        <v>317727.89502500015</v>
      </c>
      <c r="S245" s="27">
        <v>0</v>
      </c>
      <c r="T245" s="27">
        <v>0</v>
      </c>
      <c r="U245" s="27">
        <v>0</v>
      </c>
      <c r="V245" s="28">
        <f t="shared" si="49"/>
        <v>0</v>
      </c>
    </row>
    <row r="246" spans="1:22" x14ac:dyDescent="0.2">
      <c r="B246" s="26" t="s">
        <v>29</v>
      </c>
      <c r="C246" s="26" t="s">
        <v>68</v>
      </c>
      <c r="D246" s="26">
        <f t="shared" si="58"/>
        <v>364000</v>
      </c>
      <c r="E246" s="36">
        <v>364</v>
      </c>
      <c r="F246" s="26" t="s">
        <v>70</v>
      </c>
      <c r="G246" s="27">
        <v>142567265.75</v>
      </c>
      <c r="I246" s="37">
        <v>2.3099999999999999E-2</v>
      </c>
      <c r="J246" s="28">
        <f t="shared" si="59"/>
        <v>3293303.838825</v>
      </c>
      <c r="L246" s="37">
        <v>2.5700000000000001E-2</v>
      </c>
      <c r="N246" s="28">
        <f t="shared" si="60"/>
        <v>3663978.7297749999</v>
      </c>
      <c r="O246" s="28">
        <f t="shared" si="61"/>
        <v>370674.89094999991</v>
      </c>
      <c r="Q246" s="27">
        <v>0</v>
      </c>
      <c r="R246" s="27">
        <v>370674.89095000032</v>
      </c>
      <c r="S246" s="27">
        <v>0</v>
      </c>
      <c r="T246" s="27">
        <v>0</v>
      </c>
      <c r="U246" s="27">
        <v>0</v>
      </c>
      <c r="V246" s="28">
        <f t="shared" si="49"/>
        <v>0</v>
      </c>
    </row>
    <row r="247" spans="1:22" x14ac:dyDescent="0.2">
      <c r="B247" s="26" t="s">
        <v>29</v>
      </c>
      <c r="C247" s="26" t="s">
        <v>68</v>
      </c>
      <c r="D247" s="26">
        <f t="shared" si="58"/>
        <v>365000</v>
      </c>
      <c r="E247" s="36">
        <v>365</v>
      </c>
      <c r="F247" s="26" t="s">
        <v>63</v>
      </c>
      <c r="G247" s="27">
        <v>97625850.789999992</v>
      </c>
      <c r="I247" s="37">
        <v>2.8199999999999999E-2</v>
      </c>
      <c r="J247" s="28">
        <f t="shared" si="59"/>
        <v>2753048.9922779999</v>
      </c>
      <c r="L247" s="139">
        <v>2.4500000000000001E-2</v>
      </c>
      <c r="N247" s="28">
        <f t="shared" si="60"/>
        <v>2391833.3443549997</v>
      </c>
      <c r="O247" s="28">
        <f t="shared" si="61"/>
        <v>-361215.64792300016</v>
      </c>
      <c r="Q247" s="27">
        <v>0</v>
      </c>
      <c r="R247" s="27">
        <v>-361216</v>
      </c>
      <c r="S247" s="27">
        <v>0</v>
      </c>
      <c r="T247" s="27">
        <v>0</v>
      </c>
      <c r="U247" s="27">
        <v>0</v>
      </c>
      <c r="V247" s="28">
        <f t="shared" si="49"/>
        <v>-0.35207699984312057</v>
      </c>
    </row>
    <row r="248" spans="1:22" x14ac:dyDescent="0.2">
      <c r="B248" s="26" t="s">
        <v>29</v>
      </c>
      <c r="C248" s="26" t="s">
        <v>68</v>
      </c>
      <c r="D248" s="26">
        <f t="shared" si="58"/>
        <v>366000</v>
      </c>
      <c r="E248" s="36">
        <v>366</v>
      </c>
      <c r="F248" s="26" t="s">
        <v>64</v>
      </c>
      <c r="G248" s="27">
        <v>40596279.739999995</v>
      </c>
      <c r="I248" s="37">
        <v>2.7099999999999999E-2</v>
      </c>
      <c r="J248" s="28">
        <f t="shared" si="59"/>
        <v>1100159.1809539997</v>
      </c>
      <c r="L248" s="37">
        <v>2.1399999999999999E-2</v>
      </c>
      <c r="N248" s="28">
        <f t="shared" si="60"/>
        <v>868760.38643599988</v>
      </c>
      <c r="O248" s="28">
        <f t="shared" si="61"/>
        <v>-231398.79451799986</v>
      </c>
      <c r="Q248" s="27">
        <v>0</v>
      </c>
      <c r="R248" s="27">
        <v>-231398.79451800001</v>
      </c>
      <c r="S248" s="27">
        <v>0</v>
      </c>
      <c r="T248" s="27">
        <v>0</v>
      </c>
      <c r="U248" s="27">
        <v>0</v>
      </c>
      <c r="V248" s="28">
        <f t="shared" si="49"/>
        <v>0</v>
      </c>
    </row>
    <row r="249" spans="1:22" x14ac:dyDescent="0.2">
      <c r="B249" s="26" t="s">
        <v>29</v>
      </c>
      <c r="C249" s="26" t="s">
        <v>68</v>
      </c>
      <c r="D249" s="26">
        <f t="shared" si="58"/>
        <v>367000</v>
      </c>
      <c r="E249" s="36">
        <v>367</v>
      </c>
      <c r="F249" s="26" t="s">
        <v>65</v>
      </c>
      <c r="G249" s="27">
        <v>70452952.390000001</v>
      </c>
      <c r="I249" s="37">
        <v>5.8299999999999998E-2</v>
      </c>
      <c r="J249" s="28">
        <f t="shared" si="59"/>
        <v>4107407.1243369998</v>
      </c>
      <c r="L249" s="139">
        <v>2.9899999999999999E-2</v>
      </c>
      <c r="N249" s="28">
        <f t="shared" si="60"/>
        <v>2106543.2764610001</v>
      </c>
      <c r="O249" s="28">
        <f t="shared" si="61"/>
        <v>-2000863.8478759998</v>
      </c>
      <c r="Q249" s="27">
        <v>0</v>
      </c>
      <c r="R249" s="27">
        <v>-2000864</v>
      </c>
      <c r="S249" s="27">
        <v>0</v>
      </c>
      <c r="T249" s="27">
        <v>0</v>
      </c>
      <c r="U249" s="27">
        <v>0</v>
      </c>
      <c r="V249" s="28">
        <f t="shared" si="49"/>
        <v>-0.15212400024756789</v>
      </c>
    </row>
    <row r="250" spans="1:22" x14ac:dyDescent="0.2">
      <c r="B250" s="26" t="s">
        <v>29</v>
      </c>
      <c r="C250" s="26" t="s">
        <v>68</v>
      </c>
      <c r="D250" s="26">
        <f t="shared" si="58"/>
        <v>368000</v>
      </c>
      <c r="E250" s="36">
        <v>368</v>
      </c>
      <c r="F250" s="26" t="s">
        <v>71</v>
      </c>
      <c r="G250" s="27">
        <v>83515247.230000004</v>
      </c>
      <c r="I250" s="37">
        <v>2.1100000000000001E-2</v>
      </c>
      <c r="J250" s="28">
        <f t="shared" si="59"/>
        <v>1762171.716553</v>
      </c>
      <c r="L250" s="37">
        <v>2.1600000000000001E-2</v>
      </c>
      <c r="N250" s="28">
        <f t="shared" si="60"/>
        <v>1803929.3401680002</v>
      </c>
      <c r="O250" s="28">
        <f t="shared" si="61"/>
        <v>41757.623615000164</v>
      </c>
      <c r="Q250" s="27">
        <v>0</v>
      </c>
      <c r="R250" s="27">
        <v>41757.623615000215</v>
      </c>
      <c r="S250" s="27">
        <v>0</v>
      </c>
      <c r="T250" s="27">
        <v>0</v>
      </c>
      <c r="U250" s="27">
        <v>0</v>
      </c>
      <c r="V250" s="28">
        <f t="shared" si="49"/>
        <v>0</v>
      </c>
    </row>
    <row r="251" spans="1:22" x14ac:dyDescent="0.2">
      <c r="B251" s="26" t="s">
        <v>29</v>
      </c>
      <c r="C251" s="26" t="s">
        <v>68</v>
      </c>
      <c r="D251" s="26">
        <f t="shared" si="58"/>
        <v>369100</v>
      </c>
      <c r="E251" s="26">
        <v>369.1</v>
      </c>
      <c r="F251" s="26" t="s">
        <v>72</v>
      </c>
      <c r="G251" s="27">
        <v>20042116.43</v>
      </c>
      <c r="I251" s="37">
        <v>2.92E-2</v>
      </c>
      <c r="J251" s="28">
        <f t="shared" si="59"/>
        <v>585229.79975600005</v>
      </c>
      <c r="L251" s="37">
        <v>2.0799999999999999E-2</v>
      </c>
      <c r="N251" s="28">
        <f t="shared" si="60"/>
        <v>416876.02174399997</v>
      </c>
      <c r="O251" s="28">
        <f t="shared" si="61"/>
        <v>-168353.77801200008</v>
      </c>
      <c r="Q251" s="27">
        <v>0</v>
      </c>
      <c r="R251" s="27">
        <v>-168353.86894719998</v>
      </c>
      <c r="S251" s="27">
        <v>0</v>
      </c>
      <c r="T251" s="27">
        <v>0</v>
      </c>
      <c r="U251" s="27">
        <v>0</v>
      </c>
      <c r="V251" s="28">
        <f t="shared" si="49"/>
        <v>-9.0935199899831787E-2</v>
      </c>
    </row>
    <row r="252" spans="1:22" x14ac:dyDescent="0.2">
      <c r="B252" s="26" t="s">
        <v>29</v>
      </c>
      <c r="C252" s="26" t="s">
        <v>68</v>
      </c>
      <c r="D252" s="26">
        <f t="shared" si="58"/>
        <v>369200</v>
      </c>
      <c r="E252" s="26">
        <v>369.2</v>
      </c>
      <c r="F252" s="26" t="s">
        <v>73</v>
      </c>
      <c r="G252" s="27">
        <v>2600.08</v>
      </c>
      <c r="I252" s="37">
        <v>2.7299999999999998E-2</v>
      </c>
      <c r="J252" s="28">
        <f t="shared" si="59"/>
        <v>70.98218399999999</v>
      </c>
      <c r="L252" s="37">
        <v>2.1600000000000001E-2</v>
      </c>
      <c r="N252" s="28">
        <f t="shared" si="60"/>
        <v>56.161728000000004</v>
      </c>
      <c r="O252" s="28">
        <f t="shared" si="61"/>
        <v>-14.820455999999986</v>
      </c>
      <c r="Q252" s="27">
        <v>0</v>
      </c>
      <c r="R252" s="27">
        <v>-14.820455999999986</v>
      </c>
      <c r="S252" s="27">
        <v>0</v>
      </c>
      <c r="T252" s="27">
        <v>0</v>
      </c>
      <c r="U252" s="27">
        <v>0</v>
      </c>
      <c r="V252" s="28">
        <f t="shared" si="49"/>
        <v>0</v>
      </c>
    </row>
    <row r="253" spans="1:22" x14ac:dyDescent="0.2">
      <c r="B253" s="26" t="s">
        <v>29</v>
      </c>
      <c r="C253" s="26" t="s">
        <v>68</v>
      </c>
      <c r="D253" s="26">
        <f t="shared" si="58"/>
        <v>369300</v>
      </c>
      <c r="E253" s="26">
        <v>369.3</v>
      </c>
      <c r="F253" s="26" t="s">
        <v>74</v>
      </c>
      <c r="G253" s="27">
        <v>39631800.049999997</v>
      </c>
      <c r="I253" s="37">
        <v>2.5700000000000001E-2</v>
      </c>
      <c r="J253" s="28">
        <f t="shared" si="59"/>
        <v>1018537.2612849999</v>
      </c>
      <c r="L253" s="37">
        <v>2.06E-2</v>
      </c>
      <c r="N253" s="28">
        <f t="shared" si="60"/>
        <v>816415.08103</v>
      </c>
      <c r="O253" s="28">
        <f t="shared" si="61"/>
        <v>-202122.1802549999</v>
      </c>
      <c r="Q253" s="27">
        <v>0</v>
      </c>
      <c r="R253" s="27">
        <v>-202122.18025499998</v>
      </c>
      <c r="S253" s="27">
        <v>0</v>
      </c>
      <c r="T253" s="27">
        <v>0</v>
      </c>
      <c r="U253" s="27">
        <v>0</v>
      </c>
      <c r="V253" s="28">
        <f t="shared" si="49"/>
        <v>0</v>
      </c>
    </row>
    <row r="254" spans="1:22" x14ac:dyDescent="0.2">
      <c r="B254" s="26" t="s">
        <v>29</v>
      </c>
      <c r="C254" s="26" t="s">
        <v>68</v>
      </c>
      <c r="D254" s="26">
        <f t="shared" si="58"/>
        <v>370000</v>
      </c>
      <c r="E254" s="36">
        <v>370</v>
      </c>
      <c r="F254" s="26" t="s">
        <v>75</v>
      </c>
      <c r="G254" s="27">
        <v>22928860.700000003</v>
      </c>
      <c r="I254" s="37">
        <v>7.6499999999999999E-2</v>
      </c>
      <c r="J254" s="28">
        <f t="shared" si="59"/>
        <v>1754057.8435500001</v>
      </c>
      <c r="L254" s="37">
        <v>9.06E-2</v>
      </c>
      <c r="N254" s="28">
        <f t="shared" si="60"/>
        <v>2077354.7794200003</v>
      </c>
      <c r="O254" s="28">
        <f t="shared" si="61"/>
        <v>323296.93587000016</v>
      </c>
      <c r="Q254" s="27">
        <v>0</v>
      </c>
      <c r="R254" s="119">
        <v>323297.69244000007</v>
      </c>
      <c r="S254" s="27">
        <v>0</v>
      </c>
      <c r="T254" s="27">
        <v>0</v>
      </c>
      <c r="U254" s="27">
        <v>0</v>
      </c>
      <c r="V254" s="115">
        <f t="shared" si="49"/>
        <v>0.75656999991042539</v>
      </c>
    </row>
    <row r="255" spans="1:22" x14ac:dyDescent="0.2">
      <c r="B255" s="26" t="s">
        <v>29</v>
      </c>
      <c r="C255" s="26" t="s">
        <v>68</v>
      </c>
      <c r="D255" s="26">
        <f t="shared" si="58"/>
        <v>373100</v>
      </c>
      <c r="E255" s="26">
        <v>373.1</v>
      </c>
      <c r="F255" s="26" t="s">
        <v>76</v>
      </c>
      <c r="G255" s="27">
        <v>1645059.75</v>
      </c>
      <c r="I255" s="37">
        <v>1.3600000000000001E-2</v>
      </c>
      <c r="J255" s="28">
        <f t="shared" si="59"/>
        <v>22372.812600000001</v>
      </c>
      <c r="L255" s="37">
        <v>9.9000000000000008E-3</v>
      </c>
      <c r="N255" s="28">
        <f t="shared" si="60"/>
        <v>16286.091525000002</v>
      </c>
      <c r="O255" s="28">
        <f t="shared" si="61"/>
        <v>-6086.7210749999995</v>
      </c>
      <c r="Q255" s="27">
        <v>0</v>
      </c>
      <c r="R255" s="27">
        <v>-6086.7210749999995</v>
      </c>
      <c r="S255" s="27">
        <v>0</v>
      </c>
      <c r="T255" s="27">
        <v>0</v>
      </c>
      <c r="U255" s="27">
        <v>0</v>
      </c>
      <c r="V255" s="28">
        <f t="shared" si="49"/>
        <v>0</v>
      </c>
    </row>
    <row r="256" spans="1:22" x14ac:dyDescent="0.2">
      <c r="B256" s="26" t="s">
        <v>29</v>
      </c>
      <c r="C256" s="26" t="s">
        <v>68</v>
      </c>
      <c r="D256" s="26">
        <f t="shared" si="58"/>
        <v>373200</v>
      </c>
      <c r="E256" s="26">
        <v>373.2</v>
      </c>
      <c r="F256" s="26" t="s">
        <v>77</v>
      </c>
      <c r="G256" s="27">
        <v>2000576.5</v>
      </c>
      <c r="I256" s="37">
        <v>1.9099999999999999E-2</v>
      </c>
      <c r="J256" s="28">
        <f t="shared" si="59"/>
        <v>38211.011149999998</v>
      </c>
      <c r="L256" s="37">
        <v>2.01E-2</v>
      </c>
      <c r="N256" s="28">
        <f t="shared" si="60"/>
        <v>40211.587650000001</v>
      </c>
      <c r="O256" s="28">
        <f t="shared" si="61"/>
        <v>2000.5765000000029</v>
      </c>
      <c r="Q256" s="27">
        <v>0</v>
      </c>
      <c r="R256" s="27">
        <v>2000.5765000000051</v>
      </c>
      <c r="S256" s="27">
        <v>0</v>
      </c>
      <c r="T256" s="27">
        <v>0</v>
      </c>
      <c r="U256" s="27">
        <v>0</v>
      </c>
      <c r="V256" s="28">
        <f t="shared" si="49"/>
        <v>2.2737367544323206E-12</v>
      </c>
    </row>
    <row r="257" spans="1:22" x14ac:dyDescent="0.2">
      <c r="B257" s="26" t="s">
        <v>29</v>
      </c>
      <c r="C257" s="26" t="s">
        <v>68</v>
      </c>
      <c r="D257" s="26">
        <f t="shared" si="58"/>
        <v>373300</v>
      </c>
      <c r="E257" s="26">
        <v>373.3</v>
      </c>
      <c r="F257" s="26" t="s">
        <v>78</v>
      </c>
      <c r="G257" s="27">
        <v>5442664.1299999999</v>
      </c>
      <c r="I257" s="37">
        <v>2.4500000000000001E-2</v>
      </c>
      <c r="J257" s="28">
        <f t="shared" si="59"/>
        <v>133345.27118499999</v>
      </c>
      <c r="L257" s="37">
        <v>2.6100000000000002E-2</v>
      </c>
      <c r="N257" s="28">
        <f t="shared" si="60"/>
        <v>142053.53379300001</v>
      </c>
      <c r="O257" s="28">
        <f t="shared" si="61"/>
        <v>8708.2626080000191</v>
      </c>
      <c r="Q257" s="27">
        <v>0</v>
      </c>
      <c r="R257" s="27">
        <v>8708.2626080000191</v>
      </c>
      <c r="S257" s="27">
        <v>0</v>
      </c>
      <c r="T257" s="27">
        <v>0</v>
      </c>
      <c r="U257" s="27">
        <v>0</v>
      </c>
      <c r="V257" s="28">
        <f t="shared" si="49"/>
        <v>0</v>
      </c>
    </row>
    <row r="258" spans="1:22" x14ac:dyDescent="0.2">
      <c r="B258" s="26" t="s">
        <v>29</v>
      </c>
      <c r="C258" s="26" t="s">
        <v>68</v>
      </c>
      <c r="D258" s="26">
        <f t="shared" si="58"/>
        <v>373400</v>
      </c>
      <c r="E258" s="26">
        <v>373.4</v>
      </c>
      <c r="F258" s="26" t="s">
        <v>79</v>
      </c>
      <c r="G258" s="27">
        <v>9573243.879999999</v>
      </c>
      <c r="I258" s="37">
        <v>3.4799999999999998E-2</v>
      </c>
      <c r="J258" s="28">
        <f t="shared" si="59"/>
        <v>333148.88702399994</v>
      </c>
      <c r="L258" s="37">
        <v>3.04E-2</v>
      </c>
      <c r="N258" s="28">
        <f t="shared" si="60"/>
        <v>291026.61395199999</v>
      </c>
      <c r="O258" s="28">
        <f t="shared" si="61"/>
        <v>-42122.273071999953</v>
      </c>
      <c r="Q258" s="27">
        <v>0</v>
      </c>
      <c r="R258" s="27">
        <v>-42122.273081330539</v>
      </c>
      <c r="S258" s="27">
        <v>0</v>
      </c>
      <c r="T258" s="27">
        <v>0</v>
      </c>
      <c r="U258" s="27">
        <v>0</v>
      </c>
      <c r="V258" s="28">
        <f t="shared" si="49"/>
        <v>-9.3305861810222268E-6</v>
      </c>
    </row>
    <row r="259" spans="1:22" x14ac:dyDescent="0.2">
      <c r="B259" s="26" t="s">
        <v>29</v>
      </c>
      <c r="C259" s="26" t="s">
        <v>68</v>
      </c>
      <c r="D259" s="26">
        <f t="shared" si="58"/>
        <v>373500</v>
      </c>
      <c r="E259" s="26">
        <v>373.5</v>
      </c>
      <c r="F259" s="26" t="s">
        <v>80</v>
      </c>
      <c r="G259" s="27">
        <v>3239097.08</v>
      </c>
      <c r="I259" s="37">
        <v>6.6600000000000006E-2</v>
      </c>
      <c r="J259" s="28">
        <f t="shared" si="59"/>
        <v>215723.86552800002</v>
      </c>
      <c r="L259" s="37">
        <v>3.1699999999999999E-2</v>
      </c>
      <c r="N259" s="28">
        <f t="shared" si="60"/>
        <v>102679.377436</v>
      </c>
      <c r="O259" s="28">
        <f t="shared" si="61"/>
        <v>-113044.48809200003</v>
      </c>
      <c r="Q259" s="27">
        <v>0</v>
      </c>
      <c r="R259" s="27">
        <v>-113044.48809200003</v>
      </c>
      <c r="S259" s="27">
        <v>0</v>
      </c>
      <c r="T259" s="27">
        <v>0</v>
      </c>
      <c r="U259" s="27">
        <v>0</v>
      </c>
      <c r="V259" s="28">
        <f t="shared" si="49"/>
        <v>0</v>
      </c>
    </row>
    <row r="260" spans="1:22" x14ac:dyDescent="0.2">
      <c r="F260" s="26" t="s">
        <v>38</v>
      </c>
      <c r="G260" s="40">
        <f>SUM(G243:G259)</f>
        <v>592975967.87</v>
      </c>
      <c r="J260" s="40">
        <f>SUM(J243:J259)</f>
        <v>18137283.927099999</v>
      </c>
      <c r="N260" s="40">
        <f>SUM(N243:N259)</f>
        <v>16082949.787498999</v>
      </c>
      <c r="O260" s="40">
        <f>SUM(O243:O259)</f>
        <v>-2054334.1396009992</v>
      </c>
      <c r="Q260" s="40">
        <f>SUM(Q243:Q259)</f>
        <v>0</v>
      </c>
      <c r="R260" s="40">
        <f>SUM(R243:R259)</f>
        <v>-2054333.97817653</v>
      </c>
      <c r="S260" s="40">
        <f>SUM(S243:S259)</f>
        <v>0</v>
      </c>
      <c r="T260" s="40">
        <f>SUM(T243:T259)</f>
        <v>0</v>
      </c>
      <c r="U260" s="40">
        <f>SUM(U243:U259)</f>
        <v>0</v>
      </c>
      <c r="V260" s="28">
        <f t="shared" si="49"/>
        <v>0.16142446920275688</v>
      </c>
    </row>
    <row r="261" spans="1:22" x14ac:dyDescent="0.2">
      <c r="J261" s="28"/>
      <c r="N261" s="28"/>
      <c r="O261" s="28"/>
      <c r="Q261" s="28"/>
      <c r="R261" s="28"/>
      <c r="S261" s="28"/>
      <c r="T261" s="28"/>
      <c r="U261" s="28"/>
      <c r="V261" s="28">
        <f t="shared" si="49"/>
        <v>0</v>
      </c>
    </row>
    <row r="262" spans="1:22" x14ac:dyDescent="0.2">
      <c r="A262" s="26" t="s">
        <v>81</v>
      </c>
      <c r="J262" s="28"/>
      <c r="N262" s="28"/>
      <c r="O262" s="28"/>
      <c r="Q262" s="28"/>
      <c r="R262" s="28"/>
      <c r="S262" s="28"/>
      <c r="T262" s="28"/>
      <c r="U262" s="28"/>
      <c r="V262" s="28">
        <f t="shared" si="49"/>
        <v>0</v>
      </c>
    </row>
    <row r="263" spans="1:22" x14ac:dyDescent="0.2">
      <c r="B263" s="26" t="s">
        <v>29</v>
      </c>
      <c r="C263" s="26" t="s">
        <v>82</v>
      </c>
      <c r="D263" s="26">
        <f t="shared" ref="D263:D285" si="62">E263*1000</f>
        <v>360400</v>
      </c>
      <c r="E263" s="26">
        <v>360.4</v>
      </c>
      <c r="F263" s="26" t="s">
        <v>69</v>
      </c>
      <c r="G263" s="27">
        <v>354601.55</v>
      </c>
      <c r="I263" s="37">
        <v>1.34E-2</v>
      </c>
      <c r="J263" s="28">
        <f t="shared" ref="J263:J285" si="63">G263*I263</f>
        <v>4751.6607700000004</v>
      </c>
      <c r="L263" s="37">
        <v>1.34E-2</v>
      </c>
      <c r="N263" s="28">
        <f t="shared" ref="N263:N285" si="64">G263*L263</f>
        <v>4751.6607700000004</v>
      </c>
      <c r="O263" s="28">
        <f t="shared" ref="O263:O285" si="65">N263-J263</f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8">
        <f t="shared" si="49"/>
        <v>0</v>
      </c>
    </row>
    <row r="264" spans="1:22" x14ac:dyDescent="0.2">
      <c r="B264" s="26" t="s">
        <v>29</v>
      </c>
      <c r="C264" s="26" t="s">
        <v>82</v>
      </c>
      <c r="D264" s="26">
        <f t="shared" si="62"/>
        <v>361000</v>
      </c>
      <c r="E264" s="36">
        <v>361</v>
      </c>
      <c r="F264" s="26" t="s">
        <v>31</v>
      </c>
      <c r="G264" s="27">
        <v>27406930.079999998</v>
      </c>
      <c r="I264" s="37">
        <v>1.6199999999999999E-2</v>
      </c>
      <c r="J264" s="28">
        <f t="shared" si="63"/>
        <v>443992.26729599992</v>
      </c>
      <c r="L264" s="37">
        <v>1.72E-2</v>
      </c>
      <c r="N264" s="28">
        <f t="shared" si="64"/>
        <v>471399.197376</v>
      </c>
      <c r="O264" s="28">
        <f t="shared" si="65"/>
        <v>27406.930080000078</v>
      </c>
      <c r="Q264" s="27">
        <v>27406.930080000078</v>
      </c>
      <c r="R264" s="27">
        <v>0</v>
      </c>
      <c r="S264" s="27">
        <v>0</v>
      </c>
      <c r="T264" s="27">
        <v>0</v>
      </c>
      <c r="U264" s="27">
        <v>0</v>
      </c>
      <c r="V264" s="28">
        <f t="shared" si="49"/>
        <v>0</v>
      </c>
    </row>
    <row r="265" spans="1:22" x14ac:dyDescent="0.2">
      <c r="B265" s="26" t="s">
        <v>29</v>
      </c>
      <c r="C265" s="26" t="s">
        <v>82</v>
      </c>
      <c r="D265" s="26">
        <f t="shared" si="62"/>
        <v>362000</v>
      </c>
      <c r="E265" s="36">
        <v>362</v>
      </c>
      <c r="F265" s="26" t="s">
        <v>60</v>
      </c>
      <c r="G265" s="27">
        <v>90565340.25</v>
      </c>
      <c r="I265" s="37">
        <v>1.9699999999999999E-2</v>
      </c>
      <c r="J265" s="28">
        <f t="shared" si="63"/>
        <v>1784137.2029249999</v>
      </c>
      <c r="L265" s="37">
        <v>2.6800000000000001E-2</v>
      </c>
      <c r="N265" s="28">
        <f t="shared" si="64"/>
        <v>2427151.1187</v>
      </c>
      <c r="O265" s="28">
        <f t="shared" si="65"/>
        <v>643013.91577500012</v>
      </c>
      <c r="Q265" s="27">
        <v>643013.91577500012</v>
      </c>
      <c r="R265" s="27">
        <v>0</v>
      </c>
      <c r="S265" s="27">
        <v>0</v>
      </c>
      <c r="T265" s="27">
        <v>0</v>
      </c>
      <c r="U265" s="27">
        <v>0</v>
      </c>
      <c r="V265" s="28">
        <f t="shared" ref="V265:V328" si="66">SUM(Q265:U265)-O265</f>
        <v>0</v>
      </c>
    </row>
    <row r="266" spans="1:22" x14ac:dyDescent="0.2">
      <c r="B266" s="26" t="s">
        <v>29</v>
      </c>
      <c r="C266" s="26" t="s">
        <v>82</v>
      </c>
      <c r="D266" s="26">
        <f t="shared" si="62"/>
        <v>363000</v>
      </c>
      <c r="E266" s="36">
        <v>363</v>
      </c>
      <c r="F266" s="26" t="s">
        <v>83</v>
      </c>
      <c r="G266" s="27">
        <v>2597845.27</v>
      </c>
      <c r="I266" s="37">
        <v>0.05</v>
      </c>
      <c r="J266" s="28">
        <f t="shared" si="63"/>
        <v>129892.2635</v>
      </c>
      <c r="L266" s="37">
        <v>6.8000000000000005E-2</v>
      </c>
      <c r="N266" s="28">
        <f t="shared" si="64"/>
        <v>176653.47836000001</v>
      </c>
      <c r="O266" s="28">
        <f t="shared" si="65"/>
        <v>46761.214860000007</v>
      </c>
      <c r="Q266" s="27">
        <v>46761.214860000007</v>
      </c>
      <c r="R266" s="27">
        <v>0</v>
      </c>
      <c r="S266" s="27">
        <v>0</v>
      </c>
      <c r="T266" s="27">
        <v>0</v>
      </c>
      <c r="U266" s="27">
        <v>0</v>
      </c>
      <c r="V266" s="28">
        <f t="shared" si="66"/>
        <v>0</v>
      </c>
    </row>
    <row r="267" spans="1:22" x14ac:dyDescent="0.2">
      <c r="B267" s="26" t="s">
        <v>29</v>
      </c>
      <c r="C267" s="26" t="s">
        <v>82</v>
      </c>
      <c r="D267" s="26">
        <f t="shared" si="62"/>
        <v>364000</v>
      </c>
      <c r="E267" s="36">
        <v>364</v>
      </c>
      <c r="F267" s="26" t="s">
        <v>70</v>
      </c>
      <c r="G267" s="27">
        <v>263536772.28</v>
      </c>
      <c r="I267" s="37">
        <v>2.3099999999999999E-2</v>
      </c>
      <c r="J267" s="28">
        <f t="shared" si="63"/>
        <v>6087699.4396679997</v>
      </c>
      <c r="L267" s="139">
        <v>2.47E-2</v>
      </c>
      <c r="N267" s="28">
        <f t="shared" si="64"/>
        <v>6509358.275316</v>
      </c>
      <c r="O267" s="28">
        <f t="shared" si="65"/>
        <v>421658.83564800024</v>
      </c>
      <c r="Q267" s="27">
        <f>O267</f>
        <v>421658.83564800024</v>
      </c>
      <c r="R267" s="27">
        <v>0</v>
      </c>
      <c r="S267" s="27">
        <v>0</v>
      </c>
      <c r="T267" s="27">
        <v>0</v>
      </c>
      <c r="U267" s="27">
        <v>0</v>
      </c>
      <c r="V267" s="28">
        <f t="shared" si="66"/>
        <v>0</v>
      </c>
    </row>
    <row r="268" spans="1:22" x14ac:dyDescent="0.2">
      <c r="B268" s="26" t="s">
        <v>29</v>
      </c>
      <c r="C268" s="26" t="s">
        <v>82</v>
      </c>
      <c r="D268" s="26">
        <f t="shared" si="62"/>
        <v>365000</v>
      </c>
      <c r="E268" s="36">
        <v>365</v>
      </c>
      <c r="F268" s="26" t="s">
        <v>63</v>
      </c>
      <c r="G268" s="27">
        <v>171085433.22999999</v>
      </c>
      <c r="I268" s="37">
        <v>2.8199999999999999E-2</v>
      </c>
      <c r="J268" s="28">
        <f t="shared" si="63"/>
        <v>4824609.2170859994</v>
      </c>
      <c r="L268" s="139">
        <v>2.2700000000000001E-2</v>
      </c>
      <c r="N268" s="28">
        <f t="shared" si="64"/>
        <v>3883639.3343210001</v>
      </c>
      <c r="O268" s="28">
        <f t="shared" si="65"/>
        <v>-940969.88276499929</v>
      </c>
      <c r="Q268" s="27">
        <v>-940970</v>
      </c>
      <c r="R268" s="27">
        <v>0</v>
      </c>
      <c r="S268" s="27">
        <v>0</v>
      </c>
      <c r="T268" s="27">
        <v>0</v>
      </c>
      <c r="U268" s="27">
        <v>0</v>
      </c>
      <c r="V268" s="28">
        <f t="shared" si="66"/>
        <v>-0.1172350007109344</v>
      </c>
    </row>
    <row r="269" spans="1:22" x14ac:dyDescent="0.2">
      <c r="B269" s="26" t="s">
        <v>29</v>
      </c>
      <c r="C269" s="26" t="s">
        <v>82</v>
      </c>
      <c r="D269" s="26">
        <f t="shared" si="62"/>
        <v>366000</v>
      </c>
      <c r="E269" s="36">
        <v>366</v>
      </c>
      <c r="F269" s="26" t="s">
        <v>64</v>
      </c>
      <c r="G269" s="27">
        <v>78298357.689999998</v>
      </c>
      <c r="I269" s="37">
        <v>2.7099999999999999E-2</v>
      </c>
      <c r="J269" s="28">
        <f t="shared" si="63"/>
        <v>2121885.4933989998</v>
      </c>
      <c r="L269" s="139">
        <v>1.5599999999999999E-2</v>
      </c>
      <c r="N269" s="28">
        <f t="shared" si="64"/>
        <v>1221454.3799639998</v>
      </c>
      <c r="O269" s="28">
        <f t="shared" si="65"/>
        <v>-900431.11343499995</v>
      </c>
      <c r="Q269" s="27">
        <v>-900431</v>
      </c>
      <c r="R269" s="27">
        <v>0</v>
      </c>
      <c r="S269" s="27">
        <v>0</v>
      </c>
      <c r="T269" s="27">
        <v>0</v>
      </c>
      <c r="U269" s="27">
        <v>0</v>
      </c>
      <c r="V269" s="28">
        <f t="shared" si="66"/>
        <v>0.11343499994836748</v>
      </c>
    </row>
    <row r="270" spans="1:22" x14ac:dyDescent="0.2">
      <c r="B270" s="26" t="s">
        <v>29</v>
      </c>
      <c r="C270" s="26" t="s">
        <v>82</v>
      </c>
      <c r="D270" s="26">
        <f t="shared" si="62"/>
        <v>367000</v>
      </c>
      <c r="E270" s="36">
        <v>367</v>
      </c>
      <c r="F270" s="26" t="s">
        <v>65</v>
      </c>
      <c r="G270" s="27">
        <v>139023709.97</v>
      </c>
      <c r="I270" s="37">
        <v>5.8299999999999998E-2</v>
      </c>
      <c r="J270" s="28">
        <f t="shared" si="63"/>
        <v>8105082.291251</v>
      </c>
      <c r="L270" s="37">
        <v>3.44E-2</v>
      </c>
      <c r="N270" s="28">
        <f t="shared" si="64"/>
        <v>4782415.6229680004</v>
      </c>
      <c r="O270" s="28">
        <f t="shared" si="65"/>
        <v>-3322666.6682829997</v>
      </c>
      <c r="Q270" s="27">
        <v>-3322666.6682829997</v>
      </c>
      <c r="R270" s="27">
        <v>0</v>
      </c>
      <c r="S270" s="27">
        <v>0</v>
      </c>
      <c r="T270" s="27">
        <v>0</v>
      </c>
      <c r="U270" s="27">
        <v>0</v>
      </c>
      <c r="V270" s="28">
        <f t="shared" si="66"/>
        <v>0</v>
      </c>
    </row>
    <row r="271" spans="1:22" x14ac:dyDescent="0.2">
      <c r="B271" s="26" t="s">
        <v>29</v>
      </c>
      <c r="C271" s="26" t="s">
        <v>82</v>
      </c>
      <c r="D271" s="26">
        <f t="shared" si="62"/>
        <v>368000</v>
      </c>
      <c r="E271" s="36">
        <v>368</v>
      </c>
      <c r="F271" s="26" t="s">
        <v>71</v>
      </c>
      <c r="G271" s="27">
        <v>186142659.72999999</v>
      </c>
      <c r="I271" s="37">
        <v>2.1099999999999997E-2</v>
      </c>
      <c r="J271" s="28">
        <f t="shared" si="63"/>
        <v>3927610.1203029994</v>
      </c>
      <c r="L271" s="37">
        <v>2.1600000000000001E-2</v>
      </c>
      <c r="N271" s="28">
        <f t="shared" si="64"/>
        <v>4020681.4501680001</v>
      </c>
      <c r="O271" s="28">
        <f t="shared" si="65"/>
        <v>93071.329865000676</v>
      </c>
      <c r="Q271" s="27">
        <v>93071.329865000676</v>
      </c>
      <c r="R271" s="27">
        <v>0</v>
      </c>
      <c r="S271" s="27">
        <v>0</v>
      </c>
      <c r="T271" s="27">
        <v>0</v>
      </c>
      <c r="U271" s="27">
        <v>0</v>
      </c>
      <c r="V271" s="28">
        <f t="shared" si="66"/>
        <v>0</v>
      </c>
    </row>
    <row r="272" spans="1:22" x14ac:dyDescent="0.2">
      <c r="B272" s="26" t="s">
        <v>29</v>
      </c>
      <c r="C272" s="26" t="s">
        <v>82</v>
      </c>
      <c r="D272" s="26">
        <f t="shared" si="62"/>
        <v>369100</v>
      </c>
      <c r="E272" s="26">
        <v>369.1</v>
      </c>
      <c r="F272" s="26" t="s">
        <v>72</v>
      </c>
      <c r="G272" s="27">
        <v>39858426.100000001</v>
      </c>
      <c r="I272" s="37">
        <v>2.92E-2</v>
      </c>
      <c r="J272" s="28">
        <f t="shared" si="63"/>
        <v>1163866.0421200001</v>
      </c>
      <c r="L272" s="37">
        <v>2.0799999999999999E-2</v>
      </c>
      <c r="N272" s="28">
        <f t="shared" si="64"/>
        <v>829055.26287999994</v>
      </c>
      <c r="O272" s="28">
        <f t="shared" si="65"/>
        <v>-334810.77924000018</v>
      </c>
      <c r="Q272" s="27">
        <v>-334810.77924000018</v>
      </c>
      <c r="R272" s="27">
        <v>0</v>
      </c>
      <c r="S272" s="27">
        <v>0</v>
      </c>
      <c r="T272" s="27">
        <v>0</v>
      </c>
      <c r="U272" s="27">
        <v>0</v>
      </c>
      <c r="V272" s="28">
        <f t="shared" si="66"/>
        <v>0</v>
      </c>
    </row>
    <row r="273" spans="1:22" x14ac:dyDescent="0.2">
      <c r="B273" s="26" t="s">
        <v>29</v>
      </c>
      <c r="C273" s="26" t="s">
        <v>82</v>
      </c>
      <c r="D273" s="26">
        <f t="shared" si="62"/>
        <v>369200</v>
      </c>
      <c r="E273" s="26">
        <v>369.2</v>
      </c>
      <c r="F273" s="26" t="s">
        <v>73</v>
      </c>
      <c r="G273" s="27">
        <v>5742344.3200000003</v>
      </c>
      <c r="I273" s="37">
        <v>2.7299999999999998E-2</v>
      </c>
      <c r="J273" s="28">
        <f t="shared" si="63"/>
        <v>156765.99993600001</v>
      </c>
      <c r="L273" s="37">
        <v>2.1600000000000001E-2</v>
      </c>
      <c r="N273" s="28">
        <f t="shared" si="64"/>
        <v>124034.63731200001</v>
      </c>
      <c r="O273" s="28">
        <f t="shared" si="65"/>
        <v>-32731.362624000001</v>
      </c>
      <c r="Q273" s="27">
        <v>-32731.362624000001</v>
      </c>
      <c r="R273" s="27">
        <v>0</v>
      </c>
      <c r="S273" s="27">
        <v>0</v>
      </c>
      <c r="T273" s="27">
        <v>0</v>
      </c>
      <c r="U273" s="27">
        <v>0</v>
      </c>
      <c r="V273" s="28">
        <f t="shared" si="66"/>
        <v>0</v>
      </c>
    </row>
    <row r="274" spans="1:22" x14ac:dyDescent="0.2">
      <c r="B274" s="26" t="s">
        <v>29</v>
      </c>
      <c r="C274" s="26" t="s">
        <v>82</v>
      </c>
      <c r="D274" s="26">
        <f t="shared" si="62"/>
        <v>369300</v>
      </c>
      <c r="E274" s="26">
        <v>369.3</v>
      </c>
      <c r="F274" s="26" t="s">
        <v>74</v>
      </c>
      <c r="G274" s="27">
        <v>68513509.420000002</v>
      </c>
      <c r="I274" s="37">
        <v>2.5700000000000001E-2</v>
      </c>
      <c r="J274" s="28">
        <f t="shared" si="63"/>
        <v>1760797.1920940001</v>
      </c>
      <c r="L274" s="37">
        <v>2.06E-2</v>
      </c>
      <c r="N274" s="28">
        <f t="shared" si="64"/>
        <v>1411378.2940520002</v>
      </c>
      <c r="O274" s="28">
        <f t="shared" si="65"/>
        <v>-349418.8980419999</v>
      </c>
      <c r="Q274" s="27">
        <v>-349418.8980419999</v>
      </c>
      <c r="R274" s="27">
        <v>0</v>
      </c>
      <c r="S274" s="27">
        <v>0</v>
      </c>
      <c r="T274" s="27">
        <v>0</v>
      </c>
      <c r="U274" s="27">
        <v>0</v>
      </c>
      <c r="V274" s="28">
        <f t="shared" si="66"/>
        <v>0</v>
      </c>
    </row>
    <row r="275" spans="1:22" x14ac:dyDescent="0.2">
      <c r="B275" s="26" t="s">
        <v>29</v>
      </c>
      <c r="C275" s="26" t="s">
        <v>82</v>
      </c>
      <c r="D275" s="26">
        <f t="shared" si="62"/>
        <v>370000</v>
      </c>
      <c r="E275" s="36">
        <v>370</v>
      </c>
      <c r="F275" s="26" t="s">
        <v>75</v>
      </c>
      <c r="G275" s="27">
        <v>27052486.870000001</v>
      </c>
      <c r="I275" s="37">
        <v>3.39E-2</v>
      </c>
      <c r="J275" s="28">
        <f t="shared" si="63"/>
        <v>917079.30489300005</v>
      </c>
      <c r="L275" s="37">
        <v>2.8900000000000002E-2</v>
      </c>
      <c r="N275" s="28">
        <f t="shared" si="64"/>
        <v>781816.87054300006</v>
      </c>
      <c r="O275" s="28">
        <f t="shared" si="65"/>
        <v>-135262.43435</v>
      </c>
      <c r="Q275" s="27">
        <v>-135262.43435</v>
      </c>
      <c r="R275" s="27">
        <v>0</v>
      </c>
      <c r="S275" s="27">
        <v>0</v>
      </c>
      <c r="T275" s="27">
        <v>0</v>
      </c>
      <c r="U275" s="27">
        <v>0</v>
      </c>
      <c r="V275" s="28">
        <f t="shared" si="66"/>
        <v>0</v>
      </c>
    </row>
    <row r="276" spans="1:22" x14ac:dyDescent="0.2">
      <c r="B276" s="110" t="s">
        <v>29</v>
      </c>
      <c r="C276" s="110" t="s">
        <v>82</v>
      </c>
      <c r="D276" s="110">
        <v>370121</v>
      </c>
      <c r="E276" s="111">
        <v>370.12099999999998</v>
      </c>
      <c r="F276" s="110"/>
      <c r="G276" s="112">
        <v>6420363.7300000004</v>
      </c>
      <c r="H276" s="110"/>
      <c r="I276" s="114">
        <v>6.6600000000000006E-2</v>
      </c>
      <c r="J276" s="115">
        <f t="shared" si="63"/>
        <v>427596.22441800009</v>
      </c>
      <c r="K276" s="110"/>
      <c r="L276" s="114">
        <v>6.6600000000000006E-2</v>
      </c>
      <c r="N276" s="28">
        <f t="shared" si="64"/>
        <v>427596.22441800009</v>
      </c>
      <c r="O276" s="28">
        <f t="shared" si="65"/>
        <v>0</v>
      </c>
      <c r="Q276" s="27">
        <v>0</v>
      </c>
      <c r="R276" s="27"/>
      <c r="S276" s="27"/>
      <c r="T276" s="27"/>
      <c r="U276" s="27"/>
      <c r="V276" s="28">
        <f t="shared" si="66"/>
        <v>0</v>
      </c>
    </row>
    <row r="277" spans="1:22" x14ac:dyDescent="0.2">
      <c r="B277" s="26" t="s">
        <v>29</v>
      </c>
      <c r="C277" s="26" t="s">
        <v>82</v>
      </c>
      <c r="D277" s="26">
        <f t="shared" si="62"/>
        <v>371010</v>
      </c>
      <c r="E277" s="26">
        <v>371.01</v>
      </c>
      <c r="F277" s="26" t="s">
        <v>84</v>
      </c>
      <c r="G277" s="27">
        <v>982886.91</v>
      </c>
      <c r="I277" s="37">
        <v>0.1</v>
      </c>
      <c r="J277" s="28">
        <f t="shared" si="63"/>
        <v>98288.691000000006</v>
      </c>
      <c r="L277" s="37">
        <v>0.1036</v>
      </c>
      <c r="N277" s="28">
        <f t="shared" si="64"/>
        <v>101827.083876</v>
      </c>
      <c r="O277" s="28">
        <f t="shared" si="65"/>
        <v>3538.3928759999981</v>
      </c>
      <c r="Q277" s="27">
        <v>3538.3928759999981</v>
      </c>
      <c r="R277" s="27">
        <v>0</v>
      </c>
      <c r="S277" s="27">
        <v>0</v>
      </c>
      <c r="T277" s="27">
        <v>0</v>
      </c>
      <c r="U277" s="27">
        <v>0</v>
      </c>
      <c r="V277" s="28">
        <f t="shared" si="66"/>
        <v>0</v>
      </c>
    </row>
    <row r="278" spans="1:22" x14ac:dyDescent="0.2">
      <c r="B278" s="26" t="s">
        <v>29</v>
      </c>
      <c r="C278" s="26" t="s">
        <v>82</v>
      </c>
      <c r="D278" s="26">
        <f t="shared" si="62"/>
        <v>371020</v>
      </c>
      <c r="E278" s="26">
        <v>371.02</v>
      </c>
      <c r="F278" s="26" t="s">
        <v>85</v>
      </c>
      <c r="G278" s="27">
        <v>165896.47</v>
      </c>
      <c r="I278" s="37">
        <v>0.1</v>
      </c>
      <c r="J278" s="28">
        <f t="shared" si="63"/>
        <v>16589.647000000001</v>
      </c>
      <c r="L278" s="37">
        <v>0.10349999999999999</v>
      </c>
      <c r="N278" s="28">
        <f t="shared" si="64"/>
        <v>17170.284645</v>
      </c>
      <c r="O278" s="28">
        <f t="shared" si="65"/>
        <v>580.63764499999888</v>
      </c>
      <c r="Q278" s="27">
        <v>580.63764499999888</v>
      </c>
      <c r="R278" s="27">
        <v>0</v>
      </c>
      <c r="S278" s="27">
        <v>0</v>
      </c>
      <c r="T278" s="27">
        <v>0</v>
      </c>
      <c r="U278" s="27">
        <v>0</v>
      </c>
      <c r="V278" s="28">
        <f t="shared" si="66"/>
        <v>0</v>
      </c>
    </row>
    <row r="279" spans="1:22" x14ac:dyDescent="0.2">
      <c r="B279" s="110" t="s">
        <v>29</v>
      </c>
      <c r="C279" s="110" t="s">
        <v>82</v>
      </c>
      <c r="D279" s="110">
        <v>371030</v>
      </c>
      <c r="E279" s="110">
        <v>371.03</v>
      </c>
      <c r="F279" s="110"/>
      <c r="G279" s="112">
        <v>0</v>
      </c>
      <c r="H279" s="110"/>
      <c r="I279" s="114">
        <v>0.1</v>
      </c>
      <c r="J279" s="115">
        <f t="shared" si="63"/>
        <v>0</v>
      </c>
      <c r="K279" s="110"/>
      <c r="L279" s="114">
        <v>0.10349999999999999</v>
      </c>
      <c r="N279" s="28">
        <f t="shared" si="64"/>
        <v>0</v>
      </c>
      <c r="O279" s="28">
        <f t="shared" si="65"/>
        <v>0</v>
      </c>
      <c r="Q279" s="27">
        <v>0</v>
      </c>
      <c r="R279" s="27"/>
      <c r="S279" s="27"/>
      <c r="T279" s="27"/>
      <c r="U279" s="27"/>
      <c r="V279" s="28">
        <f t="shared" si="66"/>
        <v>0</v>
      </c>
    </row>
    <row r="280" spans="1:22" x14ac:dyDescent="0.2">
      <c r="B280" s="110" t="s">
        <v>29</v>
      </c>
      <c r="C280" s="110" t="s">
        <v>82</v>
      </c>
      <c r="D280" s="110">
        <v>371040</v>
      </c>
      <c r="E280" s="110">
        <v>371.04</v>
      </c>
      <c r="F280" s="110"/>
      <c r="G280" s="112">
        <v>343002.79</v>
      </c>
      <c r="H280" s="110"/>
      <c r="I280" s="114">
        <v>0.1</v>
      </c>
      <c r="J280" s="115">
        <f t="shared" si="63"/>
        <v>34300.279000000002</v>
      </c>
      <c r="K280" s="110"/>
      <c r="L280" s="114">
        <v>0.10349999999999999</v>
      </c>
      <c r="N280" s="28">
        <f t="shared" si="64"/>
        <v>35500.788764999998</v>
      </c>
      <c r="O280" s="28">
        <f t="shared" si="65"/>
        <v>1200.5097649999952</v>
      </c>
      <c r="Q280" s="27">
        <v>1200.5097649999952</v>
      </c>
      <c r="R280" s="27"/>
      <c r="S280" s="27"/>
      <c r="T280" s="27"/>
      <c r="U280" s="27"/>
      <c r="V280" s="28">
        <f t="shared" si="66"/>
        <v>0</v>
      </c>
    </row>
    <row r="281" spans="1:22" x14ac:dyDescent="0.2">
      <c r="B281" s="26" t="s">
        <v>29</v>
      </c>
      <c r="C281" s="26" t="s">
        <v>82</v>
      </c>
      <c r="D281" s="26">
        <f t="shared" si="62"/>
        <v>373100</v>
      </c>
      <c r="E281" s="26">
        <v>373.1</v>
      </c>
      <c r="F281" s="26" t="s">
        <v>76</v>
      </c>
      <c r="G281" s="27">
        <v>2920880.85</v>
      </c>
      <c r="I281" s="37">
        <v>1.3600000000000001E-2</v>
      </c>
      <c r="J281" s="28">
        <f t="shared" si="63"/>
        <v>39723.979560000007</v>
      </c>
      <c r="L281" s="37">
        <v>9.9000000000000008E-3</v>
      </c>
      <c r="N281" s="28">
        <f t="shared" si="64"/>
        <v>28916.720415000003</v>
      </c>
      <c r="O281" s="28">
        <f t="shared" si="65"/>
        <v>-10807.259145000004</v>
      </c>
      <c r="Q281" s="27">
        <v>-10807.259145000004</v>
      </c>
      <c r="R281" s="27">
        <v>0</v>
      </c>
      <c r="S281" s="27">
        <v>0</v>
      </c>
      <c r="T281" s="27">
        <v>0</v>
      </c>
      <c r="U281" s="27">
        <v>0</v>
      </c>
      <c r="V281" s="28">
        <f t="shared" si="66"/>
        <v>0</v>
      </c>
    </row>
    <row r="282" spans="1:22" x14ac:dyDescent="0.2">
      <c r="B282" s="26" t="s">
        <v>29</v>
      </c>
      <c r="C282" s="26" t="s">
        <v>82</v>
      </c>
      <c r="D282" s="26">
        <f t="shared" si="62"/>
        <v>373200</v>
      </c>
      <c r="E282" s="26">
        <v>373.2</v>
      </c>
      <c r="F282" s="26" t="s">
        <v>77</v>
      </c>
      <c r="G282" s="27">
        <v>2722284.78</v>
      </c>
      <c r="I282" s="37">
        <v>1.9099999999999999E-2</v>
      </c>
      <c r="J282" s="28">
        <f t="shared" si="63"/>
        <v>51995.639297999995</v>
      </c>
      <c r="L282" s="37">
        <v>2.0099999999999996E-2</v>
      </c>
      <c r="N282" s="28">
        <f t="shared" si="64"/>
        <v>54717.924077999989</v>
      </c>
      <c r="O282" s="28">
        <f t="shared" si="65"/>
        <v>2722.2847799999945</v>
      </c>
      <c r="Q282" s="27">
        <v>2722.2847799999945</v>
      </c>
      <c r="R282" s="27">
        <v>0</v>
      </c>
      <c r="S282" s="27">
        <v>0</v>
      </c>
      <c r="T282" s="27">
        <v>0</v>
      </c>
      <c r="U282" s="27">
        <v>0</v>
      </c>
      <c r="V282" s="28">
        <f t="shared" si="66"/>
        <v>0</v>
      </c>
    </row>
    <row r="283" spans="1:22" x14ac:dyDescent="0.2">
      <c r="B283" s="26" t="s">
        <v>29</v>
      </c>
      <c r="C283" s="26" t="s">
        <v>82</v>
      </c>
      <c r="D283" s="26">
        <f t="shared" si="62"/>
        <v>373300</v>
      </c>
      <c r="E283" s="26">
        <v>373.3</v>
      </c>
      <c r="F283" s="26" t="s">
        <v>78</v>
      </c>
      <c r="G283" s="27">
        <v>7799145.0300000003</v>
      </c>
      <c r="I283" s="37">
        <v>2.4500000000000001E-2</v>
      </c>
      <c r="J283" s="28">
        <f t="shared" si="63"/>
        <v>191079.053235</v>
      </c>
      <c r="L283" s="37">
        <v>2.6099999999999998E-2</v>
      </c>
      <c r="N283" s="28">
        <f t="shared" si="64"/>
        <v>203557.685283</v>
      </c>
      <c r="O283" s="28">
        <f t="shared" si="65"/>
        <v>12478.632047999999</v>
      </c>
      <c r="Q283" s="27">
        <v>12478.632047999999</v>
      </c>
      <c r="R283" s="27">
        <v>0</v>
      </c>
      <c r="S283" s="27">
        <v>0</v>
      </c>
      <c r="T283" s="27">
        <v>0</v>
      </c>
      <c r="U283" s="27">
        <v>0</v>
      </c>
      <c r="V283" s="28">
        <f t="shared" si="66"/>
        <v>0</v>
      </c>
    </row>
    <row r="284" spans="1:22" x14ac:dyDescent="0.2">
      <c r="B284" s="26" t="s">
        <v>29</v>
      </c>
      <c r="C284" s="26" t="s">
        <v>82</v>
      </c>
      <c r="D284" s="26">
        <f t="shared" si="62"/>
        <v>373400</v>
      </c>
      <c r="E284" s="26">
        <v>373.4</v>
      </c>
      <c r="F284" s="26" t="s">
        <v>79</v>
      </c>
      <c r="G284" s="27">
        <v>16465771.23</v>
      </c>
      <c r="I284" s="37">
        <v>3.4799999999999998E-2</v>
      </c>
      <c r="J284" s="28">
        <f t="shared" si="63"/>
        <v>573008.83880399994</v>
      </c>
      <c r="L284" s="37">
        <v>3.04E-2</v>
      </c>
      <c r="N284" s="28">
        <f t="shared" si="64"/>
        <v>500559.44539200002</v>
      </c>
      <c r="O284" s="28">
        <f t="shared" si="65"/>
        <v>-72449.393411999918</v>
      </c>
      <c r="Q284" s="27">
        <v>-72449.393411999918</v>
      </c>
      <c r="R284" s="27">
        <v>0</v>
      </c>
      <c r="S284" s="27">
        <v>0</v>
      </c>
      <c r="T284" s="27">
        <v>0</v>
      </c>
      <c r="U284" s="27">
        <v>0</v>
      </c>
      <c r="V284" s="28">
        <f t="shared" si="66"/>
        <v>0</v>
      </c>
    </row>
    <row r="285" spans="1:22" x14ac:dyDescent="0.2">
      <c r="B285" s="26" t="s">
        <v>29</v>
      </c>
      <c r="C285" s="26" t="s">
        <v>82</v>
      </c>
      <c r="D285" s="26">
        <f t="shared" si="62"/>
        <v>373500</v>
      </c>
      <c r="E285" s="26">
        <v>373.5</v>
      </c>
      <c r="F285" s="26" t="s">
        <v>80</v>
      </c>
      <c r="G285" s="27">
        <v>11396749.050000001</v>
      </c>
      <c r="I285" s="37">
        <v>6.6600000000000006E-2</v>
      </c>
      <c r="J285" s="28">
        <f t="shared" si="63"/>
        <v>759023.48673000012</v>
      </c>
      <c r="L285" s="37">
        <v>3.1699999999999999E-2</v>
      </c>
      <c r="N285" s="28">
        <f t="shared" si="64"/>
        <v>361276.944885</v>
      </c>
      <c r="O285" s="28">
        <f t="shared" si="65"/>
        <v>-397746.54184500012</v>
      </c>
      <c r="Q285" s="27">
        <v>-397746.54184500012</v>
      </c>
      <c r="R285" s="27">
        <v>0</v>
      </c>
      <c r="S285" s="27">
        <v>0</v>
      </c>
      <c r="T285" s="27">
        <v>0</v>
      </c>
      <c r="U285" s="27">
        <v>0</v>
      </c>
      <c r="V285" s="28">
        <f t="shared" si="66"/>
        <v>0</v>
      </c>
    </row>
    <row r="286" spans="1:22" x14ac:dyDescent="0.2">
      <c r="F286" s="26" t="s">
        <v>38</v>
      </c>
      <c r="G286" s="40">
        <f>SUM(G263:G285)</f>
        <v>1149395397.5999999</v>
      </c>
      <c r="J286" s="40">
        <f>SUM(J263:J285)</f>
        <v>33619774.334285997</v>
      </c>
      <c r="N286" s="40">
        <f>SUM(N263:N285)</f>
        <v>28374912.684486996</v>
      </c>
      <c r="O286" s="40">
        <f>SUM(O263:O285)</f>
        <v>-5244861.6497989977</v>
      </c>
      <c r="Q286" s="40">
        <f>SUM(Q263:Q285)</f>
        <v>-5244861.6535989987</v>
      </c>
      <c r="R286" s="40">
        <f>SUM(R263:R285)</f>
        <v>0</v>
      </c>
      <c r="S286" s="40">
        <f>SUM(S263:S285)</f>
        <v>0</v>
      </c>
      <c r="T286" s="40">
        <f>SUM(T263:T285)</f>
        <v>0</v>
      </c>
      <c r="U286" s="40">
        <f>SUM(U263:U285)</f>
        <v>0</v>
      </c>
      <c r="V286" s="28">
        <f t="shared" si="66"/>
        <v>-3.8000009953975677E-3</v>
      </c>
    </row>
    <row r="287" spans="1:22" x14ac:dyDescent="0.2">
      <c r="J287" s="28"/>
      <c r="N287" s="28"/>
      <c r="O287" s="28"/>
      <c r="Q287" s="28"/>
      <c r="R287" s="28"/>
      <c r="S287" s="28"/>
      <c r="T287" s="28"/>
      <c r="U287" s="28"/>
      <c r="V287" s="28">
        <f t="shared" si="66"/>
        <v>0</v>
      </c>
    </row>
    <row r="288" spans="1:22" x14ac:dyDescent="0.2">
      <c r="A288" s="26" t="s">
        <v>176</v>
      </c>
      <c r="J288" s="28"/>
      <c r="N288" s="28"/>
      <c r="O288" s="28"/>
      <c r="Q288" s="28"/>
      <c r="R288" s="28"/>
      <c r="S288" s="28"/>
      <c r="T288" s="28"/>
      <c r="U288" s="28"/>
      <c r="V288" s="28">
        <f t="shared" si="66"/>
        <v>0</v>
      </c>
    </row>
    <row r="289" spans="1:22" x14ac:dyDescent="0.2">
      <c r="B289" s="26" t="s">
        <v>29</v>
      </c>
      <c r="C289" s="26" t="s">
        <v>58</v>
      </c>
      <c r="D289" s="26">
        <f>E289*1000</f>
        <v>362000</v>
      </c>
      <c r="E289" s="36">
        <v>362</v>
      </c>
      <c r="F289" s="26" t="s">
        <v>60</v>
      </c>
      <c r="G289" s="27">
        <v>3078792.7</v>
      </c>
      <c r="I289" s="37">
        <v>1.9699999999999999E-2</v>
      </c>
      <c r="J289" s="28">
        <f>G289*I289</f>
        <v>60652.216189999999</v>
      </c>
      <c r="L289" s="37">
        <v>2.6800000000000001E-2</v>
      </c>
      <c r="N289" s="28">
        <f>G289*L289</f>
        <v>82511.644360000006</v>
      </c>
      <c r="O289" s="28">
        <f>N289-J289</f>
        <v>21859.428170000007</v>
      </c>
      <c r="Q289" s="27">
        <v>14293.880080363007</v>
      </c>
      <c r="R289" s="27">
        <v>7565.5480896370027</v>
      </c>
      <c r="S289" s="27">
        <v>0</v>
      </c>
      <c r="T289" s="27">
        <v>0</v>
      </c>
      <c r="U289" s="27">
        <v>0</v>
      </c>
      <c r="V289" s="28">
        <f t="shared" si="66"/>
        <v>0</v>
      </c>
    </row>
    <row r="290" spans="1:22" x14ac:dyDescent="0.2">
      <c r="B290" s="26" t="s">
        <v>29</v>
      </c>
      <c r="C290" s="26" t="s">
        <v>58</v>
      </c>
      <c r="D290" s="26">
        <f>E290*1000</f>
        <v>370000</v>
      </c>
      <c r="E290" s="36">
        <v>370</v>
      </c>
      <c r="F290" s="26" t="s">
        <v>75</v>
      </c>
      <c r="G290" s="27">
        <v>157018.04</v>
      </c>
      <c r="I290" s="37">
        <v>3.39E-2</v>
      </c>
      <c r="J290" s="28">
        <f>G290*I290</f>
        <v>5322.911556</v>
      </c>
      <c r="L290" s="37">
        <v>2.8899999999999999E-2</v>
      </c>
      <c r="N290" s="28">
        <f>G290*L290</f>
        <v>4537.8213560000004</v>
      </c>
      <c r="O290" s="28">
        <f>N290-J290</f>
        <v>-785.09019999999964</v>
      </c>
      <c r="Q290" s="27">
        <v>-513.37048177999986</v>
      </c>
      <c r="R290" s="27">
        <v>-271.71971822</v>
      </c>
      <c r="S290" s="27">
        <v>0</v>
      </c>
      <c r="T290" s="27">
        <v>0</v>
      </c>
      <c r="U290" s="27">
        <v>0</v>
      </c>
      <c r="V290" s="28">
        <f t="shared" si="66"/>
        <v>0</v>
      </c>
    </row>
    <row r="291" spans="1:22" x14ac:dyDescent="0.2">
      <c r="F291" s="26" t="s">
        <v>38</v>
      </c>
      <c r="G291" s="40">
        <f>SUM(G289:G290)</f>
        <v>3235810.74</v>
      </c>
      <c r="J291" s="40">
        <f>SUM(J289:J290)</f>
        <v>65975.127745999998</v>
      </c>
      <c r="N291" s="40">
        <f>SUM(N289:N290)</f>
        <v>87049.465716000006</v>
      </c>
      <c r="O291" s="40">
        <f>SUM(O289:O290)</f>
        <v>21074.337970000008</v>
      </c>
      <c r="Q291" s="40">
        <f>SUM(Q289:Q290)</f>
        <v>13780.509598583008</v>
      </c>
      <c r="R291" s="40">
        <f>SUM(R289:R290)</f>
        <v>7293.8283714170029</v>
      </c>
      <c r="S291" s="40">
        <f>SUM(S289:S290)</f>
        <v>0</v>
      </c>
      <c r="T291" s="40">
        <f>SUM(T289:T290)</f>
        <v>0</v>
      </c>
      <c r="U291" s="40">
        <f>SUM(U289:U290)</f>
        <v>0</v>
      </c>
      <c r="V291" s="28">
        <f t="shared" si="66"/>
        <v>0</v>
      </c>
    </row>
    <row r="292" spans="1:22" x14ac:dyDescent="0.2">
      <c r="J292" s="28"/>
      <c r="N292" s="28"/>
      <c r="O292" s="28"/>
      <c r="Q292" s="28"/>
      <c r="R292" s="28"/>
      <c r="S292" s="28"/>
      <c r="T292" s="28"/>
      <c r="U292" s="28"/>
      <c r="V292" s="28">
        <f t="shared" si="66"/>
        <v>0</v>
      </c>
    </row>
    <row r="293" spans="1:22" x14ac:dyDescent="0.2">
      <c r="A293" s="26" t="s">
        <v>86</v>
      </c>
      <c r="J293" s="28"/>
      <c r="N293" s="28"/>
      <c r="O293" s="28"/>
      <c r="Q293" s="28"/>
      <c r="R293" s="28"/>
      <c r="S293" s="28"/>
      <c r="T293" s="28"/>
      <c r="U293" s="28"/>
      <c r="V293" s="28">
        <f t="shared" si="66"/>
        <v>0</v>
      </c>
    </row>
    <row r="294" spans="1:22" x14ac:dyDescent="0.2">
      <c r="B294" s="26" t="s">
        <v>29</v>
      </c>
      <c r="C294" s="26" t="s">
        <v>58</v>
      </c>
      <c r="D294" s="26">
        <f t="shared" ref="D294:D307" si="67">E294*1000</f>
        <v>390100</v>
      </c>
      <c r="E294" s="36">
        <v>390.1</v>
      </c>
      <c r="F294" s="26" t="s">
        <v>31</v>
      </c>
      <c r="G294" s="27">
        <v>4417116.91</v>
      </c>
      <c r="I294" s="37">
        <v>1.67E-2</v>
      </c>
      <c r="J294" s="28">
        <f t="shared" ref="J294:J307" si="68">G294*I294</f>
        <v>73765.852396999995</v>
      </c>
      <c r="L294" s="37">
        <v>1.9E-2</v>
      </c>
      <c r="N294" s="28">
        <f t="shared" ref="N294:N307" si="69">G294*L294</f>
        <v>83925.221290000001</v>
      </c>
      <c r="O294" s="28">
        <f t="shared" ref="O294:O307" si="70">N294-J294</f>
        <v>10159.368893000006</v>
      </c>
      <c r="Q294" s="27">
        <v>6643.211319132708</v>
      </c>
      <c r="R294" s="27">
        <v>3516.1575738673018</v>
      </c>
      <c r="S294" s="27">
        <v>0</v>
      </c>
      <c r="T294" s="27">
        <v>0</v>
      </c>
      <c r="U294" s="27">
        <v>0</v>
      </c>
      <c r="V294" s="28">
        <f t="shared" si="66"/>
        <v>0</v>
      </c>
    </row>
    <row r="295" spans="1:22" x14ac:dyDescent="0.2">
      <c r="B295" s="26" t="s">
        <v>29</v>
      </c>
      <c r="C295" s="26" t="s">
        <v>58</v>
      </c>
      <c r="D295" s="26">
        <f t="shared" si="67"/>
        <v>391100</v>
      </c>
      <c r="E295" s="36">
        <v>391.1</v>
      </c>
      <c r="F295" s="26" t="s">
        <v>87</v>
      </c>
      <c r="G295" s="27">
        <v>2141020.04</v>
      </c>
      <c r="I295" s="37">
        <v>0.21279999999999999</v>
      </c>
      <c r="J295" s="28">
        <f t="shared" si="68"/>
        <v>455609.06451200001</v>
      </c>
      <c r="L295" s="37">
        <v>0.2</v>
      </c>
      <c r="N295" s="28">
        <f t="shared" si="69"/>
        <v>428204.00800000003</v>
      </c>
      <c r="O295" s="28">
        <f t="shared" si="70"/>
        <v>-27405.056511999981</v>
      </c>
      <c r="Q295" s="27">
        <v>-17920.166453196784</v>
      </c>
      <c r="R295" s="27">
        <v>-9484.8900588031975</v>
      </c>
      <c r="S295" s="27">
        <v>0</v>
      </c>
      <c r="T295" s="27">
        <v>0</v>
      </c>
      <c r="U295" s="27">
        <v>0</v>
      </c>
      <c r="V295" s="28">
        <f t="shared" si="66"/>
        <v>0</v>
      </c>
    </row>
    <row r="296" spans="1:22" x14ac:dyDescent="0.2">
      <c r="B296" s="110" t="s">
        <v>29</v>
      </c>
      <c r="C296" s="110" t="s">
        <v>58</v>
      </c>
      <c r="D296" s="26">
        <f t="shared" si="67"/>
        <v>392246</v>
      </c>
      <c r="E296" s="111">
        <v>392.24599999999998</v>
      </c>
      <c r="F296" s="110" t="s">
        <v>87</v>
      </c>
      <c r="G296" s="112">
        <v>135056.17000000001</v>
      </c>
      <c r="H296" s="110"/>
      <c r="I296" s="114">
        <v>7.1599999999999997E-2</v>
      </c>
      <c r="J296" s="115">
        <f t="shared" si="68"/>
        <v>9670.0217720000001</v>
      </c>
      <c r="K296" s="110"/>
      <c r="L296" s="114">
        <v>7.1599999999999997E-2</v>
      </c>
      <c r="N296" s="28">
        <f>G296*L296</f>
        <v>9670.0217720000001</v>
      </c>
      <c r="O296" s="28">
        <f>N296-J296</f>
        <v>0</v>
      </c>
      <c r="Q296" s="27">
        <v>0</v>
      </c>
      <c r="R296" s="27">
        <v>0</v>
      </c>
      <c r="S296" s="27"/>
      <c r="T296" s="27"/>
      <c r="U296" s="27"/>
      <c r="V296" s="28">
        <f t="shared" si="66"/>
        <v>0</v>
      </c>
    </row>
    <row r="297" spans="1:22" x14ac:dyDescent="0.2">
      <c r="B297" s="110" t="s">
        <v>29</v>
      </c>
      <c r="C297" s="110" t="s">
        <v>58</v>
      </c>
      <c r="D297" s="26">
        <f t="shared" si="67"/>
        <v>393246</v>
      </c>
      <c r="E297" s="111">
        <v>393.24599999999998</v>
      </c>
      <c r="F297" s="110" t="s">
        <v>87</v>
      </c>
      <c r="G297" s="112">
        <v>67838.92</v>
      </c>
      <c r="H297" s="110"/>
      <c r="I297" s="114">
        <v>9.7799999999999998E-2</v>
      </c>
      <c r="J297" s="115">
        <f t="shared" si="68"/>
        <v>6634.6463759999997</v>
      </c>
      <c r="K297" s="110"/>
      <c r="L297" s="114">
        <v>9.7799999999999998E-2</v>
      </c>
      <c r="N297" s="28">
        <f>G297*L297</f>
        <v>6634.6463759999997</v>
      </c>
      <c r="O297" s="28">
        <f>N297-J297</f>
        <v>0</v>
      </c>
      <c r="Q297" s="27">
        <v>0</v>
      </c>
      <c r="R297" s="27">
        <v>0</v>
      </c>
      <c r="S297" s="27"/>
      <c r="T297" s="27"/>
      <c r="U297" s="27"/>
      <c r="V297" s="28">
        <f t="shared" si="66"/>
        <v>0</v>
      </c>
    </row>
    <row r="298" spans="1:22" x14ac:dyDescent="0.2">
      <c r="B298" s="26" t="s">
        <v>29</v>
      </c>
      <c r="C298" s="26" t="s">
        <v>58</v>
      </c>
      <c r="D298" s="26">
        <f t="shared" si="67"/>
        <v>393000</v>
      </c>
      <c r="E298" s="36">
        <v>393</v>
      </c>
      <c r="F298" s="26" t="s">
        <v>88</v>
      </c>
      <c r="G298" s="27">
        <v>374425.61</v>
      </c>
      <c r="I298" s="37">
        <v>4.58E-2</v>
      </c>
      <c r="J298" s="28">
        <f t="shared" si="68"/>
        <v>17148.692938</v>
      </c>
      <c r="L298" s="37">
        <v>0.04</v>
      </c>
      <c r="N298" s="28">
        <f t="shared" si="69"/>
        <v>14977.0244</v>
      </c>
      <c r="O298" s="28">
        <f t="shared" si="70"/>
        <v>-2171.6685379999999</v>
      </c>
      <c r="Q298" s="27">
        <v>-1420.0540569981986</v>
      </c>
      <c r="R298" s="27">
        <v>-751.6144810017995</v>
      </c>
      <c r="S298" s="27">
        <v>0</v>
      </c>
      <c r="T298" s="27">
        <v>0</v>
      </c>
      <c r="U298" s="27">
        <v>0</v>
      </c>
      <c r="V298" s="28">
        <f t="shared" si="66"/>
        <v>0</v>
      </c>
    </row>
    <row r="299" spans="1:22" x14ac:dyDescent="0.2">
      <c r="B299" s="26" t="s">
        <v>29</v>
      </c>
      <c r="C299" s="26" t="s">
        <v>58</v>
      </c>
      <c r="D299" s="26">
        <f t="shared" si="67"/>
        <v>394000</v>
      </c>
      <c r="E299" s="36">
        <v>394</v>
      </c>
      <c r="F299" s="26" t="s">
        <v>89</v>
      </c>
      <c r="G299" s="27">
        <v>4517312.68</v>
      </c>
      <c r="I299" s="37">
        <v>4.7800000000000002E-2</v>
      </c>
      <c r="J299" s="28">
        <f t="shared" si="68"/>
        <v>215927.54610400001</v>
      </c>
      <c r="L299" s="37">
        <v>0.05</v>
      </c>
      <c r="N299" s="28">
        <f t="shared" si="69"/>
        <v>225865.63399999999</v>
      </c>
      <c r="O299" s="28">
        <f t="shared" si="70"/>
        <v>9938.0878959999827</v>
      </c>
      <c r="Q299" s="27">
        <v>6498.5156751943869</v>
      </c>
      <c r="R299" s="27">
        <v>3439.5722208055959</v>
      </c>
      <c r="S299" s="27">
        <v>0</v>
      </c>
      <c r="T299" s="27">
        <v>0</v>
      </c>
      <c r="U299" s="27">
        <v>0</v>
      </c>
      <c r="V299" s="28">
        <f t="shared" si="66"/>
        <v>0</v>
      </c>
    </row>
    <row r="300" spans="1:22" x14ac:dyDescent="0.2">
      <c r="B300" s="26" t="s">
        <v>29</v>
      </c>
      <c r="C300" s="26" t="s">
        <v>58</v>
      </c>
      <c r="D300" s="26">
        <f t="shared" si="67"/>
        <v>394100</v>
      </c>
      <c r="E300" s="36">
        <v>394.1</v>
      </c>
      <c r="F300" s="26" t="s">
        <v>90</v>
      </c>
      <c r="G300" s="27">
        <v>113841.23</v>
      </c>
      <c r="I300" s="37">
        <v>0.1</v>
      </c>
      <c r="J300" s="28">
        <f t="shared" si="68"/>
        <v>11384.123</v>
      </c>
      <c r="L300" s="37">
        <v>0.10539999999999999</v>
      </c>
      <c r="N300" s="28">
        <f t="shared" si="69"/>
        <v>11998.865641999999</v>
      </c>
      <c r="O300" s="28">
        <f t="shared" si="70"/>
        <v>614.74264199999925</v>
      </c>
      <c r="Q300" s="27">
        <v>401.98021360379971</v>
      </c>
      <c r="R300" s="27">
        <v>212.76242839619954</v>
      </c>
      <c r="S300" s="27">
        <v>0</v>
      </c>
      <c r="T300" s="27">
        <v>0</v>
      </c>
      <c r="U300" s="27">
        <v>0</v>
      </c>
      <c r="V300" s="28">
        <f t="shared" si="66"/>
        <v>0</v>
      </c>
    </row>
    <row r="301" spans="1:22" x14ac:dyDescent="0.2">
      <c r="B301" s="26" t="s">
        <v>29</v>
      </c>
      <c r="C301" s="26" t="s">
        <v>58</v>
      </c>
      <c r="D301" s="26">
        <f t="shared" si="67"/>
        <v>395000</v>
      </c>
      <c r="E301" s="36">
        <v>395</v>
      </c>
      <c r="F301" s="26" t="s">
        <v>91</v>
      </c>
      <c r="G301" s="27">
        <v>1201154.26</v>
      </c>
      <c r="I301" s="37">
        <v>0.13730000000000001</v>
      </c>
      <c r="J301" s="28">
        <f t="shared" si="68"/>
        <v>164918.47989800002</v>
      </c>
      <c r="L301" s="37">
        <v>6.6699999999999995E-2</v>
      </c>
      <c r="N301" s="28">
        <f t="shared" si="69"/>
        <v>80116.989141999991</v>
      </c>
      <c r="O301" s="28">
        <f t="shared" si="70"/>
        <v>-84801.490756000028</v>
      </c>
      <c r="Q301" s="27">
        <v>-55451.694805348416</v>
      </c>
      <c r="R301" s="27">
        <v>-29349.795950651605</v>
      </c>
      <c r="S301" s="27">
        <v>0</v>
      </c>
      <c r="T301" s="27">
        <v>0</v>
      </c>
      <c r="U301" s="27">
        <v>0</v>
      </c>
      <c r="V301" s="28">
        <f t="shared" si="66"/>
        <v>0</v>
      </c>
    </row>
    <row r="302" spans="1:22" x14ac:dyDescent="0.2">
      <c r="E302" s="36"/>
      <c r="G302" s="27"/>
      <c r="I302" s="37"/>
      <c r="J302" s="28"/>
      <c r="L302" s="37"/>
      <c r="N302" s="28"/>
      <c r="O302" s="28"/>
      <c r="Q302" s="27"/>
      <c r="R302" s="27"/>
      <c r="S302" s="27"/>
      <c r="T302" s="27"/>
      <c r="U302" s="27"/>
      <c r="V302" s="28">
        <f t="shared" si="66"/>
        <v>0</v>
      </c>
    </row>
    <row r="303" spans="1:22" x14ac:dyDescent="0.2">
      <c r="B303" s="26" t="s">
        <v>29</v>
      </c>
      <c r="C303" s="26" t="s">
        <v>58</v>
      </c>
      <c r="D303" s="26">
        <f t="shared" si="67"/>
        <v>397000</v>
      </c>
      <c r="E303" s="36">
        <v>397</v>
      </c>
      <c r="F303" s="26" t="s">
        <v>92</v>
      </c>
      <c r="G303" s="27">
        <v>46298554.57</v>
      </c>
      <c r="I303" s="37">
        <v>2.81E-2</v>
      </c>
      <c r="J303" s="28"/>
      <c r="L303" s="37">
        <v>6.6699999999999995E-2</v>
      </c>
      <c r="N303" s="28"/>
      <c r="O303" s="28"/>
      <c r="Q303" s="27"/>
      <c r="R303" s="27"/>
      <c r="S303" s="27"/>
      <c r="T303" s="27"/>
      <c r="U303" s="27"/>
      <c r="V303" s="28">
        <f t="shared" si="66"/>
        <v>0</v>
      </c>
    </row>
    <row r="304" spans="1:22" x14ac:dyDescent="0.2">
      <c r="E304" s="36"/>
      <c r="F304" s="26" t="s">
        <v>260</v>
      </c>
      <c r="G304" s="27">
        <v>11925277.85</v>
      </c>
      <c r="I304" s="37">
        <v>2.81E-2</v>
      </c>
      <c r="J304" s="28">
        <f t="shared" si="68"/>
        <v>335100.307585</v>
      </c>
      <c r="L304" s="45">
        <v>0</v>
      </c>
      <c r="N304" s="28">
        <f>G304*L304</f>
        <v>0</v>
      </c>
      <c r="O304" s="28">
        <f>N304-J304</f>
        <v>-335100.307585</v>
      </c>
      <c r="Q304" s="27">
        <v>-219122.0911298315</v>
      </c>
      <c r="R304" s="27">
        <v>-115978.21645516848</v>
      </c>
      <c r="S304" s="27">
        <v>0</v>
      </c>
      <c r="T304" s="27">
        <v>0</v>
      </c>
      <c r="U304" s="27">
        <v>0</v>
      </c>
      <c r="V304" s="28">
        <f t="shared" si="66"/>
        <v>0</v>
      </c>
    </row>
    <row r="305" spans="1:22" x14ac:dyDescent="0.2">
      <c r="E305" s="36"/>
      <c r="F305" s="26" t="s">
        <v>261</v>
      </c>
      <c r="G305" s="27">
        <f>G303-G304</f>
        <v>34373276.719999999</v>
      </c>
      <c r="I305" s="37">
        <v>2.81E-2</v>
      </c>
      <c r="J305" s="28">
        <f t="shared" si="68"/>
        <v>965889.075832</v>
      </c>
      <c r="L305" s="37">
        <v>6.6699999999999995E-2</v>
      </c>
      <c r="N305" s="28">
        <f>G305*L305</f>
        <v>2292697.5572239999</v>
      </c>
      <c r="O305" s="28">
        <f>N305-J305</f>
        <v>1326808.4813919999</v>
      </c>
      <c r="Q305" s="27">
        <v>867600.06598222873</v>
      </c>
      <c r="R305" s="27">
        <v>459208.41540977109</v>
      </c>
      <c r="S305" s="27">
        <v>0</v>
      </c>
      <c r="T305" s="27">
        <v>0</v>
      </c>
      <c r="U305" s="27">
        <v>0</v>
      </c>
      <c r="V305" s="28">
        <f t="shared" si="66"/>
        <v>0</v>
      </c>
    </row>
    <row r="306" spans="1:22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  <c r="V306" s="28">
        <f t="shared" si="66"/>
        <v>0</v>
      </c>
    </row>
    <row r="307" spans="1:22" x14ac:dyDescent="0.2">
      <c r="B307" s="26" t="s">
        <v>29</v>
      </c>
      <c r="C307" s="26" t="s">
        <v>58</v>
      </c>
      <c r="D307" s="26">
        <f t="shared" si="67"/>
        <v>398000</v>
      </c>
      <c r="E307" s="36">
        <v>398</v>
      </c>
      <c r="F307" s="26" t="s">
        <v>56</v>
      </c>
      <c r="G307" s="27">
        <v>145170.73000000001</v>
      </c>
      <c r="I307" s="37">
        <v>0.1331</v>
      </c>
      <c r="J307" s="28">
        <f t="shared" si="68"/>
        <v>19322.224163000003</v>
      </c>
      <c r="L307" s="37">
        <v>0.1</v>
      </c>
      <c r="N307" s="28">
        <f t="shared" si="69"/>
        <v>14517.073000000002</v>
      </c>
      <c r="O307" s="28">
        <f t="shared" si="70"/>
        <v>-4805.1511630000005</v>
      </c>
      <c r="Q307" s="27">
        <v>-3142.0883454856994</v>
      </c>
      <c r="R307" s="27">
        <v>-1663.0628175143001</v>
      </c>
      <c r="S307" s="27">
        <v>0</v>
      </c>
      <c r="T307" s="27">
        <v>0</v>
      </c>
      <c r="U307" s="27">
        <v>0</v>
      </c>
      <c r="V307" s="28">
        <f t="shared" si="66"/>
        <v>0</v>
      </c>
    </row>
    <row r="308" spans="1:22" x14ac:dyDescent="0.2">
      <c r="F308" s="26" t="s">
        <v>38</v>
      </c>
      <c r="G308" s="40">
        <f>SUM(G294:G301,G304:G305,G307)</f>
        <v>59411491.119999997</v>
      </c>
      <c r="J308" s="40">
        <f>SUM(J294:J301,J304:J305,J307)</f>
        <v>2275370.0345770004</v>
      </c>
      <c r="N308" s="40">
        <f>SUM(N294:N301,N304:N305,N307)</f>
        <v>3168607.0408459995</v>
      </c>
      <c r="O308" s="40">
        <f>SUM(O294:O301,O304:O305,O307)</f>
        <v>893237.00626899989</v>
      </c>
      <c r="Q308" s="40">
        <f>SUM(Q294:Q301,Q304:Q305,Q307)</f>
        <v>584087.67839929904</v>
      </c>
      <c r="R308" s="40">
        <f>SUM(R294:R301,R304:R305,R307)</f>
        <v>309149.32786970079</v>
      </c>
      <c r="S308" s="40">
        <f>SUM(S294:S301,S304:S305,S307)</f>
        <v>0</v>
      </c>
      <c r="T308" s="40">
        <f>SUM(T294:T301,T304:T305,T307)</f>
        <v>0</v>
      </c>
      <c r="U308" s="40">
        <f>SUM(U294:U301,U304:U305,U307)</f>
        <v>0</v>
      </c>
      <c r="V308" s="28">
        <f t="shared" si="66"/>
        <v>0</v>
      </c>
    </row>
    <row r="309" spans="1:22" x14ac:dyDescent="0.2">
      <c r="J309" s="28"/>
      <c r="N309" s="28"/>
      <c r="O309" s="28"/>
      <c r="Q309" s="28"/>
      <c r="R309" s="28"/>
      <c r="S309" s="28"/>
      <c r="T309" s="28"/>
      <c r="U309" s="28"/>
      <c r="V309" s="28">
        <f t="shared" si="66"/>
        <v>0</v>
      </c>
    </row>
    <row r="310" spans="1:22" x14ac:dyDescent="0.2">
      <c r="A310" s="26" t="s">
        <v>177</v>
      </c>
      <c r="J310" s="28"/>
      <c r="N310" s="28"/>
      <c r="O310" s="28"/>
      <c r="Q310" s="28"/>
      <c r="R310" s="28"/>
      <c r="S310" s="28"/>
      <c r="T310" s="28"/>
      <c r="U310" s="28"/>
      <c r="V310" s="28">
        <f t="shared" si="66"/>
        <v>0</v>
      </c>
    </row>
    <row r="311" spans="1:22" x14ac:dyDescent="0.2">
      <c r="B311" s="26" t="s">
        <v>29</v>
      </c>
      <c r="C311" s="26" t="s">
        <v>68</v>
      </c>
      <c r="D311" s="26">
        <f t="shared" ref="D311:D321" si="71">E311*1000</f>
        <v>390100</v>
      </c>
      <c r="E311" s="36">
        <v>390.1</v>
      </c>
      <c r="F311" s="26" t="s">
        <v>31</v>
      </c>
      <c r="G311" s="27">
        <v>2481811.98</v>
      </c>
      <c r="I311" s="37">
        <v>1.67E-2</v>
      </c>
      <c r="J311" s="28">
        <f t="shared" ref="J311:J321" si="72">G311*I311</f>
        <v>41446.260065999995</v>
      </c>
      <c r="L311" s="37">
        <v>1.9E-2</v>
      </c>
      <c r="N311" s="28">
        <f t="shared" ref="N311:N321" si="73">G311*L311</f>
        <v>47154.427619999995</v>
      </c>
      <c r="O311" s="28">
        <f t="shared" ref="O311:O321" si="74">N311-J311</f>
        <v>5708.1675539999997</v>
      </c>
      <c r="Q311" s="27">
        <v>0</v>
      </c>
      <c r="R311" s="27">
        <v>5708.1675539999997</v>
      </c>
      <c r="S311" s="27">
        <v>0</v>
      </c>
      <c r="T311" s="27">
        <v>0</v>
      </c>
      <c r="U311" s="27">
        <v>0</v>
      </c>
      <c r="V311" s="28">
        <f t="shared" si="66"/>
        <v>0</v>
      </c>
    </row>
    <row r="312" spans="1:22" x14ac:dyDescent="0.2">
      <c r="B312" s="26" t="s">
        <v>29</v>
      </c>
      <c r="C312" s="26" t="s">
        <v>68</v>
      </c>
      <c r="D312" s="26">
        <f t="shared" si="71"/>
        <v>391100</v>
      </c>
      <c r="E312" s="36">
        <v>391.1</v>
      </c>
      <c r="F312" s="26" t="s">
        <v>87</v>
      </c>
      <c r="G312" s="27">
        <v>0</v>
      </c>
      <c r="I312" s="37">
        <v>0.21279999999999999</v>
      </c>
      <c r="J312" s="28">
        <f t="shared" si="72"/>
        <v>0</v>
      </c>
      <c r="L312" s="37">
        <v>0.2</v>
      </c>
      <c r="N312" s="28">
        <f t="shared" si="73"/>
        <v>0</v>
      </c>
      <c r="O312" s="28">
        <f t="shared" si="74"/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8">
        <f t="shared" si="66"/>
        <v>0</v>
      </c>
    </row>
    <row r="313" spans="1:22" x14ac:dyDescent="0.2">
      <c r="B313" s="26" t="s">
        <v>29</v>
      </c>
      <c r="C313" s="26" t="s">
        <v>68</v>
      </c>
      <c r="D313" s="26">
        <f t="shared" si="71"/>
        <v>393000</v>
      </c>
      <c r="E313" s="36">
        <v>393</v>
      </c>
      <c r="F313" s="26" t="s">
        <v>88</v>
      </c>
      <c r="G313" s="27">
        <v>14362.61</v>
      </c>
      <c r="I313" s="37">
        <v>4.58E-2</v>
      </c>
      <c r="J313" s="28">
        <f t="shared" si="72"/>
        <v>657.80753800000002</v>
      </c>
      <c r="L313" s="37">
        <v>0.04</v>
      </c>
      <c r="N313" s="28">
        <f t="shared" si="73"/>
        <v>574.50440000000003</v>
      </c>
      <c r="O313" s="28">
        <f t="shared" si="74"/>
        <v>-83.30313799999999</v>
      </c>
      <c r="Q313" s="27">
        <v>0</v>
      </c>
      <c r="R313" s="27">
        <v>-83.30313799999999</v>
      </c>
      <c r="S313" s="27">
        <v>0</v>
      </c>
      <c r="T313" s="27">
        <v>0</v>
      </c>
      <c r="U313" s="27">
        <v>0</v>
      </c>
      <c r="V313" s="28">
        <f t="shared" si="66"/>
        <v>0</v>
      </c>
    </row>
    <row r="314" spans="1:22" x14ac:dyDescent="0.2">
      <c r="B314" s="26" t="s">
        <v>29</v>
      </c>
      <c r="C314" s="26" t="s">
        <v>68</v>
      </c>
      <c r="D314" s="26">
        <f t="shared" si="71"/>
        <v>394000</v>
      </c>
      <c r="E314" s="36">
        <v>394</v>
      </c>
      <c r="F314" s="26" t="s">
        <v>89</v>
      </c>
      <c r="G314" s="27">
        <v>233714.86</v>
      </c>
      <c r="I314" s="37">
        <v>4.7800000000000002E-2</v>
      </c>
      <c r="J314" s="28">
        <f t="shared" si="72"/>
        <v>11171.570308</v>
      </c>
      <c r="L314" s="37">
        <v>0.05</v>
      </c>
      <c r="N314" s="28">
        <f t="shared" si="73"/>
        <v>11685.743</v>
      </c>
      <c r="O314" s="28">
        <f t="shared" si="74"/>
        <v>514.1726920000001</v>
      </c>
      <c r="Q314" s="27">
        <v>0</v>
      </c>
      <c r="R314" s="27">
        <v>514.1726920000001</v>
      </c>
      <c r="S314" s="27">
        <v>0</v>
      </c>
      <c r="T314" s="27">
        <v>0</v>
      </c>
      <c r="U314" s="27">
        <v>0</v>
      </c>
      <c r="V314" s="28">
        <f t="shared" si="66"/>
        <v>0</v>
      </c>
    </row>
    <row r="315" spans="1:22" x14ac:dyDescent="0.2">
      <c r="B315" s="26" t="s">
        <v>29</v>
      </c>
      <c r="C315" s="26" t="s">
        <v>68</v>
      </c>
      <c r="D315" s="26">
        <f t="shared" si="71"/>
        <v>395000</v>
      </c>
      <c r="E315" s="36">
        <v>395</v>
      </c>
      <c r="F315" s="26" t="s">
        <v>91</v>
      </c>
      <c r="G315" s="27">
        <v>15616.97</v>
      </c>
      <c r="I315" s="37">
        <v>0.13730000000000001</v>
      </c>
      <c r="J315" s="28">
        <f t="shared" si="72"/>
        <v>2144.209981</v>
      </c>
      <c r="L315" s="37">
        <v>6.6699999999999995E-2</v>
      </c>
      <c r="N315" s="28">
        <f t="shared" si="73"/>
        <v>1041.651899</v>
      </c>
      <c r="O315" s="28">
        <f t="shared" si="74"/>
        <v>-1102.558082</v>
      </c>
      <c r="Q315" s="27">
        <v>0</v>
      </c>
      <c r="R315" s="27">
        <v>-1102.558082</v>
      </c>
      <c r="S315" s="27">
        <v>0</v>
      </c>
      <c r="T315" s="27">
        <v>0</v>
      </c>
      <c r="U315" s="27">
        <v>0</v>
      </c>
      <c r="V315" s="28">
        <f t="shared" si="66"/>
        <v>0</v>
      </c>
    </row>
    <row r="316" spans="1:22" x14ac:dyDescent="0.2">
      <c r="E316" s="36"/>
      <c r="G316" s="27"/>
      <c r="I316" s="37"/>
      <c r="J316" s="28"/>
      <c r="L316" s="37"/>
      <c r="N316" s="28"/>
      <c r="O316" s="28"/>
      <c r="Q316" s="27"/>
      <c r="R316" s="27"/>
      <c r="S316" s="27"/>
      <c r="T316" s="27"/>
      <c r="U316" s="27"/>
      <c r="V316" s="28">
        <f t="shared" si="66"/>
        <v>0</v>
      </c>
    </row>
    <row r="317" spans="1:22" x14ac:dyDescent="0.2">
      <c r="B317" s="26" t="s">
        <v>29</v>
      </c>
      <c r="C317" s="26" t="s">
        <v>68</v>
      </c>
      <c r="D317" s="26">
        <f t="shared" si="71"/>
        <v>397000</v>
      </c>
      <c r="E317" s="36">
        <v>397</v>
      </c>
      <c r="F317" s="26" t="s">
        <v>92</v>
      </c>
      <c r="G317" s="27">
        <v>7105651.5800000001</v>
      </c>
      <c r="I317" s="37">
        <v>2.81E-2</v>
      </c>
      <c r="J317" s="28"/>
      <c r="L317" s="37">
        <v>6.6699999999999995E-2</v>
      </c>
      <c r="N317" s="28"/>
      <c r="O317" s="28"/>
      <c r="Q317" s="27"/>
      <c r="R317" s="27"/>
      <c r="S317" s="27"/>
      <c r="T317" s="27"/>
      <c r="U317" s="27"/>
      <c r="V317" s="28">
        <f t="shared" si="66"/>
        <v>0</v>
      </c>
    </row>
    <row r="318" spans="1:22" x14ac:dyDescent="0.2">
      <c r="E318" s="36"/>
      <c r="F318" s="26" t="s">
        <v>260</v>
      </c>
      <c r="G318" s="27">
        <v>783683.05</v>
      </c>
      <c r="I318" s="37">
        <v>2.81E-2</v>
      </c>
      <c r="J318" s="28">
        <f t="shared" si="72"/>
        <v>22021.493705000001</v>
      </c>
      <c r="L318" s="45">
        <v>0</v>
      </c>
      <c r="N318" s="28">
        <f>G318*L318</f>
        <v>0</v>
      </c>
      <c r="O318" s="28">
        <f>N318-J318</f>
        <v>-22021.493705000001</v>
      </c>
      <c r="Q318" s="27">
        <v>0</v>
      </c>
      <c r="R318" s="27">
        <v>-22021.493705000001</v>
      </c>
      <c r="S318" s="27">
        <v>0</v>
      </c>
      <c r="T318" s="27">
        <v>0</v>
      </c>
      <c r="U318" s="27">
        <v>0</v>
      </c>
      <c r="V318" s="28">
        <f t="shared" si="66"/>
        <v>0</v>
      </c>
    </row>
    <row r="319" spans="1:22" x14ac:dyDescent="0.2">
      <c r="E319" s="36"/>
      <c r="F319" s="26" t="s">
        <v>261</v>
      </c>
      <c r="G319" s="27">
        <f>G317-G318</f>
        <v>6321968.5300000003</v>
      </c>
      <c r="I319" s="37">
        <v>2.81E-2</v>
      </c>
      <c r="J319" s="28">
        <f t="shared" si="72"/>
        <v>177647.31569300001</v>
      </c>
      <c r="L319" s="37">
        <v>6.6699999999999995E-2</v>
      </c>
      <c r="N319" s="28">
        <f>G319*L319</f>
        <v>421675.30095100001</v>
      </c>
      <c r="O319" s="28">
        <f>N319-J319</f>
        <v>244027.985258</v>
      </c>
      <c r="Q319" s="27">
        <v>0</v>
      </c>
      <c r="R319" s="27">
        <v>244027.985258</v>
      </c>
      <c r="S319" s="27">
        <v>0</v>
      </c>
      <c r="T319" s="27">
        <v>0</v>
      </c>
      <c r="U319" s="27">
        <v>0</v>
      </c>
      <c r="V319" s="28">
        <f t="shared" si="66"/>
        <v>0</v>
      </c>
    </row>
    <row r="320" spans="1:22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  <c r="V320" s="28">
        <f t="shared" si="66"/>
        <v>0</v>
      </c>
    </row>
    <row r="321" spans="1:22" x14ac:dyDescent="0.2">
      <c r="B321" s="26" t="s">
        <v>29</v>
      </c>
      <c r="C321" s="26" t="s">
        <v>68</v>
      </c>
      <c r="D321" s="26">
        <f t="shared" si="71"/>
        <v>398000</v>
      </c>
      <c r="E321" s="36">
        <v>398</v>
      </c>
      <c r="F321" s="26" t="s">
        <v>56</v>
      </c>
      <c r="G321" s="27">
        <v>6845.63</v>
      </c>
      <c r="I321" s="37">
        <v>0.1331</v>
      </c>
      <c r="J321" s="28">
        <f t="shared" si="72"/>
        <v>911.15335300000004</v>
      </c>
      <c r="L321" s="37">
        <v>0.1</v>
      </c>
      <c r="N321" s="28">
        <f t="shared" si="73"/>
        <v>684.5630000000001</v>
      </c>
      <c r="O321" s="28">
        <f t="shared" si="74"/>
        <v>-226.59035299999994</v>
      </c>
      <c r="Q321" s="27">
        <v>0</v>
      </c>
      <c r="R321" s="27">
        <v>-226.59035299999994</v>
      </c>
      <c r="S321" s="27">
        <v>0</v>
      </c>
      <c r="T321" s="27">
        <v>0</v>
      </c>
      <c r="U321" s="27">
        <v>0</v>
      </c>
      <c r="V321" s="28">
        <f t="shared" si="66"/>
        <v>0</v>
      </c>
    </row>
    <row r="322" spans="1:22" x14ac:dyDescent="0.2">
      <c r="F322" s="26" t="s">
        <v>38</v>
      </c>
      <c r="G322" s="40">
        <f>SUM(G311:G315,G318:G319,G321)</f>
        <v>9858003.6300000008</v>
      </c>
      <c r="J322" s="40">
        <f>SUM(J311:J315,J318:J319,J321)</f>
        <v>255999.81064400001</v>
      </c>
      <c r="N322" s="40">
        <f>SUM(N311:N315,N318:N319,N321)</f>
        <v>482816.19087000005</v>
      </c>
      <c r="O322" s="40">
        <f>SUM(O311:O315,O318:O319,O321)</f>
        <v>226816.38022600001</v>
      </c>
      <c r="Q322" s="40">
        <f>SUM(Q311:Q315,Q318:Q319,Q321)</f>
        <v>0</v>
      </c>
      <c r="R322" s="40">
        <f>SUM(R311:R315,R318:R319,R321)</f>
        <v>226816.38022600001</v>
      </c>
      <c r="S322" s="40">
        <f>SUM(S311:S315,S318:S319,S321)</f>
        <v>0</v>
      </c>
      <c r="T322" s="40">
        <f>SUM(T311:T315,T318:T319,T321)</f>
        <v>0</v>
      </c>
      <c r="U322" s="40">
        <f>SUM(U311:U315,U318:U319,U321)</f>
        <v>0</v>
      </c>
      <c r="V322" s="28">
        <f t="shared" si="66"/>
        <v>0</v>
      </c>
    </row>
    <row r="323" spans="1:22" x14ac:dyDescent="0.2">
      <c r="J323" s="28"/>
      <c r="N323" s="28"/>
      <c r="O323" s="28"/>
      <c r="Q323" s="28"/>
      <c r="R323" s="28"/>
      <c r="S323" s="28"/>
      <c r="T323" s="28"/>
      <c r="U323" s="28"/>
      <c r="V323" s="28">
        <f t="shared" si="66"/>
        <v>0</v>
      </c>
    </row>
    <row r="324" spans="1:22" x14ac:dyDescent="0.2">
      <c r="A324" s="26" t="s">
        <v>178</v>
      </c>
      <c r="J324" s="28"/>
      <c r="N324" s="28"/>
      <c r="O324" s="28"/>
      <c r="Q324" s="28"/>
      <c r="R324" s="28"/>
      <c r="S324" s="28"/>
      <c r="T324" s="28"/>
      <c r="U324" s="28"/>
      <c r="V324" s="28">
        <f t="shared" si="66"/>
        <v>0</v>
      </c>
    </row>
    <row r="325" spans="1:22" x14ac:dyDescent="0.2">
      <c r="B325" s="26" t="s">
        <v>29</v>
      </c>
      <c r="C325" s="26" t="s">
        <v>82</v>
      </c>
      <c r="D325" s="26">
        <f t="shared" ref="D325:D332" si="75">E325*1000</f>
        <v>390100</v>
      </c>
      <c r="E325" s="26">
        <v>390.1</v>
      </c>
      <c r="F325" s="26" t="s">
        <v>31</v>
      </c>
      <c r="G325" s="27">
        <v>1106086.24</v>
      </c>
      <c r="I325" s="37">
        <v>1.67E-2</v>
      </c>
      <c r="J325" s="28">
        <f t="shared" ref="J325:J330" si="76">G325*I325</f>
        <v>18471.640208000001</v>
      </c>
      <c r="L325" s="37">
        <v>1.9E-2</v>
      </c>
      <c r="N325" s="28">
        <f t="shared" ref="N325:N330" si="77">G325*L325</f>
        <v>21015.638559999999</v>
      </c>
      <c r="O325" s="28">
        <f t="shared" ref="O325:O330" si="78">N325-J325</f>
        <v>2543.9983519999987</v>
      </c>
      <c r="Q325" s="27">
        <v>2543.9983519999987</v>
      </c>
      <c r="R325" s="27">
        <v>0</v>
      </c>
      <c r="S325" s="27">
        <v>0</v>
      </c>
      <c r="T325" s="27">
        <v>0</v>
      </c>
      <c r="U325" s="27">
        <v>0</v>
      </c>
      <c r="V325" s="28">
        <f t="shared" si="66"/>
        <v>0</v>
      </c>
    </row>
    <row r="326" spans="1:22" x14ac:dyDescent="0.2">
      <c r="B326" s="26" t="s">
        <v>29</v>
      </c>
      <c r="C326" s="26" t="s">
        <v>82</v>
      </c>
      <c r="D326" s="26">
        <f t="shared" si="75"/>
        <v>391100</v>
      </c>
      <c r="E326" s="26">
        <v>391.1</v>
      </c>
      <c r="F326" s="26" t="s">
        <v>87</v>
      </c>
      <c r="G326" s="27">
        <v>603305.36</v>
      </c>
      <c r="I326" s="37">
        <v>0.21279999999999999</v>
      </c>
      <c r="J326" s="28">
        <f t="shared" si="76"/>
        <v>128383.38060799999</v>
      </c>
      <c r="L326" s="37">
        <v>0.2</v>
      </c>
      <c r="N326" s="28">
        <f t="shared" si="77"/>
        <v>120661.072</v>
      </c>
      <c r="O326" s="28">
        <f t="shared" si="78"/>
        <v>-7722.3086079999921</v>
      </c>
      <c r="Q326" s="27">
        <v>-7722.3086079999921</v>
      </c>
      <c r="R326" s="27">
        <v>0</v>
      </c>
      <c r="S326" s="27">
        <v>0</v>
      </c>
      <c r="T326" s="27">
        <v>0</v>
      </c>
      <c r="U326" s="27">
        <v>0</v>
      </c>
      <c r="V326" s="28">
        <f t="shared" si="66"/>
        <v>0</v>
      </c>
    </row>
    <row r="327" spans="1:22" x14ac:dyDescent="0.2">
      <c r="B327" s="26" t="s">
        <v>29</v>
      </c>
      <c r="C327" s="26" t="s">
        <v>82</v>
      </c>
      <c r="D327" s="26">
        <f t="shared" si="75"/>
        <v>393000</v>
      </c>
      <c r="E327" s="36">
        <v>393</v>
      </c>
      <c r="F327" s="26" t="s">
        <v>88</v>
      </c>
      <c r="G327" s="27">
        <v>10461.280000000001</v>
      </c>
      <c r="I327" s="37">
        <v>4.58E-2</v>
      </c>
      <c r="J327" s="28">
        <f t="shared" si="76"/>
        <v>479.12662400000005</v>
      </c>
      <c r="L327" s="37">
        <v>0.04</v>
      </c>
      <c r="N327" s="28">
        <f t="shared" si="77"/>
        <v>418.45120000000003</v>
      </c>
      <c r="O327" s="28">
        <f t="shared" si="78"/>
        <v>-60.675424000000021</v>
      </c>
      <c r="Q327" s="27">
        <v>-60.675424000000021</v>
      </c>
      <c r="R327" s="27">
        <v>0</v>
      </c>
      <c r="S327" s="27">
        <v>0</v>
      </c>
      <c r="T327" s="27">
        <v>0</v>
      </c>
      <c r="U327" s="27">
        <v>0</v>
      </c>
      <c r="V327" s="28">
        <f t="shared" si="66"/>
        <v>0</v>
      </c>
    </row>
    <row r="328" spans="1:22" x14ac:dyDescent="0.2">
      <c r="B328" s="26" t="s">
        <v>29</v>
      </c>
      <c r="C328" s="26" t="s">
        <v>82</v>
      </c>
      <c r="D328" s="26">
        <f t="shared" si="75"/>
        <v>394000</v>
      </c>
      <c r="E328" s="36">
        <v>394</v>
      </c>
      <c r="F328" s="26" t="s">
        <v>89</v>
      </c>
      <c r="G328" s="27">
        <v>768586.29</v>
      </c>
      <c r="I328" s="37">
        <v>4.7800000000000002E-2</v>
      </c>
      <c r="J328" s="28">
        <f t="shared" si="76"/>
        <v>36738.424662000005</v>
      </c>
      <c r="L328" s="37">
        <v>0.05</v>
      </c>
      <c r="N328" s="28">
        <f t="shared" si="77"/>
        <v>38429.3145</v>
      </c>
      <c r="O328" s="28">
        <f t="shared" si="78"/>
        <v>1690.8898379999955</v>
      </c>
      <c r="Q328" s="27">
        <v>1690.8898379999955</v>
      </c>
      <c r="R328" s="27">
        <v>0</v>
      </c>
      <c r="S328" s="27">
        <v>0</v>
      </c>
      <c r="T328" s="27">
        <v>0</v>
      </c>
      <c r="U328" s="27">
        <v>0</v>
      </c>
      <c r="V328" s="28">
        <f t="shared" si="66"/>
        <v>0</v>
      </c>
    </row>
    <row r="329" spans="1:22" x14ac:dyDescent="0.2">
      <c r="B329" s="26" t="s">
        <v>29</v>
      </c>
      <c r="C329" s="26" t="s">
        <v>82</v>
      </c>
      <c r="D329" s="26">
        <f t="shared" si="75"/>
        <v>395000</v>
      </c>
      <c r="E329" s="36">
        <v>395</v>
      </c>
      <c r="F329" s="26" t="s">
        <v>91</v>
      </c>
      <c r="G329" s="27">
        <v>201805.87</v>
      </c>
      <c r="I329" s="37">
        <v>0.13730000000000001</v>
      </c>
      <c r="J329" s="28">
        <f t="shared" si="76"/>
        <v>27707.945951000002</v>
      </c>
      <c r="L329" s="37">
        <v>6.6699999999999995E-2</v>
      </c>
      <c r="N329" s="28">
        <f t="shared" si="77"/>
        <v>13460.451528999998</v>
      </c>
      <c r="O329" s="28">
        <f t="shared" si="78"/>
        <v>-14247.494422000003</v>
      </c>
      <c r="Q329" s="27">
        <v>-14247.494422000003</v>
      </c>
      <c r="R329" s="27">
        <v>0</v>
      </c>
      <c r="S329" s="27">
        <v>0</v>
      </c>
      <c r="T329" s="27">
        <v>0</v>
      </c>
      <c r="U329" s="27">
        <v>0</v>
      </c>
      <c r="V329" s="28">
        <f t="shared" ref="V329:V392" si="79">SUM(Q329:U329)-O329</f>
        <v>0</v>
      </c>
    </row>
    <row r="330" spans="1:22" x14ac:dyDescent="0.2">
      <c r="B330" s="110" t="s">
        <v>29</v>
      </c>
      <c r="C330" s="110" t="s">
        <v>82</v>
      </c>
      <c r="D330" s="110">
        <v>395121</v>
      </c>
      <c r="E330" s="111">
        <v>395.12099999999998</v>
      </c>
      <c r="F330" s="110" t="s">
        <v>91</v>
      </c>
      <c r="G330" s="112">
        <v>134411.5</v>
      </c>
      <c r="I330" s="114">
        <v>0.1429</v>
      </c>
      <c r="J330" s="115">
        <f t="shared" si="76"/>
        <v>19207.403350000001</v>
      </c>
      <c r="K330" s="110"/>
      <c r="L330" s="114">
        <v>6.6699999999999995E-2</v>
      </c>
      <c r="N330" s="28">
        <f t="shared" si="77"/>
        <v>8965.2470499999999</v>
      </c>
      <c r="O330" s="28">
        <f t="shared" si="78"/>
        <v>-10242.156300000001</v>
      </c>
      <c r="Q330" s="27">
        <v>-10242.156300000001</v>
      </c>
      <c r="R330" s="27"/>
      <c r="S330" s="27"/>
      <c r="T330" s="27"/>
      <c r="U330" s="27"/>
      <c r="V330" s="28">
        <f t="shared" si="79"/>
        <v>0</v>
      </c>
    </row>
    <row r="331" spans="1:22" x14ac:dyDescent="0.2">
      <c r="E331" s="36"/>
      <c r="G331" s="27"/>
      <c r="I331" s="37"/>
      <c r="J331" s="28"/>
      <c r="L331" s="37"/>
      <c r="N331" s="28"/>
      <c r="O331" s="28"/>
      <c r="Q331" s="27"/>
      <c r="R331" s="27"/>
      <c r="S331" s="27"/>
      <c r="T331" s="27"/>
      <c r="U331" s="27"/>
      <c r="V331" s="28">
        <f t="shared" si="79"/>
        <v>0</v>
      </c>
    </row>
    <row r="332" spans="1:22" x14ac:dyDescent="0.2">
      <c r="B332" s="26" t="s">
        <v>29</v>
      </c>
      <c r="C332" s="26" t="s">
        <v>82</v>
      </c>
      <c r="D332" s="26">
        <f t="shared" si="75"/>
        <v>397000</v>
      </c>
      <c r="E332" s="36">
        <v>397</v>
      </c>
      <c r="F332" s="26" t="s">
        <v>92</v>
      </c>
      <c r="G332" s="27">
        <v>12714999.720000001</v>
      </c>
      <c r="I332" s="37">
        <v>2.81E-2</v>
      </c>
      <c r="J332" s="28"/>
      <c r="L332" s="37">
        <v>6.6699999999999995E-2</v>
      </c>
      <c r="N332" s="28"/>
      <c r="O332" s="28"/>
      <c r="Q332" s="27"/>
      <c r="R332" s="27"/>
      <c r="S332" s="27"/>
      <c r="T332" s="27"/>
      <c r="U332" s="27"/>
      <c r="V332" s="28">
        <f t="shared" si="79"/>
        <v>0</v>
      </c>
    </row>
    <row r="333" spans="1:22" x14ac:dyDescent="0.2">
      <c r="E333" s="36"/>
      <c r="F333" s="26" t="s">
        <v>260</v>
      </c>
      <c r="G333" s="27">
        <v>2229269.6</v>
      </c>
      <c r="I333" s="37">
        <v>2.81E-2</v>
      </c>
      <c r="J333" s="28">
        <f>G333*I333</f>
        <v>62642.475760000001</v>
      </c>
      <c r="L333" s="45">
        <v>0</v>
      </c>
      <c r="N333" s="28">
        <f>G333*L333</f>
        <v>0</v>
      </c>
      <c r="O333" s="28">
        <f>N333-J333</f>
        <v>-62642.475760000001</v>
      </c>
      <c r="Q333" s="27">
        <v>-62642.475760000001</v>
      </c>
      <c r="R333" s="27">
        <v>0</v>
      </c>
      <c r="S333" s="27">
        <v>0</v>
      </c>
      <c r="T333" s="27">
        <v>0</v>
      </c>
      <c r="U333" s="27">
        <v>0</v>
      </c>
      <c r="V333" s="28">
        <f t="shared" si="79"/>
        <v>0</v>
      </c>
    </row>
    <row r="334" spans="1:22" x14ac:dyDescent="0.2">
      <c r="E334" s="36"/>
      <c r="F334" s="26" t="s">
        <v>261</v>
      </c>
      <c r="G334" s="27">
        <f>G332-G333</f>
        <v>10485730.120000001</v>
      </c>
      <c r="I334" s="37">
        <v>2.81E-2</v>
      </c>
      <c r="J334" s="28">
        <f>G334*I334</f>
        <v>294649.01637200004</v>
      </c>
      <c r="L334" s="37">
        <v>6.6699999999999995E-2</v>
      </c>
      <c r="N334" s="28">
        <f>G334*L334</f>
        <v>699398.19900400005</v>
      </c>
      <c r="O334" s="28">
        <f>N334-J334</f>
        <v>404749.18263200001</v>
      </c>
      <c r="Q334" s="27">
        <v>404749.18263200001</v>
      </c>
      <c r="R334" s="27">
        <v>0</v>
      </c>
      <c r="S334" s="27">
        <v>0</v>
      </c>
      <c r="T334" s="27">
        <v>0</v>
      </c>
      <c r="U334" s="27">
        <v>0</v>
      </c>
      <c r="V334" s="28">
        <f t="shared" si="79"/>
        <v>0</v>
      </c>
    </row>
    <row r="335" spans="1:22" x14ac:dyDescent="0.2">
      <c r="E335" s="36"/>
      <c r="G335" s="27"/>
      <c r="I335" s="37"/>
      <c r="J335" s="28"/>
      <c r="L335" s="37"/>
      <c r="N335" s="28"/>
      <c r="O335" s="28"/>
      <c r="Q335" s="27"/>
      <c r="R335" s="27"/>
      <c r="S335" s="27"/>
      <c r="T335" s="27"/>
      <c r="U335" s="27"/>
      <c r="V335" s="28">
        <f t="shared" si="79"/>
        <v>0</v>
      </c>
    </row>
    <row r="336" spans="1:22" x14ac:dyDescent="0.2">
      <c r="F336" s="26" t="s">
        <v>38</v>
      </c>
      <c r="G336" s="40">
        <f>SUM(G325:G330,G333:G334)</f>
        <v>15539656.260000002</v>
      </c>
      <c r="J336" s="40">
        <f>SUM(J325:J330,J333:J334)</f>
        <v>588279.41353500006</v>
      </c>
      <c r="N336" s="40">
        <f>SUM(N325:N330,N333:N334)</f>
        <v>902348.37384300004</v>
      </c>
      <c r="O336" s="40">
        <f>SUM(O325:O330,O333:O334)</f>
        <v>314068.96030799998</v>
      </c>
      <c r="Q336" s="40">
        <f>SUM(Q325:Q330,Q333:Q334)</f>
        <v>314068.96030799998</v>
      </c>
      <c r="R336" s="40">
        <f>SUM(R325:R330,R333:R334)</f>
        <v>0</v>
      </c>
      <c r="S336" s="40">
        <f>SUM(S325:S330,S333:S334)</f>
        <v>0</v>
      </c>
      <c r="T336" s="40">
        <f>SUM(T325:T330,T333:T334)</f>
        <v>0</v>
      </c>
      <c r="U336" s="40">
        <f>SUM(U325:U330,U333:U334)</f>
        <v>0</v>
      </c>
      <c r="V336" s="28">
        <f t="shared" si="79"/>
        <v>0</v>
      </c>
    </row>
    <row r="337" spans="1:22" x14ac:dyDescent="0.2">
      <c r="J337" s="28"/>
      <c r="N337" s="28"/>
      <c r="O337" s="28"/>
      <c r="Q337" s="28"/>
      <c r="R337" s="28"/>
      <c r="S337" s="28"/>
      <c r="T337" s="28"/>
      <c r="U337" s="28"/>
      <c r="V337" s="28">
        <f t="shared" si="79"/>
        <v>0</v>
      </c>
    </row>
    <row r="338" spans="1:22" x14ac:dyDescent="0.2">
      <c r="A338" s="26" t="s">
        <v>93</v>
      </c>
      <c r="J338" s="28"/>
      <c r="N338" s="28"/>
      <c r="O338" s="28"/>
      <c r="Q338" s="28"/>
      <c r="R338" s="28"/>
      <c r="S338" s="28"/>
      <c r="T338" s="28"/>
      <c r="U338" s="28"/>
      <c r="V338" s="28">
        <f t="shared" si="79"/>
        <v>0</v>
      </c>
    </row>
    <row r="339" spans="1:22" x14ac:dyDescent="0.2">
      <c r="E339" s="26" t="s">
        <v>94</v>
      </c>
      <c r="J339" s="28"/>
      <c r="N339" s="28"/>
      <c r="O339" s="28"/>
      <c r="Q339" s="28"/>
      <c r="R339" s="28"/>
      <c r="S339" s="28"/>
      <c r="T339" s="28"/>
      <c r="U339" s="28"/>
      <c r="V339" s="28">
        <f t="shared" si="79"/>
        <v>0</v>
      </c>
    </row>
    <row r="340" spans="1:22" x14ac:dyDescent="0.2">
      <c r="B340" s="26" t="s">
        <v>95</v>
      </c>
      <c r="C340" s="26" t="s">
        <v>96</v>
      </c>
      <c r="D340" s="26">
        <f t="shared" ref="D340:D356" si="80">E340*1000</f>
        <v>389300</v>
      </c>
      <c r="E340" s="36">
        <v>389.3</v>
      </c>
      <c r="F340" s="26" t="s">
        <v>44</v>
      </c>
      <c r="G340" s="27">
        <v>1709412.03</v>
      </c>
      <c r="I340" s="37">
        <v>1.5599999999999999E-2</v>
      </c>
      <c r="J340" s="28">
        <f t="shared" ref="J340:J356" si="81">G340*I340</f>
        <v>26666.827667999998</v>
      </c>
      <c r="L340" s="37">
        <v>1.77E-2</v>
      </c>
      <c r="N340" s="28">
        <f t="shared" ref="N340:N356" si="82">G340*L340</f>
        <v>30256.592931000003</v>
      </c>
      <c r="O340" s="28">
        <f t="shared" ref="O340:O356" si="83">N340-J340</f>
        <v>3589.7652630000048</v>
      </c>
      <c r="Q340" s="27">
        <v>1737.9123065152526</v>
      </c>
      <c r="R340" s="27">
        <v>795.67222080489137</v>
      </c>
      <c r="S340" s="27">
        <v>505.11200577442514</v>
      </c>
      <c r="T340" s="27">
        <v>231.2565426247661</v>
      </c>
      <c r="U340" s="27">
        <v>319.81218728067006</v>
      </c>
      <c r="V340" s="28">
        <f t="shared" si="79"/>
        <v>0</v>
      </c>
    </row>
    <row r="341" spans="1:22" x14ac:dyDescent="0.2">
      <c r="B341" s="26" t="s">
        <v>95</v>
      </c>
      <c r="C341" s="26" t="s">
        <v>96</v>
      </c>
      <c r="D341" s="26">
        <f t="shared" si="80"/>
        <v>390100</v>
      </c>
      <c r="E341" s="36">
        <v>390.1</v>
      </c>
      <c r="F341" s="26" t="s">
        <v>31</v>
      </c>
      <c r="G341" s="27">
        <v>111762059.39</v>
      </c>
      <c r="I341" s="37">
        <v>0.02</v>
      </c>
      <c r="J341" s="28">
        <f t="shared" si="81"/>
        <v>2235241.1878</v>
      </c>
      <c r="L341" s="37">
        <v>2.1700000000000001E-2</v>
      </c>
      <c r="N341" s="28">
        <f t="shared" si="82"/>
        <v>2425236.6887630001</v>
      </c>
      <c r="O341" s="28">
        <f t="shared" si="83"/>
        <v>189995.50096300012</v>
      </c>
      <c r="Q341" s="27">
        <v>91982.482172157615</v>
      </c>
      <c r="R341" s="27">
        <v>42112.542497508693</v>
      </c>
      <c r="S341" s="27">
        <v>26734.062410346931</v>
      </c>
      <c r="T341" s="27">
        <v>12239.714702193247</v>
      </c>
      <c r="U341" s="27">
        <v>16926.699180793687</v>
      </c>
      <c r="V341" s="28">
        <f t="shared" si="79"/>
        <v>0</v>
      </c>
    </row>
    <row r="342" spans="1:22" x14ac:dyDescent="0.2">
      <c r="B342" s="110" t="s">
        <v>95</v>
      </c>
      <c r="C342" s="110" t="s">
        <v>96</v>
      </c>
      <c r="D342" s="110">
        <v>390105</v>
      </c>
      <c r="E342" s="111">
        <v>390.10500000000002</v>
      </c>
      <c r="F342" s="110" t="s">
        <v>31</v>
      </c>
      <c r="G342" s="112">
        <v>500455.25</v>
      </c>
      <c r="H342" s="110"/>
      <c r="I342" s="114">
        <v>0.02</v>
      </c>
      <c r="J342" s="115">
        <f t="shared" si="81"/>
        <v>10009.105</v>
      </c>
      <c r="K342" s="110"/>
      <c r="L342" s="114">
        <v>2.1700000000000001E-2</v>
      </c>
      <c r="N342" s="28">
        <f t="shared" ref="N342" si="84">G342*L342</f>
        <v>10859.878925000001</v>
      </c>
      <c r="O342" s="28">
        <f t="shared" ref="O342" si="85">N342-J342</f>
        <v>850.77392500000133</v>
      </c>
      <c r="Q342" s="27">
        <v>411.88500249849949</v>
      </c>
      <c r="R342" s="27">
        <v>188.57421828800079</v>
      </c>
      <c r="S342" s="27">
        <v>119.71148312861988</v>
      </c>
      <c r="T342" s="27">
        <v>54.807772106630296</v>
      </c>
      <c r="U342" s="27">
        <v>75.795448978250192</v>
      </c>
      <c r="V342" s="28">
        <f t="shared" si="79"/>
        <v>0</v>
      </c>
    </row>
    <row r="343" spans="1:22" x14ac:dyDescent="0.2">
      <c r="B343" s="26" t="s">
        <v>95</v>
      </c>
      <c r="C343" s="26" t="s">
        <v>96</v>
      </c>
      <c r="D343" s="26">
        <f t="shared" si="80"/>
        <v>391000</v>
      </c>
      <c r="E343" s="36">
        <v>391</v>
      </c>
      <c r="F343" s="26" t="s">
        <v>97</v>
      </c>
      <c r="G343" s="27">
        <v>16873814.41</v>
      </c>
      <c r="I343" s="37">
        <v>0.17630000000000001</v>
      </c>
      <c r="J343" s="28">
        <f t="shared" si="81"/>
        <v>2974853.4804830002</v>
      </c>
      <c r="L343" s="37">
        <v>6.6699999999999995E-2</v>
      </c>
      <c r="N343" s="28">
        <f t="shared" si="82"/>
        <v>1125483.421147</v>
      </c>
      <c r="O343" s="28">
        <f t="shared" si="83"/>
        <v>-1849370.0593360001</v>
      </c>
      <c r="Q343" s="27">
        <v>-895335.14030799526</v>
      </c>
      <c r="R343" s="27">
        <v>-409913.26017016685</v>
      </c>
      <c r="S343" s="27">
        <v>-260222.87020229967</v>
      </c>
      <c r="T343" s="27">
        <v>-119138.41006929401</v>
      </c>
      <c r="U343" s="27">
        <v>-164760.3785862443</v>
      </c>
      <c r="V343" s="28">
        <f t="shared" si="79"/>
        <v>0</v>
      </c>
    </row>
    <row r="344" spans="1:22" x14ac:dyDescent="0.2">
      <c r="B344" s="26" t="s">
        <v>95</v>
      </c>
      <c r="C344" s="26" t="s">
        <v>96</v>
      </c>
      <c r="D344" s="26">
        <f t="shared" si="80"/>
        <v>391100</v>
      </c>
      <c r="E344" s="36">
        <v>391.1</v>
      </c>
      <c r="F344" s="26" t="s">
        <v>87</v>
      </c>
      <c r="G344" s="27">
        <v>55497670.969999999</v>
      </c>
      <c r="I344" s="37">
        <v>0.23699999999999999</v>
      </c>
      <c r="J344" s="28">
        <f t="shared" si="81"/>
        <v>13152948.019889999</v>
      </c>
      <c r="L344" s="37">
        <v>0.2</v>
      </c>
      <c r="N344" s="28">
        <f t="shared" si="82"/>
        <v>11099534.194</v>
      </c>
      <c r="O344" s="28">
        <f t="shared" si="83"/>
        <v>-2053413.825889999</v>
      </c>
      <c r="Q344" s="27">
        <v>-994118.80636463594</v>
      </c>
      <c r="R344" s="27">
        <v>-455139.60367200756</v>
      </c>
      <c r="S344" s="27">
        <v>-288933.64894099813</v>
      </c>
      <c r="T344" s="27">
        <v>-132283.12916381739</v>
      </c>
      <c r="U344" s="27">
        <v>-182938.63774853991</v>
      </c>
      <c r="V344" s="28">
        <f t="shared" si="79"/>
        <v>0</v>
      </c>
    </row>
    <row r="345" spans="1:22" x14ac:dyDescent="0.2">
      <c r="B345" s="26" t="s">
        <v>95</v>
      </c>
      <c r="C345" s="26" t="s">
        <v>96</v>
      </c>
      <c r="D345" s="26">
        <v>391101</v>
      </c>
      <c r="E345" s="26">
        <v>391.11</v>
      </c>
      <c r="F345" s="26" t="s">
        <v>98</v>
      </c>
      <c r="G345" s="27">
        <v>391530.5</v>
      </c>
      <c r="I345" s="37">
        <v>0.2</v>
      </c>
      <c r="J345" s="28">
        <f t="shared" si="81"/>
        <v>78306.100000000006</v>
      </c>
      <c r="L345" s="37">
        <v>0.2</v>
      </c>
      <c r="N345" s="28">
        <f t="shared" si="82"/>
        <v>78306.100000000006</v>
      </c>
      <c r="O345" s="28">
        <f t="shared" si="83"/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8">
        <f t="shared" si="79"/>
        <v>0</v>
      </c>
    </row>
    <row r="346" spans="1:22" x14ac:dyDescent="0.2">
      <c r="B346" s="110" t="s">
        <v>95</v>
      </c>
      <c r="C346" s="110" t="s">
        <v>96</v>
      </c>
      <c r="D346" s="110">
        <v>391120</v>
      </c>
      <c r="E346" s="110">
        <v>391.12</v>
      </c>
      <c r="F346" s="110" t="s">
        <v>98</v>
      </c>
      <c r="G346" s="112">
        <v>2637348.63</v>
      </c>
      <c r="H346" s="110"/>
      <c r="I346" s="114">
        <v>0.2</v>
      </c>
      <c r="J346" s="115">
        <f t="shared" si="81"/>
        <v>527469.72600000002</v>
      </c>
      <c r="K346" s="110"/>
      <c r="L346" s="114">
        <v>0.2</v>
      </c>
      <c r="N346" s="28">
        <f t="shared" si="82"/>
        <v>527469.72600000002</v>
      </c>
      <c r="O346" s="28">
        <f t="shared" si="83"/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8">
        <f t="shared" si="79"/>
        <v>0</v>
      </c>
    </row>
    <row r="347" spans="1:22" x14ac:dyDescent="0.2">
      <c r="B347" s="110" t="s">
        <v>95</v>
      </c>
      <c r="C347" s="110" t="s">
        <v>96</v>
      </c>
      <c r="D347" s="110">
        <v>391121</v>
      </c>
      <c r="E347" s="110">
        <v>391.12099999999998</v>
      </c>
      <c r="F347" s="110" t="s">
        <v>98</v>
      </c>
      <c r="G347" s="112">
        <v>59663.47</v>
      </c>
      <c r="H347" s="110"/>
      <c r="I347" s="114">
        <v>0.2</v>
      </c>
      <c r="J347" s="115">
        <f t="shared" si="81"/>
        <v>11932.694000000001</v>
      </c>
      <c r="K347" s="110"/>
      <c r="L347" s="114">
        <v>0.2</v>
      </c>
      <c r="N347" s="28">
        <f t="shared" si="82"/>
        <v>11932.694000000001</v>
      </c>
      <c r="O347" s="28">
        <f t="shared" si="83"/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8">
        <f t="shared" si="79"/>
        <v>0</v>
      </c>
    </row>
    <row r="348" spans="1:22" x14ac:dyDescent="0.2">
      <c r="B348" s="26" t="s">
        <v>95</v>
      </c>
      <c r="C348" s="26" t="s">
        <v>96</v>
      </c>
      <c r="D348" s="26">
        <f t="shared" si="80"/>
        <v>394000</v>
      </c>
      <c r="E348" s="36">
        <v>394</v>
      </c>
      <c r="F348" s="26" t="s">
        <v>89</v>
      </c>
      <c r="G348" s="27">
        <v>13374322.83</v>
      </c>
      <c r="I348" s="37">
        <v>4.9299999999999997E-2</v>
      </c>
      <c r="J348" s="28">
        <f t="shared" si="81"/>
        <v>659354.11551899998</v>
      </c>
      <c r="L348" s="37">
        <v>0.05</v>
      </c>
      <c r="N348" s="28">
        <f t="shared" si="82"/>
        <v>668716.14150000003</v>
      </c>
      <c r="O348" s="28">
        <f t="shared" si="83"/>
        <v>9362.0259810000425</v>
      </c>
      <c r="Q348" s="27">
        <v>4532.435681518109</v>
      </c>
      <c r="R348" s="27">
        <v>2075.0950153520971</v>
      </c>
      <c r="S348" s="27">
        <v>1317.3205975655437</v>
      </c>
      <c r="T348" s="27">
        <v>603.11179191699193</v>
      </c>
      <c r="U348" s="27">
        <v>834.06289464729343</v>
      </c>
      <c r="V348" s="28">
        <f t="shared" si="79"/>
        <v>0</v>
      </c>
    </row>
    <row r="349" spans="1:22" x14ac:dyDescent="0.2">
      <c r="B349" s="26" t="s">
        <v>95</v>
      </c>
      <c r="C349" s="26" t="s">
        <v>96</v>
      </c>
      <c r="D349" s="26">
        <f t="shared" si="80"/>
        <v>395000</v>
      </c>
      <c r="E349" s="36">
        <v>395</v>
      </c>
      <c r="F349" s="26" t="s">
        <v>91</v>
      </c>
      <c r="G349" s="27">
        <v>1267480.19</v>
      </c>
      <c r="I349" s="37">
        <v>0.1429</v>
      </c>
      <c r="J349" s="28">
        <f t="shared" si="81"/>
        <v>181122.91915099998</v>
      </c>
      <c r="L349" s="37">
        <v>6.6699999999999995E-2</v>
      </c>
      <c r="N349" s="28">
        <f t="shared" si="82"/>
        <v>84540.928672999988</v>
      </c>
      <c r="O349" s="28">
        <f t="shared" si="83"/>
        <v>-96581.990477999992</v>
      </c>
      <c r="Q349" s="27">
        <v>-46758.218864478113</v>
      </c>
      <c r="R349" s="27">
        <v>-21407.418375084708</v>
      </c>
      <c r="S349" s="27">
        <v>-13589.947909646628</v>
      </c>
      <c r="T349" s="27">
        <v>-6221.9157971055101</v>
      </c>
      <c r="U349" s="27">
        <v>-8604.4895316850198</v>
      </c>
      <c r="V349" s="28">
        <f t="shared" si="79"/>
        <v>0</v>
      </c>
    </row>
    <row r="350" spans="1:22" x14ac:dyDescent="0.2">
      <c r="E350" s="36"/>
      <c r="G350" s="27"/>
      <c r="I350" s="37"/>
      <c r="J350" s="28"/>
      <c r="L350" s="37"/>
      <c r="N350" s="28"/>
      <c r="O350" s="28"/>
      <c r="Q350" s="27"/>
      <c r="R350" s="27"/>
      <c r="S350" s="27"/>
      <c r="T350" s="27"/>
      <c r="U350" s="27"/>
      <c r="V350" s="28">
        <f t="shared" si="79"/>
        <v>0</v>
      </c>
    </row>
    <row r="351" spans="1:22" x14ac:dyDescent="0.2">
      <c r="B351" s="26" t="s">
        <v>95</v>
      </c>
      <c r="C351" s="26" t="s">
        <v>96</v>
      </c>
      <c r="D351" s="26">
        <f t="shared" si="80"/>
        <v>397000</v>
      </c>
      <c r="E351" s="36">
        <v>397</v>
      </c>
      <c r="F351" s="26" t="s">
        <v>92</v>
      </c>
      <c r="G351" s="27">
        <v>48957989.799999997</v>
      </c>
      <c r="I351" s="37">
        <v>3.4000000000000002E-2</v>
      </c>
      <c r="J351" s="28"/>
      <c r="L351" s="37">
        <v>6.6699999999999995E-2</v>
      </c>
      <c r="N351" s="28"/>
      <c r="O351" s="28"/>
      <c r="Q351" s="27"/>
      <c r="R351" s="27"/>
      <c r="S351" s="27"/>
      <c r="T351" s="27"/>
      <c r="U351" s="27"/>
      <c r="V351" s="28">
        <f t="shared" si="79"/>
        <v>0</v>
      </c>
    </row>
    <row r="352" spans="1:22" x14ac:dyDescent="0.2">
      <c r="E352" s="36"/>
      <c r="F352" s="26" t="s">
        <v>260</v>
      </c>
      <c r="G352" s="27">
        <v>3740757.52</v>
      </c>
      <c r="I352" s="37">
        <v>3.4000000000000002E-2</v>
      </c>
      <c r="J352" s="28">
        <f>G352*I352</f>
        <v>127185.75568000002</v>
      </c>
      <c r="L352" s="45">
        <v>0</v>
      </c>
      <c r="N352" s="28">
        <f>G352*L352</f>
        <v>0</v>
      </c>
      <c r="O352" s="28">
        <f>N352-J352</f>
        <v>-127185.75568000002</v>
      </c>
      <c r="Q352" s="27">
        <v>-61574.413315535458</v>
      </c>
      <c r="R352" s="27">
        <v>-28190.74932829494</v>
      </c>
      <c r="S352" s="27">
        <v>-17896.170766266812</v>
      </c>
      <c r="T352" s="27">
        <v>-8193.4432963715917</v>
      </c>
      <c r="U352" s="27">
        <v>-11330.978973531202</v>
      </c>
      <c r="V352" s="28">
        <f t="shared" si="79"/>
        <v>0</v>
      </c>
    </row>
    <row r="353" spans="2:22" x14ac:dyDescent="0.2">
      <c r="E353" s="36"/>
      <c r="F353" s="26" t="s">
        <v>261</v>
      </c>
      <c r="G353" s="27">
        <f>G351-G352</f>
        <v>45217232.279999994</v>
      </c>
      <c r="I353" s="37">
        <v>3.4000000000000002E-2</v>
      </c>
      <c r="J353" s="28">
        <f>G353*I353</f>
        <v>1537385.8975199999</v>
      </c>
      <c r="L353" s="37">
        <v>6.6699999999999995E-2</v>
      </c>
      <c r="N353" s="28">
        <f>G353*L353</f>
        <v>3015989.3930759993</v>
      </c>
      <c r="O353" s="28">
        <f>N353-J353</f>
        <v>1478603.4955559995</v>
      </c>
      <c r="Q353" s="27">
        <v>715836.00127539528</v>
      </c>
      <c r="R353" s="27">
        <v>327732.77381811786</v>
      </c>
      <c r="S353" s="27">
        <v>208052.70614302173</v>
      </c>
      <c r="T353" s="27">
        <v>95253.228900380462</v>
      </c>
      <c r="U353" s="27">
        <v>131728.78541908399</v>
      </c>
      <c r="V353" s="28">
        <f t="shared" si="79"/>
        <v>0</v>
      </c>
    </row>
    <row r="354" spans="2:22" x14ac:dyDescent="0.2">
      <c r="E354" s="36"/>
      <c r="G354" s="27"/>
      <c r="I354" s="37"/>
      <c r="J354" s="28"/>
      <c r="L354" s="37"/>
      <c r="N354" s="28"/>
      <c r="O354" s="28"/>
      <c r="Q354" s="27"/>
      <c r="R354" s="27"/>
      <c r="S354" s="27"/>
      <c r="T354" s="27"/>
      <c r="U354" s="27"/>
      <c r="V354" s="28">
        <f t="shared" si="79"/>
        <v>0</v>
      </c>
    </row>
    <row r="355" spans="2:22" x14ac:dyDescent="0.2">
      <c r="B355" s="26" t="s">
        <v>95</v>
      </c>
      <c r="C355" s="26" t="s">
        <v>96</v>
      </c>
      <c r="D355" s="26">
        <f t="shared" si="80"/>
        <v>397200</v>
      </c>
      <c r="E355" s="36">
        <v>397.2</v>
      </c>
      <c r="F355" s="26" t="s">
        <v>99</v>
      </c>
      <c r="G355" s="27">
        <v>6697184.7300000004</v>
      </c>
      <c r="I355" s="37">
        <v>0.1195</v>
      </c>
      <c r="J355" s="28">
        <f t="shared" si="81"/>
        <v>800313.575235</v>
      </c>
      <c r="L355" s="37">
        <v>0.1</v>
      </c>
      <c r="N355" s="28">
        <f t="shared" si="82"/>
        <v>669718.47300000011</v>
      </c>
      <c r="O355" s="28">
        <f t="shared" si="83"/>
        <v>-130595.10223499988</v>
      </c>
      <c r="Q355" s="27">
        <v>-63224.979550654127</v>
      </c>
      <c r="R355" s="27">
        <v>-28946.43170476408</v>
      </c>
      <c r="S355" s="27">
        <v>-18375.896249859274</v>
      </c>
      <c r="T355" s="27">
        <v>-8413.0770716062543</v>
      </c>
      <c r="U355" s="27">
        <v>-11634.717658116148</v>
      </c>
      <c r="V355" s="28">
        <f t="shared" si="79"/>
        <v>0</v>
      </c>
    </row>
    <row r="356" spans="2:22" x14ac:dyDescent="0.2">
      <c r="B356" s="26" t="s">
        <v>95</v>
      </c>
      <c r="C356" s="26" t="s">
        <v>96</v>
      </c>
      <c r="D356" s="26">
        <f t="shared" si="80"/>
        <v>398000</v>
      </c>
      <c r="E356" s="36">
        <v>398</v>
      </c>
      <c r="F356" s="26" t="s">
        <v>56</v>
      </c>
      <c r="G356" s="27">
        <v>499223.89</v>
      </c>
      <c r="I356" s="37">
        <v>0.40479999999999999</v>
      </c>
      <c r="J356" s="28">
        <f t="shared" si="81"/>
        <v>202085.83067200001</v>
      </c>
      <c r="L356" s="37">
        <v>0.1</v>
      </c>
      <c r="N356" s="28">
        <f t="shared" si="82"/>
        <v>49922.389000000003</v>
      </c>
      <c r="O356" s="28">
        <f t="shared" si="83"/>
        <v>-152163.44167200002</v>
      </c>
      <c r="Q356" s="27">
        <v>-73666.855214506038</v>
      </c>
      <c r="R356" s="27">
        <v>-33727.058648758109</v>
      </c>
      <c r="S356" s="27">
        <v>-21410.754073722161</v>
      </c>
      <c r="T356" s="27">
        <v>-9802.5327164552018</v>
      </c>
      <c r="U356" s="27">
        <v>-13556.241018558481</v>
      </c>
      <c r="V356" s="28">
        <f t="shared" si="79"/>
        <v>0</v>
      </c>
    </row>
    <row r="357" spans="2:22" x14ac:dyDescent="0.2">
      <c r="F357" s="26" t="s">
        <v>38</v>
      </c>
      <c r="G357" s="40">
        <f>SUM(G340:G349,G352:G353,G355:G356)</f>
        <v>260228156.09</v>
      </c>
      <c r="J357" s="40">
        <f>SUM(J340:J349,J352:J353,J355:J356)</f>
        <v>22524875.234617997</v>
      </c>
      <c r="N357" s="40">
        <f>SUM(N340:N349,N352:N353,N355:N356)</f>
        <v>19797966.621014997</v>
      </c>
      <c r="O357" s="40">
        <f>SUM(O340:O349,O352:O353,O355:O356)</f>
        <v>-2726908.6136029996</v>
      </c>
      <c r="Q357" s="40">
        <f>SUM(Q340:Q349,Q352:Q353,Q355:Q356)</f>
        <v>-1320177.6971797203</v>
      </c>
      <c r="R357" s="40">
        <f>SUM(R340:R349,R352:R353,R355:R356)</f>
        <v>-604419.86412900453</v>
      </c>
      <c r="S357" s="40">
        <f>SUM(S340:S349,S352:S353,S355:S356)</f>
        <v>-383700.3755029554</v>
      </c>
      <c r="T357" s="40">
        <f>SUM(T340:T349,T352:T353,T355:T356)</f>
        <v>-175670.38840542783</v>
      </c>
      <c r="U357" s="40">
        <f>SUM(U340:U349,U352:U353,U355:U356)</f>
        <v>-242940.28838589121</v>
      </c>
      <c r="V357" s="28">
        <f t="shared" si="79"/>
        <v>0</v>
      </c>
    </row>
    <row r="358" spans="2:22" x14ac:dyDescent="0.2">
      <c r="J358" s="28"/>
      <c r="N358" s="28"/>
      <c r="O358" s="28"/>
      <c r="Q358" s="28"/>
      <c r="R358" s="28"/>
      <c r="S358" s="28"/>
      <c r="T358" s="28"/>
      <c r="U358" s="28"/>
      <c r="V358" s="28">
        <f t="shared" si="79"/>
        <v>0</v>
      </c>
    </row>
    <row r="359" spans="2:22" x14ac:dyDescent="0.2">
      <c r="E359" s="26" t="s">
        <v>100</v>
      </c>
      <c r="J359" s="28"/>
      <c r="N359" s="28"/>
      <c r="O359" s="28"/>
      <c r="Q359" s="28"/>
      <c r="R359" s="28"/>
      <c r="S359" s="28"/>
      <c r="T359" s="28"/>
      <c r="U359" s="28"/>
      <c r="V359" s="28">
        <f t="shared" si="79"/>
        <v>0</v>
      </c>
    </row>
    <row r="360" spans="2:22" x14ac:dyDescent="0.2">
      <c r="B360" s="26" t="s">
        <v>95</v>
      </c>
      <c r="C360" s="26" t="s">
        <v>58</v>
      </c>
      <c r="D360" s="26">
        <f t="shared" ref="D360:D373" si="86">E360*1000</f>
        <v>389300</v>
      </c>
      <c r="E360" s="36">
        <v>389.3</v>
      </c>
      <c r="F360" s="26" t="s">
        <v>44</v>
      </c>
      <c r="G360" s="27">
        <v>25276.52</v>
      </c>
      <c r="I360" s="37">
        <v>1.5599999999999999E-2</v>
      </c>
      <c r="J360" s="28">
        <f t="shared" ref="J360:J373" si="87">G360*I360</f>
        <v>394.31371200000001</v>
      </c>
      <c r="L360" s="37">
        <v>1.77E-2</v>
      </c>
      <c r="N360" s="28">
        <f t="shared" ref="N360:N373" si="88">G360*L360</f>
        <v>447.39440400000001</v>
      </c>
      <c r="O360" s="28">
        <f t="shared" ref="O360:O373" si="89">N360-J360</f>
        <v>53.080691999999999</v>
      </c>
      <c r="Q360" s="27">
        <v>28.354469045518471</v>
      </c>
      <c r="R360" s="27">
        <v>12.981589042561524</v>
      </c>
      <c r="S360" s="27">
        <v>8.4880818208228277</v>
      </c>
      <c r="T360" s="27">
        <v>3.256552091097177</v>
      </c>
      <c r="U360" s="27">
        <v>0</v>
      </c>
      <c r="V360" s="28">
        <f t="shared" si="79"/>
        <v>0</v>
      </c>
    </row>
    <row r="361" spans="2:22" x14ac:dyDescent="0.2">
      <c r="B361" s="26" t="s">
        <v>95</v>
      </c>
      <c r="C361" s="26" t="s">
        <v>58</v>
      </c>
      <c r="D361" s="26">
        <f t="shared" si="86"/>
        <v>389400</v>
      </c>
      <c r="E361" s="36">
        <v>389.4</v>
      </c>
      <c r="F361" s="26" t="s">
        <v>45</v>
      </c>
      <c r="G361" s="27">
        <v>39786.75</v>
      </c>
      <c r="I361" s="37">
        <v>3.8999999999999998E-3</v>
      </c>
      <c r="J361" s="28">
        <f t="shared" si="87"/>
        <v>155.16832499999998</v>
      </c>
      <c r="L361" s="37">
        <v>2E-3</v>
      </c>
      <c r="N361" s="28">
        <f t="shared" si="88"/>
        <v>79.573499999999996</v>
      </c>
      <c r="O361" s="28">
        <f t="shared" si="89"/>
        <v>-75.594824999999986</v>
      </c>
      <c r="Q361" s="27">
        <v>-40.380994382361969</v>
      </c>
      <c r="R361" s="27">
        <v>-18.487719638138017</v>
      </c>
      <c r="S361" s="27">
        <v>-12.088294927104238</v>
      </c>
      <c r="T361" s="27">
        <v>-4.6378160523957606</v>
      </c>
      <c r="U361" s="27">
        <v>0</v>
      </c>
      <c r="V361" s="28">
        <f t="shared" si="79"/>
        <v>0</v>
      </c>
    </row>
    <row r="362" spans="2:22" x14ac:dyDescent="0.2">
      <c r="B362" s="26" t="s">
        <v>95</v>
      </c>
      <c r="C362" s="26" t="s">
        <v>58</v>
      </c>
      <c r="D362" s="26">
        <f t="shared" si="86"/>
        <v>390100</v>
      </c>
      <c r="E362" s="36">
        <v>390.1</v>
      </c>
      <c r="F362" s="26" t="s">
        <v>31</v>
      </c>
      <c r="G362" s="27">
        <v>10638753.42</v>
      </c>
      <c r="I362" s="37">
        <v>0.02</v>
      </c>
      <c r="J362" s="28">
        <f t="shared" si="87"/>
        <v>212775.06839999999</v>
      </c>
      <c r="L362" s="37">
        <v>2.1700000000000001E-2</v>
      </c>
      <c r="N362" s="28">
        <f t="shared" si="88"/>
        <v>230860.94921399999</v>
      </c>
      <c r="O362" s="28">
        <f t="shared" si="89"/>
        <v>18085.880814000004</v>
      </c>
      <c r="Q362" s="27">
        <v>9661.0561840734881</v>
      </c>
      <c r="R362" s="27">
        <v>4423.1426410208805</v>
      </c>
      <c r="S362" s="27">
        <v>2892.0956070218817</v>
      </c>
      <c r="T362" s="27">
        <v>1109.586381883757</v>
      </c>
      <c r="U362" s="27">
        <v>0</v>
      </c>
      <c r="V362" s="28">
        <f t="shared" si="79"/>
        <v>0</v>
      </c>
    </row>
    <row r="363" spans="2:22" x14ac:dyDescent="0.2">
      <c r="B363" s="26" t="s">
        <v>95</v>
      </c>
      <c r="C363" s="26" t="s">
        <v>58</v>
      </c>
      <c r="D363" s="26">
        <f t="shared" si="86"/>
        <v>391100</v>
      </c>
      <c r="E363" s="36">
        <v>391.1</v>
      </c>
      <c r="F363" s="26" t="s">
        <v>87</v>
      </c>
      <c r="G363" s="27">
        <v>184657.07</v>
      </c>
      <c r="I363" s="37">
        <v>0.23699999999999999</v>
      </c>
      <c r="J363" s="28">
        <f t="shared" si="87"/>
        <v>43763.725590000002</v>
      </c>
      <c r="L363" s="37">
        <v>0.2</v>
      </c>
      <c r="N363" s="28">
        <f t="shared" si="88"/>
        <v>36931.414000000004</v>
      </c>
      <c r="O363" s="28">
        <f t="shared" si="89"/>
        <v>-6832.3115899999975</v>
      </c>
      <c r="Q363" s="27">
        <v>-3649.6616790148873</v>
      </c>
      <c r="R363" s="27">
        <v>-1670.932648581711</v>
      </c>
      <c r="S363" s="27">
        <v>-1092.5482998841844</v>
      </c>
      <c r="T363" s="27">
        <v>-419.1689625192148</v>
      </c>
      <c r="U363" s="27">
        <v>0</v>
      </c>
      <c r="V363" s="28">
        <f t="shared" si="79"/>
        <v>0</v>
      </c>
    </row>
    <row r="364" spans="2:22" x14ac:dyDescent="0.2">
      <c r="B364" s="26" t="s">
        <v>95</v>
      </c>
      <c r="C364" s="26" t="s">
        <v>58</v>
      </c>
      <c r="D364" s="26">
        <f t="shared" si="86"/>
        <v>393000</v>
      </c>
      <c r="E364" s="36">
        <v>393</v>
      </c>
      <c r="F364" s="26" t="s">
        <v>88</v>
      </c>
      <c r="G364" s="27">
        <v>4425338.0999999996</v>
      </c>
      <c r="I364" s="37">
        <v>4.3299999999999998E-2</v>
      </c>
      <c r="J364" s="28">
        <f t="shared" si="87"/>
        <v>191617.13972999997</v>
      </c>
      <c r="L364" s="37">
        <v>0.04</v>
      </c>
      <c r="N364" s="28">
        <f t="shared" si="88"/>
        <v>177013.52399999998</v>
      </c>
      <c r="O364" s="28">
        <f t="shared" si="89"/>
        <v>-14603.61572999999</v>
      </c>
      <c r="Q364" s="27">
        <v>-7800.9113025303232</v>
      </c>
      <c r="R364" s="27">
        <v>-3571.5084110498574</v>
      </c>
      <c r="S364" s="27">
        <v>-2335.2499849869164</v>
      </c>
      <c r="T364" s="27">
        <v>-895.94603143288259</v>
      </c>
      <c r="U364" s="27">
        <v>0</v>
      </c>
      <c r="V364" s="28">
        <f t="shared" si="79"/>
        <v>0</v>
      </c>
    </row>
    <row r="365" spans="2:22" x14ac:dyDescent="0.2">
      <c r="B365" s="26" t="s">
        <v>95</v>
      </c>
      <c r="C365" s="26" t="s">
        <v>58</v>
      </c>
      <c r="D365" s="26">
        <f t="shared" si="86"/>
        <v>394000</v>
      </c>
      <c r="E365" s="36">
        <v>394</v>
      </c>
      <c r="F365" s="26" t="s">
        <v>89</v>
      </c>
      <c r="G365" s="27">
        <v>184380.66</v>
      </c>
      <c r="I365" s="37">
        <v>4.9299999999999997E-2</v>
      </c>
      <c r="J365" s="28">
        <f t="shared" si="87"/>
        <v>9089.9665379999988</v>
      </c>
      <c r="L365" s="37">
        <v>0.05</v>
      </c>
      <c r="N365" s="28">
        <f t="shared" si="88"/>
        <v>9219.0330000000013</v>
      </c>
      <c r="O365" s="28">
        <f t="shared" si="89"/>
        <v>129.0664620000025</v>
      </c>
      <c r="Q365" s="27">
        <v>68.94429713903628</v>
      </c>
      <c r="R365" s="27">
        <v>31.564919478845695</v>
      </c>
      <c r="S365" s="27">
        <v>20.638892382566155</v>
      </c>
      <c r="T365" s="27">
        <v>7.9183529995543722</v>
      </c>
      <c r="U365" s="27">
        <v>0</v>
      </c>
      <c r="V365" s="28">
        <f t="shared" si="79"/>
        <v>0</v>
      </c>
    </row>
    <row r="366" spans="2:22" x14ac:dyDescent="0.2">
      <c r="B366" s="26" t="s">
        <v>95</v>
      </c>
      <c r="C366" s="26" t="s">
        <v>58</v>
      </c>
      <c r="D366" s="26">
        <f t="shared" si="86"/>
        <v>395000</v>
      </c>
      <c r="E366" s="36">
        <v>395</v>
      </c>
      <c r="F366" s="26" t="s">
        <v>91</v>
      </c>
      <c r="G366" s="27">
        <v>2212.92</v>
      </c>
      <c r="I366" s="37">
        <v>0.1429</v>
      </c>
      <c r="J366" s="28">
        <f t="shared" si="87"/>
        <v>316.226268</v>
      </c>
      <c r="L366" s="37">
        <v>6.6699999999999995E-2</v>
      </c>
      <c r="N366" s="28">
        <f t="shared" si="88"/>
        <v>147.601764</v>
      </c>
      <c r="O366" s="28">
        <f t="shared" si="89"/>
        <v>-168.624504</v>
      </c>
      <c r="Q366" s="27">
        <v>-90.075281591730302</v>
      </c>
      <c r="R366" s="27">
        <v>-41.239364653229686</v>
      </c>
      <c r="S366" s="27">
        <v>-26.964580396722511</v>
      </c>
      <c r="T366" s="27">
        <v>-10.345277358317491</v>
      </c>
      <c r="U366" s="27">
        <v>0</v>
      </c>
      <c r="V366" s="28">
        <f t="shared" si="79"/>
        <v>0</v>
      </c>
    </row>
    <row r="367" spans="2:22" x14ac:dyDescent="0.2">
      <c r="E367" s="36"/>
      <c r="G367" s="27"/>
      <c r="I367" s="37"/>
      <c r="J367" s="28"/>
      <c r="L367" s="37"/>
      <c r="N367" s="28"/>
      <c r="O367" s="28"/>
      <c r="Q367" s="27"/>
      <c r="R367" s="27"/>
      <c r="S367" s="27"/>
      <c r="T367" s="27"/>
      <c r="U367" s="27"/>
      <c r="V367" s="28">
        <f t="shared" si="79"/>
        <v>0</v>
      </c>
    </row>
    <row r="368" spans="2:22" x14ac:dyDescent="0.2">
      <c r="B368" s="26" t="s">
        <v>95</v>
      </c>
      <c r="C368" s="26" t="s">
        <v>58</v>
      </c>
      <c r="D368" s="26">
        <f t="shared" si="86"/>
        <v>397000</v>
      </c>
      <c r="E368" s="36">
        <v>397</v>
      </c>
      <c r="F368" s="26" t="s">
        <v>92</v>
      </c>
      <c r="G368" s="27">
        <v>7844821.5199999996</v>
      </c>
      <c r="I368" s="37">
        <v>3.4000000000000002E-2</v>
      </c>
      <c r="J368" s="28"/>
      <c r="L368" s="37">
        <v>6.6699999999999995E-2</v>
      </c>
      <c r="N368" s="28"/>
      <c r="O368" s="28"/>
      <c r="Q368" s="27"/>
      <c r="R368" s="27"/>
      <c r="S368" s="27"/>
      <c r="T368" s="27"/>
      <c r="U368" s="27"/>
      <c r="V368" s="28">
        <f t="shared" si="79"/>
        <v>0</v>
      </c>
    </row>
    <row r="369" spans="2:22" x14ac:dyDescent="0.2">
      <c r="E369" s="36"/>
      <c r="F369" s="26" t="s">
        <v>260</v>
      </c>
      <c r="G369" s="27">
        <v>3579320.55</v>
      </c>
      <c r="I369" s="37">
        <v>3.4000000000000002E-2</v>
      </c>
      <c r="J369" s="28">
        <f>G369*I369</f>
        <v>121696.89870000001</v>
      </c>
      <c r="L369" s="45">
        <v>0</v>
      </c>
      <c r="N369" s="28">
        <f>G369*L369</f>
        <v>0</v>
      </c>
      <c r="O369" s="28">
        <f>N369-J369</f>
        <v>-121696.89870000001</v>
      </c>
      <c r="Q369" s="27">
        <v>-65007.648112890987</v>
      </c>
      <c r="R369" s="27">
        <v>-29762.594780747015</v>
      </c>
      <c r="S369" s="27">
        <v>-19460.432684373947</v>
      </c>
      <c r="T369" s="27">
        <v>-7466.2231219880568</v>
      </c>
      <c r="U369" s="27">
        <v>0</v>
      </c>
      <c r="V369" s="28">
        <f t="shared" si="79"/>
        <v>0</v>
      </c>
    </row>
    <row r="370" spans="2:22" x14ac:dyDescent="0.2">
      <c r="E370" s="36"/>
      <c r="F370" s="26" t="s">
        <v>261</v>
      </c>
      <c r="G370" s="27">
        <f>G368-G369</f>
        <v>4265500.97</v>
      </c>
      <c r="I370" s="37">
        <v>3.4000000000000002E-2</v>
      </c>
      <c r="J370" s="28">
        <f>G370*I370</f>
        <v>145027.03297999999</v>
      </c>
      <c r="L370" s="37">
        <v>6.6699999999999995E-2</v>
      </c>
      <c r="N370" s="28">
        <f>G370*L370</f>
        <v>284508.91469899996</v>
      </c>
      <c r="O370" s="28">
        <f>N370-J370</f>
        <v>139481.88171899997</v>
      </c>
      <c r="Q370" s="27">
        <v>74507.971704891374</v>
      </c>
      <c r="R370" s="27">
        <v>34112.148864962655</v>
      </c>
      <c r="S370" s="27">
        <v>22304.412017710751</v>
      </c>
      <c r="T370" s="27">
        <v>8557.349131435185</v>
      </c>
      <c r="U370" s="27">
        <v>0</v>
      </c>
      <c r="V370" s="28">
        <f t="shared" si="79"/>
        <v>0</v>
      </c>
    </row>
    <row r="371" spans="2:22" x14ac:dyDescent="0.2">
      <c r="E371" s="36"/>
      <c r="G371" s="27"/>
      <c r="I371" s="37"/>
      <c r="J371" s="28"/>
      <c r="L371" s="37"/>
      <c r="N371" s="28"/>
      <c r="O371" s="28"/>
      <c r="Q371" s="27"/>
      <c r="R371" s="27"/>
      <c r="S371" s="27"/>
      <c r="T371" s="27"/>
      <c r="U371" s="27"/>
      <c r="V371" s="28">
        <f t="shared" si="79"/>
        <v>0</v>
      </c>
    </row>
    <row r="372" spans="2:22" x14ac:dyDescent="0.2">
      <c r="B372" s="26" t="s">
        <v>95</v>
      </c>
      <c r="C372" s="26" t="s">
        <v>58</v>
      </c>
      <c r="D372" s="26">
        <f t="shared" si="86"/>
        <v>397200</v>
      </c>
      <c r="E372" s="36">
        <v>397.2</v>
      </c>
      <c r="F372" s="26" t="s">
        <v>99</v>
      </c>
      <c r="G372" s="27">
        <v>2956893.16</v>
      </c>
      <c r="I372" s="37">
        <v>0.1195</v>
      </c>
      <c r="J372" s="28">
        <f t="shared" si="87"/>
        <v>353348.73262000002</v>
      </c>
      <c r="L372" s="37">
        <v>0.1</v>
      </c>
      <c r="N372" s="28">
        <f t="shared" si="88"/>
        <v>295689.31600000005</v>
      </c>
      <c r="O372" s="28">
        <f t="shared" si="89"/>
        <v>-57659.416619999975</v>
      </c>
      <c r="Q372" s="27">
        <v>-30800.317066974967</v>
      </c>
      <c r="R372" s="27">
        <v>-14101.377031683791</v>
      </c>
      <c r="S372" s="27">
        <v>-9220.26122062371</v>
      </c>
      <c r="T372" s="27">
        <v>-3537.4613007174885</v>
      </c>
      <c r="U372" s="27">
        <v>0</v>
      </c>
      <c r="V372" s="28">
        <f t="shared" si="79"/>
        <v>0</v>
      </c>
    </row>
    <row r="373" spans="2:22" x14ac:dyDescent="0.2">
      <c r="B373" s="26" t="s">
        <v>95</v>
      </c>
      <c r="C373" s="26" t="s">
        <v>58</v>
      </c>
      <c r="D373" s="26">
        <f t="shared" si="86"/>
        <v>398000</v>
      </c>
      <c r="E373" s="36">
        <v>398</v>
      </c>
      <c r="F373" s="26" t="s">
        <v>56</v>
      </c>
      <c r="G373" s="27">
        <v>0</v>
      </c>
      <c r="I373" s="37">
        <v>0.40479999999999999</v>
      </c>
      <c r="J373" s="28">
        <f t="shared" si="87"/>
        <v>0</v>
      </c>
      <c r="L373" s="37">
        <v>0.1</v>
      </c>
      <c r="N373" s="28">
        <f t="shared" si="88"/>
        <v>0</v>
      </c>
      <c r="O373" s="28">
        <f t="shared" si="89"/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8">
        <f t="shared" si="79"/>
        <v>0</v>
      </c>
    </row>
    <row r="374" spans="2:22" x14ac:dyDescent="0.2">
      <c r="F374" s="26" t="s">
        <v>38</v>
      </c>
      <c r="G374" s="40">
        <f>SUM(G360:G366,G369:G370,G372:G373)</f>
        <v>26302120.119999997</v>
      </c>
      <c r="J374" s="40">
        <f>SUM(J360:J366,J369:J370,J372:J373)</f>
        <v>1078184.2728630002</v>
      </c>
      <c r="N374" s="40">
        <f>SUM(N360:N366,N369:N370,N372:N373)</f>
        <v>1034897.720581</v>
      </c>
      <c r="O374" s="40">
        <f>SUM(O360:O366,O369:O370,O372:O373)</f>
        <v>-43286.55228199999</v>
      </c>
      <c r="Q374" s="40">
        <f>SUM(Q360:Q366,Q369:Q370,Q372:Q373)</f>
        <v>-23122.667782235847</v>
      </c>
      <c r="R374" s="40">
        <f>SUM(R360:R366,R369:R370,R372:R373)</f>
        <v>-10586.3019418488</v>
      </c>
      <c r="S374" s="40">
        <f>SUM(S360:S366,S369:S370,S372:S373)</f>
        <v>-6921.9104662565624</v>
      </c>
      <c r="T374" s="40">
        <f>SUM(T360:T366,T369:T370,T372:T373)</f>
        <v>-2655.6720916587628</v>
      </c>
      <c r="U374" s="40">
        <f>SUM(U360:U366,U369:U370,U372:U373)</f>
        <v>0</v>
      </c>
      <c r="V374" s="28">
        <f t="shared" si="79"/>
        <v>0</v>
      </c>
    </row>
    <row r="375" spans="2:22" x14ac:dyDescent="0.2">
      <c r="J375" s="28"/>
      <c r="N375" s="28"/>
      <c r="O375" s="28"/>
      <c r="Q375" s="28"/>
      <c r="R375" s="28"/>
      <c r="S375" s="28"/>
      <c r="T375" s="28"/>
      <c r="U375" s="28"/>
      <c r="V375" s="28">
        <f t="shared" si="79"/>
        <v>0</v>
      </c>
    </row>
    <row r="376" spans="2:22" x14ac:dyDescent="0.2">
      <c r="E376" s="26" t="s">
        <v>101</v>
      </c>
      <c r="J376" s="28"/>
      <c r="N376" s="28"/>
      <c r="O376" s="28"/>
      <c r="Q376" s="28"/>
      <c r="R376" s="28"/>
      <c r="S376" s="28"/>
      <c r="T376" s="28"/>
      <c r="U376" s="28"/>
      <c r="V376" s="28">
        <f t="shared" si="79"/>
        <v>0</v>
      </c>
    </row>
    <row r="377" spans="2:22" x14ac:dyDescent="0.2">
      <c r="B377" s="26" t="s">
        <v>95</v>
      </c>
      <c r="C377" s="26" t="s">
        <v>68</v>
      </c>
      <c r="D377" s="26">
        <f t="shared" ref="D377:D389" si="90">E377*1000</f>
        <v>390100</v>
      </c>
      <c r="E377" s="36">
        <v>390.1</v>
      </c>
      <c r="F377" s="26" t="s">
        <v>31</v>
      </c>
      <c r="G377" s="27">
        <v>7524291.5099999998</v>
      </c>
      <c r="I377" s="37">
        <v>0.02</v>
      </c>
      <c r="J377" s="28">
        <f t="shared" ref="J377:J389" si="91">G377*I377</f>
        <v>150485.8302</v>
      </c>
      <c r="L377" s="37">
        <v>2.1700000000000001E-2</v>
      </c>
      <c r="N377" s="28">
        <f t="shared" ref="N377:N389" si="92">G377*L377</f>
        <v>163277.12576699999</v>
      </c>
      <c r="O377" s="28">
        <f t="shared" ref="O377:O389" si="93">N377-J377</f>
        <v>12791.295566999994</v>
      </c>
      <c r="Q377" s="27">
        <v>0</v>
      </c>
      <c r="R377" s="27">
        <v>9961.0935098455811</v>
      </c>
      <c r="S377" s="27">
        <v>0</v>
      </c>
      <c r="T377" s="27">
        <v>2830.2020571544199</v>
      </c>
      <c r="U377" s="27">
        <v>0</v>
      </c>
      <c r="V377" s="28">
        <f t="shared" si="79"/>
        <v>0</v>
      </c>
    </row>
    <row r="378" spans="2:22" x14ac:dyDescent="0.2">
      <c r="B378" s="26" t="s">
        <v>95</v>
      </c>
      <c r="C378" s="110" t="s">
        <v>68</v>
      </c>
      <c r="D378" s="110">
        <v>391000</v>
      </c>
      <c r="E378" s="111">
        <v>391</v>
      </c>
      <c r="F378" s="110" t="s">
        <v>87</v>
      </c>
      <c r="G378" s="112">
        <v>9880.74</v>
      </c>
      <c r="H378" s="110"/>
      <c r="I378" s="114">
        <v>0.17630000000000001</v>
      </c>
      <c r="J378" s="115">
        <f t="shared" si="91"/>
        <v>1741.9744620000001</v>
      </c>
      <c r="K378" s="110"/>
      <c r="L378" s="114">
        <v>0.17630000000000001</v>
      </c>
      <c r="N378" s="28">
        <f>G378*L378</f>
        <v>1741.9744620000001</v>
      </c>
      <c r="O378" s="28">
        <f>N378-J378</f>
        <v>0</v>
      </c>
      <c r="Q378" s="27"/>
      <c r="R378" s="27">
        <v>0</v>
      </c>
      <c r="S378" s="27">
        <v>0</v>
      </c>
      <c r="T378" s="27">
        <v>0</v>
      </c>
      <c r="U378" s="27"/>
      <c r="V378" s="28">
        <f t="shared" si="79"/>
        <v>0</v>
      </c>
    </row>
    <row r="379" spans="2:22" x14ac:dyDescent="0.2">
      <c r="B379" s="26" t="s">
        <v>95</v>
      </c>
      <c r="C379" s="26" t="s">
        <v>68</v>
      </c>
      <c r="D379" s="26">
        <f t="shared" si="90"/>
        <v>391100</v>
      </c>
      <c r="E379" s="36">
        <v>391.1</v>
      </c>
      <c r="F379" s="26" t="s">
        <v>87</v>
      </c>
      <c r="G379" s="27">
        <v>71146.95</v>
      </c>
      <c r="I379" s="37">
        <v>0.23699999999999999</v>
      </c>
      <c r="J379" s="28">
        <f t="shared" si="91"/>
        <v>16861.827149999997</v>
      </c>
      <c r="L379" s="37">
        <v>0.2</v>
      </c>
      <c r="N379" s="28">
        <f>G379*L379</f>
        <v>14229.39</v>
      </c>
      <c r="O379" s="28">
        <f>N379-J379</f>
        <v>-2632.4371499999979</v>
      </c>
      <c r="Q379" s="27">
        <v>0</v>
      </c>
      <c r="R379" s="27">
        <v>-2049.9841061909992</v>
      </c>
      <c r="S379" s="27">
        <v>0</v>
      </c>
      <c r="T379" s="27">
        <v>-582.45304380899961</v>
      </c>
      <c r="U379" s="27">
        <v>0</v>
      </c>
      <c r="V379" s="28">
        <f t="shared" si="79"/>
        <v>0</v>
      </c>
    </row>
    <row r="380" spans="2:22" x14ac:dyDescent="0.2">
      <c r="B380" s="26" t="s">
        <v>95</v>
      </c>
      <c r="C380" s="26" t="s">
        <v>68</v>
      </c>
      <c r="D380" s="26">
        <f t="shared" si="90"/>
        <v>393000</v>
      </c>
      <c r="E380" s="36">
        <v>393</v>
      </c>
      <c r="F380" s="26" t="s">
        <v>88</v>
      </c>
      <c r="G380" s="27">
        <v>205659.47</v>
      </c>
      <c r="I380" s="37">
        <v>4.3299999999999998E-2</v>
      </c>
      <c r="J380" s="28">
        <f t="shared" si="91"/>
        <v>8905.0550509999994</v>
      </c>
      <c r="L380" s="37">
        <v>0.04</v>
      </c>
      <c r="N380" s="28">
        <f t="shared" si="92"/>
        <v>8226.3788000000004</v>
      </c>
      <c r="O380" s="28">
        <f t="shared" si="93"/>
        <v>-678.67625099999896</v>
      </c>
      <c r="Q380" s="27">
        <v>0</v>
      </c>
      <c r="R380" s="27">
        <v>-528.51234370373913</v>
      </c>
      <c r="S380" s="27">
        <v>0</v>
      </c>
      <c r="T380" s="27">
        <v>-150.16390729625959</v>
      </c>
      <c r="U380" s="27">
        <v>0</v>
      </c>
      <c r="V380" s="28">
        <f t="shared" si="79"/>
        <v>0</v>
      </c>
    </row>
    <row r="381" spans="2:22" x14ac:dyDescent="0.2">
      <c r="B381" s="26" t="s">
        <v>95</v>
      </c>
      <c r="C381" s="26" t="s">
        <v>68</v>
      </c>
      <c r="D381" s="26">
        <f t="shared" si="90"/>
        <v>394000</v>
      </c>
      <c r="E381" s="36">
        <v>394</v>
      </c>
      <c r="F381" s="26" t="s">
        <v>89</v>
      </c>
      <c r="G381" s="27">
        <v>971770.08</v>
      </c>
      <c r="I381" s="37">
        <v>4.9299999999999997E-2</v>
      </c>
      <c r="J381" s="28">
        <f t="shared" si="91"/>
        <v>47908.264943999995</v>
      </c>
      <c r="L381" s="37">
        <v>0.05</v>
      </c>
      <c r="N381" s="28">
        <f t="shared" si="92"/>
        <v>48588.504000000001</v>
      </c>
      <c r="O381" s="28">
        <f t="shared" si="93"/>
        <v>680.2390560000058</v>
      </c>
      <c r="Q381" s="27">
        <v>0</v>
      </c>
      <c r="R381" s="27">
        <v>529.729362469443</v>
      </c>
      <c r="S381" s="27">
        <v>0</v>
      </c>
      <c r="T381" s="27">
        <v>150.5096935305628</v>
      </c>
      <c r="U381" s="27">
        <v>0</v>
      </c>
      <c r="V381" s="28">
        <f t="shared" si="79"/>
        <v>0</v>
      </c>
    </row>
    <row r="382" spans="2:22" x14ac:dyDescent="0.2">
      <c r="B382" s="26" t="s">
        <v>95</v>
      </c>
      <c r="C382" s="26" t="s">
        <v>68</v>
      </c>
      <c r="D382" s="26">
        <f t="shared" si="90"/>
        <v>395000</v>
      </c>
      <c r="E382" s="36">
        <v>395</v>
      </c>
      <c r="F382" s="26" t="s">
        <v>91</v>
      </c>
      <c r="G382" s="27">
        <v>0</v>
      </c>
      <c r="I382" s="37">
        <v>0.1429</v>
      </c>
      <c r="J382" s="28">
        <f t="shared" si="91"/>
        <v>0</v>
      </c>
      <c r="L382" s="37">
        <v>6.6699999999999995E-2</v>
      </c>
      <c r="N382" s="28">
        <f t="shared" si="92"/>
        <v>0</v>
      </c>
      <c r="O382" s="28">
        <f t="shared" si="93"/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8">
        <f t="shared" si="79"/>
        <v>0</v>
      </c>
    </row>
    <row r="383" spans="2:22" x14ac:dyDescent="0.2">
      <c r="E383" s="36"/>
      <c r="G383" s="27"/>
      <c r="I383" s="37"/>
      <c r="J383" s="28"/>
      <c r="L383" s="37"/>
      <c r="N383" s="28"/>
      <c r="O383" s="28"/>
      <c r="Q383" s="27"/>
      <c r="R383" s="27"/>
      <c r="S383" s="27"/>
      <c r="T383" s="27"/>
      <c r="U383" s="27"/>
      <c r="V383" s="28">
        <f t="shared" si="79"/>
        <v>0</v>
      </c>
    </row>
    <row r="384" spans="2:22" x14ac:dyDescent="0.2">
      <c r="B384" s="26" t="s">
        <v>95</v>
      </c>
      <c r="C384" s="26" t="s">
        <v>68</v>
      </c>
      <c r="D384" s="26">
        <f t="shared" si="90"/>
        <v>397000</v>
      </c>
      <c r="E384" s="36">
        <v>397</v>
      </c>
      <c r="F384" s="26" t="s">
        <v>92</v>
      </c>
      <c r="G384" s="27">
        <v>3786667.86</v>
      </c>
      <c r="I384" s="37">
        <v>3.4000000000000002E-2</v>
      </c>
      <c r="J384" s="28"/>
      <c r="L384" s="37">
        <v>6.6699999999999995E-2</v>
      </c>
      <c r="N384" s="28"/>
      <c r="O384" s="28"/>
      <c r="Q384" s="27"/>
      <c r="R384" s="27"/>
      <c r="S384" s="27"/>
      <c r="T384" s="27"/>
      <c r="U384" s="27"/>
      <c r="V384" s="28">
        <f t="shared" si="79"/>
        <v>0</v>
      </c>
    </row>
    <row r="385" spans="2:22" x14ac:dyDescent="0.2">
      <c r="E385" s="36"/>
      <c r="F385" s="26" t="s">
        <v>260</v>
      </c>
      <c r="G385" s="27">
        <v>50509.22</v>
      </c>
      <c r="I385" s="37">
        <v>3.4000000000000002E-2</v>
      </c>
      <c r="J385" s="28">
        <f>G385*I385</f>
        <v>1717.3134800000003</v>
      </c>
      <c r="L385" s="45">
        <v>0</v>
      </c>
      <c r="N385" s="28">
        <f>G385*L385</f>
        <v>0</v>
      </c>
      <c r="O385" s="28">
        <f>N385-J385</f>
        <v>-1717.3134800000003</v>
      </c>
      <c r="Q385" s="27">
        <v>0</v>
      </c>
      <c r="R385" s="27">
        <v>-1337.3406994152001</v>
      </c>
      <c r="S385" s="27">
        <v>0</v>
      </c>
      <c r="T385" s="27">
        <v>-379.97278058480009</v>
      </c>
      <c r="U385" s="27">
        <v>0</v>
      </c>
      <c r="V385" s="28">
        <f t="shared" si="79"/>
        <v>0</v>
      </c>
    </row>
    <row r="386" spans="2:22" x14ac:dyDescent="0.2">
      <c r="E386" s="36"/>
      <c r="F386" s="26" t="s">
        <v>261</v>
      </c>
      <c r="G386" s="27">
        <f>G384-G385</f>
        <v>3736158.6399999997</v>
      </c>
      <c r="I386" s="37">
        <v>3.4000000000000002E-2</v>
      </c>
      <c r="J386" s="28">
        <f>G386*I386</f>
        <v>127029.39375999999</v>
      </c>
      <c r="L386" s="37">
        <v>6.6699999999999995E-2</v>
      </c>
      <c r="N386" s="28">
        <f>G386*L386</f>
        <v>249201.78128799997</v>
      </c>
      <c r="O386" s="28">
        <f>N386-J386</f>
        <v>122172.38752799998</v>
      </c>
      <c r="Q386" s="27">
        <v>0</v>
      </c>
      <c r="R386" s="27">
        <v>95140.525063554698</v>
      </c>
      <c r="S386" s="27">
        <v>0</v>
      </c>
      <c r="T386" s="27">
        <v>27031.862464445276</v>
      </c>
      <c r="U386" s="27">
        <v>0</v>
      </c>
      <c r="V386" s="28">
        <f t="shared" si="79"/>
        <v>0</v>
      </c>
    </row>
    <row r="387" spans="2:22" x14ac:dyDescent="0.2">
      <c r="E387" s="36"/>
      <c r="G387" s="27"/>
      <c r="I387" s="37"/>
      <c r="J387" s="28"/>
      <c r="L387" s="37"/>
      <c r="N387" s="28"/>
      <c r="O387" s="28"/>
      <c r="Q387" s="27"/>
      <c r="R387" s="27"/>
      <c r="S387" s="27"/>
      <c r="T387" s="27"/>
      <c r="U387" s="27"/>
      <c r="V387" s="28">
        <f t="shared" si="79"/>
        <v>0</v>
      </c>
    </row>
    <row r="388" spans="2:22" x14ac:dyDescent="0.2">
      <c r="B388" s="26" t="s">
        <v>95</v>
      </c>
      <c r="C388" s="26" t="s">
        <v>68</v>
      </c>
      <c r="D388" s="26">
        <f t="shared" si="90"/>
        <v>397200</v>
      </c>
      <c r="E388" s="36">
        <v>397.2</v>
      </c>
      <c r="F388" s="26" t="s">
        <v>99</v>
      </c>
      <c r="G388" s="27">
        <v>0</v>
      </c>
      <c r="I388" s="37">
        <v>0.1195</v>
      </c>
      <c r="J388" s="28">
        <f t="shared" si="91"/>
        <v>0</v>
      </c>
      <c r="L388" s="47">
        <v>0</v>
      </c>
      <c r="N388" s="28">
        <f t="shared" si="92"/>
        <v>0</v>
      </c>
      <c r="O388" s="28">
        <f t="shared" si="93"/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28">
        <f t="shared" si="79"/>
        <v>0</v>
      </c>
    </row>
    <row r="389" spans="2:22" x14ac:dyDescent="0.2">
      <c r="B389" s="26" t="s">
        <v>95</v>
      </c>
      <c r="C389" s="26" t="s">
        <v>68</v>
      </c>
      <c r="D389" s="26">
        <f t="shared" si="90"/>
        <v>398000</v>
      </c>
      <c r="E389" s="36">
        <v>398</v>
      </c>
      <c r="F389" s="26" t="s">
        <v>56</v>
      </c>
      <c r="G389" s="27">
        <v>8573.17</v>
      </c>
      <c r="I389" s="37">
        <v>0.40479999999999999</v>
      </c>
      <c r="J389" s="28">
        <f t="shared" si="91"/>
        <v>3470.4192159999998</v>
      </c>
      <c r="L389" s="47">
        <v>0</v>
      </c>
      <c r="N389" s="28">
        <f t="shared" si="92"/>
        <v>0</v>
      </c>
      <c r="O389" s="121">
        <f t="shared" si="93"/>
        <v>-3470.4192159999998</v>
      </c>
      <c r="P389" s="42"/>
      <c r="Q389" s="119">
        <v>0</v>
      </c>
      <c r="R389" s="119">
        <v>-2702.5542602678397</v>
      </c>
      <c r="S389" s="119">
        <v>0</v>
      </c>
      <c r="T389" s="119">
        <v>-767.86495573215996</v>
      </c>
      <c r="U389" s="27">
        <v>0</v>
      </c>
      <c r="V389" s="28">
        <f t="shared" si="79"/>
        <v>0</v>
      </c>
    </row>
    <row r="390" spans="2:22" x14ac:dyDescent="0.2">
      <c r="F390" s="26" t="s">
        <v>38</v>
      </c>
      <c r="G390" s="40">
        <f>SUM(G377:G382,G385:G386,G388:G389)</f>
        <v>12577989.779999999</v>
      </c>
      <c r="J390" s="40">
        <f>SUM(J377:J382,J385:J386,J388:J389)</f>
        <v>358120.078263</v>
      </c>
      <c r="N390" s="40">
        <f>SUM(N377:N382,N385:N386,N388:N389)</f>
        <v>485265.15431699995</v>
      </c>
      <c r="O390" s="117">
        <f>SUM(O377:O382,O385:O386,O388:O389)</f>
        <v>127145.07605399999</v>
      </c>
      <c r="P390" s="42"/>
      <c r="Q390" s="117">
        <f>SUM(Q377:Q382,Q385:Q386,Q388:Q389)</f>
        <v>0</v>
      </c>
      <c r="R390" s="117">
        <f>SUM(R377:R382,R385:R386,R388:R389)</f>
        <v>99012.956526291935</v>
      </c>
      <c r="S390" s="117">
        <f>SUM(S377:S382,S385:S386,S388:S389)</f>
        <v>0</v>
      </c>
      <c r="T390" s="117">
        <f>SUM(T377:T382,T385:T386,T388:T389)</f>
        <v>28132.119527708041</v>
      </c>
      <c r="U390" s="40">
        <f>SUM(U377:U382,U385:U386,U388:U389)</f>
        <v>0</v>
      </c>
      <c r="V390" s="28">
        <f t="shared" si="79"/>
        <v>0</v>
      </c>
    </row>
    <row r="391" spans="2:22" x14ac:dyDescent="0.2">
      <c r="J391" s="28"/>
      <c r="N391" s="28"/>
      <c r="O391" s="28"/>
      <c r="Q391" s="28"/>
      <c r="R391" s="28"/>
      <c r="S391" s="28"/>
      <c r="T391" s="28"/>
      <c r="U391" s="28"/>
      <c r="V391" s="28">
        <f t="shared" si="79"/>
        <v>0</v>
      </c>
    </row>
    <row r="392" spans="2:22" x14ac:dyDescent="0.2">
      <c r="E392" s="26" t="s">
        <v>179</v>
      </c>
      <c r="J392" s="28"/>
      <c r="N392" s="28"/>
      <c r="O392" s="28"/>
      <c r="Q392" s="28"/>
      <c r="R392" s="28"/>
      <c r="S392" s="28"/>
      <c r="T392" s="28"/>
      <c r="U392" s="28"/>
      <c r="V392" s="28">
        <f t="shared" si="79"/>
        <v>0</v>
      </c>
    </row>
    <row r="393" spans="2:22" x14ac:dyDescent="0.2">
      <c r="B393" s="26" t="s">
        <v>95</v>
      </c>
      <c r="C393" s="26" t="s">
        <v>82</v>
      </c>
      <c r="D393" s="26">
        <f t="shared" ref="D393:D407" si="94">E393*1000</f>
        <v>390100</v>
      </c>
      <c r="E393" s="36">
        <v>390.1</v>
      </c>
      <c r="F393" s="26" t="s">
        <v>31</v>
      </c>
      <c r="G393" s="27">
        <v>7253811.6100000003</v>
      </c>
      <c r="I393" s="37">
        <v>0.02</v>
      </c>
      <c r="J393" s="28">
        <f t="shared" ref="J393:J407" si="95">G393*I393</f>
        <v>145076.2322</v>
      </c>
      <c r="L393" s="37">
        <v>2.1700000000000001E-2</v>
      </c>
      <c r="N393" s="28">
        <f t="shared" ref="N393:N399" si="96">G393*L393</f>
        <v>157407.71193700001</v>
      </c>
      <c r="O393" s="28">
        <f t="shared" ref="O393:O399" si="97">N393-J393</f>
        <v>12331.479737000016</v>
      </c>
      <c r="Q393" s="27">
        <v>9603.0165303913964</v>
      </c>
      <c r="R393" s="27">
        <v>0</v>
      </c>
      <c r="S393" s="27">
        <v>2728.4632066086233</v>
      </c>
      <c r="T393" s="27">
        <v>0</v>
      </c>
      <c r="U393" s="27">
        <v>0</v>
      </c>
      <c r="V393" s="28">
        <f t="shared" ref="V393:V456" si="98">SUM(Q393:U393)-O393</f>
        <v>0</v>
      </c>
    </row>
    <row r="394" spans="2:22" x14ac:dyDescent="0.2">
      <c r="B394" s="110" t="s">
        <v>95</v>
      </c>
      <c r="C394" s="110" t="s">
        <v>82</v>
      </c>
      <c r="D394" s="110">
        <v>391000</v>
      </c>
      <c r="E394" s="111">
        <v>391</v>
      </c>
      <c r="F394" s="110" t="s">
        <v>87</v>
      </c>
      <c r="G394" s="112">
        <v>5615.91</v>
      </c>
      <c r="H394" s="110"/>
      <c r="I394" s="114">
        <v>0.17630000000000001</v>
      </c>
      <c r="J394" s="115">
        <f t="shared" si="95"/>
        <v>990.08493300000009</v>
      </c>
      <c r="K394" s="110"/>
      <c r="L394" s="114">
        <v>0.17630000000000001</v>
      </c>
      <c r="N394" s="28">
        <f t="shared" si="96"/>
        <v>990.08493300000009</v>
      </c>
      <c r="O394" s="28">
        <f t="shared" si="97"/>
        <v>0</v>
      </c>
      <c r="Q394" s="27">
        <v>0</v>
      </c>
      <c r="R394" s="27">
        <v>0</v>
      </c>
      <c r="S394" s="27">
        <v>0</v>
      </c>
      <c r="T394" s="27"/>
      <c r="U394" s="27"/>
      <c r="V394" s="28">
        <f t="shared" si="98"/>
        <v>0</v>
      </c>
    </row>
    <row r="395" spans="2:22" x14ac:dyDescent="0.2">
      <c r="B395" s="26" t="s">
        <v>95</v>
      </c>
      <c r="C395" s="26" t="s">
        <v>82</v>
      </c>
      <c r="D395" s="26">
        <f t="shared" si="94"/>
        <v>391100</v>
      </c>
      <c r="E395" s="36">
        <v>391.1</v>
      </c>
      <c r="F395" s="26" t="s">
        <v>87</v>
      </c>
      <c r="G395" s="27">
        <v>651349.1</v>
      </c>
      <c r="I395" s="37">
        <v>0.2</v>
      </c>
      <c r="J395" s="28">
        <f t="shared" si="95"/>
        <v>130269.82</v>
      </c>
      <c r="L395" s="37">
        <v>0.2</v>
      </c>
      <c r="N395" s="28">
        <f t="shared" si="96"/>
        <v>130269.82</v>
      </c>
      <c r="O395" s="28">
        <f t="shared" si="97"/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  <c r="V395" s="28">
        <f t="shared" si="98"/>
        <v>0</v>
      </c>
    </row>
    <row r="396" spans="2:22" x14ac:dyDescent="0.2">
      <c r="B396" s="110" t="s">
        <v>95</v>
      </c>
      <c r="C396" s="110" t="s">
        <v>82</v>
      </c>
      <c r="D396" s="110">
        <v>391121</v>
      </c>
      <c r="E396" s="111">
        <v>391.12099999999998</v>
      </c>
      <c r="F396" s="110" t="s">
        <v>88</v>
      </c>
      <c r="G396" s="112">
        <v>4324832.13</v>
      </c>
      <c r="H396" s="110"/>
      <c r="I396" s="114">
        <v>0.2</v>
      </c>
      <c r="J396" s="115">
        <f t="shared" si="95"/>
        <v>864966.42599999998</v>
      </c>
      <c r="K396" s="110"/>
      <c r="L396" s="114">
        <v>0.2</v>
      </c>
      <c r="N396" s="28">
        <f t="shared" si="96"/>
        <v>864966.42599999998</v>
      </c>
      <c r="O396" s="28">
        <f t="shared" si="97"/>
        <v>0</v>
      </c>
      <c r="Q396" s="27">
        <v>0</v>
      </c>
      <c r="R396" s="27">
        <v>0</v>
      </c>
      <c r="S396" s="27">
        <v>0</v>
      </c>
      <c r="T396" s="27"/>
      <c r="U396" s="27"/>
      <c r="V396" s="28">
        <f t="shared" si="98"/>
        <v>0</v>
      </c>
    </row>
    <row r="397" spans="2:22" x14ac:dyDescent="0.2">
      <c r="B397" s="26" t="s">
        <v>95</v>
      </c>
      <c r="C397" s="26" t="s">
        <v>82</v>
      </c>
      <c r="D397" s="26">
        <f t="shared" si="94"/>
        <v>393000</v>
      </c>
      <c r="E397" s="36">
        <v>393</v>
      </c>
      <c r="F397" s="26" t="s">
        <v>88</v>
      </c>
      <c r="G397" s="27">
        <v>322937.90999999997</v>
      </c>
      <c r="I397" s="37">
        <v>4.3299999999999998E-2</v>
      </c>
      <c r="J397" s="28">
        <f t="shared" si="95"/>
        <v>13983.211502999999</v>
      </c>
      <c r="L397" s="37">
        <v>0.04</v>
      </c>
      <c r="N397" s="28">
        <f t="shared" si="96"/>
        <v>12917.516399999999</v>
      </c>
      <c r="O397" s="28">
        <f t="shared" si="97"/>
        <v>-1065.695103</v>
      </c>
      <c r="Q397" s="27">
        <v>-829.89940451021903</v>
      </c>
      <c r="R397" s="27">
        <v>0</v>
      </c>
      <c r="S397" s="27">
        <v>-235.79569848977962</v>
      </c>
      <c r="T397" s="27">
        <v>0</v>
      </c>
      <c r="U397" s="27">
        <v>0</v>
      </c>
      <c r="V397" s="28">
        <f t="shared" si="98"/>
        <v>0</v>
      </c>
    </row>
    <row r="398" spans="2:22" x14ac:dyDescent="0.2">
      <c r="B398" s="26" t="s">
        <v>95</v>
      </c>
      <c r="C398" s="26" t="s">
        <v>82</v>
      </c>
      <c r="D398" s="26">
        <f t="shared" si="94"/>
        <v>394000</v>
      </c>
      <c r="E398" s="36">
        <v>394</v>
      </c>
      <c r="F398" s="26" t="s">
        <v>89</v>
      </c>
      <c r="G398" s="27">
        <v>15567.53</v>
      </c>
      <c r="I398" s="37">
        <v>4.9299999999999997E-2</v>
      </c>
      <c r="J398" s="28">
        <f t="shared" si="95"/>
        <v>767.47922900000003</v>
      </c>
      <c r="L398" s="37">
        <v>0.05</v>
      </c>
      <c r="N398" s="28">
        <f t="shared" si="96"/>
        <v>778.37650000000008</v>
      </c>
      <c r="O398" s="28">
        <f t="shared" si="97"/>
        <v>10.897271000000046</v>
      </c>
      <c r="Q398" s="27">
        <v>8.4861408185399796</v>
      </c>
      <c r="R398" s="27">
        <v>0</v>
      </c>
      <c r="S398" s="27">
        <v>2.4111301814600097</v>
      </c>
      <c r="T398" s="27">
        <v>0</v>
      </c>
      <c r="U398" s="27">
        <v>0</v>
      </c>
      <c r="V398" s="28">
        <f t="shared" si="98"/>
        <v>-5.6843418860808015E-14</v>
      </c>
    </row>
    <row r="399" spans="2:22" x14ac:dyDescent="0.2">
      <c r="B399" s="26" t="s">
        <v>95</v>
      </c>
      <c r="C399" s="26" t="s">
        <v>82</v>
      </c>
      <c r="D399" s="26">
        <f t="shared" si="94"/>
        <v>395000</v>
      </c>
      <c r="E399" s="36">
        <v>395</v>
      </c>
      <c r="F399" s="26" t="s">
        <v>91</v>
      </c>
      <c r="G399" s="27">
        <v>0</v>
      </c>
      <c r="I399" s="37">
        <v>0.1429</v>
      </c>
      <c r="J399" s="28">
        <f t="shared" si="95"/>
        <v>0</v>
      </c>
      <c r="L399" s="37">
        <v>6.6699999999999995E-2</v>
      </c>
      <c r="N399" s="28">
        <f t="shared" si="96"/>
        <v>0</v>
      </c>
      <c r="O399" s="28">
        <f t="shared" si="97"/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8">
        <f t="shared" si="98"/>
        <v>0</v>
      </c>
    </row>
    <row r="400" spans="2:22" x14ac:dyDescent="0.2">
      <c r="E400" s="36"/>
      <c r="G400" s="27"/>
      <c r="I400" s="37"/>
      <c r="J400" s="28"/>
      <c r="L400" s="37"/>
      <c r="N400" s="28"/>
      <c r="O400" s="28"/>
      <c r="Q400" s="27"/>
      <c r="R400" s="27"/>
      <c r="S400" s="27"/>
      <c r="T400" s="27"/>
      <c r="U400" s="27"/>
      <c r="V400" s="28">
        <f t="shared" si="98"/>
        <v>0</v>
      </c>
    </row>
    <row r="401" spans="1:22" x14ac:dyDescent="0.2">
      <c r="B401" s="26" t="s">
        <v>95</v>
      </c>
      <c r="C401" s="26" t="s">
        <v>82</v>
      </c>
      <c r="D401" s="26">
        <f t="shared" si="94"/>
        <v>397000</v>
      </c>
      <c r="E401" s="36">
        <v>397</v>
      </c>
      <c r="F401" s="26" t="s">
        <v>92</v>
      </c>
      <c r="G401" s="27">
        <v>3383597.47</v>
      </c>
      <c r="I401" s="37">
        <v>3.4000000000000002E-2</v>
      </c>
      <c r="J401" s="28"/>
      <c r="L401" s="37">
        <v>6.6699999999999995E-2</v>
      </c>
      <c r="N401" s="28"/>
      <c r="O401" s="28"/>
      <c r="Q401" s="27"/>
      <c r="R401" s="27"/>
      <c r="S401" s="27"/>
      <c r="T401" s="27"/>
      <c r="U401" s="27"/>
      <c r="V401" s="28">
        <f t="shared" si="98"/>
        <v>0</v>
      </c>
    </row>
    <row r="402" spans="1:22" x14ac:dyDescent="0.2">
      <c r="E402" s="36"/>
      <c r="F402" s="26" t="s">
        <v>260</v>
      </c>
      <c r="G402" s="27">
        <v>309204.3</v>
      </c>
      <c r="I402" s="37">
        <v>3.4000000000000002E-2</v>
      </c>
      <c r="J402" s="28">
        <f>G402*I402</f>
        <v>10512.9462</v>
      </c>
      <c r="L402" s="45">
        <v>0</v>
      </c>
      <c r="N402" s="28">
        <f>G402*L402</f>
        <v>0</v>
      </c>
      <c r="O402" s="121">
        <f>N402-J402</f>
        <v>-10512.9462</v>
      </c>
      <c r="P402" s="42"/>
      <c r="Q402" s="119">
        <v>-8186.8517237880005</v>
      </c>
      <c r="R402" s="119">
        <v>0</v>
      </c>
      <c r="S402" s="119">
        <v>-2326.0944762120002</v>
      </c>
      <c r="T402" s="27">
        <v>0</v>
      </c>
      <c r="U402" s="27">
        <v>0</v>
      </c>
      <c r="V402" s="28">
        <f t="shared" si="98"/>
        <v>0</v>
      </c>
    </row>
    <row r="403" spans="1:22" x14ac:dyDescent="0.2">
      <c r="E403" s="36"/>
      <c r="F403" s="26" t="s">
        <v>261</v>
      </c>
      <c r="G403" s="27">
        <f>G401-G402</f>
        <v>3074393.1700000004</v>
      </c>
      <c r="I403" s="37">
        <v>3.4000000000000002E-2</v>
      </c>
      <c r="J403" s="28">
        <f>G403*I403</f>
        <v>104529.36778000002</v>
      </c>
      <c r="L403" s="37">
        <v>6.6699999999999995E-2</v>
      </c>
      <c r="N403" s="28">
        <f>G403*L403</f>
        <v>205062.024439</v>
      </c>
      <c r="O403" s="121">
        <f>N403-J403</f>
        <v>100532.65665899999</v>
      </c>
      <c r="P403" s="42"/>
      <c r="Q403" s="119">
        <v>78288.801046629655</v>
      </c>
      <c r="R403" s="119">
        <v>0</v>
      </c>
      <c r="S403" s="119">
        <v>22243.855612370338</v>
      </c>
      <c r="T403" s="27">
        <v>0</v>
      </c>
      <c r="U403" s="27">
        <v>0</v>
      </c>
      <c r="V403" s="28">
        <f t="shared" si="98"/>
        <v>0</v>
      </c>
    </row>
    <row r="404" spans="1:22" x14ac:dyDescent="0.2">
      <c r="E404" s="36"/>
      <c r="G404" s="27"/>
      <c r="I404" s="37"/>
      <c r="J404" s="28"/>
      <c r="L404" s="37"/>
      <c r="N404" s="28"/>
      <c r="O404" s="121"/>
      <c r="P404" s="42"/>
      <c r="Q404" s="119"/>
      <c r="R404" s="119"/>
      <c r="S404" s="119"/>
      <c r="T404" s="27"/>
      <c r="U404" s="27"/>
      <c r="V404" s="28">
        <f t="shared" si="98"/>
        <v>0</v>
      </c>
    </row>
    <row r="405" spans="1:22" x14ac:dyDescent="0.2">
      <c r="B405" s="110" t="s">
        <v>95</v>
      </c>
      <c r="C405" s="110" t="s">
        <v>82</v>
      </c>
      <c r="D405" s="110">
        <v>397121</v>
      </c>
      <c r="E405" s="111">
        <v>397.12099999999998</v>
      </c>
      <c r="F405" s="110" t="s">
        <v>92</v>
      </c>
      <c r="G405" s="112">
        <v>3004071.87</v>
      </c>
      <c r="H405" s="110"/>
      <c r="I405" s="114">
        <v>3.4000000000000002E-2</v>
      </c>
      <c r="J405" s="115">
        <v>102138.44358000001</v>
      </c>
      <c r="K405" s="110"/>
      <c r="L405" s="114">
        <v>6.6699999999999995E-2</v>
      </c>
      <c r="N405" s="28">
        <f>G405*L405</f>
        <v>200371.59372899999</v>
      </c>
      <c r="O405" s="121">
        <f>N405-J405</f>
        <v>98233.150148999979</v>
      </c>
      <c r="P405" s="42"/>
      <c r="Q405" s="119">
        <v>76498.08334703224</v>
      </c>
      <c r="R405" s="119">
        <v>0</v>
      </c>
      <c r="S405" s="119">
        <v>21735.066801967736</v>
      </c>
      <c r="T405" s="27"/>
      <c r="U405" s="27"/>
      <c r="V405" s="28">
        <f t="shared" si="98"/>
        <v>0</v>
      </c>
    </row>
    <row r="406" spans="1:22" x14ac:dyDescent="0.2">
      <c r="B406" s="26" t="s">
        <v>95</v>
      </c>
      <c r="C406" s="26" t="s">
        <v>82</v>
      </c>
      <c r="D406" s="26">
        <f t="shared" si="94"/>
        <v>397200</v>
      </c>
      <c r="E406" s="36">
        <v>397.2</v>
      </c>
      <c r="F406" s="26" t="s">
        <v>99</v>
      </c>
      <c r="G406" s="27">
        <v>0</v>
      </c>
      <c r="I406" s="37">
        <v>0.1195</v>
      </c>
      <c r="J406" s="28">
        <f t="shared" si="95"/>
        <v>0</v>
      </c>
      <c r="L406" s="37">
        <v>0.1</v>
      </c>
      <c r="N406" s="28">
        <f>G406*L406</f>
        <v>0</v>
      </c>
      <c r="O406" s="121">
        <f>N406-J406</f>
        <v>0</v>
      </c>
      <c r="P406" s="42"/>
      <c r="Q406" s="119">
        <v>0</v>
      </c>
      <c r="R406" s="119">
        <v>0</v>
      </c>
      <c r="S406" s="119">
        <v>0</v>
      </c>
      <c r="T406" s="27">
        <v>0</v>
      </c>
      <c r="U406" s="27">
        <v>0</v>
      </c>
      <c r="V406" s="28">
        <f t="shared" si="98"/>
        <v>0</v>
      </c>
    </row>
    <row r="407" spans="1:22" x14ac:dyDescent="0.2">
      <c r="B407" s="26" t="s">
        <v>95</v>
      </c>
      <c r="C407" s="26" t="s">
        <v>82</v>
      </c>
      <c r="D407" s="26">
        <f t="shared" si="94"/>
        <v>398000</v>
      </c>
      <c r="E407" s="36">
        <v>398</v>
      </c>
      <c r="F407" s="26" t="s">
        <v>56</v>
      </c>
      <c r="G407" s="27">
        <v>0</v>
      </c>
      <c r="I407" s="37">
        <v>0.40479999999999999</v>
      </c>
      <c r="J407" s="28">
        <f t="shared" si="95"/>
        <v>0</v>
      </c>
      <c r="L407" s="37">
        <v>0.1</v>
      </c>
      <c r="N407" s="28">
        <f>G407*L407</f>
        <v>0</v>
      </c>
      <c r="O407" s="121">
        <f>N407-J407</f>
        <v>0</v>
      </c>
      <c r="P407" s="42"/>
      <c r="Q407" s="119">
        <v>0</v>
      </c>
      <c r="R407" s="119">
        <v>0</v>
      </c>
      <c r="S407" s="119">
        <v>0</v>
      </c>
      <c r="T407" s="27">
        <v>0</v>
      </c>
      <c r="U407" s="27">
        <v>0</v>
      </c>
      <c r="V407" s="28">
        <f t="shared" si="98"/>
        <v>0</v>
      </c>
    </row>
    <row r="408" spans="1:22" x14ac:dyDescent="0.2">
      <c r="F408" s="26" t="s">
        <v>38</v>
      </c>
      <c r="G408" s="40">
        <f>SUM(G393:G399,G402:G403,G405:G407)</f>
        <v>18961783.530000001</v>
      </c>
      <c r="J408" s="40">
        <f>SUM(J393:J399,J402:J403,J405:J407)</f>
        <v>1373234.0114249997</v>
      </c>
      <c r="N408" s="40">
        <f>SUM(N393:N399,N402:N403,N405:N407)</f>
        <v>1572763.5539380002</v>
      </c>
      <c r="O408" s="117">
        <f>SUM(O393:O399,O402:O403,O405:O407)</f>
        <v>199529.54251299996</v>
      </c>
      <c r="P408" s="42"/>
      <c r="Q408" s="117">
        <f>SUM(Q393:Q399,Q402:Q403,Q405:Q407)</f>
        <v>155381.63593657361</v>
      </c>
      <c r="R408" s="117">
        <f>SUM(R393:R399,R402:R403,R405:R407)</f>
        <v>0</v>
      </c>
      <c r="S408" s="117">
        <f>SUM(S393:S399,S402:S403,S405:S407)</f>
        <v>44147.90657642638</v>
      </c>
      <c r="T408" s="40">
        <f>SUM(T393:T399,T402:T403,T405:T407)</f>
        <v>0</v>
      </c>
      <c r="U408" s="40">
        <f>SUM(U393:U399,U402:U403,U405:U407)</f>
        <v>0</v>
      </c>
      <c r="V408" s="28">
        <f t="shared" si="98"/>
        <v>0</v>
      </c>
    </row>
    <row r="409" spans="1:22" x14ac:dyDescent="0.2">
      <c r="J409" s="28"/>
      <c r="N409" s="28"/>
      <c r="O409" s="121"/>
      <c r="P409" s="42"/>
      <c r="Q409" s="121"/>
      <c r="R409" s="121"/>
      <c r="S409" s="121"/>
      <c r="T409" s="28"/>
      <c r="U409" s="28"/>
      <c r="V409" s="28">
        <f t="shared" si="98"/>
        <v>0</v>
      </c>
    </row>
    <row r="410" spans="1:22" x14ac:dyDescent="0.2">
      <c r="A410" s="26" t="s">
        <v>102</v>
      </c>
      <c r="J410" s="28"/>
      <c r="N410" s="28"/>
      <c r="O410" s="121"/>
      <c r="P410" s="42"/>
      <c r="Q410" s="121"/>
      <c r="R410" s="121"/>
      <c r="S410" s="121"/>
      <c r="T410" s="28"/>
      <c r="U410" s="28"/>
      <c r="V410" s="28">
        <f t="shared" si="98"/>
        <v>0</v>
      </c>
    </row>
    <row r="411" spans="1:22" x14ac:dyDescent="0.2">
      <c r="E411" s="26" t="s">
        <v>103</v>
      </c>
      <c r="J411" s="28"/>
      <c r="N411" s="28"/>
      <c r="O411" s="28"/>
      <c r="Q411" s="28"/>
      <c r="R411" s="28"/>
      <c r="S411" s="28"/>
      <c r="T411" s="28"/>
      <c r="U411" s="28"/>
      <c r="V411" s="28">
        <f t="shared" si="98"/>
        <v>0</v>
      </c>
    </row>
    <row r="412" spans="1:22" x14ac:dyDescent="0.2">
      <c r="B412" s="26" t="s">
        <v>104</v>
      </c>
      <c r="C412" s="26" t="s">
        <v>58</v>
      </c>
      <c r="D412" s="26">
        <f t="shared" ref="D412:D425" si="99">E412*1000</f>
        <v>350200</v>
      </c>
      <c r="E412" s="26">
        <v>350.2</v>
      </c>
      <c r="F412" s="26" t="s">
        <v>105</v>
      </c>
      <c r="G412" s="27">
        <v>59811.72</v>
      </c>
      <c r="I412" s="37">
        <v>1.8499999999999999E-2</v>
      </c>
      <c r="J412" s="28">
        <f t="shared" ref="J412:J425" si="100">G412*I412</f>
        <v>1106.5168200000001</v>
      </c>
      <c r="L412" s="37">
        <v>1.3500000000000002E-2</v>
      </c>
      <c r="N412" s="28">
        <f t="shared" ref="N412:N425" si="101">G412*L412</f>
        <v>807.4582200000001</v>
      </c>
      <c r="O412" s="28">
        <f t="shared" ref="O412:O425" si="102">N412-J412</f>
        <v>-299.05859999999996</v>
      </c>
      <c r="Q412" s="27">
        <v>0</v>
      </c>
      <c r="R412" s="27">
        <v>0</v>
      </c>
      <c r="S412" s="27">
        <v>-206.64949260000003</v>
      </c>
      <c r="T412" s="27">
        <v>-92.409107400000011</v>
      </c>
      <c r="U412" s="27">
        <v>0</v>
      </c>
      <c r="V412" s="28">
        <f t="shared" si="98"/>
        <v>0</v>
      </c>
    </row>
    <row r="413" spans="1:22" x14ac:dyDescent="0.2">
      <c r="B413" s="26" t="s">
        <v>104</v>
      </c>
      <c r="C413" s="26" t="s">
        <v>58</v>
      </c>
      <c r="D413" s="26">
        <f t="shared" si="99"/>
        <v>351100</v>
      </c>
      <c r="E413" s="26">
        <v>351.1</v>
      </c>
      <c r="F413" s="26" t="s">
        <v>31</v>
      </c>
      <c r="G413" s="27">
        <v>2214877.41</v>
      </c>
      <c r="I413" s="37">
        <v>1.5100560000000001E-2</v>
      </c>
      <c r="J413" s="28">
        <f t="shared" si="100"/>
        <v>33445.8892223496</v>
      </c>
      <c r="L413" s="37">
        <v>1.52E-2</v>
      </c>
      <c r="N413" s="28">
        <f t="shared" si="101"/>
        <v>33666.136632000002</v>
      </c>
      <c r="O413" s="28">
        <f t="shared" si="102"/>
        <v>220.2474096504011</v>
      </c>
      <c r="Q413" s="27">
        <v>0</v>
      </c>
      <c r="R413" s="27">
        <v>0</v>
      </c>
      <c r="S413" s="27">
        <v>152.19096006842665</v>
      </c>
      <c r="T413" s="27">
        <v>68.056449581972629</v>
      </c>
      <c r="U413" s="27">
        <v>0</v>
      </c>
      <c r="V413" s="28">
        <f t="shared" si="98"/>
        <v>-1.8189894035458565E-12</v>
      </c>
    </row>
    <row r="414" spans="1:22" x14ac:dyDescent="0.2">
      <c r="B414" s="26" t="s">
        <v>104</v>
      </c>
      <c r="C414" s="26" t="s">
        <v>58</v>
      </c>
      <c r="D414" s="26">
        <f t="shared" si="99"/>
        <v>351200</v>
      </c>
      <c r="E414" s="26">
        <v>351.2</v>
      </c>
      <c r="F414" s="26" t="s">
        <v>106</v>
      </c>
      <c r="G414" s="27">
        <v>275254.53000000003</v>
      </c>
      <c r="I414" s="37">
        <v>1.38E-2</v>
      </c>
      <c r="J414" s="28">
        <f t="shared" si="100"/>
        <v>3798.5125140000005</v>
      </c>
      <c r="L414" s="37">
        <v>1.15E-2</v>
      </c>
      <c r="N414" s="28">
        <f t="shared" si="101"/>
        <v>3165.4270950000005</v>
      </c>
      <c r="O414" s="28">
        <f t="shared" si="102"/>
        <v>-633.085419</v>
      </c>
      <c r="Q414" s="27">
        <v>0</v>
      </c>
      <c r="R414" s="27">
        <v>0</v>
      </c>
      <c r="S414" s="27">
        <v>-437.46202452899979</v>
      </c>
      <c r="T414" s="27">
        <v>-195.62339447099998</v>
      </c>
      <c r="U414" s="27">
        <v>0</v>
      </c>
      <c r="V414" s="28">
        <f t="shared" si="98"/>
        <v>0</v>
      </c>
    </row>
    <row r="415" spans="1:22" x14ac:dyDescent="0.2">
      <c r="B415" s="26" t="s">
        <v>104</v>
      </c>
      <c r="C415" s="26" t="s">
        <v>58</v>
      </c>
      <c r="D415" s="26">
        <f t="shared" si="99"/>
        <v>351300</v>
      </c>
      <c r="E415" s="26">
        <v>351.3</v>
      </c>
      <c r="F415" s="26" t="s">
        <v>107</v>
      </c>
      <c r="G415" s="27">
        <v>52850.07</v>
      </c>
      <c r="I415" s="37">
        <v>1.37E-2</v>
      </c>
      <c r="J415" s="28">
        <f t="shared" si="100"/>
        <v>724.04595900000004</v>
      </c>
      <c r="L415" s="37">
        <v>1.09E-2</v>
      </c>
      <c r="N415" s="28">
        <f t="shared" si="101"/>
        <v>576.06576299999995</v>
      </c>
      <c r="O415" s="28">
        <f t="shared" si="102"/>
        <v>-147.98019600000009</v>
      </c>
      <c r="Q415" s="27">
        <v>0</v>
      </c>
      <c r="R415" s="27">
        <v>0</v>
      </c>
      <c r="S415" s="27">
        <v>-102.25431543600007</v>
      </c>
      <c r="T415" s="27">
        <v>-45.725880564000022</v>
      </c>
      <c r="U415" s="27">
        <v>0</v>
      </c>
      <c r="V415" s="28">
        <f t="shared" si="98"/>
        <v>0</v>
      </c>
    </row>
    <row r="416" spans="1:22" x14ac:dyDescent="0.2">
      <c r="B416" s="26" t="s">
        <v>104</v>
      </c>
      <c r="C416" s="26" t="s">
        <v>58</v>
      </c>
      <c r="D416" s="26">
        <f t="shared" si="99"/>
        <v>351400</v>
      </c>
      <c r="E416" s="26">
        <v>351.4</v>
      </c>
      <c r="F416" s="26" t="s">
        <v>108</v>
      </c>
      <c r="G416" s="27">
        <v>110236.38</v>
      </c>
      <c r="I416" s="37">
        <v>1.6E-2</v>
      </c>
      <c r="J416" s="28">
        <f t="shared" si="100"/>
        <v>1763.7820800000002</v>
      </c>
      <c r="L416" s="37">
        <v>1.37E-2</v>
      </c>
      <c r="N416" s="28">
        <f t="shared" si="101"/>
        <v>1510.2384060000002</v>
      </c>
      <c r="O416" s="28">
        <f t="shared" si="102"/>
        <v>-253.54367400000001</v>
      </c>
      <c r="Q416" s="27">
        <v>0</v>
      </c>
      <c r="R416" s="27">
        <v>0</v>
      </c>
      <c r="S416" s="27">
        <v>-175.19867873400017</v>
      </c>
      <c r="T416" s="27">
        <v>-78.344995266000012</v>
      </c>
      <c r="U416" s="27">
        <v>0</v>
      </c>
      <c r="V416" s="28">
        <f t="shared" si="98"/>
        <v>0</v>
      </c>
    </row>
    <row r="417" spans="2:22" x14ac:dyDescent="0.2">
      <c r="B417" s="26" t="s">
        <v>104</v>
      </c>
      <c r="C417" s="26" t="s">
        <v>58</v>
      </c>
      <c r="D417" s="26">
        <f t="shared" si="99"/>
        <v>351410</v>
      </c>
      <c r="E417" s="26">
        <v>351.41</v>
      </c>
      <c r="F417" s="26" t="s">
        <v>109</v>
      </c>
      <c r="G417" s="27">
        <v>61655.69</v>
      </c>
      <c r="I417" s="37">
        <v>1.37E-2</v>
      </c>
      <c r="J417" s="28">
        <f t="shared" si="100"/>
        <v>844.68295300000011</v>
      </c>
      <c r="L417" s="37">
        <v>1.09E-2</v>
      </c>
      <c r="N417" s="28">
        <f t="shared" si="101"/>
        <v>672.04702099999997</v>
      </c>
      <c r="O417" s="28">
        <f t="shared" si="102"/>
        <v>-172.63593200000014</v>
      </c>
      <c r="Q417" s="27">
        <v>0</v>
      </c>
      <c r="R417" s="27">
        <v>0</v>
      </c>
      <c r="S417" s="27">
        <v>-119.29142901200009</v>
      </c>
      <c r="T417" s="27">
        <v>-53.344502988000073</v>
      </c>
      <c r="U417" s="27">
        <v>0</v>
      </c>
      <c r="V417" s="28">
        <f t="shared" si="98"/>
        <v>0</v>
      </c>
    </row>
    <row r="418" spans="2:22" x14ac:dyDescent="0.2">
      <c r="B418" s="26" t="s">
        <v>104</v>
      </c>
      <c r="C418" s="26" t="s">
        <v>58</v>
      </c>
      <c r="D418" s="26">
        <f t="shared" si="99"/>
        <v>352000</v>
      </c>
      <c r="E418" s="36">
        <v>352</v>
      </c>
      <c r="F418" s="26" t="s">
        <v>110</v>
      </c>
      <c r="G418" s="27">
        <v>13852641.66</v>
      </c>
      <c r="I418" s="37">
        <v>1.15E-2</v>
      </c>
      <c r="J418" s="28">
        <f t="shared" si="100"/>
        <v>159305.37909</v>
      </c>
      <c r="L418" s="37">
        <v>1.38E-2</v>
      </c>
      <c r="N418" s="28">
        <f t="shared" si="101"/>
        <v>191166.45490799999</v>
      </c>
      <c r="O418" s="28">
        <f t="shared" si="102"/>
        <v>31861.075817999983</v>
      </c>
      <c r="Q418" s="27">
        <v>0</v>
      </c>
      <c r="R418" s="27">
        <v>0</v>
      </c>
      <c r="S418" s="27">
        <v>22016.00339023798</v>
      </c>
      <c r="T418" s="27">
        <v>9845.0724277619956</v>
      </c>
      <c r="U418" s="27">
        <v>0</v>
      </c>
      <c r="V418" s="28">
        <f t="shared" si="98"/>
        <v>0</v>
      </c>
    </row>
    <row r="419" spans="2:22" x14ac:dyDescent="0.2">
      <c r="B419" s="26" t="s">
        <v>104</v>
      </c>
      <c r="C419" s="26" t="s">
        <v>58</v>
      </c>
      <c r="D419" s="26">
        <f t="shared" si="99"/>
        <v>352200</v>
      </c>
      <c r="E419" s="26">
        <v>352.2</v>
      </c>
      <c r="F419" s="26" t="s">
        <v>111</v>
      </c>
      <c r="G419" s="27">
        <v>203330.47</v>
      </c>
      <c r="I419" s="37">
        <v>2.3599999999999999E-2</v>
      </c>
      <c r="J419" s="28">
        <f t="shared" si="100"/>
        <v>4798.5990919999995</v>
      </c>
      <c r="L419" s="37">
        <v>1.9599999999999999E-2</v>
      </c>
      <c r="N419" s="28">
        <f t="shared" si="101"/>
        <v>3985.277212</v>
      </c>
      <c r="O419" s="28">
        <f t="shared" si="102"/>
        <v>-813.32187999999951</v>
      </c>
      <c r="Q419" s="27">
        <v>0</v>
      </c>
      <c r="R419" s="27">
        <v>0</v>
      </c>
      <c r="S419" s="27">
        <v>-562.00541907999968</v>
      </c>
      <c r="T419" s="27">
        <v>-251.31646091999983</v>
      </c>
      <c r="U419" s="27">
        <v>0</v>
      </c>
      <c r="V419" s="28">
        <f t="shared" si="98"/>
        <v>0</v>
      </c>
    </row>
    <row r="420" spans="2:22" x14ac:dyDescent="0.2">
      <c r="B420" s="26" t="s">
        <v>104</v>
      </c>
      <c r="C420" s="26" t="s">
        <v>58</v>
      </c>
      <c r="D420" s="26">
        <f t="shared" si="99"/>
        <v>352300</v>
      </c>
      <c r="E420" s="26">
        <v>352.3</v>
      </c>
      <c r="F420" s="26" t="s">
        <v>112</v>
      </c>
      <c r="G420" s="27">
        <v>5359690.41</v>
      </c>
      <c r="I420" s="37">
        <v>4.1999999999999997E-3</v>
      </c>
      <c r="J420" s="28">
        <f t="shared" si="100"/>
        <v>22510.699721999998</v>
      </c>
      <c r="L420" s="37">
        <v>7.9000000000000008E-3</v>
      </c>
      <c r="N420" s="28">
        <f t="shared" si="101"/>
        <v>42341.554239000005</v>
      </c>
      <c r="O420" s="28">
        <f t="shared" si="102"/>
        <v>19830.854517000007</v>
      </c>
      <c r="Q420" s="27">
        <v>0</v>
      </c>
      <c r="R420" s="27">
        <v>0</v>
      </c>
      <c r="S420" s="27">
        <v>13703.120471247003</v>
      </c>
      <c r="T420" s="27">
        <v>6127.7340457530017</v>
      </c>
      <c r="U420" s="27">
        <v>0</v>
      </c>
      <c r="V420" s="28">
        <f t="shared" si="98"/>
        <v>0</v>
      </c>
    </row>
    <row r="421" spans="2:22" x14ac:dyDescent="0.2">
      <c r="B421" s="26" t="s">
        <v>104</v>
      </c>
      <c r="C421" s="26" t="s">
        <v>58</v>
      </c>
      <c r="D421" s="26">
        <f t="shared" si="99"/>
        <v>353000</v>
      </c>
      <c r="E421" s="36">
        <v>353</v>
      </c>
      <c r="F421" s="26" t="s">
        <v>113</v>
      </c>
      <c r="G421" s="27">
        <v>1044477.12</v>
      </c>
      <c r="I421" s="37">
        <v>1.5100000000000001E-2</v>
      </c>
      <c r="J421" s="28">
        <f t="shared" si="100"/>
        <v>15771.604512</v>
      </c>
      <c r="L421" s="37">
        <v>1.2199999999999999E-2</v>
      </c>
      <c r="N421" s="28">
        <f t="shared" si="101"/>
        <v>12742.620863999999</v>
      </c>
      <c r="O421" s="28">
        <f t="shared" si="102"/>
        <v>-3028.9836480000013</v>
      </c>
      <c r="Q421" s="27">
        <v>0</v>
      </c>
      <c r="R421" s="27">
        <v>0</v>
      </c>
      <c r="S421" s="27">
        <v>-2093.0277007680015</v>
      </c>
      <c r="T421" s="27">
        <v>-935.95594723200065</v>
      </c>
      <c r="U421" s="27">
        <v>0</v>
      </c>
      <c r="V421" s="28">
        <f t="shared" si="98"/>
        <v>0</v>
      </c>
    </row>
    <row r="422" spans="2:22" x14ac:dyDescent="0.2">
      <c r="B422" s="26" t="s">
        <v>104</v>
      </c>
      <c r="C422" s="26" t="s">
        <v>58</v>
      </c>
      <c r="D422" s="26">
        <f t="shared" si="99"/>
        <v>354000</v>
      </c>
      <c r="E422" s="36">
        <v>354</v>
      </c>
      <c r="F422" s="26" t="s">
        <v>114</v>
      </c>
      <c r="G422" s="27">
        <v>12838388.73</v>
      </c>
      <c r="I422" s="37">
        <v>1.8700000000000001E-2</v>
      </c>
      <c r="J422" s="28">
        <f t="shared" si="100"/>
        <v>240077.86925100003</v>
      </c>
      <c r="L422" s="37">
        <v>1.6899999999999998E-2</v>
      </c>
      <c r="N422" s="28">
        <f t="shared" si="101"/>
        <v>216968.76953699999</v>
      </c>
      <c r="O422" s="28">
        <f t="shared" si="102"/>
        <v>-23109.09971400004</v>
      </c>
      <c r="Q422" s="27">
        <v>0</v>
      </c>
      <c r="R422" s="27">
        <v>0</v>
      </c>
      <c r="S422" s="27">
        <v>-15968.38790237403</v>
      </c>
      <c r="T422" s="27">
        <v>-7140.7118116260244</v>
      </c>
      <c r="U422" s="27">
        <v>0</v>
      </c>
      <c r="V422" s="28">
        <f t="shared" si="98"/>
        <v>0</v>
      </c>
    </row>
    <row r="423" spans="2:22" x14ac:dyDescent="0.2">
      <c r="B423" s="26" t="s">
        <v>104</v>
      </c>
      <c r="C423" s="26" t="s">
        <v>58</v>
      </c>
      <c r="D423" s="26">
        <f t="shared" si="99"/>
        <v>355000</v>
      </c>
      <c r="E423" s="36">
        <v>355</v>
      </c>
      <c r="F423" s="26" t="s">
        <v>115</v>
      </c>
      <c r="G423" s="27">
        <v>1509143.73</v>
      </c>
      <c r="I423" s="37">
        <v>0.27710000000000001</v>
      </c>
      <c r="J423" s="28">
        <f t="shared" si="100"/>
        <v>418183.72758300003</v>
      </c>
      <c r="L423" s="37">
        <v>3.8100000000000002E-2</v>
      </c>
      <c r="N423" s="28">
        <f t="shared" si="101"/>
        <v>57498.376113000006</v>
      </c>
      <c r="O423" s="28">
        <f t="shared" si="102"/>
        <v>-360685.35146999999</v>
      </c>
      <c r="Q423" s="27">
        <v>0</v>
      </c>
      <c r="R423" s="27">
        <v>0</v>
      </c>
      <c r="S423" s="27">
        <v>-249233.57786577</v>
      </c>
      <c r="T423" s="27">
        <v>-111451.77360423001</v>
      </c>
      <c r="U423" s="27">
        <v>0</v>
      </c>
      <c r="V423" s="28">
        <f t="shared" si="98"/>
        <v>0</v>
      </c>
    </row>
    <row r="424" spans="2:22" x14ac:dyDescent="0.2">
      <c r="B424" s="26" t="s">
        <v>104</v>
      </c>
      <c r="C424" s="26" t="s">
        <v>58</v>
      </c>
      <c r="D424" s="26">
        <f t="shared" si="99"/>
        <v>356000</v>
      </c>
      <c r="E424" s="36">
        <v>356</v>
      </c>
      <c r="F424" s="26" t="s">
        <v>116</v>
      </c>
      <c r="G424" s="27">
        <v>403712.62</v>
      </c>
      <c r="I424" s="37">
        <v>1.3599999999999999E-2</v>
      </c>
      <c r="J424" s="28">
        <f t="shared" si="100"/>
        <v>5490.4916319999993</v>
      </c>
      <c r="L424" s="37">
        <v>3.5999999999999999E-3</v>
      </c>
      <c r="N424" s="28">
        <f t="shared" si="101"/>
        <v>1453.3654320000001</v>
      </c>
      <c r="O424" s="28">
        <f t="shared" si="102"/>
        <v>-4037.1261999999992</v>
      </c>
      <c r="Q424" s="27">
        <v>0</v>
      </c>
      <c r="R424" s="27">
        <v>0</v>
      </c>
      <c r="S424" s="27">
        <v>-2789.6542041999992</v>
      </c>
      <c r="T424" s="27">
        <v>-1247.4719957999998</v>
      </c>
      <c r="U424" s="27">
        <v>0</v>
      </c>
      <c r="V424" s="28">
        <f t="shared" si="98"/>
        <v>0</v>
      </c>
    </row>
    <row r="425" spans="2:22" x14ac:dyDescent="0.2">
      <c r="B425" s="26" t="s">
        <v>104</v>
      </c>
      <c r="C425" s="26" t="s">
        <v>58</v>
      </c>
      <c r="D425" s="26">
        <f t="shared" si="99"/>
        <v>357000</v>
      </c>
      <c r="E425" s="36">
        <v>357</v>
      </c>
      <c r="F425" s="26" t="s">
        <v>117</v>
      </c>
      <c r="G425" s="27">
        <v>2785207.23</v>
      </c>
      <c r="I425" s="37">
        <v>2.1999999999999999E-2</v>
      </c>
      <c r="J425" s="28">
        <f t="shared" si="100"/>
        <v>61274.55906</v>
      </c>
      <c r="L425" s="37">
        <v>1.7899999999999999E-2</v>
      </c>
      <c r="N425" s="28">
        <f t="shared" si="101"/>
        <v>49855.209416999998</v>
      </c>
      <c r="O425" s="28">
        <f t="shared" si="102"/>
        <v>-11419.349643000001</v>
      </c>
      <c r="Q425" s="27">
        <v>0</v>
      </c>
      <c r="R425" s="27">
        <v>0</v>
      </c>
      <c r="S425" s="27">
        <v>-7890.7706033130016</v>
      </c>
      <c r="T425" s="27">
        <v>-3528.5790396869997</v>
      </c>
      <c r="U425" s="27">
        <v>0</v>
      </c>
      <c r="V425" s="28">
        <f t="shared" si="98"/>
        <v>0</v>
      </c>
    </row>
    <row r="426" spans="2:22" x14ac:dyDescent="0.2">
      <c r="F426" s="26" t="s">
        <v>38</v>
      </c>
      <c r="G426" s="40">
        <f>SUM(G412:G425)</f>
        <v>40771277.769999988</v>
      </c>
      <c r="J426" s="40">
        <f>SUM(J412:J425)</f>
        <v>969096.35949034966</v>
      </c>
      <c r="N426" s="40">
        <f>SUM(N412:N425)</f>
        <v>616409.00085899991</v>
      </c>
      <c r="O426" s="40">
        <f>SUM(O412:O425)</f>
        <v>-352687.35863134963</v>
      </c>
      <c r="Q426" s="40">
        <f>SUM(Q412:Q425)</f>
        <v>0</v>
      </c>
      <c r="R426" s="40">
        <f>SUM(R412:R425)</f>
        <v>0</v>
      </c>
      <c r="S426" s="40">
        <f>SUM(S412:S425)</f>
        <v>-243706.96481426261</v>
      </c>
      <c r="T426" s="40">
        <f>SUM(T412:T425)</f>
        <v>-108980.39381708707</v>
      </c>
      <c r="U426" s="40">
        <f>SUM(U412:U425)</f>
        <v>0</v>
      </c>
      <c r="V426" s="28">
        <f t="shared" si="98"/>
        <v>0</v>
      </c>
    </row>
    <row r="427" spans="2:22" x14ac:dyDescent="0.2">
      <c r="J427" s="28"/>
      <c r="N427" s="28"/>
      <c r="O427" s="28"/>
      <c r="Q427" s="28"/>
      <c r="R427" s="28"/>
      <c r="S427" s="28"/>
      <c r="T427" s="28"/>
      <c r="U427" s="28"/>
      <c r="V427" s="28">
        <f t="shared" si="98"/>
        <v>0</v>
      </c>
    </row>
    <row r="428" spans="2:22" x14ac:dyDescent="0.2">
      <c r="E428" s="26" t="s">
        <v>118</v>
      </c>
      <c r="J428" s="28"/>
      <c r="N428" s="28"/>
      <c r="O428" s="28"/>
      <c r="Q428" s="28"/>
      <c r="R428" s="28"/>
      <c r="S428" s="28"/>
      <c r="T428" s="28"/>
      <c r="U428" s="28"/>
      <c r="V428" s="28">
        <f t="shared" si="98"/>
        <v>0</v>
      </c>
    </row>
    <row r="429" spans="2:22" x14ac:dyDescent="0.2">
      <c r="B429" s="26" t="s">
        <v>104</v>
      </c>
      <c r="C429" s="26" t="s">
        <v>119</v>
      </c>
      <c r="D429" s="26">
        <f t="shared" ref="D429:D438" si="103">E429*1000</f>
        <v>351200</v>
      </c>
      <c r="E429" s="26">
        <v>351.2</v>
      </c>
      <c r="F429" s="26" t="s">
        <v>106</v>
      </c>
      <c r="G429" s="27">
        <v>264.37</v>
      </c>
      <c r="I429" s="37">
        <v>1.9199999999999998E-2</v>
      </c>
      <c r="J429" s="28">
        <f t="shared" ref="J429:J438" si="104">G429*I429</f>
        <v>5.0759039999999995</v>
      </c>
      <c r="L429" s="37">
        <v>1.89E-2</v>
      </c>
      <c r="N429" s="28">
        <f t="shared" ref="N429:N438" si="105">G429*L429</f>
        <v>4.9965929999999998</v>
      </c>
      <c r="O429" s="28">
        <f t="shared" ref="O429:O438" si="106">N429-J429</f>
        <v>-7.9310999999999687E-2</v>
      </c>
      <c r="Q429" s="27">
        <v>0</v>
      </c>
      <c r="R429" s="27">
        <v>0</v>
      </c>
      <c r="S429" s="27">
        <v>0</v>
      </c>
      <c r="T429" s="27">
        <v>0</v>
      </c>
      <c r="U429" s="27">
        <v>-7.9310999999999687E-2</v>
      </c>
      <c r="V429" s="28">
        <f t="shared" si="98"/>
        <v>0</v>
      </c>
    </row>
    <row r="430" spans="2:22" x14ac:dyDescent="0.2">
      <c r="B430" s="26" t="s">
        <v>104</v>
      </c>
      <c r="C430" s="26" t="s">
        <v>119</v>
      </c>
      <c r="D430" s="26">
        <f t="shared" si="103"/>
        <v>351400</v>
      </c>
      <c r="E430" s="26">
        <v>351.4</v>
      </c>
      <c r="F430" s="26" t="s">
        <v>108</v>
      </c>
      <c r="G430" s="27">
        <v>163089.47</v>
      </c>
      <c r="I430" s="37">
        <v>1.9300000000000001E-2</v>
      </c>
      <c r="J430" s="28">
        <f t="shared" si="104"/>
        <v>3147.6267710000002</v>
      </c>
      <c r="L430" s="37">
        <v>1.7500000000000002E-2</v>
      </c>
      <c r="N430" s="28">
        <f t="shared" si="105"/>
        <v>2854.0657250000004</v>
      </c>
      <c r="O430" s="28">
        <f t="shared" si="106"/>
        <v>-293.56104599999981</v>
      </c>
      <c r="Q430" s="27">
        <v>0</v>
      </c>
      <c r="R430" s="27">
        <v>0</v>
      </c>
      <c r="S430" s="27">
        <v>0</v>
      </c>
      <c r="T430" s="27">
        <v>0</v>
      </c>
      <c r="U430" s="27">
        <v>-293.56104599999981</v>
      </c>
      <c r="V430" s="28">
        <f t="shared" si="98"/>
        <v>0</v>
      </c>
    </row>
    <row r="431" spans="2:22" x14ac:dyDescent="0.2">
      <c r="B431" s="26" t="s">
        <v>104</v>
      </c>
      <c r="C431" s="26" t="s">
        <v>119</v>
      </c>
      <c r="D431" s="26">
        <f t="shared" si="103"/>
        <v>352000</v>
      </c>
      <c r="E431" s="36">
        <v>352</v>
      </c>
      <c r="F431" s="26" t="s">
        <v>110</v>
      </c>
      <c r="G431" s="27">
        <v>1038886.81</v>
      </c>
      <c r="I431" s="37">
        <v>1.67E-2</v>
      </c>
      <c r="J431" s="28">
        <f t="shared" si="104"/>
        <v>17349.409727000002</v>
      </c>
      <c r="L431" s="139">
        <v>1.67E-2</v>
      </c>
      <c r="N431" s="28">
        <f t="shared" si="105"/>
        <v>17349.409727000002</v>
      </c>
      <c r="O431" s="28">
        <f t="shared" si="106"/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8">
        <f t="shared" si="98"/>
        <v>0</v>
      </c>
    </row>
    <row r="432" spans="2:22" x14ac:dyDescent="0.2">
      <c r="B432" s="26" t="s">
        <v>104</v>
      </c>
      <c r="C432" s="26" t="s">
        <v>119</v>
      </c>
      <c r="D432" s="26">
        <f t="shared" si="103"/>
        <v>352200</v>
      </c>
      <c r="E432" s="26">
        <v>352.2</v>
      </c>
      <c r="F432" s="26" t="s">
        <v>111</v>
      </c>
      <c r="G432" s="27">
        <v>1464161.54</v>
      </c>
      <c r="I432" s="37">
        <v>1.6299999999999999E-2</v>
      </c>
      <c r="J432" s="28">
        <f t="shared" si="104"/>
        <v>23865.833101999997</v>
      </c>
      <c r="L432" s="139">
        <v>1.6199999999999999E-2</v>
      </c>
      <c r="N432" s="28">
        <f t="shared" si="105"/>
        <v>23719.416947999998</v>
      </c>
      <c r="O432" s="28">
        <f t="shared" si="106"/>
        <v>-146.41615399999864</v>
      </c>
      <c r="Q432" s="27">
        <v>0</v>
      </c>
      <c r="R432" s="27">
        <v>0</v>
      </c>
      <c r="S432" s="27">
        <v>0</v>
      </c>
      <c r="T432" s="27">
        <v>0</v>
      </c>
      <c r="U432" s="27">
        <v>-146</v>
      </c>
      <c r="V432" s="28">
        <f t="shared" si="98"/>
        <v>0.41615399999864167</v>
      </c>
    </row>
    <row r="433" spans="2:22" x14ac:dyDescent="0.2">
      <c r="B433" s="26" t="s">
        <v>104</v>
      </c>
      <c r="C433" s="26" t="s">
        <v>119</v>
      </c>
      <c r="D433" s="26">
        <f t="shared" si="103"/>
        <v>352300</v>
      </c>
      <c r="E433" s="26">
        <v>352.3</v>
      </c>
      <c r="F433" s="26" t="s">
        <v>112</v>
      </c>
      <c r="G433" s="27">
        <v>450620.15</v>
      </c>
      <c r="I433" s="37">
        <v>1.49E-2</v>
      </c>
      <c r="J433" s="28">
        <f t="shared" si="104"/>
        <v>6714.2402350000002</v>
      </c>
      <c r="L433" s="139">
        <v>1.54E-2</v>
      </c>
      <c r="N433" s="28">
        <f t="shared" si="105"/>
        <v>6939.5503100000005</v>
      </c>
      <c r="O433" s="28">
        <f t="shared" si="106"/>
        <v>225.31007500000032</v>
      </c>
      <c r="Q433" s="27">
        <v>0</v>
      </c>
      <c r="R433" s="27">
        <v>0</v>
      </c>
      <c r="S433" s="27">
        <v>0</v>
      </c>
      <c r="T433" s="27">
        <v>0</v>
      </c>
      <c r="U433" s="27">
        <v>225</v>
      </c>
      <c r="V433" s="28">
        <f t="shared" si="98"/>
        <v>-0.31007500000032451</v>
      </c>
    </row>
    <row r="434" spans="2:22" x14ac:dyDescent="0.2">
      <c r="B434" s="26" t="s">
        <v>104</v>
      </c>
      <c r="C434" s="26" t="s">
        <v>119</v>
      </c>
      <c r="D434" s="26">
        <f t="shared" si="103"/>
        <v>353000</v>
      </c>
      <c r="E434" s="36">
        <v>353</v>
      </c>
      <c r="F434" s="26" t="s">
        <v>113</v>
      </c>
      <c r="G434" s="27">
        <v>62303.99</v>
      </c>
      <c r="I434" s="37">
        <v>1.7999999999999999E-2</v>
      </c>
      <c r="J434" s="28">
        <f t="shared" si="104"/>
        <v>1121.47182</v>
      </c>
      <c r="L434" s="37">
        <v>1.5900000000000001E-2</v>
      </c>
      <c r="N434" s="28">
        <f t="shared" si="105"/>
        <v>990.63344100000006</v>
      </c>
      <c r="O434" s="28">
        <f t="shared" si="106"/>
        <v>-130.83837899999992</v>
      </c>
      <c r="Q434" s="27">
        <v>0</v>
      </c>
      <c r="R434" s="27">
        <v>0</v>
      </c>
      <c r="S434" s="27">
        <v>0</v>
      </c>
      <c r="T434" s="27">
        <v>0</v>
      </c>
      <c r="U434" s="27">
        <v>-130.83837899999992</v>
      </c>
      <c r="V434" s="28">
        <f t="shared" si="98"/>
        <v>0</v>
      </c>
    </row>
    <row r="435" spans="2:22" x14ac:dyDescent="0.2">
      <c r="B435" s="26" t="s">
        <v>104</v>
      </c>
      <c r="C435" s="26" t="s">
        <v>119</v>
      </c>
      <c r="D435" s="26">
        <f t="shared" si="103"/>
        <v>354000</v>
      </c>
      <c r="E435" s="36">
        <v>354</v>
      </c>
      <c r="F435" s="26" t="s">
        <v>114</v>
      </c>
      <c r="G435" s="27">
        <v>3010085.21</v>
      </c>
      <c r="I435" s="37">
        <v>2.0199999999999999E-2</v>
      </c>
      <c r="J435" s="28">
        <f t="shared" si="104"/>
        <v>60803.721242</v>
      </c>
      <c r="L435" s="37">
        <v>1.8200000000000001E-2</v>
      </c>
      <c r="N435" s="28">
        <f t="shared" si="105"/>
        <v>54783.550822000005</v>
      </c>
      <c r="O435" s="28">
        <f t="shared" si="106"/>
        <v>-6020.1704199999949</v>
      </c>
      <c r="Q435" s="27">
        <v>0</v>
      </c>
      <c r="R435" s="27">
        <v>0</v>
      </c>
      <c r="S435" s="27">
        <v>0</v>
      </c>
      <c r="T435" s="27">
        <v>0</v>
      </c>
      <c r="U435" s="27">
        <v>-6020.1704199999949</v>
      </c>
      <c r="V435" s="28">
        <f t="shared" si="98"/>
        <v>0</v>
      </c>
    </row>
    <row r="436" spans="2:22" x14ac:dyDescent="0.2">
      <c r="B436" s="26" t="s">
        <v>104</v>
      </c>
      <c r="C436" s="26" t="s">
        <v>119</v>
      </c>
      <c r="D436" s="26">
        <f t="shared" si="103"/>
        <v>355000</v>
      </c>
      <c r="E436" s="36">
        <v>355</v>
      </c>
      <c r="F436" s="26" t="s">
        <v>115</v>
      </c>
      <c r="G436" s="27">
        <v>146023.07999999999</v>
      </c>
      <c r="I436" s="37">
        <v>0.28310000000000002</v>
      </c>
      <c r="J436" s="28">
        <f t="shared" si="104"/>
        <v>41339.133948000002</v>
      </c>
      <c r="L436" s="37">
        <v>1.7399999999999999E-2</v>
      </c>
      <c r="N436" s="28">
        <f t="shared" si="105"/>
        <v>2540.8015919999998</v>
      </c>
      <c r="O436" s="28">
        <f t="shared" si="106"/>
        <v>-38798.332355999999</v>
      </c>
      <c r="Q436" s="27">
        <v>0</v>
      </c>
      <c r="R436" s="27">
        <v>0</v>
      </c>
      <c r="S436" s="27">
        <v>0</v>
      </c>
      <c r="T436" s="27">
        <v>0</v>
      </c>
      <c r="U436" s="27">
        <v>-38798.332355999999</v>
      </c>
      <c r="V436" s="28">
        <f t="shared" si="98"/>
        <v>0</v>
      </c>
    </row>
    <row r="437" spans="2:22" x14ac:dyDescent="0.2">
      <c r="B437" s="26" t="s">
        <v>104</v>
      </c>
      <c r="C437" s="26" t="s">
        <v>119</v>
      </c>
      <c r="D437" s="26">
        <f t="shared" si="103"/>
        <v>356000</v>
      </c>
      <c r="E437" s="36">
        <v>356</v>
      </c>
      <c r="F437" s="26" t="s">
        <v>116</v>
      </c>
      <c r="G437" s="27">
        <v>0</v>
      </c>
      <c r="I437" s="37">
        <v>1.3599999999999999E-2</v>
      </c>
      <c r="J437" s="28">
        <f t="shared" si="104"/>
        <v>0</v>
      </c>
      <c r="L437" s="37">
        <v>0</v>
      </c>
      <c r="N437" s="28">
        <f t="shared" si="105"/>
        <v>0</v>
      </c>
      <c r="O437" s="28">
        <f t="shared" si="106"/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8">
        <f t="shared" si="98"/>
        <v>0</v>
      </c>
    </row>
    <row r="438" spans="2:22" x14ac:dyDescent="0.2">
      <c r="B438" s="26" t="s">
        <v>104</v>
      </c>
      <c r="C438" s="26" t="s">
        <v>119</v>
      </c>
      <c r="D438" s="26">
        <f t="shared" si="103"/>
        <v>357000</v>
      </c>
      <c r="E438" s="36">
        <v>357</v>
      </c>
      <c r="F438" s="26" t="s">
        <v>117</v>
      </c>
      <c r="G438" s="27">
        <v>151638.34</v>
      </c>
      <c r="I438" s="37">
        <v>2.47E-2</v>
      </c>
      <c r="J438" s="28">
        <f t="shared" si="104"/>
        <v>3745.4669979999999</v>
      </c>
      <c r="L438" s="37">
        <v>2.2499999999999999E-2</v>
      </c>
      <c r="N438" s="28">
        <f t="shared" si="105"/>
        <v>3411.8626499999996</v>
      </c>
      <c r="O438" s="28">
        <f t="shared" si="106"/>
        <v>-333.6043480000003</v>
      </c>
      <c r="Q438" s="27">
        <v>0</v>
      </c>
      <c r="R438" s="27">
        <v>0</v>
      </c>
      <c r="S438" s="27">
        <v>0</v>
      </c>
      <c r="T438" s="27">
        <v>0</v>
      </c>
      <c r="U438" s="27">
        <v>-333.6043480000003</v>
      </c>
      <c r="V438" s="28">
        <f t="shared" si="98"/>
        <v>0</v>
      </c>
    </row>
    <row r="439" spans="2:22" x14ac:dyDescent="0.2">
      <c r="E439" s="36"/>
      <c r="F439" s="26" t="s">
        <v>38</v>
      </c>
      <c r="G439" s="40">
        <f>SUM(G429:G438)</f>
        <v>6487072.9600000009</v>
      </c>
      <c r="J439" s="40">
        <f>SUM(J429:J438)</f>
        <v>158091.97974699998</v>
      </c>
      <c r="N439" s="40">
        <f>SUM(N429:N438)</f>
        <v>112594.28780799999</v>
      </c>
      <c r="O439" s="40">
        <f>SUM(O429:O438)</f>
        <v>-45497.691938999989</v>
      </c>
      <c r="Q439" s="40">
        <f>SUM(Q429:Q438)</f>
        <v>0</v>
      </c>
      <c r="R439" s="40">
        <f>SUM(R429:R438)</f>
        <v>0</v>
      </c>
      <c r="S439" s="40">
        <f>SUM(S429:S438)</f>
        <v>0</v>
      </c>
      <c r="T439" s="40">
        <f>SUM(T429:T438)</f>
        <v>0</v>
      </c>
      <c r="U439" s="40">
        <f>SUM(U429:U438)</f>
        <v>-45497.585859999992</v>
      </c>
      <c r="V439" s="28">
        <f t="shared" si="98"/>
        <v>0.10607899999740766</v>
      </c>
    </row>
    <row r="440" spans="2:22" x14ac:dyDescent="0.2">
      <c r="J440" s="28"/>
      <c r="N440" s="28"/>
      <c r="O440" s="28"/>
      <c r="Q440" s="28"/>
      <c r="R440" s="28"/>
      <c r="S440" s="28"/>
      <c r="T440" s="28"/>
      <c r="U440" s="28"/>
      <c r="V440" s="28">
        <f t="shared" si="98"/>
        <v>0</v>
      </c>
    </row>
    <row r="441" spans="2:22" x14ac:dyDescent="0.2">
      <c r="E441" s="26" t="s">
        <v>180</v>
      </c>
      <c r="J441" s="28"/>
      <c r="N441" s="28"/>
      <c r="O441" s="28"/>
      <c r="Q441" s="28"/>
      <c r="R441" s="28"/>
      <c r="S441" s="28"/>
      <c r="T441" s="28"/>
      <c r="U441" s="28"/>
      <c r="V441" s="28">
        <f t="shared" si="98"/>
        <v>0</v>
      </c>
    </row>
    <row r="442" spans="2:22" x14ac:dyDescent="0.2">
      <c r="B442" s="26" t="s">
        <v>104</v>
      </c>
      <c r="C442" s="26" t="s">
        <v>58</v>
      </c>
      <c r="D442" s="26">
        <f>E442*1000</f>
        <v>375000</v>
      </c>
      <c r="E442" s="36">
        <v>375</v>
      </c>
      <c r="F442" s="26" t="s">
        <v>31</v>
      </c>
      <c r="G442" s="27">
        <v>0</v>
      </c>
      <c r="I442" s="37">
        <v>1.83E-2</v>
      </c>
      <c r="J442" s="28">
        <f>G442*I442</f>
        <v>0</v>
      </c>
      <c r="L442" s="37">
        <v>1.8799999999999997E-2</v>
      </c>
      <c r="N442" s="28">
        <f>G442*L442</f>
        <v>0</v>
      </c>
      <c r="O442" s="28">
        <f>N442-J442</f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8">
        <f t="shared" si="98"/>
        <v>0</v>
      </c>
    </row>
    <row r="443" spans="2:22" x14ac:dyDescent="0.2">
      <c r="B443" s="26" t="s">
        <v>104</v>
      </c>
      <c r="C443" s="26" t="s">
        <v>58</v>
      </c>
      <c r="D443" s="26">
        <f>E443*1000</f>
        <v>376000</v>
      </c>
      <c r="E443" s="36">
        <v>376</v>
      </c>
      <c r="F443" s="26" t="s">
        <v>121</v>
      </c>
      <c r="G443" s="27">
        <v>2518937.3199999998</v>
      </c>
      <c r="I443" s="37">
        <v>2.3899999999999998E-2</v>
      </c>
      <c r="J443" s="28">
        <f>G443*I443</f>
        <v>60202.601947999989</v>
      </c>
      <c r="L443" s="37">
        <v>2.2799999999999997E-2</v>
      </c>
      <c r="N443" s="28">
        <f>G443*L443</f>
        <v>57431.770895999987</v>
      </c>
      <c r="O443" s="28">
        <f>N443-J443</f>
        <v>-2770.8310520000014</v>
      </c>
      <c r="Q443" s="27">
        <v>0</v>
      </c>
      <c r="R443" s="27">
        <v>0</v>
      </c>
      <c r="S443" s="27">
        <v>-1914.6442569319988</v>
      </c>
      <c r="T443" s="27">
        <v>-856.1867950679989</v>
      </c>
      <c r="U443" s="27">
        <v>0</v>
      </c>
      <c r="V443" s="28">
        <f t="shared" si="98"/>
        <v>3.637978807091713E-12</v>
      </c>
    </row>
    <row r="444" spans="2:22" x14ac:dyDescent="0.2">
      <c r="B444" s="26" t="s">
        <v>104</v>
      </c>
      <c r="C444" s="26" t="s">
        <v>58</v>
      </c>
      <c r="D444" s="26">
        <f>E444*1000</f>
        <v>378000</v>
      </c>
      <c r="E444" s="36">
        <v>378</v>
      </c>
      <c r="F444" s="26" t="s">
        <v>122</v>
      </c>
      <c r="G444" s="27">
        <v>0</v>
      </c>
      <c r="I444" s="37">
        <v>3.5799999999999998E-2</v>
      </c>
      <c r="J444" s="28">
        <f>G444*I444</f>
        <v>0</v>
      </c>
      <c r="L444" s="37">
        <v>3.3700000000000001E-2</v>
      </c>
      <c r="N444" s="28">
        <f>G444*L444</f>
        <v>0</v>
      </c>
      <c r="O444" s="28">
        <f>N444-J444</f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8">
        <f t="shared" si="98"/>
        <v>0</v>
      </c>
    </row>
    <row r="445" spans="2:22" x14ac:dyDescent="0.2">
      <c r="B445" s="26" t="s">
        <v>104</v>
      </c>
      <c r="C445" s="26" t="s">
        <v>58</v>
      </c>
      <c r="D445" s="26">
        <f>E445*1000</f>
        <v>379000</v>
      </c>
      <c r="E445" s="36">
        <v>379</v>
      </c>
      <c r="F445" s="26" t="s">
        <v>123</v>
      </c>
      <c r="G445" s="27">
        <v>0</v>
      </c>
      <c r="I445" s="37">
        <v>2.8700000000000003E-2</v>
      </c>
      <c r="J445" s="28">
        <f>G445*I445</f>
        <v>0</v>
      </c>
      <c r="L445" s="37">
        <v>2.6600000000000002E-2</v>
      </c>
      <c r="N445" s="28">
        <f>G445*L445</f>
        <v>0</v>
      </c>
      <c r="O445" s="28">
        <f>N445-J445</f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8">
        <f t="shared" si="98"/>
        <v>0</v>
      </c>
    </row>
    <row r="446" spans="2:22" x14ac:dyDescent="0.2">
      <c r="E446" s="36"/>
      <c r="F446" s="26" t="s">
        <v>38</v>
      </c>
      <c r="G446" s="40">
        <f>SUM(G442:G445)</f>
        <v>2518937.3199999998</v>
      </c>
      <c r="J446" s="40">
        <f>SUM(J442:J445)</f>
        <v>60202.601947999989</v>
      </c>
      <c r="N446" s="40">
        <f>SUM(N442:N445)</f>
        <v>57431.770895999987</v>
      </c>
      <c r="O446" s="40">
        <f>SUM(O442:O445)</f>
        <v>-2770.8310520000014</v>
      </c>
      <c r="Q446" s="40">
        <f>SUM(Q442:Q445)</f>
        <v>0</v>
      </c>
      <c r="R446" s="40">
        <f>SUM(R442:R445)</f>
        <v>0</v>
      </c>
      <c r="S446" s="40">
        <f>SUM(S442:S445)</f>
        <v>-1914.6442569319988</v>
      </c>
      <c r="T446" s="40">
        <f>SUM(T442:T445)</f>
        <v>-856.1867950679989</v>
      </c>
      <c r="U446" s="40">
        <f>SUM(U442:U445)</f>
        <v>0</v>
      </c>
      <c r="V446" s="28">
        <f t="shared" si="98"/>
        <v>3.637978807091713E-12</v>
      </c>
    </row>
    <row r="447" spans="2:22" x14ac:dyDescent="0.2">
      <c r="J447" s="28"/>
      <c r="N447" s="28"/>
      <c r="O447" s="28"/>
      <c r="Q447" s="28"/>
      <c r="R447" s="28"/>
      <c r="S447" s="28"/>
      <c r="T447" s="28"/>
      <c r="U447" s="28"/>
      <c r="V447" s="28">
        <f t="shared" si="98"/>
        <v>0</v>
      </c>
    </row>
    <row r="448" spans="2:22" x14ac:dyDescent="0.2">
      <c r="E448" s="26" t="s">
        <v>120</v>
      </c>
      <c r="J448" s="28"/>
      <c r="N448" s="28"/>
      <c r="O448" s="28"/>
      <c r="Q448" s="28"/>
      <c r="R448" s="28"/>
      <c r="S448" s="28"/>
      <c r="T448" s="28"/>
      <c r="U448" s="28"/>
      <c r="V448" s="28">
        <f t="shared" si="98"/>
        <v>0</v>
      </c>
    </row>
    <row r="449" spans="2:22" x14ac:dyDescent="0.2">
      <c r="B449" s="26" t="s">
        <v>104</v>
      </c>
      <c r="C449" s="26" t="s">
        <v>68</v>
      </c>
      <c r="D449" s="26">
        <f t="shared" ref="D449:D456" si="107">E449*1000</f>
        <v>374400</v>
      </c>
      <c r="E449" s="26">
        <v>374.4</v>
      </c>
      <c r="F449" s="26" t="s">
        <v>69</v>
      </c>
      <c r="G449" s="27">
        <v>108180.17</v>
      </c>
      <c r="I449" s="37">
        <v>2.01E-2</v>
      </c>
      <c r="J449" s="28">
        <f t="shared" ref="J449:J456" si="108">G449*I449</f>
        <v>2174.421417</v>
      </c>
      <c r="L449" s="37">
        <v>1.66E-2</v>
      </c>
      <c r="N449" s="28">
        <f t="shared" ref="N449:N456" si="109">G449*L449</f>
        <v>1795.7908219999999</v>
      </c>
      <c r="O449" s="28">
        <f t="shared" ref="O449:O456" si="110">N449-J449</f>
        <v>-378.63059500000008</v>
      </c>
      <c r="Q449" s="27">
        <v>0</v>
      </c>
      <c r="R449" s="27">
        <v>0</v>
      </c>
      <c r="S449" s="27">
        <v>0</v>
      </c>
      <c r="T449" s="27">
        <v>-378.63059500000008</v>
      </c>
      <c r="U449" s="27">
        <v>0</v>
      </c>
      <c r="V449" s="28">
        <f t="shared" si="98"/>
        <v>0</v>
      </c>
    </row>
    <row r="450" spans="2:22" x14ac:dyDescent="0.2">
      <c r="B450" s="26" t="s">
        <v>104</v>
      </c>
      <c r="C450" s="26" t="s">
        <v>68</v>
      </c>
      <c r="D450" s="26">
        <f t="shared" si="107"/>
        <v>375000</v>
      </c>
      <c r="E450" s="36">
        <v>375</v>
      </c>
      <c r="F450" s="26" t="s">
        <v>31</v>
      </c>
      <c r="G450" s="27">
        <v>445493.45</v>
      </c>
      <c r="I450" s="37">
        <v>1.83E-2</v>
      </c>
      <c r="J450" s="28">
        <f t="shared" si="108"/>
        <v>8152.530135</v>
      </c>
      <c r="L450" s="37">
        <v>1.8800000000000001E-2</v>
      </c>
      <c r="N450" s="28">
        <f t="shared" si="109"/>
        <v>8375.2768599999999</v>
      </c>
      <c r="O450" s="28">
        <f t="shared" si="110"/>
        <v>222.74672499999997</v>
      </c>
      <c r="Q450" s="27">
        <v>0</v>
      </c>
      <c r="R450" s="27">
        <v>0</v>
      </c>
      <c r="S450" s="27">
        <v>0</v>
      </c>
      <c r="T450" s="27">
        <v>222.74672499999997</v>
      </c>
      <c r="U450" s="27">
        <v>0</v>
      </c>
      <c r="V450" s="28">
        <f t="shared" si="98"/>
        <v>0</v>
      </c>
    </row>
    <row r="451" spans="2:22" x14ac:dyDescent="0.2">
      <c r="B451" s="26" t="s">
        <v>104</v>
      </c>
      <c r="C451" s="26" t="s">
        <v>68</v>
      </c>
      <c r="D451" s="26">
        <f t="shared" si="107"/>
        <v>376000</v>
      </c>
      <c r="E451" s="36">
        <v>376</v>
      </c>
      <c r="F451" s="26" t="s">
        <v>121</v>
      </c>
      <c r="G451" s="27">
        <v>123071728.89</v>
      </c>
      <c r="I451" s="37">
        <v>2.3899999999999998E-2</v>
      </c>
      <c r="J451" s="28">
        <f t="shared" si="108"/>
        <v>2941414.3204709999</v>
      </c>
      <c r="L451" s="120">
        <v>2.2800000000000001E-2</v>
      </c>
      <c r="N451" s="28">
        <f t="shared" si="109"/>
        <v>2806035.4186920002</v>
      </c>
      <c r="O451" s="28">
        <f t="shared" si="110"/>
        <v>-135378.90177899972</v>
      </c>
      <c r="Q451" s="27">
        <v>0</v>
      </c>
      <c r="R451" s="27">
        <v>0</v>
      </c>
      <c r="S451" s="27">
        <v>0</v>
      </c>
      <c r="T451" s="27">
        <v>-135378.90177899972</v>
      </c>
      <c r="U451" s="27">
        <v>0</v>
      </c>
      <c r="V451" s="28">
        <f t="shared" si="98"/>
        <v>0</v>
      </c>
    </row>
    <row r="452" spans="2:22" x14ac:dyDescent="0.2">
      <c r="B452" s="26" t="s">
        <v>104</v>
      </c>
      <c r="C452" s="26" t="s">
        <v>68</v>
      </c>
      <c r="D452" s="26">
        <f t="shared" si="107"/>
        <v>378000</v>
      </c>
      <c r="E452" s="36">
        <v>378</v>
      </c>
      <c r="F452" s="26" t="s">
        <v>122</v>
      </c>
      <c r="G452" s="27">
        <v>2409592.17</v>
      </c>
      <c r="I452" s="37">
        <v>3.5799999999999998E-2</v>
      </c>
      <c r="J452" s="28">
        <f t="shared" si="108"/>
        <v>86263.39968599999</v>
      </c>
      <c r="L452" s="37">
        <v>3.3700000000000001E-2</v>
      </c>
      <c r="N452" s="28">
        <f t="shared" si="109"/>
        <v>81203.256129000001</v>
      </c>
      <c r="O452" s="28">
        <f t="shared" si="110"/>
        <v>-5060.1435569999885</v>
      </c>
      <c r="Q452" s="27">
        <v>0</v>
      </c>
      <c r="R452" s="27">
        <v>0</v>
      </c>
      <c r="S452" s="27">
        <v>0</v>
      </c>
      <c r="T452" s="27">
        <v>-5060.1435569999885</v>
      </c>
      <c r="U452" s="27">
        <v>0</v>
      </c>
      <c r="V452" s="28">
        <f t="shared" si="98"/>
        <v>0</v>
      </c>
    </row>
    <row r="453" spans="2:22" x14ac:dyDescent="0.2">
      <c r="B453" s="26" t="s">
        <v>104</v>
      </c>
      <c r="C453" s="26" t="s">
        <v>68</v>
      </c>
      <c r="D453" s="26">
        <f t="shared" si="107"/>
        <v>379000</v>
      </c>
      <c r="E453" s="36">
        <v>379</v>
      </c>
      <c r="F453" s="26" t="s">
        <v>123</v>
      </c>
      <c r="G453" s="27">
        <v>4477230.91</v>
      </c>
      <c r="I453" s="37">
        <v>2.87E-2</v>
      </c>
      <c r="J453" s="28">
        <f t="shared" si="108"/>
        <v>128496.52711700001</v>
      </c>
      <c r="L453" s="37">
        <v>2.6599999999999999E-2</v>
      </c>
      <c r="N453" s="28">
        <f t="shared" si="109"/>
        <v>119094.342206</v>
      </c>
      <c r="O453" s="28">
        <f t="shared" si="110"/>
        <v>-9402.1849110000039</v>
      </c>
      <c r="Q453" s="27">
        <v>0</v>
      </c>
      <c r="R453" s="27">
        <v>0</v>
      </c>
      <c r="S453" s="27">
        <v>0</v>
      </c>
      <c r="T453" s="27">
        <v>-9402.1849110000039</v>
      </c>
      <c r="U453" s="27">
        <v>0</v>
      </c>
      <c r="V453" s="28">
        <f t="shared" si="98"/>
        <v>0</v>
      </c>
    </row>
    <row r="454" spans="2:22" x14ac:dyDescent="0.2">
      <c r="B454" s="26" t="s">
        <v>104</v>
      </c>
      <c r="C454" s="26" t="s">
        <v>68</v>
      </c>
      <c r="D454" s="26">
        <f t="shared" si="107"/>
        <v>380000</v>
      </c>
      <c r="E454" s="36">
        <v>380</v>
      </c>
      <c r="F454" s="26" t="s">
        <v>124</v>
      </c>
      <c r="G454" s="27">
        <v>80530738.810000002</v>
      </c>
      <c r="I454" s="37">
        <v>2.4199999999999999E-2</v>
      </c>
      <c r="J454" s="28">
        <f t="shared" si="108"/>
        <v>1948843.8792020001</v>
      </c>
      <c r="L454" s="37">
        <v>2.4500000000000001E-2</v>
      </c>
      <c r="N454" s="28">
        <f t="shared" si="109"/>
        <v>1973003.1008450002</v>
      </c>
      <c r="O454" s="28">
        <f t="shared" si="110"/>
        <v>24159.221643000143</v>
      </c>
      <c r="Q454" s="27">
        <v>0</v>
      </c>
      <c r="R454" s="27">
        <v>0</v>
      </c>
      <c r="S454" s="27">
        <v>0</v>
      </c>
      <c r="T454" s="27">
        <v>24159.221643000143</v>
      </c>
      <c r="U454" s="27">
        <v>0</v>
      </c>
      <c r="V454" s="28">
        <f t="shared" si="98"/>
        <v>0</v>
      </c>
    </row>
    <row r="455" spans="2:22" x14ac:dyDescent="0.2">
      <c r="B455" s="26" t="s">
        <v>104</v>
      </c>
      <c r="C455" s="26" t="s">
        <v>68</v>
      </c>
      <c r="D455" s="26">
        <f t="shared" si="107"/>
        <v>381000</v>
      </c>
      <c r="E455" s="36">
        <v>381</v>
      </c>
      <c r="F455" s="26" t="s">
        <v>75</v>
      </c>
      <c r="G455" s="27">
        <v>29440335.649999999</v>
      </c>
      <c r="I455" s="37">
        <v>2.76E-2</v>
      </c>
      <c r="J455" s="28">
        <f t="shared" si="108"/>
        <v>812553.26393999998</v>
      </c>
      <c r="L455" s="37">
        <v>2.18E-2</v>
      </c>
      <c r="N455" s="28">
        <f t="shared" si="109"/>
        <v>641799.31716999994</v>
      </c>
      <c r="O455" s="28">
        <f t="shared" si="110"/>
        <v>-170753.94677000004</v>
      </c>
      <c r="Q455" s="27">
        <v>0</v>
      </c>
      <c r="R455" s="27">
        <v>0</v>
      </c>
      <c r="S455" s="27">
        <v>0</v>
      </c>
      <c r="T455" s="27">
        <v>-170753.94677000004</v>
      </c>
      <c r="U455" s="27">
        <v>0</v>
      </c>
      <c r="V455" s="28">
        <f t="shared" si="98"/>
        <v>0</v>
      </c>
    </row>
    <row r="456" spans="2:22" x14ac:dyDescent="0.2">
      <c r="B456" s="26" t="s">
        <v>104</v>
      </c>
      <c r="C456" s="26" t="s">
        <v>68</v>
      </c>
      <c r="D456" s="26">
        <f t="shared" si="107"/>
        <v>385000</v>
      </c>
      <c r="E456" s="36">
        <v>385</v>
      </c>
      <c r="F456" s="26" t="s">
        <v>125</v>
      </c>
      <c r="G456" s="27">
        <v>929220.46</v>
      </c>
      <c r="I456" s="37">
        <v>1.8800000000000001E-2</v>
      </c>
      <c r="J456" s="28">
        <f t="shared" si="108"/>
        <v>17469.344647999998</v>
      </c>
      <c r="L456" s="37">
        <v>1.7299999999999999E-2</v>
      </c>
      <c r="N456" s="28">
        <f t="shared" si="109"/>
        <v>16075.513958</v>
      </c>
      <c r="O456" s="28">
        <f t="shared" si="110"/>
        <v>-1393.8306899999989</v>
      </c>
      <c r="Q456" s="27">
        <v>0</v>
      </c>
      <c r="R456" s="27">
        <v>0</v>
      </c>
      <c r="S456" s="27">
        <v>0</v>
      </c>
      <c r="T456" s="27">
        <v>-1393.8306899999989</v>
      </c>
      <c r="U456" s="27">
        <v>0</v>
      </c>
      <c r="V456" s="28">
        <f t="shared" si="98"/>
        <v>0</v>
      </c>
    </row>
    <row r="457" spans="2:22" x14ac:dyDescent="0.2">
      <c r="F457" s="26" t="s">
        <v>38</v>
      </c>
      <c r="G457" s="40">
        <f>SUM(G449:G456)</f>
        <v>241412520.51000002</v>
      </c>
      <c r="J457" s="40">
        <f>SUM(J449:J456)</f>
        <v>5945367.6866159998</v>
      </c>
      <c r="N457" s="40">
        <f>SUM(N449:N456)</f>
        <v>5647382.016681999</v>
      </c>
      <c r="O457" s="40">
        <f>SUM(O449:O456)</f>
        <v>-297985.6699339996</v>
      </c>
      <c r="Q457" s="40">
        <f>SUM(Q449:Q456)</f>
        <v>0</v>
      </c>
      <c r="R457" s="40">
        <f>SUM(R449:R456)</f>
        <v>0</v>
      </c>
      <c r="S457" s="40">
        <f>SUM(S449:S456)</f>
        <v>0</v>
      </c>
      <c r="T457" s="40">
        <f>SUM(T449:T456)</f>
        <v>-297985.6699339996</v>
      </c>
      <c r="U457" s="40">
        <f>SUM(U449:U456)</f>
        <v>0</v>
      </c>
      <c r="V457" s="28">
        <f t="shared" ref="V457:V520" si="111">SUM(Q457:U457)-O457</f>
        <v>0</v>
      </c>
    </row>
    <row r="458" spans="2:22" x14ac:dyDescent="0.2">
      <c r="J458" s="28"/>
      <c r="N458" s="28"/>
      <c r="O458" s="28"/>
      <c r="Q458" s="28"/>
      <c r="R458" s="28"/>
      <c r="S458" s="28"/>
      <c r="T458" s="28"/>
      <c r="U458" s="28"/>
      <c r="V458" s="28">
        <f t="shared" si="111"/>
        <v>0</v>
      </c>
    </row>
    <row r="459" spans="2:22" x14ac:dyDescent="0.2">
      <c r="E459" s="26" t="s">
        <v>126</v>
      </c>
      <c r="J459" s="28"/>
      <c r="N459" s="28"/>
      <c r="O459" s="28"/>
      <c r="Q459" s="28"/>
      <c r="R459" s="28"/>
      <c r="S459" s="28"/>
      <c r="T459" s="28"/>
      <c r="U459" s="28"/>
      <c r="V459" s="28">
        <f t="shared" si="111"/>
        <v>0</v>
      </c>
    </row>
    <row r="460" spans="2:22" x14ac:dyDescent="0.2">
      <c r="B460" s="26" t="s">
        <v>104</v>
      </c>
      <c r="C460" s="26" t="s">
        <v>119</v>
      </c>
      <c r="D460" s="26">
        <f t="shared" ref="D460:D468" si="112">E460*1000</f>
        <v>374400</v>
      </c>
      <c r="E460" s="26">
        <v>374.4</v>
      </c>
      <c r="F460" s="26" t="s">
        <v>69</v>
      </c>
      <c r="G460" s="27">
        <v>451659.67</v>
      </c>
      <c r="I460" s="37">
        <v>2.01E-2</v>
      </c>
      <c r="J460" s="28">
        <f t="shared" ref="J460:J467" si="113">G460*I460</f>
        <v>9078.3593669999991</v>
      </c>
      <c r="L460" s="37">
        <v>1.66E-2</v>
      </c>
      <c r="N460" s="28">
        <f t="shared" ref="N460:N468" si="114">G460*L460</f>
        <v>7497.5505219999995</v>
      </c>
      <c r="O460" s="28">
        <f t="shared" ref="O460:O468" si="115">N460-J460</f>
        <v>-1580.8088449999996</v>
      </c>
      <c r="Q460" s="27">
        <v>0</v>
      </c>
      <c r="R460" s="27">
        <v>0</v>
      </c>
      <c r="S460" s="27">
        <v>0</v>
      </c>
      <c r="T460" s="27">
        <v>0</v>
      </c>
      <c r="U460" s="27">
        <v>-1580.8088449999996</v>
      </c>
      <c r="V460" s="28">
        <f t="shared" si="111"/>
        <v>0</v>
      </c>
    </row>
    <row r="461" spans="2:22" x14ac:dyDescent="0.2">
      <c r="B461" s="26" t="s">
        <v>104</v>
      </c>
      <c r="C461" s="26" t="s">
        <v>119</v>
      </c>
      <c r="D461" s="26">
        <f t="shared" si="112"/>
        <v>375000</v>
      </c>
      <c r="E461" s="36">
        <v>375</v>
      </c>
      <c r="F461" s="26" t="s">
        <v>31</v>
      </c>
      <c r="G461" s="27">
        <v>553531.64</v>
      </c>
      <c r="I461" s="37">
        <v>1.8499999999999999E-2</v>
      </c>
      <c r="J461" s="28">
        <f t="shared" si="113"/>
        <v>10240.33534</v>
      </c>
      <c r="L461" s="37">
        <v>2.0400000000000001E-2</v>
      </c>
      <c r="N461" s="28">
        <f t="shared" si="114"/>
        <v>11292.045456000002</v>
      </c>
      <c r="O461" s="28">
        <f t="shared" si="115"/>
        <v>1051.710116000002</v>
      </c>
      <c r="Q461" s="27">
        <v>0</v>
      </c>
      <c r="R461" s="27">
        <v>0</v>
      </c>
      <c r="S461" s="27">
        <v>0</v>
      </c>
      <c r="T461" s="27">
        <v>0</v>
      </c>
      <c r="U461" s="27">
        <v>1051.710116000002</v>
      </c>
      <c r="V461" s="28">
        <f t="shared" si="111"/>
        <v>0</v>
      </c>
    </row>
    <row r="462" spans="2:22" x14ac:dyDescent="0.2">
      <c r="B462" s="26" t="s">
        <v>104</v>
      </c>
      <c r="C462" s="26" t="s">
        <v>119</v>
      </c>
      <c r="D462" s="26">
        <f t="shared" si="112"/>
        <v>376000</v>
      </c>
      <c r="E462" s="36">
        <v>376</v>
      </c>
      <c r="F462" s="26" t="s">
        <v>121</v>
      </c>
      <c r="G462" s="27">
        <v>231140831.59999999</v>
      </c>
      <c r="I462" s="37">
        <v>1.9400000000000001E-2</v>
      </c>
      <c r="J462" s="28">
        <f t="shared" si="113"/>
        <v>4484132.1330399998</v>
      </c>
      <c r="L462" s="139">
        <v>1.89E-2</v>
      </c>
      <c r="N462" s="28">
        <f t="shared" si="114"/>
        <v>4368561.7172400001</v>
      </c>
      <c r="O462" s="28">
        <f t="shared" si="115"/>
        <v>-115570.41579999961</v>
      </c>
      <c r="Q462" s="27">
        <v>0</v>
      </c>
      <c r="R462" s="27">
        <v>0</v>
      </c>
      <c r="S462" s="27">
        <v>0</v>
      </c>
      <c r="T462" s="27">
        <v>0</v>
      </c>
      <c r="U462" s="27">
        <v>-115570</v>
      </c>
      <c r="V462" s="28">
        <f t="shared" si="111"/>
        <v>0.41579999960958958</v>
      </c>
    </row>
    <row r="463" spans="2:22" x14ac:dyDescent="0.2">
      <c r="B463" s="26" t="s">
        <v>104</v>
      </c>
      <c r="C463" s="26" t="s">
        <v>119</v>
      </c>
      <c r="D463" s="26">
        <f t="shared" si="112"/>
        <v>378000</v>
      </c>
      <c r="E463" s="36">
        <v>378</v>
      </c>
      <c r="F463" s="26" t="s">
        <v>122</v>
      </c>
      <c r="G463" s="27">
        <v>5551954.5499999998</v>
      </c>
      <c r="I463" s="37">
        <v>2.5899999999999999E-2</v>
      </c>
      <c r="J463" s="28">
        <f t="shared" si="113"/>
        <v>143795.62284500001</v>
      </c>
      <c r="L463" s="37">
        <v>3.2000000000000001E-2</v>
      </c>
      <c r="N463" s="28">
        <f t="shared" si="114"/>
        <v>177662.54560000001</v>
      </c>
      <c r="O463" s="28">
        <f t="shared" si="115"/>
        <v>33866.922755000007</v>
      </c>
      <c r="Q463" s="27">
        <v>0</v>
      </c>
      <c r="R463" s="27">
        <v>0</v>
      </c>
      <c r="S463" s="27">
        <v>0</v>
      </c>
      <c r="T463" s="27">
        <v>0</v>
      </c>
      <c r="U463" s="27">
        <v>33866.922755000007</v>
      </c>
      <c r="V463" s="28">
        <f t="shared" si="111"/>
        <v>0</v>
      </c>
    </row>
    <row r="464" spans="2:22" x14ac:dyDescent="0.2">
      <c r="B464" s="26" t="s">
        <v>104</v>
      </c>
      <c r="C464" s="26" t="s">
        <v>119</v>
      </c>
      <c r="D464" s="26">
        <f t="shared" si="112"/>
        <v>379000</v>
      </c>
      <c r="E464" s="36">
        <v>379</v>
      </c>
      <c r="F464" s="26" t="s">
        <v>123</v>
      </c>
      <c r="G464" s="27">
        <v>2358566.73</v>
      </c>
      <c r="I464" s="37">
        <v>2.4299999999999999E-2</v>
      </c>
      <c r="J464" s="28">
        <f t="shared" si="113"/>
        <v>57313.171538999995</v>
      </c>
      <c r="L464" s="37">
        <v>2.7400000000000001E-2</v>
      </c>
      <c r="N464" s="28">
        <f t="shared" si="114"/>
        <v>64624.728402000001</v>
      </c>
      <c r="O464" s="28">
        <f t="shared" si="115"/>
        <v>7311.5568630000053</v>
      </c>
      <c r="Q464" s="27">
        <v>0</v>
      </c>
      <c r="R464" s="27">
        <v>0</v>
      </c>
      <c r="S464" s="27">
        <v>0</v>
      </c>
      <c r="T464" s="27">
        <v>0</v>
      </c>
      <c r="U464" s="27">
        <v>7311.5568630000053</v>
      </c>
      <c r="V464" s="28">
        <f t="shared" si="111"/>
        <v>0</v>
      </c>
    </row>
    <row r="465" spans="2:22" x14ac:dyDescent="0.2">
      <c r="B465" s="26" t="s">
        <v>104</v>
      </c>
      <c r="C465" s="26" t="s">
        <v>119</v>
      </c>
      <c r="D465" s="26">
        <f t="shared" si="112"/>
        <v>380000</v>
      </c>
      <c r="E465" s="36">
        <v>380</v>
      </c>
      <c r="F465" s="26" t="s">
        <v>124</v>
      </c>
      <c r="G465" s="27">
        <v>109088490.62</v>
      </c>
      <c r="I465" s="37">
        <v>1.6800000000000002E-2</v>
      </c>
      <c r="J465" s="28">
        <f t="shared" si="113"/>
        <v>1832686.6424160004</v>
      </c>
      <c r="L465" s="139">
        <v>2.0899999999999998E-2</v>
      </c>
      <c r="N465" s="28">
        <f t="shared" si="114"/>
        <v>2279949.4539580001</v>
      </c>
      <c r="O465" s="28">
        <f t="shared" si="115"/>
        <v>447262.81154199969</v>
      </c>
      <c r="Q465" s="27">
        <v>0</v>
      </c>
      <c r="R465" s="27">
        <v>0</v>
      </c>
      <c r="S465" s="27">
        <v>0</v>
      </c>
      <c r="T465" s="27">
        <v>0</v>
      </c>
      <c r="U465" s="27">
        <v>447263</v>
      </c>
      <c r="V465" s="28">
        <f t="shared" si="111"/>
        <v>0.18845800030976534</v>
      </c>
    </row>
    <row r="466" spans="2:22" x14ac:dyDescent="0.2">
      <c r="B466" s="26" t="s">
        <v>104</v>
      </c>
      <c r="C466" s="26" t="s">
        <v>119</v>
      </c>
      <c r="D466" s="26">
        <f t="shared" si="112"/>
        <v>381000</v>
      </c>
      <c r="E466" s="36">
        <v>381</v>
      </c>
      <c r="F466" s="26" t="s">
        <v>75</v>
      </c>
      <c r="G466" s="27">
        <v>44070968.350000001</v>
      </c>
      <c r="I466" s="37">
        <v>3.1899999999999998E-2</v>
      </c>
      <c r="J466" s="28">
        <f t="shared" si="113"/>
        <v>1405863.8903649999</v>
      </c>
      <c r="L466" s="37">
        <v>3.3599999999999998E-2</v>
      </c>
      <c r="N466" s="28">
        <f t="shared" si="114"/>
        <v>1480784.5365599999</v>
      </c>
      <c r="O466" s="28">
        <f t="shared" si="115"/>
        <v>74920.646195000038</v>
      </c>
      <c r="Q466" s="27">
        <v>0</v>
      </c>
      <c r="R466" s="27">
        <v>0</v>
      </c>
      <c r="S466" s="27">
        <v>0</v>
      </c>
      <c r="T466" s="27">
        <v>0</v>
      </c>
      <c r="U466" s="27">
        <v>74920.646195000038</v>
      </c>
      <c r="V466" s="28">
        <f t="shared" si="111"/>
        <v>0</v>
      </c>
    </row>
    <row r="467" spans="2:22" x14ac:dyDescent="0.2">
      <c r="B467" s="26" t="s">
        <v>104</v>
      </c>
      <c r="C467" s="26" t="s">
        <v>119</v>
      </c>
      <c r="D467" s="26">
        <f t="shared" si="112"/>
        <v>385000</v>
      </c>
      <c r="E467" s="36">
        <v>385</v>
      </c>
      <c r="F467" s="26" t="s">
        <v>125</v>
      </c>
      <c r="G467" s="27">
        <v>2131468.15</v>
      </c>
      <c r="I467" s="37">
        <v>1.2900000000000002E-2</v>
      </c>
      <c r="J467" s="28">
        <f t="shared" si="113"/>
        <v>27495.939135000004</v>
      </c>
      <c r="L467" s="37">
        <v>1.43E-2</v>
      </c>
      <c r="N467" s="28">
        <f t="shared" si="114"/>
        <v>30479.994544999998</v>
      </c>
      <c r="O467" s="28">
        <f t="shared" si="115"/>
        <v>2984.0554099999936</v>
      </c>
      <c r="Q467" s="27">
        <v>0</v>
      </c>
      <c r="R467" s="27">
        <v>0</v>
      </c>
      <c r="S467" s="27">
        <v>0</v>
      </c>
      <c r="T467" s="27">
        <v>0</v>
      </c>
      <c r="U467" s="27">
        <v>2984.0554099999936</v>
      </c>
      <c r="V467" s="28">
        <f t="shared" si="111"/>
        <v>0</v>
      </c>
    </row>
    <row r="468" spans="2:22" x14ac:dyDescent="0.2">
      <c r="B468" s="39" t="s">
        <v>104</v>
      </c>
      <c r="C468" s="39" t="s">
        <v>119</v>
      </c>
      <c r="D468" s="39">
        <f t="shared" si="112"/>
        <v>387000</v>
      </c>
      <c r="E468" s="36">
        <v>387</v>
      </c>
      <c r="F468" s="26" t="s">
        <v>117</v>
      </c>
      <c r="G468" s="27">
        <v>539.29</v>
      </c>
      <c r="I468" s="37">
        <v>0.01</v>
      </c>
      <c r="J468" s="28">
        <v>0</v>
      </c>
      <c r="L468" s="43">
        <v>0</v>
      </c>
      <c r="N468" s="28">
        <f t="shared" si="114"/>
        <v>0</v>
      </c>
      <c r="O468" s="28">
        <f t="shared" si="115"/>
        <v>0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  <c r="V468" s="28">
        <f t="shared" si="111"/>
        <v>0</v>
      </c>
    </row>
    <row r="469" spans="2:22" x14ac:dyDescent="0.2">
      <c r="F469" s="26" t="s">
        <v>38</v>
      </c>
      <c r="G469" s="40">
        <f>SUM(G460:G468)</f>
        <v>395348010.60000002</v>
      </c>
      <c r="J469" s="40">
        <f>SUM(J460:J468)</f>
        <v>7970606.0940469997</v>
      </c>
      <c r="N469" s="40">
        <f>SUM(N460:N468)</f>
        <v>8420852.5722829998</v>
      </c>
      <c r="O469" s="40">
        <f>SUM(O460:O468)</f>
        <v>450246.47823600011</v>
      </c>
      <c r="Q469" s="40">
        <f>SUM(Q460:Q468)</f>
        <v>0</v>
      </c>
      <c r="R469" s="40">
        <f>SUM(R460:R468)</f>
        <v>0</v>
      </c>
      <c r="S469" s="40">
        <f>SUM(S460:S468)</f>
        <v>0</v>
      </c>
      <c r="T469" s="40">
        <f>SUM(T460:T468)</f>
        <v>0</v>
      </c>
      <c r="U469" s="40">
        <f>SUM(U460:U468)</f>
        <v>450247.08249400003</v>
      </c>
      <c r="V469" s="28">
        <f t="shared" si="111"/>
        <v>0.60425799991935492</v>
      </c>
    </row>
    <row r="470" spans="2:22" x14ac:dyDescent="0.2">
      <c r="J470" s="28"/>
      <c r="N470" s="28"/>
      <c r="O470" s="28"/>
      <c r="Q470" s="28"/>
      <c r="R470" s="28"/>
      <c r="S470" s="28"/>
      <c r="T470" s="28"/>
      <c r="U470" s="28"/>
      <c r="V470" s="28">
        <f t="shared" si="111"/>
        <v>0</v>
      </c>
    </row>
    <row r="471" spans="2:22" x14ac:dyDescent="0.2">
      <c r="E471" s="26" t="s">
        <v>127</v>
      </c>
      <c r="J471" s="28"/>
      <c r="N471" s="28"/>
      <c r="O471" s="28"/>
      <c r="Q471" s="28"/>
      <c r="R471" s="28"/>
      <c r="S471" s="28"/>
      <c r="T471" s="28"/>
      <c r="U471" s="28"/>
      <c r="V471" s="28">
        <f t="shared" si="111"/>
        <v>0</v>
      </c>
    </row>
    <row r="472" spans="2:22" x14ac:dyDescent="0.2">
      <c r="B472" s="26" t="s">
        <v>104</v>
      </c>
      <c r="C472" s="26" t="s">
        <v>82</v>
      </c>
      <c r="D472" s="26">
        <f t="shared" ref="D472:D480" si="116">E472*1000</f>
        <v>374400</v>
      </c>
      <c r="E472" s="26">
        <v>374.4</v>
      </c>
      <c r="F472" s="26" t="s">
        <v>69</v>
      </c>
      <c r="G472" s="27">
        <v>313122.78000000003</v>
      </c>
      <c r="I472" s="37">
        <v>2.01E-2</v>
      </c>
      <c r="J472" s="28">
        <f t="shared" ref="J472:J480" si="117">G472*I472</f>
        <v>6293.7678780000006</v>
      </c>
      <c r="L472" s="37">
        <v>1.66E-2</v>
      </c>
      <c r="N472" s="28">
        <f t="shared" ref="N472:N480" si="118">G472*L472</f>
        <v>5197.8381480000007</v>
      </c>
      <c r="O472" s="28">
        <f t="shared" ref="O472:O480" si="119">N472-J472</f>
        <v>-1095.9297299999998</v>
      </c>
      <c r="Q472" s="27">
        <v>0</v>
      </c>
      <c r="R472" s="27">
        <v>0</v>
      </c>
      <c r="S472" s="27">
        <v>-1095.9297299999998</v>
      </c>
      <c r="T472" s="27">
        <v>0</v>
      </c>
      <c r="U472" s="27">
        <v>0</v>
      </c>
      <c r="V472" s="28">
        <f t="shared" si="111"/>
        <v>0</v>
      </c>
    </row>
    <row r="473" spans="2:22" x14ac:dyDescent="0.2">
      <c r="B473" s="26" t="s">
        <v>104</v>
      </c>
      <c r="C473" s="26" t="s">
        <v>82</v>
      </c>
      <c r="D473" s="26">
        <f t="shared" si="116"/>
        <v>375000</v>
      </c>
      <c r="E473" s="36">
        <v>375</v>
      </c>
      <c r="F473" s="26" t="s">
        <v>31</v>
      </c>
      <c r="G473" s="27">
        <v>804175.05</v>
      </c>
      <c r="I473" s="37">
        <v>1.83E-2</v>
      </c>
      <c r="J473" s="28">
        <f t="shared" si="117"/>
        <v>14716.403415000001</v>
      </c>
      <c r="L473" s="37">
        <v>1.8800000000000001E-2</v>
      </c>
      <c r="N473" s="28">
        <f t="shared" si="118"/>
        <v>15118.490940000002</v>
      </c>
      <c r="O473" s="28">
        <f t="shared" si="119"/>
        <v>402.08752500000082</v>
      </c>
      <c r="Q473" s="27">
        <v>0</v>
      </c>
      <c r="R473" s="27">
        <v>0</v>
      </c>
      <c r="S473" s="27">
        <v>402.08752500000082</v>
      </c>
      <c r="T473" s="27">
        <v>0</v>
      </c>
      <c r="U473" s="27">
        <v>0</v>
      </c>
      <c r="V473" s="28">
        <f t="shared" si="111"/>
        <v>0</v>
      </c>
    </row>
    <row r="474" spans="2:22" x14ac:dyDescent="0.2">
      <c r="B474" s="26" t="s">
        <v>104</v>
      </c>
      <c r="C474" s="26" t="s">
        <v>82</v>
      </c>
      <c r="D474" s="26">
        <f t="shared" si="116"/>
        <v>376000</v>
      </c>
      <c r="E474" s="36">
        <v>376</v>
      </c>
      <c r="F474" s="26" t="s">
        <v>121</v>
      </c>
      <c r="G474" s="27">
        <v>240520750.77000001</v>
      </c>
      <c r="I474" s="37">
        <v>2.3900399999999999E-2</v>
      </c>
      <c r="J474" s="28">
        <f t="shared" si="117"/>
        <v>5748542.1517033083</v>
      </c>
      <c r="L474" s="139">
        <v>2.2200000000000001E-2</v>
      </c>
      <c r="N474" s="28">
        <f t="shared" si="118"/>
        <v>5339560.6670940006</v>
      </c>
      <c r="O474" s="28">
        <f t="shared" si="119"/>
        <v>-408981.48460930772</v>
      </c>
      <c r="Q474" s="27">
        <v>0</v>
      </c>
      <c r="R474" s="27">
        <v>0</v>
      </c>
      <c r="S474" s="27">
        <v>-408981</v>
      </c>
      <c r="T474" s="27">
        <v>0</v>
      </c>
      <c r="U474" s="27">
        <v>0</v>
      </c>
      <c r="V474" s="28">
        <f t="shared" si="111"/>
        <v>0.48460930772125721</v>
      </c>
    </row>
    <row r="475" spans="2:22" x14ac:dyDescent="0.2">
      <c r="B475" s="26" t="s">
        <v>104</v>
      </c>
      <c r="C475" s="26" t="s">
        <v>82</v>
      </c>
      <c r="D475" s="26">
        <f t="shared" si="116"/>
        <v>378000</v>
      </c>
      <c r="E475" s="36">
        <v>378</v>
      </c>
      <c r="F475" s="26" t="s">
        <v>122</v>
      </c>
      <c r="G475" s="27">
        <v>4009358.65</v>
      </c>
      <c r="I475" s="37">
        <v>3.5799999999999998E-2</v>
      </c>
      <c r="J475" s="28">
        <f t="shared" si="117"/>
        <v>143535.03967</v>
      </c>
      <c r="L475" s="37">
        <v>3.3700000000000001E-2</v>
      </c>
      <c r="N475" s="28">
        <f t="shared" si="118"/>
        <v>135115.386505</v>
      </c>
      <c r="O475" s="28">
        <f t="shared" si="119"/>
        <v>-8419.6531649999961</v>
      </c>
      <c r="Q475" s="27">
        <v>0</v>
      </c>
      <c r="R475" s="27">
        <v>0</v>
      </c>
      <c r="S475" s="27">
        <v>-8419.6531649999961</v>
      </c>
      <c r="T475" s="27">
        <v>0</v>
      </c>
      <c r="U475" s="27">
        <v>0</v>
      </c>
      <c r="V475" s="28">
        <f t="shared" si="111"/>
        <v>0</v>
      </c>
    </row>
    <row r="476" spans="2:22" x14ac:dyDescent="0.2">
      <c r="B476" s="26" t="s">
        <v>104</v>
      </c>
      <c r="C476" s="26" t="s">
        <v>82</v>
      </c>
      <c r="D476" s="26">
        <f t="shared" si="116"/>
        <v>379000</v>
      </c>
      <c r="E476" s="36">
        <v>379</v>
      </c>
      <c r="F476" s="26" t="s">
        <v>123</v>
      </c>
      <c r="G476" s="27">
        <v>1887033.65</v>
      </c>
      <c r="I476" s="37">
        <v>2.8700000000000003E-2</v>
      </c>
      <c r="J476" s="28">
        <f t="shared" si="117"/>
        <v>54157.865755000006</v>
      </c>
      <c r="L476" s="37">
        <v>2.6599999999999999E-2</v>
      </c>
      <c r="N476" s="28">
        <f t="shared" si="118"/>
        <v>50195.095089999995</v>
      </c>
      <c r="O476" s="28">
        <f t="shared" si="119"/>
        <v>-3962.7706650000109</v>
      </c>
      <c r="Q476" s="27">
        <v>0</v>
      </c>
      <c r="R476" s="27">
        <v>0</v>
      </c>
      <c r="S476" s="27">
        <v>-3962.7706650000109</v>
      </c>
      <c r="T476" s="27">
        <v>0</v>
      </c>
      <c r="U476" s="27">
        <v>0</v>
      </c>
      <c r="V476" s="28">
        <f t="shared" si="111"/>
        <v>0</v>
      </c>
    </row>
    <row r="477" spans="2:22" x14ac:dyDescent="0.2">
      <c r="B477" s="26" t="s">
        <v>104</v>
      </c>
      <c r="C477" s="26" t="s">
        <v>82</v>
      </c>
      <c r="D477" s="26">
        <f t="shared" si="116"/>
        <v>380000</v>
      </c>
      <c r="E477" s="36">
        <v>380</v>
      </c>
      <c r="F477" s="26" t="s">
        <v>124</v>
      </c>
      <c r="G477" s="27">
        <v>180002835.69999999</v>
      </c>
      <c r="I477" s="37">
        <v>2.4199999999999999E-2</v>
      </c>
      <c r="J477" s="28">
        <f t="shared" si="117"/>
        <v>4356068.6239399994</v>
      </c>
      <c r="L477" s="139">
        <v>2.3E-2</v>
      </c>
      <c r="N477" s="28">
        <f t="shared" si="118"/>
        <v>4140065.2210999997</v>
      </c>
      <c r="O477" s="28">
        <f t="shared" si="119"/>
        <v>-216003.40283999965</v>
      </c>
      <c r="Q477" s="27">
        <v>0</v>
      </c>
      <c r="R477" s="27">
        <v>0</v>
      </c>
      <c r="S477" s="27">
        <v>-216003</v>
      </c>
      <c r="T477" s="27">
        <v>0</v>
      </c>
      <c r="U477" s="27">
        <v>0</v>
      </c>
      <c r="V477" s="28">
        <f t="shared" si="111"/>
        <v>0.40283999964594841</v>
      </c>
    </row>
    <row r="478" spans="2:22" x14ac:dyDescent="0.2">
      <c r="B478" s="26" t="s">
        <v>104</v>
      </c>
      <c r="C478" s="26" t="s">
        <v>82</v>
      </c>
      <c r="D478" s="26">
        <f t="shared" si="116"/>
        <v>381000</v>
      </c>
      <c r="E478" s="36">
        <v>381</v>
      </c>
      <c r="F478" s="26" t="s">
        <v>75</v>
      </c>
      <c r="G478" s="27">
        <v>50959388.850000001</v>
      </c>
      <c r="I478" s="37">
        <v>3.2399999999999998E-2</v>
      </c>
      <c r="J478" s="28">
        <f t="shared" si="117"/>
        <v>1651084.1987399999</v>
      </c>
      <c r="L478" s="37">
        <v>3.0899999999999997E-2</v>
      </c>
      <c r="N478" s="28">
        <f t="shared" si="118"/>
        <v>1574645.1154649998</v>
      </c>
      <c r="O478" s="28">
        <f t="shared" si="119"/>
        <v>-76439.083275000099</v>
      </c>
      <c r="Q478" s="27">
        <v>0</v>
      </c>
      <c r="R478" s="27">
        <v>0</v>
      </c>
      <c r="S478" s="27">
        <v>-76439.083275000099</v>
      </c>
      <c r="T478" s="27">
        <v>0</v>
      </c>
      <c r="U478" s="27">
        <v>0</v>
      </c>
      <c r="V478" s="28">
        <f t="shared" si="111"/>
        <v>0</v>
      </c>
    </row>
    <row r="479" spans="2:22" x14ac:dyDescent="0.2">
      <c r="B479" s="110" t="s">
        <v>104</v>
      </c>
      <c r="C479" s="110" t="s">
        <v>82</v>
      </c>
      <c r="D479" s="110">
        <v>381121</v>
      </c>
      <c r="E479" s="111">
        <v>381.12099999999998</v>
      </c>
      <c r="F479" s="110"/>
      <c r="G479" s="112">
        <v>4076143.95</v>
      </c>
      <c r="H479" s="110"/>
      <c r="I479" s="114">
        <v>6.6600000000000006E-2</v>
      </c>
      <c r="J479" s="115">
        <f t="shared" si="117"/>
        <v>271471.18707000004</v>
      </c>
      <c r="K479" s="110"/>
      <c r="L479" s="114">
        <v>6.6600000000000006E-2</v>
      </c>
      <c r="N479" s="28">
        <f>G479*L479</f>
        <v>271471.18707000004</v>
      </c>
      <c r="O479" s="28">
        <f>N479-J479</f>
        <v>0</v>
      </c>
      <c r="Q479" s="27"/>
      <c r="R479" s="27"/>
      <c r="S479" s="27">
        <v>0</v>
      </c>
      <c r="T479" s="27"/>
      <c r="U479" s="27"/>
      <c r="V479" s="28">
        <f t="shared" si="111"/>
        <v>0</v>
      </c>
    </row>
    <row r="480" spans="2:22" x14ac:dyDescent="0.2">
      <c r="B480" s="26" t="s">
        <v>104</v>
      </c>
      <c r="C480" s="26" t="s">
        <v>82</v>
      </c>
      <c r="D480" s="26">
        <f t="shared" si="116"/>
        <v>385000</v>
      </c>
      <c r="E480" s="36">
        <v>385</v>
      </c>
      <c r="F480" s="26" t="s">
        <v>125</v>
      </c>
      <c r="G480" s="27">
        <v>2731063.87</v>
      </c>
      <c r="I480" s="37">
        <v>1.8800000000000001E-2</v>
      </c>
      <c r="J480" s="28">
        <f t="shared" si="117"/>
        <v>51344.000756000001</v>
      </c>
      <c r="L480" s="139">
        <v>1.3599999999999999E-2</v>
      </c>
      <c r="N480" s="28">
        <f t="shared" si="118"/>
        <v>37142.468631999996</v>
      </c>
      <c r="O480" s="28">
        <f t="shared" si="119"/>
        <v>-14201.532124000005</v>
      </c>
      <c r="Q480" s="27">
        <v>0</v>
      </c>
      <c r="R480" s="27">
        <v>0</v>
      </c>
      <c r="S480" s="27">
        <v>-14202</v>
      </c>
      <c r="T480" s="27">
        <v>0</v>
      </c>
      <c r="U480" s="27">
        <v>0</v>
      </c>
      <c r="V480" s="28">
        <f t="shared" si="111"/>
        <v>-0.46787599999515805</v>
      </c>
    </row>
    <row r="481" spans="2:22" x14ac:dyDescent="0.2">
      <c r="F481" s="26" t="s">
        <v>38</v>
      </c>
      <c r="G481" s="40">
        <f>SUM(G472:G480)</f>
        <v>485303873.27000004</v>
      </c>
      <c r="J481" s="40">
        <f>SUM(J472:J480)</f>
        <v>12297213.238927307</v>
      </c>
      <c r="N481" s="40">
        <f>SUM(N472:N480)</f>
        <v>11568511.470044</v>
      </c>
      <c r="O481" s="40">
        <f>SUM(O472:O480)</f>
        <v>-728701.76888330758</v>
      </c>
      <c r="Q481" s="40">
        <f>SUM(Q472:Q480)</f>
        <v>0</v>
      </c>
      <c r="R481" s="40">
        <f>SUM(R472:R480)</f>
        <v>0</v>
      </c>
      <c r="S481" s="40">
        <f>SUM(S472:S480)</f>
        <v>-728701.34931000019</v>
      </c>
      <c r="T481" s="40">
        <f>SUM(T472:T480)</f>
        <v>0</v>
      </c>
      <c r="U481" s="40">
        <f>SUM(U472:U480)</f>
        <v>0</v>
      </c>
      <c r="V481" s="28">
        <f t="shared" si="111"/>
        <v>0.41957330738659948</v>
      </c>
    </row>
    <row r="482" spans="2:22" x14ac:dyDescent="0.2">
      <c r="J482" s="28"/>
      <c r="N482" s="28"/>
      <c r="O482" s="28"/>
      <c r="Q482" s="28"/>
      <c r="R482" s="28"/>
      <c r="S482" s="28"/>
      <c r="T482" s="28"/>
      <c r="U482" s="28"/>
      <c r="V482" s="28">
        <f t="shared" si="111"/>
        <v>0</v>
      </c>
    </row>
    <row r="483" spans="2:22" x14ac:dyDescent="0.2">
      <c r="E483" s="26" t="s">
        <v>128</v>
      </c>
      <c r="J483" s="28"/>
      <c r="N483" s="28"/>
      <c r="O483" s="28"/>
      <c r="Q483" s="28"/>
      <c r="R483" s="28"/>
      <c r="S483" s="28"/>
      <c r="T483" s="28"/>
      <c r="U483" s="28"/>
      <c r="V483" s="28">
        <f t="shared" si="111"/>
        <v>0</v>
      </c>
    </row>
    <row r="484" spans="2:22" x14ac:dyDescent="0.2">
      <c r="B484" s="26" t="s">
        <v>104</v>
      </c>
      <c r="C484" s="26" t="s">
        <v>58</v>
      </c>
      <c r="D484" s="26">
        <f>E484*1000</f>
        <v>391100</v>
      </c>
      <c r="E484" s="26">
        <v>391.1</v>
      </c>
      <c r="F484" s="26" t="s">
        <v>129</v>
      </c>
      <c r="G484" s="27">
        <v>0</v>
      </c>
      <c r="I484" s="37">
        <v>0.1983</v>
      </c>
      <c r="J484" s="28">
        <f>G484*I484</f>
        <v>0</v>
      </c>
      <c r="L484" s="37">
        <v>0.2</v>
      </c>
      <c r="N484" s="28">
        <f>G484*L484</f>
        <v>0</v>
      </c>
      <c r="O484" s="28">
        <f>N484-J484</f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  <c r="V484" s="28">
        <f t="shared" si="111"/>
        <v>0</v>
      </c>
    </row>
    <row r="485" spans="2:22" x14ac:dyDescent="0.2">
      <c r="B485" s="26" t="s">
        <v>104</v>
      </c>
      <c r="C485" s="26" t="s">
        <v>58</v>
      </c>
      <c r="D485" s="26">
        <f>E485*1000</f>
        <v>394000</v>
      </c>
      <c r="E485" s="36">
        <v>394</v>
      </c>
      <c r="F485" s="26" t="s">
        <v>89</v>
      </c>
      <c r="G485" s="27">
        <v>381730.85</v>
      </c>
      <c r="I485" s="37">
        <v>0.04</v>
      </c>
      <c r="J485" s="28">
        <f>G485*I485</f>
        <v>15269.233999999999</v>
      </c>
      <c r="L485" s="37">
        <v>0.05</v>
      </c>
      <c r="N485" s="28">
        <f>G485*L485</f>
        <v>19086.5425</v>
      </c>
      <c r="O485" s="28">
        <f>N485-J485</f>
        <v>3817.308500000001</v>
      </c>
      <c r="Q485" s="27">
        <v>0</v>
      </c>
      <c r="R485" s="27">
        <v>0</v>
      </c>
      <c r="S485" s="27">
        <v>2637.7601735000007</v>
      </c>
      <c r="T485" s="27">
        <v>1179.5483265000012</v>
      </c>
      <c r="U485" s="27">
        <v>0</v>
      </c>
      <c r="V485" s="28">
        <f t="shared" si="111"/>
        <v>0</v>
      </c>
    </row>
    <row r="486" spans="2:22" x14ac:dyDescent="0.2">
      <c r="B486" s="26" t="s">
        <v>104</v>
      </c>
      <c r="C486" s="26" t="s">
        <v>58</v>
      </c>
      <c r="D486" s="26">
        <f>E486*1000</f>
        <v>395000</v>
      </c>
      <c r="E486" s="36">
        <v>395</v>
      </c>
      <c r="F486" s="26" t="s">
        <v>91</v>
      </c>
      <c r="G486" s="27">
        <v>93418.63</v>
      </c>
      <c r="I486" s="37">
        <v>0.16739999999999999</v>
      </c>
      <c r="J486" s="28">
        <f>G486*I486</f>
        <v>15638.278662000001</v>
      </c>
      <c r="L486" s="37">
        <v>6.6699999999999995E-2</v>
      </c>
      <c r="N486" s="28">
        <f>G486*L486</f>
        <v>6231.0226210000001</v>
      </c>
      <c r="O486" s="28">
        <f>N486-J486</f>
        <v>-9407.2560410000006</v>
      </c>
      <c r="Q486" s="27">
        <v>0</v>
      </c>
      <c r="R486" s="27">
        <v>0</v>
      </c>
      <c r="S486" s="27">
        <v>-6500.4139243310001</v>
      </c>
      <c r="T486" s="27">
        <v>-2906.8421166690005</v>
      </c>
      <c r="U486" s="27">
        <v>0</v>
      </c>
      <c r="V486" s="28">
        <f t="shared" si="111"/>
        <v>0</v>
      </c>
    </row>
    <row r="487" spans="2:22" x14ac:dyDescent="0.2">
      <c r="F487" s="26" t="s">
        <v>38</v>
      </c>
      <c r="G487" s="40">
        <f>SUM(G484:G486)</f>
        <v>475149.48</v>
      </c>
      <c r="J487" s="40">
        <f>SUM(J484:J486)</f>
        <v>30907.512662000001</v>
      </c>
      <c r="N487" s="40">
        <f>SUM(N484:N486)</f>
        <v>25317.565121</v>
      </c>
      <c r="O487" s="40">
        <f>SUM(O484:O486)</f>
        <v>-5589.9475409999995</v>
      </c>
      <c r="Q487" s="40">
        <f>SUM(Q484:Q486)</f>
        <v>0</v>
      </c>
      <c r="R487" s="40">
        <f>SUM(R484:R486)</f>
        <v>0</v>
      </c>
      <c r="S487" s="40">
        <f>SUM(S484:S486)</f>
        <v>-3862.6537508309993</v>
      </c>
      <c r="T487" s="40">
        <f>SUM(T484:T486)</f>
        <v>-1727.2937901689993</v>
      </c>
      <c r="U487" s="40">
        <f>SUM(U484:U486)</f>
        <v>0</v>
      </c>
      <c r="V487" s="28">
        <f t="shared" si="111"/>
        <v>0</v>
      </c>
    </row>
    <row r="488" spans="2:22" x14ac:dyDescent="0.2">
      <c r="J488" s="28"/>
      <c r="N488" s="28"/>
      <c r="O488" s="28"/>
      <c r="Q488" s="28"/>
      <c r="R488" s="28"/>
      <c r="S488" s="28"/>
      <c r="T488" s="28"/>
      <c r="U488" s="28"/>
      <c r="V488" s="28">
        <f t="shared" si="111"/>
        <v>0</v>
      </c>
    </row>
    <row r="489" spans="2:22" x14ac:dyDescent="0.2">
      <c r="E489" s="26" t="s">
        <v>181</v>
      </c>
      <c r="J489" s="28"/>
      <c r="N489" s="28"/>
      <c r="O489" s="28"/>
      <c r="Q489" s="28"/>
      <c r="R489" s="28"/>
      <c r="S489" s="28"/>
      <c r="T489" s="28"/>
      <c r="U489" s="28"/>
      <c r="V489" s="28">
        <f t="shared" si="111"/>
        <v>0</v>
      </c>
    </row>
    <row r="490" spans="2:22" x14ac:dyDescent="0.2">
      <c r="B490" s="26" t="s">
        <v>104</v>
      </c>
      <c r="C490" s="26" t="s">
        <v>68</v>
      </c>
      <c r="D490" s="26">
        <f>E490*1000</f>
        <v>394000</v>
      </c>
      <c r="E490" s="36">
        <v>394</v>
      </c>
      <c r="F490" s="26" t="s">
        <v>89</v>
      </c>
      <c r="G490" s="27">
        <v>299657.83</v>
      </c>
      <c r="I490" s="37">
        <v>0.04</v>
      </c>
      <c r="J490" s="28">
        <f>G490*I490</f>
        <v>11986.313200000001</v>
      </c>
      <c r="L490" s="37">
        <v>0.05</v>
      </c>
      <c r="N490" s="28">
        <f>G490*L490</f>
        <v>14982.891500000002</v>
      </c>
      <c r="O490" s="28">
        <f>N490-J490</f>
        <v>2996.578300000001</v>
      </c>
      <c r="Q490" s="27">
        <v>0</v>
      </c>
      <c r="R490" s="27">
        <v>0</v>
      </c>
      <c r="S490" s="27">
        <v>0</v>
      </c>
      <c r="T490" s="27">
        <v>2996.578300000001</v>
      </c>
      <c r="U490" s="27">
        <v>0</v>
      </c>
      <c r="V490" s="28">
        <f t="shared" si="111"/>
        <v>0</v>
      </c>
    </row>
    <row r="491" spans="2:22" x14ac:dyDescent="0.2">
      <c r="B491" s="26" t="s">
        <v>104</v>
      </c>
      <c r="C491" s="26" t="s">
        <v>68</v>
      </c>
      <c r="D491" s="26">
        <f>E491*1000</f>
        <v>395000</v>
      </c>
      <c r="E491" s="36">
        <v>395</v>
      </c>
      <c r="F491" s="26" t="s">
        <v>91</v>
      </c>
      <c r="G491" s="27">
        <v>0</v>
      </c>
      <c r="I491" s="37">
        <v>0.16739999999999999</v>
      </c>
      <c r="J491" s="28">
        <f>G491*I491</f>
        <v>0</v>
      </c>
      <c r="L491" s="37">
        <v>6.6699999999999995E-2</v>
      </c>
      <c r="N491" s="28">
        <f>G491*L491</f>
        <v>0</v>
      </c>
      <c r="O491" s="28">
        <f>N491-J491</f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  <c r="V491" s="28">
        <f t="shared" si="111"/>
        <v>0</v>
      </c>
    </row>
    <row r="492" spans="2:22" x14ac:dyDescent="0.2">
      <c r="E492" s="36"/>
      <c r="G492" s="27"/>
      <c r="I492" s="37"/>
      <c r="J492" s="28"/>
      <c r="L492" s="37"/>
      <c r="N492" s="28"/>
      <c r="O492" s="28"/>
      <c r="Q492" s="27"/>
      <c r="R492" s="27"/>
      <c r="S492" s="27"/>
      <c r="T492" s="27"/>
      <c r="U492" s="27"/>
      <c r="V492" s="28">
        <f t="shared" si="111"/>
        <v>0</v>
      </c>
    </row>
    <row r="493" spans="2:22" x14ac:dyDescent="0.2">
      <c r="B493" s="26" t="s">
        <v>104</v>
      </c>
      <c r="C493" s="26" t="s">
        <v>68</v>
      </c>
      <c r="D493" s="26">
        <f>E493*1000</f>
        <v>397000</v>
      </c>
      <c r="E493" s="36">
        <v>397</v>
      </c>
      <c r="F493" s="26" t="s">
        <v>92</v>
      </c>
      <c r="G493" s="27">
        <v>472564.85</v>
      </c>
      <c r="I493" s="37">
        <v>2.86E-2</v>
      </c>
      <c r="J493" s="28"/>
      <c r="L493" s="37">
        <v>6.6699999999999995E-2</v>
      </c>
      <c r="N493" s="28"/>
      <c r="O493" s="28"/>
      <c r="Q493" s="27"/>
      <c r="R493" s="27"/>
      <c r="S493" s="27"/>
      <c r="T493" s="27"/>
      <c r="U493" s="27"/>
      <c r="V493" s="28">
        <f t="shared" si="111"/>
        <v>0</v>
      </c>
    </row>
    <row r="494" spans="2:22" x14ac:dyDescent="0.2">
      <c r="E494" s="36"/>
      <c r="F494" s="26" t="s">
        <v>260</v>
      </c>
      <c r="G494" s="27">
        <v>136296.32999999999</v>
      </c>
      <c r="I494" s="37">
        <v>2.86E-2</v>
      </c>
      <c r="J494" s="28">
        <f>G494*I494</f>
        <v>3898.0750379999995</v>
      </c>
      <c r="L494" s="45">
        <v>0</v>
      </c>
      <c r="N494" s="28">
        <f>G494*L494</f>
        <v>0</v>
      </c>
      <c r="O494" s="28">
        <f>N494-J494</f>
        <v>-3898.0750379999995</v>
      </c>
      <c r="Q494" s="27">
        <v>0</v>
      </c>
      <c r="R494" s="27">
        <v>0</v>
      </c>
      <c r="S494" s="27">
        <v>0</v>
      </c>
      <c r="T494" s="27">
        <v>-3898.0750379999995</v>
      </c>
      <c r="U494" s="27">
        <v>0</v>
      </c>
      <c r="V494" s="28">
        <f t="shared" si="111"/>
        <v>0</v>
      </c>
    </row>
    <row r="495" spans="2:22" x14ac:dyDescent="0.2">
      <c r="E495" s="36"/>
      <c r="F495" s="26" t="s">
        <v>261</v>
      </c>
      <c r="G495" s="27">
        <f>G493-G494</f>
        <v>336268.52</v>
      </c>
      <c r="I495" s="37">
        <v>2.86E-2</v>
      </c>
      <c r="J495" s="28">
        <f>G495*I495</f>
        <v>9617.2796720000006</v>
      </c>
      <c r="L495" s="37">
        <v>6.6699999999999995E-2</v>
      </c>
      <c r="N495" s="28">
        <f>G495*L495</f>
        <v>22429.110283999999</v>
      </c>
      <c r="O495" s="28">
        <f>N495-J495</f>
        <v>12811.830611999998</v>
      </c>
      <c r="Q495" s="27">
        <v>0</v>
      </c>
      <c r="R495" s="27">
        <v>0</v>
      </c>
      <c r="S495" s="27">
        <v>0</v>
      </c>
      <c r="T495" s="27">
        <v>12811.830611999998</v>
      </c>
      <c r="U495" s="27">
        <v>0</v>
      </c>
      <c r="V495" s="28">
        <f t="shared" si="111"/>
        <v>0</v>
      </c>
    </row>
    <row r="496" spans="2:22" x14ac:dyDescent="0.2">
      <c r="E496" s="36"/>
      <c r="G496" s="27"/>
      <c r="I496" s="37"/>
      <c r="J496" s="28"/>
      <c r="L496" s="37"/>
      <c r="N496" s="28"/>
      <c r="O496" s="28"/>
      <c r="Q496" s="27"/>
      <c r="R496" s="27"/>
      <c r="S496" s="27"/>
      <c r="T496" s="27"/>
      <c r="U496" s="27"/>
      <c r="V496" s="28">
        <f t="shared" si="111"/>
        <v>0</v>
      </c>
    </row>
    <row r="497" spans="2:22" x14ac:dyDescent="0.2">
      <c r="F497" s="26" t="s">
        <v>38</v>
      </c>
      <c r="G497" s="40">
        <f>SUM(G490:G491,G494:G495)</f>
        <v>772222.68</v>
      </c>
      <c r="J497" s="40">
        <f>SUM(J490:J491,J494:J495)</f>
        <v>25501.66791</v>
      </c>
      <c r="N497" s="40">
        <f>SUM(N490:N491,N494:N495)</f>
        <v>37412.001784</v>
      </c>
      <c r="O497" s="40">
        <f>SUM(O490:O491,O494:O495)</f>
        <v>11910.333874</v>
      </c>
      <c r="Q497" s="40">
        <f>SUM(Q490:Q491,Q494:Q495)</f>
        <v>0</v>
      </c>
      <c r="R497" s="40">
        <f>SUM(R490:R491,R494:R495)</f>
        <v>0</v>
      </c>
      <c r="S497" s="40">
        <f>SUM(S490:S491,S494:S495)</f>
        <v>0</v>
      </c>
      <c r="T497" s="40">
        <f>SUM(T490:T491,T494:T495)</f>
        <v>11910.333874</v>
      </c>
      <c r="U497" s="40">
        <f>SUM(U490:U491,U494:U495)</f>
        <v>0</v>
      </c>
      <c r="V497" s="28">
        <f t="shared" si="111"/>
        <v>0</v>
      </c>
    </row>
    <row r="498" spans="2:22" x14ac:dyDescent="0.2">
      <c r="J498" s="28"/>
      <c r="N498" s="28"/>
      <c r="O498" s="28"/>
      <c r="Q498" s="28"/>
      <c r="R498" s="28"/>
      <c r="S498" s="28"/>
      <c r="T498" s="28"/>
      <c r="U498" s="28"/>
      <c r="V498" s="28">
        <f t="shared" si="111"/>
        <v>0</v>
      </c>
    </row>
    <row r="499" spans="2:22" x14ac:dyDescent="0.2">
      <c r="E499" s="26" t="s">
        <v>182</v>
      </c>
      <c r="J499" s="28"/>
      <c r="N499" s="28"/>
      <c r="O499" s="28"/>
      <c r="Q499" s="28"/>
      <c r="R499" s="28"/>
      <c r="S499" s="28"/>
      <c r="T499" s="28"/>
      <c r="U499" s="28"/>
      <c r="V499" s="28">
        <f t="shared" si="111"/>
        <v>0</v>
      </c>
    </row>
    <row r="500" spans="2:22" x14ac:dyDescent="0.2">
      <c r="B500" s="26" t="s">
        <v>104</v>
      </c>
      <c r="C500" s="26" t="s">
        <v>119</v>
      </c>
      <c r="D500" s="26">
        <f t="shared" ref="D500:D510" si="120">E500*1000</f>
        <v>390100</v>
      </c>
      <c r="E500" s="36">
        <v>390.1</v>
      </c>
      <c r="F500" s="26" t="s">
        <v>31</v>
      </c>
      <c r="G500" s="27">
        <v>3746418.42</v>
      </c>
      <c r="I500" s="37">
        <v>1.46E-2</v>
      </c>
      <c r="J500" s="28">
        <f t="shared" ref="J500:J510" si="121">G500*I500</f>
        <v>54697.708932000001</v>
      </c>
      <c r="L500" s="139">
        <v>2.4500000000000001E-2</v>
      </c>
      <c r="N500" s="28">
        <f t="shared" ref="N500:N510" si="122">G500*L500</f>
        <v>91787.25129</v>
      </c>
      <c r="O500" s="28">
        <f t="shared" ref="O500:O510" si="123">N500-J500</f>
        <v>37089.542357999999</v>
      </c>
      <c r="Q500" s="27">
        <v>0</v>
      </c>
      <c r="R500" s="27">
        <v>0</v>
      </c>
      <c r="S500" s="27">
        <v>0</v>
      </c>
      <c r="T500" s="27">
        <v>0</v>
      </c>
      <c r="U500" s="27">
        <v>37090</v>
      </c>
      <c r="V500" s="28">
        <f t="shared" si="111"/>
        <v>0.45764200000121491</v>
      </c>
    </row>
    <row r="501" spans="2:22" x14ac:dyDescent="0.2">
      <c r="B501" s="26" t="s">
        <v>104</v>
      </c>
      <c r="C501" s="26" t="s">
        <v>119</v>
      </c>
      <c r="D501" s="26">
        <f t="shared" si="120"/>
        <v>391100</v>
      </c>
      <c r="E501" s="36">
        <v>391.1</v>
      </c>
      <c r="F501" s="26" t="s">
        <v>87</v>
      </c>
      <c r="G501" s="27">
        <v>0</v>
      </c>
      <c r="I501" s="37">
        <v>0.2</v>
      </c>
      <c r="J501" s="28">
        <f t="shared" si="121"/>
        <v>0</v>
      </c>
      <c r="L501" s="37">
        <v>0</v>
      </c>
      <c r="N501" s="28">
        <f t="shared" si="122"/>
        <v>0</v>
      </c>
      <c r="O501" s="28">
        <f t="shared" si="123"/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  <c r="V501" s="28">
        <f t="shared" si="111"/>
        <v>0</v>
      </c>
    </row>
    <row r="502" spans="2:22" x14ac:dyDescent="0.2">
      <c r="B502" s="26" t="s">
        <v>104</v>
      </c>
      <c r="C502" s="26" t="s">
        <v>119</v>
      </c>
      <c r="D502" s="26">
        <f t="shared" si="120"/>
        <v>393000</v>
      </c>
      <c r="E502" s="36">
        <v>393</v>
      </c>
      <c r="F502" s="26" t="s">
        <v>88</v>
      </c>
      <c r="G502" s="27">
        <v>24641.82</v>
      </c>
      <c r="I502" s="37">
        <v>4.8899999999999999E-2</v>
      </c>
      <c r="J502" s="28">
        <f t="shared" si="121"/>
        <v>1204.9849979999999</v>
      </c>
      <c r="L502" s="37">
        <v>0.04</v>
      </c>
      <c r="N502" s="28">
        <f t="shared" si="122"/>
        <v>985.67280000000005</v>
      </c>
      <c r="O502" s="28">
        <f t="shared" si="123"/>
        <v>-219.31219799999985</v>
      </c>
      <c r="Q502" s="27">
        <v>0</v>
      </c>
      <c r="R502" s="27">
        <v>0</v>
      </c>
      <c r="S502" s="27">
        <v>0</v>
      </c>
      <c r="T502" s="27">
        <v>0</v>
      </c>
      <c r="U502" s="27">
        <v>-219.31219799999985</v>
      </c>
      <c r="V502" s="28">
        <f t="shared" si="111"/>
        <v>0</v>
      </c>
    </row>
    <row r="503" spans="2:22" x14ac:dyDescent="0.2">
      <c r="B503" s="26" t="s">
        <v>104</v>
      </c>
      <c r="C503" s="26" t="s">
        <v>119</v>
      </c>
      <c r="D503" s="26">
        <f t="shared" si="120"/>
        <v>394000</v>
      </c>
      <c r="E503" s="36">
        <v>394</v>
      </c>
      <c r="F503" s="26" t="s">
        <v>89</v>
      </c>
      <c r="G503" s="27">
        <v>870875.47</v>
      </c>
      <c r="I503" s="37">
        <v>5.3499999999999999E-2</v>
      </c>
      <c r="J503" s="28">
        <f t="shared" si="121"/>
        <v>46591.837645</v>
      </c>
      <c r="L503" s="37">
        <v>0.05</v>
      </c>
      <c r="N503" s="28">
        <f t="shared" si="122"/>
        <v>43543.773500000003</v>
      </c>
      <c r="O503" s="28">
        <f t="shared" si="123"/>
        <v>-3048.0641449999966</v>
      </c>
      <c r="Q503" s="27">
        <v>0</v>
      </c>
      <c r="R503" s="27">
        <v>0</v>
      </c>
      <c r="S503" s="27">
        <v>0</v>
      </c>
      <c r="T503" s="27">
        <v>0</v>
      </c>
      <c r="U503" s="27">
        <v>-3048.0641449999966</v>
      </c>
      <c r="V503" s="28">
        <f t="shared" si="111"/>
        <v>0</v>
      </c>
    </row>
    <row r="504" spans="2:22" x14ac:dyDescent="0.2">
      <c r="B504" s="26" t="s">
        <v>104</v>
      </c>
      <c r="C504" s="26" t="s">
        <v>119</v>
      </c>
      <c r="D504" s="26">
        <f t="shared" si="120"/>
        <v>395000</v>
      </c>
      <c r="E504" s="36">
        <v>395</v>
      </c>
      <c r="F504" s="26" t="s">
        <v>91</v>
      </c>
      <c r="G504" s="27">
        <v>40917.01</v>
      </c>
      <c r="I504" s="37">
        <v>0.17630000000000001</v>
      </c>
      <c r="J504" s="28">
        <f t="shared" si="121"/>
        <v>7213.6688630000008</v>
      </c>
      <c r="L504" s="37">
        <v>6.6699999999999995E-2</v>
      </c>
      <c r="N504" s="28">
        <f t="shared" si="122"/>
        <v>2729.1645669999998</v>
      </c>
      <c r="O504" s="28">
        <f t="shared" si="123"/>
        <v>-4484.504296000001</v>
      </c>
      <c r="Q504" s="27">
        <v>0</v>
      </c>
      <c r="R504" s="27">
        <v>0</v>
      </c>
      <c r="S504" s="27">
        <v>0</v>
      </c>
      <c r="T504" s="27">
        <v>0</v>
      </c>
      <c r="U504" s="27">
        <v>-4484.504296000001</v>
      </c>
      <c r="V504" s="28">
        <f t="shared" si="111"/>
        <v>0</v>
      </c>
    </row>
    <row r="505" spans="2:22" x14ac:dyDescent="0.2">
      <c r="E505" s="36"/>
      <c r="G505" s="27"/>
      <c r="I505" s="37"/>
      <c r="J505" s="28"/>
      <c r="L505" s="37"/>
      <c r="N505" s="28"/>
      <c r="O505" s="28"/>
      <c r="Q505" s="27"/>
      <c r="R505" s="27"/>
      <c r="S505" s="27"/>
      <c r="T505" s="27"/>
      <c r="U505" s="27"/>
      <c r="V505" s="28">
        <f t="shared" si="111"/>
        <v>0</v>
      </c>
    </row>
    <row r="506" spans="2:22" x14ac:dyDescent="0.2">
      <c r="B506" s="26" t="s">
        <v>104</v>
      </c>
      <c r="C506" s="26" t="s">
        <v>119</v>
      </c>
      <c r="D506" s="26">
        <f t="shared" si="120"/>
        <v>397000</v>
      </c>
      <c r="E506" s="36">
        <v>397</v>
      </c>
      <c r="F506" s="26" t="s">
        <v>92</v>
      </c>
      <c r="G506" s="27">
        <v>1210603.5</v>
      </c>
      <c r="I506" s="37">
        <v>6.7100000000000007E-2</v>
      </c>
      <c r="J506" s="28"/>
      <c r="L506" s="37">
        <v>6.6699999999999995E-2</v>
      </c>
      <c r="N506" s="28"/>
      <c r="O506" s="28"/>
      <c r="Q506" s="27"/>
      <c r="R506" s="27"/>
      <c r="S506" s="27"/>
      <c r="T506" s="27"/>
      <c r="U506" s="27"/>
      <c r="V506" s="28">
        <f t="shared" si="111"/>
        <v>0</v>
      </c>
    </row>
    <row r="507" spans="2:22" x14ac:dyDescent="0.2">
      <c r="E507" s="36"/>
      <c r="F507" s="26" t="s">
        <v>260</v>
      </c>
      <c r="G507" s="27">
        <v>70280.17</v>
      </c>
      <c r="I507" s="37">
        <v>6.7100000000000007E-2</v>
      </c>
      <c r="J507" s="28">
        <f>G507*I507</f>
        <v>4715.7994070000004</v>
      </c>
      <c r="L507" s="45">
        <v>0</v>
      </c>
      <c r="N507" s="28">
        <f>G507*L507</f>
        <v>0</v>
      </c>
      <c r="O507" s="28">
        <f>N507-J507</f>
        <v>-4715.7994070000004</v>
      </c>
      <c r="Q507" s="27">
        <v>0</v>
      </c>
      <c r="R507" s="27">
        <v>0</v>
      </c>
      <c r="S507" s="27">
        <v>0</v>
      </c>
      <c r="T507" s="27">
        <v>0</v>
      </c>
      <c r="U507" s="27">
        <v>-4715.7994070000004</v>
      </c>
      <c r="V507" s="28">
        <f t="shared" si="111"/>
        <v>0</v>
      </c>
    </row>
    <row r="508" spans="2:22" x14ac:dyDescent="0.2">
      <c r="E508" s="36"/>
      <c r="F508" s="26" t="s">
        <v>261</v>
      </c>
      <c r="G508" s="27">
        <f>G506-G507</f>
        <v>1140323.33</v>
      </c>
      <c r="I508" s="37">
        <v>6.7100000000000007E-2</v>
      </c>
      <c r="J508" s="28">
        <f>G508*I508</f>
        <v>76515.695443000019</v>
      </c>
      <c r="L508" s="37">
        <v>6.6699999999999995E-2</v>
      </c>
      <c r="N508" s="28">
        <f>G508*L508</f>
        <v>76059.566110999993</v>
      </c>
      <c r="O508" s="28">
        <f>N508-J508</f>
        <v>-456.1293320000259</v>
      </c>
      <c r="Q508" s="27">
        <v>0</v>
      </c>
      <c r="R508" s="27">
        <v>0</v>
      </c>
      <c r="S508" s="27">
        <v>0</v>
      </c>
      <c r="T508" s="27">
        <v>0</v>
      </c>
      <c r="U508" s="27">
        <v>-456.1293320000259</v>
      </c>
      <c r="V508" s="28">
        <f t="shared" si="111"/>
        <v>0</v>
      </c>
    </row>
    <row r="509" spans="2:22" x14ac:dyDescent="0.2">
      <c r="E509" s="36"/>
      <c r="G509" s="27"/>
      <c r="I509" s="37"/>
      <c r="J509" s="28"/>
      <c r="L509" s="37"/>
      <c r="N509" s="28"/>
      <c r="O509" s="28"/>
      <c r="Q509" s="27"/>
      <c r="R509" s="27"/>
      <c r="S509" s="27"/>
      <c r="T509" s="27"/>
      <c r="U509" s="27"/>
      <c r="V509" s="28">
        <f t="shared" si="111"/>
        <v>0</v>
      </c>
    </row>
    <row r="510" spans="2:22" x14ac:dyDescent="0.2">
      <c r="B510" s="26" t="s">
        <v>104</v>
      </c>
      <c r="C510" s="26" t="s">
        <v>119</v>
      </c>
      <c r="D510" s="26">
        <f t="shared" si="120"/>
        <v>398000</v>
      </c>
      <c r="E510" s="36">
        <v>398</v>
      </c>
      <c r="F510" s="26" t="s">
        <v>56</v>
      </c>
      <c r="G510" s="27">
        <v>2367.16</v>
      </c>
      <c r="I510" s="37">
        <v>5.0700000000000002E-2</v>
      </c>
      <c r="J510" s="28">
        <f t="shared" si="121"/>
        <v>120.015012</v>
      </c>
      <c r="L510" s="37">
        <v>0.1</v>
      </c>
      <c r="N510" s="28">
        <f t="shared" si="122"/>
        <v>236.71600000000001</v>
      </c>
      <c r="O510" s="28">
        <f t="shared" si="123"/>
        <v>116.70098800000001</v>
      </c>
      <c r="Q510" s="27">
        <v>0</v>
      </c>
      <c r="R510" s="27">
        <v>0</v>
      </c>
      <c r="S510" s="27">
        <v>0</v>
      </c>
      <c r="T510" s="27">
        <v>0</v>
      </c>
      <c r="U510" s="27">
        <v>116.70098800000001</v>
      </c>
      <c r="V510" s="28">
        <f t="shared" si="111"/>
        <v>0</v>
      </c>
    </row>
    <row r="511" spans="2:22" x14ac:dyDescent="0.2">
      <c r="F511" s="26" t="s">
        <v>38</v>
      </c>
      <c r="G511" s="40">
        <f>SUM(G500:G504,G507:G508,G510)</f>
        <v>5895823.3799999999</v>
      </c>
      <c r="I511" s="36"/>
      <c r="J511" s="40">
        <f>SUM(J500:J504,J507:J508,J510)</f>
        <v>191059.71030000001</v>
      </c>
      <c r="N511" s="40">
        <f>SUM(N500:N504,N507:N508,N510)</f>
        <v>215342.14426799997</v>
      </c>
      <c r="O511" s="40">
        <f>SUM(O500:O504,O507:O508,O510)</f>
        <v>24282.433967999979</v>
      </c>
      <c r="Q511" s="40">
        <f>SUM(Q500:Q504,Q507:Q508,Q510)</f>
        <v>0</v>
      </c>
      <c r="R511" s="40">
        <f>SUM(R500:R504,R507:R508,R510)</f>
        <v>0</v>
      </c>
      <c r="S511" s="40">
        <f>SUM(S500:S504,S507:S508,S510)</f>
        <v>0</v>
      </c>
      <c r="T511" s="40">
        <f>SUM(T500:T504,T507:T508,T510)</f>
        <v>0</v>
      </c>
      <c r="U511" s="40">
        <f>SUM(U500:U504,U507:U508,U510)</f>
        <v>24282.891609999981</v>
      </c>
      <c r="V511" s="28">
        <f t="shared" si="111"/>
        <v>0.45764200000121491</v>
      </c>
    </row>
    <row r="512" spans="2:22" x14ac:dyDescent="0.2">
      <c r="I512" s="36"/>
      <c r="J512" s="28"/>
      <c r="N512" s="28"/>
      <c r="O512" s="28"/>
      <c r="Q512" s="28"/>
      <c r="R512" s="28"/>
      <c r="S512" s="28"/>
      <c r="T512" s="28"/>
      <c r="U512" s="28"/>
      <c r="V512" s="28">
        <f t="shared" si="111"/>
        <v>0</v>
      </c>
    </row>
    <row r="513" spans="2:22" x14ac:dyDescent="0.2">
      <c r="E513" s="26" t="s">
        <v>183</v>
      </c>
      <c r="I513" s="36"/>
      <c r="J513" s="28"/>
      <c r="N513" s="28"/>
      <c r="O513" s="28"/>
      <c r="Q513" s="28"/>
      <c r="R513" s="28"/>
      <c r="S513" s="28"/>
      <c r="T513" s="28"/>
      <c r="U513" s="28"/>
      <c r="V513" s="28">
        <f t="shared" si="111"/>
        <v>0</v>
      </c>
    </row>
    <row r="514" spans="2:22" x14ac:dyDescent="0.2">
      <c r="B514" s="26" t="s">
        <v>104</v>
      </c>
      <c r="C514" s="26" t="s">
        <v>82</v>
      </c>
      <c r="D514" s="26">
        <f t="shared" ref="D514:D521" si="124">E514*1000</f>
        <v>390100</v>
      </c>
      <c r="E514" s="36">
        <v>390.1</v>
      </c>
      <c r="F514" s="26" t="s">
        <v>31</v>
      </c>
      <c r="G514" s="27">
        <v>19377433.350000001</v>
      </c>
      <c r="I514" s="37">
        <v>3.5299999999999998E-2</v>
      </c>
      <c r="J514" s="28">
        <f t="shared" ref="J514:J519" si="125">G514*I514</f>
        <v>684023.39725499996</v>
      </c>
      <c r="L514" s="37">
        <v>3.5900000000000001E-2</v>
      </c>
      <c r="N514" s="28">
        <f t="shared" ref="N514:N519" si="126">G514*L514</f>
        <v>695649.85726500012</v>
      </c>
      <c r="O514" s="28">
        <f t="shared" ref="O514:O519" si="127">N514-J514</f>
        <v>11626.460010000155</v>
      </c>
      <c r="Q514" s="27">
        <v>0</v>
      </c>
      <c r="R514" s="27">
        <v>0</v>
      </c>
      <c r="S514" s="27">
        <v>11626.460010000155</v>
      </c>
      <c r="T514" s="27">
        <v>0</v>
      </c>
      <c r="U514" s="27">
        <v>0</v>
      </c>
      <c r="V514" s="28">
        <f t="shared" si="111"/>
        <v>0</v>
      </c>
    </row>
    <row r="515" spans="2:22" x14ac:dyDescent="0.2">
      <c r="B515" s="110" t="s">
        <v>104</v>
      </c>
      <c r="C515" s="110" t="s">
        <v>82</v>
      </c>
      <c r="D515" s="110">
        <v>391100</v>
      </c>
      <c r="E515" s="111">
        <v>391.1</v>
      </c>
      <c r="F515" s="110" t="s">
        <v>87</v>
      </c>
      <c r="G515" s="112">
        <v>834661.44</v>
      </c>
      <c r="H515" s="110"/>
      <c r="I515" s="114">
        <v>0.2</v>
      </c>
      <c r="J515" s="115">
        <f t="shared" si="125"/>
        <v>166932.288</v>
      </c>
      <c r="K515" s="110"/>
      <c r="L515" s="114">
        <v>0.2</v>
      </c>
      <c r="N515" s="28">
        <f t="shared" si="126"/>
        <v>166932.288</v>
      </c>
      <c r="O515" s="28">
        <f t="shared" si="127"/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  <c r="V515" s="28">
        <f t="shared" si="111"/>
        <v>0</v>
      </c>
    </row>
    <row r="516" spans="2:22" x14ac:dyDescent="0.2">
      <c r="B516" s="26" t="s">
        <v>104</v>
      </c>
      <c r="C516" s="26" t="s">
        <v>82</v>
      </c>
      <c r="D516" s="26">
        <f t="shared" si="124"/>
        <v>393000</v>
      </c>
      <c r="E516" s="36">
        <v>393</v>
      </c>
      <c r="F516" s="26" t="s">
        <v>88</v>
      </c>
      <c r="G516" s="27">
        <v>88159.79</v>
      </c>
      <c r="I516" s="37">
        <v>4.65E-2</v>
      </c>
      <c r="J516" s="28">
        <f t="shared" si="125"/>
        <v>4099.4302349999998</v>
      </c>
      <c r="L516" s="37">
        <v>0.04</v>
      </c>
      <c r="N516" s="28">
        <f t="shared" si="126"/>
        <v>3526.3915999999999</v>
      </c>
      <c r="O516" s="28">
        <f t="shared" si="127"/>
        <v>-573.03863499999989</v>
      </c>
      <c r="Q516" s="27">
        <v>0</v>
      </c>
      <c r="R516" s="27">
        <v>0</v>
      </c>
      <c r="S516" s="27">
        <v>-573.03863499999989</v>
      </c>
      <c r="T516" s="27">
        <v>0</v>
      </c>
      <c r="U516" s="27">
        <v>0</v>
      </c>
      <c r="V516" s="28">
        <f t="shared" si="111"/>
        <v>0</v>
      </c>
    </row>
    <row r="517" spans="2:22" x14ac:dyDescent="0.2">
      <c r="B517" s="26" t="s">
        <v>104</v>
      </c>
      <c r="C517" s="26" t="s">
        <v>82</v>
      </c>
      <c r="D517" s="26">
        <f t="shared" si="124"/>
        <v>394000</v>
      </c>
      <c r="E517" s="36">
        <v>394</v>
      </c>
      <c r="F517" s="26" t="s">
        <v>89</v>
      </c>
      <c r="G517" s="27">
        <v>1852132.75</v>
      </c>
      <c r="I517" s="37">
        <v>0.04</v>
      </c>
      <c r="J517" s="28">
        <f t="shared" si="125"/>
        <v>74085.31</v>
      </c>
      <c r="L517" s="37">
        <v>0.05</v>
      </c>
      <c r="N517" s="28">
        <f t="shared" si="126"/>
        <v>92606.637500000012</v>
      </c>
      <c r="O517" s="28">
        <f t="shared" si="127"/>
        <v>18521.327500000014</v>
      </c>
      <c r="Q517" s="27">
        <v>0</v>
      </c>
      <c r="R517" s="27">
        <v>0</v>
      </c>
      <c r="S517" s="27">
        <v>18521.327500000014</v>
      </c>
      <c r="T517" s="27">
        <v>0</v>
      </c>
      <c r="U517" s="27">
        <v>0</v>
      </c>
      <c r="V517" s="28">
        <f t="shared" si="111"/>
        <v>0</v>
      </c>
    </row>
    <row r="518" spans="2:22" x14ac:dyDescent="0.2">
      <c r="B518" s="26" t="s">
        <v>104</v>
      </c>
      <c r="C518" s="26" t="s">
        <v>82</v>
      </c>
      <c r="D518" s="26">
        <f t="shared" si="124"/>
        <v>395000</v>
      </c>
      <c r="E518" s="36">
        <v>395</v>
      </c>
      <c r="F518" s="26" t="s">
        <v>91</v>
      </c>
      <c r="G518" s="27">
        <v>0</v>
      </c>
      <c r="I518" s="37">
        <v>0.16739999999999999</v>
      </c>
      <c r="J518" s="28">
        <f t="shared" si="125"/>
        <v>0</v>
      </c>
      <c r="L518" s="37">
        <v>6.6699999999999995E-2</v>
      </c>
      <c r="N518" s="28">
        <f t="shared" si="126"/>
        <v>0</v>
      </c>
      <c r="O518" s="28">
        <f t="shared" si="127"/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8">
        <f t="shared" si="111"/>
        <v>0</v>
      </c>
    </row>
    <row r="519" spans="2:22" x14ac:dyDescent="0.2">
      <c r="B519" s="110" t="s">
        <v>104</v>
      </c>
      <c r="C519" s="110" t="s">
        <v>82</v>
      </c>
      <c r="D519" s="110">
        <v>395121</v>
      </c>
      <c r="E519" s="111">
        <v>395.12099999999998</v>
      </c>
      <c r="F519" s="110" t="s">
        <v>91</v>
      </c>
      <c r="G519" s="112">
        <v>28759.98</v>
      </c>
      <c r="H519" s="110"/>
      <c r="I519" s="114">
        <v>0.16739999999999999</v>
      </c>
      <c r="J519" s="115">
        <f t="shared" si="125"/>
        <v>4814.4206519999998</v>
      </c>
      <c r="K519" s="110"/>
      <c r="L519" s="114">
        <v>6.6699999999999995E-2</v>
      </c>
      <c r="N519" s="28">
        <f t="shared" si="126"/>
        <v>1918.2906659999999</v>
      </c>
      <c r="O519" s="28">
        <f t="shared" si="127"/>
        <v>-2896.1299859999999</v>
      </c>
      <c r="Q519" s="27">
        <v>0</v>
      </c>
      <c r="R519" s="27">
        <v>0</v>
      </c>
      <c r="S519" s="27">
        <v>-2896.1299859999999</v>
      </c>
      <c r="T519" s="27">
        <v>0</v>
      </c>
      <c r="U519" s="27">
        <v>0</v>
      </c>
      <c r="V519" s="28">
        <f t="shared" si="111"/>
        <v>0</v>
      </c>
    </row>
    <row r="520" spans="2:22" x14ac:dyDescent="0.2">
      <c r="E520" s="36"/>
      <c r="G520" s="27"/>
      <c r="I520" s="37"/>
      <c r="J520" s="28"/>
      <c r="L520" s="37"/>
      <c r="N520" s="28"/>
      <c r="O520" s="28"/>
      <c r="Q520" s="27"/>
      <c r="R520" s="27"/>
      <c r="S520" s="27"/>
      <c r="T520" s="27"/>
      <c r="U520" s="27"/>
      <c r="V520" s="28">
        <f t="shared" si="111"/>
        <v>0</v>
      </c>
    </row>
    <row r="521" spans="2:22" x14ac:dyDescent="0.2">
      <c r="B521" s="26" t="s">
        <v>104</v>
      </c>
      <c r="C521" s="26" t="s">
        <v>82</v>
      </c>
      <c r="D521" s="26">
        <f t="shared" si="124"/>
        <v>397000</v>
      </c>
      <c r="E521" s="36">
        <v>397</v>
      </c>
      <c r="F521" s="26" t="s">
        <v>92</v>
      </c>
      <c r="G521" s="27">
        <v>863405.11</v>
      </c>
      <c r="I521" s="37">
        <v>2.86E-2</v>
      </c>
      <c r="J521" s="28"/>
      <c r="L521" s="37">
        <v>6.6669999999999993E-2</v>
      </c>
      <c r="N521" s="28"/>
      <c r="O521" s="28"/>
      <c r="Q521" s="27"/>
      <c r="R521" s="27"/>
      <c r="S521" s="27"/>
      <c r="T521" s="27"/>
      <c r="U521" s="27"/>
      <c r="V521" s="28">
        <f t="shared" ref="V521:V535" si="128">SUM(Q521:U521)-O521</f>
        <v>0</v>
      </c>
    </row>
    <row r="522" spans="2:22" x14ac:dyDescent="0.2">
      <c r="E522" s="36"/>
      <c r="F522" s="26" t="s">
        <v>260</v>
      </c>
      <c r="G522" s="27">
        <v>160377.88</v>
      </c>
      <c r="I522" s="37">
        <v>2.86E-2</v>
      </c>
      <c r="J522" s="28">
        <f>G522*I522</f>
        <v>4586.8073679999998</v>
      </c>
      <c r="L522" s="45">
        <v>0</v>
      </c>
      <c r="N522" s="28">
        <f>G522*L522</f>
        <v>0</v>
      </c>
      <c r="O522" s="28">
        <f>N522-J522</f>
        <v>-4586.8073679999998</v>
      </c>
      <c r="Q522" s="27">
        <v>0</v>
      </c>
      <c r="R522" s="27">
        <v>0</v>
      </c>
      <c r="S522" s="27">
        <v>-4586.8073679999998</v>
      </c>
      <c r="T522" s="27">
        <v>0</v>
      </c>
      <c r="U522" s="27">
        <v>0</v>
      </c>
      <c r="V522" s="28">
        <f t="shared" si="128"/>
        <v>0</v>
      </c>
    </row>
    <row r="523" spans="2:22" x14ac:dyDescent="0.2">
      <c r="E523" s="36"/>
      <c r="F523" s="26" t="s">
        <v>261</v>
      </c>
      <c r="G523" s="27">
        <f>G521-G522</f>
        <v>703027.23</v>
      </c>
      <c r="I523" s="37">
        <v>2.86E-2</v>
      </c>
      <c r="J523" s="28">
        <f>G523*I523</f>
        <v>20106.578777999999</v>
      </c>
      <c r="L523" s="37">
        <v>6.6669999999999993E-2</v>
      </c>
      <c r="N523" s="28">
        <f>G523*L523</f>
        <v>46870.825424099996</v>
      </c>
      <c r="O523" s="28">
        <f>N523-J523</f>
        <v>26764.246646099997</v>
      </c>
      <c r="Q523" s="27">
        <v>0</v>
      </c>
      <c r="R523" s="27">
        <v>0</v>
      </c>
      <c r="S523" s="27">
        <v>26764.246646099997</v>
      </c>
      <c r="T523" s="27">
        <v>0</v>
      </c>
      <c r="U523" s="27">
        <v>0</v>
      </c>
      <c r="V523" s="28">
        <f t="shared" si="128"/>
        <v>0</v>
      </c>
    </row>
    <row r="524" spans="2:22" x14ac:dyDescent="0.2">
      <c r="B524" s="110" t="s">
        <v>104</v>
      </c>
      <c r="C524" s="110" t="s">
        <v>82</v>
      </c>
      <c r="D524" s="110">
        <v>397121</v>
      </c>
      <c r="E524" s="111">
        <v>397.12099999999998</v>
      </c>
      <c r="F524" s="110" t="s">
        <v>92</v>
      </c>
      <c r="G524" s="112">
        <v>19942.47</v>
      </c>
      <c r="H524" s="110"/>
      <c r="I524" s="114">
        <v>2.86E-2</v>
      </c>
      <c r="J524" s="115">
        <f>G524*I524</f>
        <v>570.35464200000001</v>
      </c>
      <c r="K524" s="110"/>
      <c r="L524" s="114">
        <v>6.6699999999999995E-2</v>
      </c>
      <c r="N524" s="28">
        <f>G524*L524</f>
        <v>1330.1627490000001</v>
      </c>
      <c r="O524" s="28">
        <f>N524-J524</f>
        <v>759.80810700000006</v>
      </c>
      <c r="Q524" s="27">
        <v>0</v>
      </c>
      <c r="R524" s="27">
        <v>0</v>
      </c>
      <c r="S524" s="27">
        <v>759.80810700000006</v>
      </c>
      <c r="T524" s="27">
        <v>0</v>
      </c>
      <c r="U524" s="27">
        <v>0</v>
      </c>
      <c r="V524" s="28">
        <f t="shared" si="128"/>
        <v>0</v>
      </c>
    </row>
    <row r="525" spans="2:22" x14ac:dyDescent="0.2">
      <c r="E525" s="36"/>
      <c r="G525" s="27"/>
      <c r="I525" s="37"/>
      <c r="J525" s="28"/>
      <c r="L525" s="37"/>
      <c r="N525" s="28"/>
      <c r="O525" s="28"/>
      <c r="Q525" s="27"/>
      <c r="R525" s="27"/>
      <c r="S525" s="27"/>
      <c r="T525" s="27"/>
      <c r="U525" s="27"/>
      <c r="V525" s="28">
        <f t="shared" si="128"/>
        <v>0</v>
      </c>
    </row>
    <row r="526" spans="2:22" x14ac:dyDescent="0.2">
      <c r="E526" s="36"/>
      <c r="F526" s="26" t="s">
        <v>38</v>
      </c>
      <c r="G526" s="40">
        <f>SUM(G514:G519,G522:G524)</f>
        <v>23064494.890000001</v>
      </c>
      <c r="J526" s="40">
        <f>SUM(J514:J519,J522:J524)</f>
        <v>959218.58692999987</v>
      </c>
      <c r="N526" s="40">
        <f>SUM(N514:N519,N522:N524)</f>
        <v>1008834.4532041001</v>
      </c>
      <c r="O526" s="40">
        <f>SUM(O514:O519,O522:O524)</f>
        <v>49615.866274100168</v>
      </c>
      <c r="Q526" s="40">
        <f>SUM(Q514:Q519,Q522:Q524)</f>
        <v>0</v>
      </c>
      <c r="R526" s="40">
        <f>SUM(R514:R519,R522:R524)</f>
        <v>0</v>
      </c>
      <c r="S526" s="40">
        <f>SUM(S514:S519,S522:S524)</f>
        <v>49615.866274100168</v>
      </c>
      <c r="T526" s="40">
        <f>SUM(T514:T519,T522:T524)</f>
        <v>0</v>
      </c>
      <c r="U526" s="40">
        <f>SUM(U514:U519,U522:U524)</f>
        <v>0</v>
      </c>
      <c r="V526" s="28">
        <f t="shared" si="128"/>
        <v>0</v>
      </c>
    </row>
    <row r="527" spans="2:22" x14ac:dyDescent="0.2">
      <c r="J527" s="28"/>
      <c r="N527" s="28"/>
      <c r="O527" s="28"/>
      <c r="Q527" s="28"/>
      <c r="R527" s="28"/>
      <c r="S527" s="28"/>
      <c r="T527" s="28"/>
      <c r="U527" s="28"/>
      <c r="V527" s="28">
        <f t="shared" si="128"/>
        <v>0</v>
      </c>
    </row>
    <row r="528" spans="2:22" x14ac:dyDescent="0.2">
      <c r="E528" s="26" t="s">
        <v>130</v>
      </c>
      <c r="J528" s="28"/>
      <c r="N528" s="28"/>
      <c r="O528" s="28"/>
      <c r="Q528" s="28"/>
      <c r="R528" s="28"/>
      <c r="S528" s="28"/>
      <c r="T528" s="28"/>
      <c r="U528" s="28"/>
      <c r="V528" s="28">
        <f t="shared" si="128"/>
        <v>0</v>
      </c>
    </row>
    <row r="529" spans="2:22" x14ac:dyDescent="0.2">
      <c r="B529" s="26" t="s">
        <v>104</v>
      </c>
      <c r="C529" s="26" t="s">
        <v>96</v>
      </c>
      <c r="D529" s="26">
        <f t="shared" ref="D529:D534" si="129">E529*1000</f>
        <v>391000</v>
      </c>
      <c r="E529" s="36">
        <v>391</v>
      </c>
      <c r="F529" s="26" t="s">
        <v>97</v>
      </c>
      <c r="G529" s="27">
        <v>0</v>
      </c>
      <c r="I529" s="37">
        <v>6.4899999999999999E-2</v>
      </c>
      <c r="J529" s="28">
        <f>G529*I529</f>
        <v>0</v>
      </c>
      <c r="L529" s="37">
        <v>6.6699999999999995E-2</v>
      </c>
      <c r="N529" s="28">
        <f>G529*L529</f>
        <v>0</v>
      </c>
      <c r="O529" s="28">
        <f>N529-J529</f>
        <v>0</v>
      </c>
      <c r="Q529" s="27">
        <v>0</v>
      </c>
      <c r="R529" s="27">
        <v>0</v>
      </c>
      <c r="S529" s="27">
        <v>0</v>
      </c>
      <c r="T529" s="27">
        <v>0</v>
      </c>
      <c r="U529" s="27">
        <v>0</v>
      </c>
      <c r="V529" s="28">
        <f t="shared" si="128"/>
        <v>0</v>
      </c>
    </row>
    <row r="530" spans="2:22" x14ac:dyDescent="0.2">
      <c r="B530" s="26" t="s">
        <v>104</v>
      </c>
      <c r="C530" s="26" t="s">
        <v>96</v>
      </c>
      <c r="D530" s="26">
        <f t="shared" si="129"/>
        <v>391100</v>
      </c>
      <c r="E530" s="36">
        <v>391.1</v>
      </c>
      <c r="F530" s="26" t="s">
        <v>87</v>
      </c>
      <c r="G530" s="27">
        <v>356357.02</v>
      </c>
      <c r="I530" s="37">
        <v>0.216</v>
      </c>
      <c r="J530" s="28">
        <f>G530*I530</f>
        <v>76973.116320000001</v>
      </c>
      <c r="L530" s="37">
        <v>0.2</v>
      </c>
      <c r="N530" s="28">
        <f>G530*L530</f>
        <v>71271.40400000001</v>
      </c>
      <c r="O530" s="28">
        <f>N530-J530</f>
        <v>-5701.7123199999915</v>
      </c>
      <c r="Q530" s="27">
        <v>0</v>
      </c>
      <c r="R530" s="27">
        <v>0</v>
      </c>
      <c r="S530" s="27">
        <v>-2749.0929107866032</v>
      </c>
      <c r="T530" s="27">
        <v>-1229.3338776165856</v>
      </c>
      <c r="U530" s="27">
        <v>-1723.2855315968009</v>
      </c>
      <c r="V530" s="28">
        <f t="shared" si="128"/>
        <v>0</v>
      </c>
    </row>
    <row r="531" spans="2:22" x14ac:dyDescent="0.2">
      <c r="B531" s="26" t="s">
        <v>104</v>
      </c>
      <c r="C531" s="26" t="s">
        <v>96</v>
      </c>
      <c r="D531" s="26">
        <f t="shared" si="129"/>
        <v>394000</v>
      </c>
      <c r="E531" s="36">
        <v>394</v>
      </c>
      <c r="F531" s="26" t="s">
        <v>89</v>
      </c>
      <c r="G531" s="27">
        <v>4766094.3099999996</v>
      </c>
      <c r="I531" s="37">
        <v>5.0599999999999999E-2</v>
      </c>
      <c r="J531" s="28">
        <f>G531*I531</f>
        <v>241164.37208599999</v>
      </c>
      <c r="L531" s="37">
        <v>0.05</v>
      </c>
      <c r="N531" s="28">
        <f>G531*L531</f>
        <v>238304.71549999999</v>
      </c>
      <c r="O531" s="28">
        <f>N531-J531</f>
        <v>-2859.6565859999973</v>
      </c>
      <c r="Q531" s="27">
        <v>0</v>
      </c>
      <c r="R531" s="27">
        <v>0</v>
      </c>
      <c r="S531" s="27">
        <v>-1378.789599798125</v>
      </c>
      <c r="T531" s="27">
        <v>-616.5643796492368</v>
      </c>
      <c r="U531" s="27">
        <v>-864.30260655263555</v>
      </c>
      <c r="V531" s="28">
        <f t="shared" si="128"/>
        <v>0</v>
      </c>
    </row>
    <row r="532" spans="2:22" x14ac:dyDescent="0.2">
      <c r="B532" s="26" t="s">
        <v>104</v>
      </c>
      <c r="C532" s="26" t="s">
        <v>96</v>
      </c>
      <c r="D532" s="26">
        <f t="shared" si="129"/>
        <v>395000</v>
      </c>
      <c r="E532" s="36">
        <v>395</v>
      </c>
      <c r="F532" s="26" t="s">
        <v>91</v>
      </c>
      <c r="G532" s="27">
        <v>161302.03</v>
      </c>
      <c r="I532" s="37">
        <v>7.1499999999999994E-2</v>
      </c>
      <c r="J532" s="28">
        <f>G532*I532</f>
        <v>11533.095144999999</v>
      </c>
      <c r="L532" s="37">
        <v>6.6699999999999995E-2</v>
      </c>
      <c r="N532" s="28">
        <f>G532*L532</f>
        <v>10758.845400999999</v>
      </c>
      <c r="O532" s="28">
        <f>N532-J532</f>
        <v>-774.24974400000065</v>
      </c>
      <c r="Q532" s="27">
        <v>0</v>
      </c>
      <c r="R532" s="27">
        <v>0</v>
      </c>
      <c r="S532" s="27">
        <v>-373.30618644904735</v>
      </c>
      <c r="T532" s="27">
        <v>-166.93431492439322</v>
      </c>
      <c r="U532" s="27">
        <v>-234.00924262656008</v>
      </c>
      <c r="V532" s="28">
        <f t="shared" si="128"/>
        <v>0</v>
      </c>
    </row>
    <row r="533" spans="2:22" x14ac:dyDescent="0.2">
      <c r="E533" s="36"/>
      <c r="G533" s="27"/>
      <c r="I533" s="37"/>
      <c r="J533" s="28"/>
      <c r="L533" s="37"/>
      <c r="N533" s="28"/>
      <c r="O533" s="28"/>
      <c r="Q533" s="27"/>
      <c r="R533" s="27"/>
      <c r="S533" s="27"/>
      <c r="T533" s="27"/>
      <c r="U533" s="27"/>
      <c r="V533" s="28">
        <f t="shared" si="128"/>
        <v>0</v>
      </c>
    </row>
    <row r="534" spans="2:22" x14ac:dyDescent="0.2">
      <c r="B534" s="26" t="s">
        <v>104</v>
      </c>
      <c r="C534" s="26" t="s">
        <v>96</v>
      </c>
      <c r="D534" s="26">
        <f t="shared" si="129"/>
        <v>397000</v>
      </c>
      <c r="E534" s="36">
        <v>397</v>
      </c>
      <c r="F534" s="26" t="s">
        <v>92</v>
      </c>
      <c r="G534" s="27">
        <v>1149255.24</v>
      </c>
      <c r="I534" s="37">
        <v>3.8399999999999997E-2</v>
      </c>
      <c r="J534" s="28"/>
      <c r="L534" s="37">
        <v>6.6699999999999995E-2</v>
      </c>
      <c r="N534" s="28"/>
      <c r="O534" s="28"/>
      <c r="Q534" s="27"/>
      <c r="R534" s="27"/>
      <c r="S534" s="27"/>
      <c r="T534" s="27"/>
      <c r="U534" s="27"/>
      <c r="V534" s="28">
        <f t="shared" si="128"/>
        <v>0</v>
      </c>
    </row>
    <row r="535" spans="2:22" x14ac:dyDescent="0.2">
      <c r="E535" s="36"/>
      <c r="F535" s="26" t="s">
        <v>260</v>
      </c>
      <c r="G535" s="27">
        <v>612663.87</v>
      </c>
      <c r="I535" s="37">
        <v>3.8399999999999997E-2</v>
      </c>
      <c r="J535" s="28">
        <f>G535*I535</f>
        <v>23526.292607999996</v>
      </c>
      <c r="L535" s="45">
        <v>0</v>
      </c>
      <c r="N535" s="28">
        <f>G535*L535</f>
        <v>0</v>
      </c>
      <c r="O535" s="28">
        <f>N535-J535</f>
        <v>-23526.292607999996</v>
      </c>
      <c r="Q535" s="27">
        <v>0</v>
      </c>
      <c r="R535" s="27">
        <v>0</v>
      </c>
      <c r="S535" s="27">
        <v>-11343.252797739231</v>
      </c>
      <c r="T535" s="27">
        <v>-5072.4531324188465</v>
      </c>
      <c r="U535" s="27">
        <v>-7110.5866778419195</v>
      </c>
      <c r="V535" s="28">
        <f t="shared" si="128"/>
        <v>0</v>
      </c>
    </row>
    <row r="536" spans="2:22" x14ac:dyDescent="0.2">
      <c r="E536" s="36"/>
      <c r="F536" s="26" t="s">
        <v>261</v>
      </c>
      <c r="G536" s="27">
        <f>G534-G535</f>
        <v>536591.37</v>
      </c>
      <c r="I536" s="37">
        <v>3.8399999999999997E-2</v>
      </c>
      <c r="J536" s="28">
        <f>G536*I536</f>
        <v>20605.108607999999</v>
      </c>
      <c r="L536" s="37">
        <v>6.6699999999999995E-2</v>
      </c>
      <c r="N536" s="28">
        <f>G536*L536</f>
        <v>35790.644378999998</v>
      </c>
      <c r="O536" s="28">
        <f>N536-J536</f>
        <v>15185.535770999999</v>
      </c>
      <c r="Q536" s="27">
        <v>0</v>
      </c>
      <c r="R536" s="27">
        <v>0</v>
      </c>
      <c r="S536" s="27">
        <v>7321.7388727449152</v>
      </c>
      <c r="T536" s="27">
        <v>3274.120566828045</v>
      </c>
      <c r="U536" s="27">
        <v>4589.6763314270402</v>
      </c>
      <c r="V536" s="28">
        <f>SUM(Q536:U536)-O536</f>
        <v>0</v>
      </c>
    </row>
    <row r="537" spans="2:22" x14ac:dyDescent="0.2">
      <c r="E537" s="36"/>
      <c r="G537" s="27"/>
      <c r="I537" s="37"/>
      <c r="J537" s="28"/>
      <c r="L537" s="37"/>
      <c r="N537" s="28"/>
      <c r="O537" s="28"/>
      <c r="Q537" s="27"/>
      <c r="R537" s="27"/>
      <c r="S537" s="27"/>
      <c r="T537" s="27"/>
      <c r="U537" s="27"/>
    </row>
    <row r="538" spans="2:22" x14ac:dyDescent="0.2">
      <c r="F538" s="26" t="s">
        <v>38</v>
      </c>
      <c r="G538" s="40">
        <f>SUM(G529:G532,G535:G536)</f>
        <v>6433008.6000000006</v>
      </c>
      <c r="J538" s="40">
        <f>SUM(J529:J532,J535:J536)</f>
        <v>373801.98476699996</v>
      </c>
      <c r="N538" s="40">
        <f>SUM(N529:N532,N535:N536)</f>
        <v>356125.60928000003</v>
      </c>
      <c r="O538" s="40">
        <f>SUM(O529:O532,O535:O536)</f>
        <v>-17676.375486999987</v>
      </c>
      <c r="Q538" s="40">
        <f>SUM(Q529:Q532,Q535:Q536)</f>
        <v>0</v>
      </c>
      <c r="R538" s="40">
        <f>SUM(R529:R532,R535:R536)</f>
        <v>0</v>
      </c>
      <c r="S538" s="40">
        <f>SUM(S529:S532,S535:S536)</f>
        <v>-8522.7026220280932</v>
      </c>
      <c r="T538" s="40">
        <f>SUM(T529:T532,T535:T536)</f>
        <v>-3811.1651377810172</v>
      </c>
      <c r="U538" s="40">
        <f>SUM(U529:U532,U535:U536)</f>
        <v>-5342.5077271908767</v>
      </c>
    </row>
    <row r="540" spans="2:22" s="44" customFormat="1" ht="13.5" thickBot="1" x14ac:dyDescent="0.25">
      <c r="F540" s="44" t="s">
        <v>259</v>
      </c>
      <c r="G540" s="46">
        <f>SUM(G226,G240,G260,G286,G291,G308,G322,G336,G357,G374,G390,G408,G426,G439,G446,G457,G469,G481,G487,G497,G511,G526,G538)</f>
        <v>5455224823.8300018</v>
      </c>
      <c r="J540" s="46">
        <f>SUM(J226,J240,J260,J286,J291,J308,J322,J336,J357,J374,J390,J408,J426,J439,J446,J457,J469,J481,J487,J497,J511,J526,J538)</f>
        <v>146331682.65287223</v>
      </c>
      <c r="N540" s="46">
        <f>SUM(N226,N240,N260,N286,N291,N308,N322,N336,N357,N374,N390,N408,N426,N439,N446,N457,N469,N481,N487,N497,N511,N526,N538)</f>
        <v>143153897.0939841</v>
      </c>
      <c r="O540" s="46">
        <f>SUM(O226,O240,O260,O286,O291,O308,O322,O336,O357,O374,O390,O408,O426,O439,O446,O457,O469,O481,O487,O497,O511,O526,O538)</f>
        <v>-3177785.5588881518</v>
      </c>
      <c r="Q540" s="46">
        <f>SUM(Q226,Q240,Q260,Q286,Q291,Q308,Q322,Q336,Q357,Q374,Q390,Q408,Q426,Q439,Q446,Q457,Q469,Q481,Q487,Q497,Q511,Q526,Q538)</f>
        <v>-1581366.9689282884</v>
      </c>
      <c r="R540" s="46">
        <f>SUM(R226,R240,R260,R286,R291,R308,R322,R336,R357,R374,R390,R408,R426,R439,R446,R457,R469,R481,R487,R497,R511,R526,R538)</f>
        <v>58041.288112216687</v>
      </c>
      <c r="S540" s="46">
        <f>SUM(S226,S240,S260,S286,S291,S308,S322,S336,S357,S374,S390,S408,S426,S439,S446,S457,S469,S481,S487,S497,S511,S526,S538)</f>
        <v>-1283566.8278727392</v>
      </c>
      <c r="T540" s="46">
        <f>SUM(T226,T240,T260,T286,T291,T308,T322,T336,T357,T374,T390,T408,T426,T439,T446,T457,T469,T481,T487,T497,T511,T526,T538)</f>
        <v>-551644.31656948326</v>
      </c>
      <c r="U540" s="46">
        <f>SUM(U226,U240,U260,U286,U291,U308,U322,U336,U357,U374,U390,U408,U426,U439,U446,U457,U469,U481,U487,U497,U511,U526,U538)</f>
        <v>180749.59213091791</v>
      </c>
    </row>
    <row r="541" spans="2:22" s="44" customFormat="1" ht="13.5" thickTop="1" x14ac:dyDescent="0.2">
      <c r="O541" s="129"/>
    </row>
    <row r="542" spans="2:22" s="44" customFormat="1" x14ac:dyDescent="0.2">
      <c r="O542" s="129"/>
    </row>
    <row r="543" spans="2:22" s="44" customFormat="1" x14ac:dyDescent="0.2"/>
    <row r="544" spans="2:22" s="44" customFormat="1" x14ac:dyDescent="0.2"/>
    <row r="545" s="44" customFormat="1" x14ac:dyDescent="0.2"/>
    <row r="546" s="44" customFormat="1" x14ac:dyDescent="0.2"/>
    <row r="547" s="44" customFormat="1" x14ac:dyDescent="0.2"/>
    <row r="548" s="44" customFormat="1" x14ac:dyDescent="0.2"/>
    <row r="549" s="44" customFormat="1" x14ac:dyDescent="0.2"/>
    <row r="550" s="44" customFormat="1" x14ac:dyDescent="0.2"/>
    <row r="551" s="44" customFormat="1" x14ac:dyDescent="0.2"/>
    <row r="552" s="44" customFormat="1" x14ac:dyDescent="0.2"/>
    <row r="553" s="44" customFormat="1" x14ac:dyDescent="0.2"/>
    <row r="554" s="44" customFormat="1" x14ac:dyDescent="0.2"/>
    <row r="555" s="44" customFormat="1" x14ac:dyDescent="0.2"/>
    <row r="556" s="44" customFormat="1" x14ac:dyDescent="0.2"/>
    <row r="557" s="44" customFormat="1" x14ac:dyDescent="0.2"/>
    <row r="558" s="44" customFormat="1" x14ac:dyDescent="0.2"/>
    <row r="559" s="44" customFormat="1" x14ac:dyDescent="0.2"/>
    <row r="560" s="44" customFormat="1" x14ac:dyDescent="0.2"/>
    <row r="561" s="44" customFormat="1" x14ac:dyDescent="0.2"/>
    <row r="562" s="44" customFormat="1" x14ac:dyDescent="0.2"/>
    <row r="563" s="44" customFormat="1" x14ac:dyDescent="0.2"/>
    <row r="564" s="44" customFormat="1" x14ac:dyDescent="0.2"/>
    <row r="565" s="44" customFormat="1" x14ac:dyDescent="0.2"/>
    <row r="566" s="44" customFormat="1" x14ac:dyDescent="0.2"/>
    <row r="567" s="44" customFormat="1" x14ac:dyDescent="0.2"/>
    <row r="568" s="44" customFormat="1" x14ac:dyDescent="0.2"/>
    <row r="569" s="44" customFormat="1" x14ac:dyDescent="0.2"/>
    <row r="570" s="44" customFormat="1" x14ac:dyDescent="0.2"/>
    <row r="571" s="44" customFormat="1" x14ac:dyDescent="0.2"/>
    <row r="572" s="44" customFormat="1" x14ac:dyDescent="0.2"/>
    <row r="573" s="44" customFormat="1" x14ac:dyDescent="0.2"/>
    <row r="574" s="44" customFormat="1" x14ac:dyDescent="0.2"/>
    <row r="575" s="44" customFormat="1" x14ac:dyDescent="0.2"/>
    <row r="576" s="44" customFormat="1" x14ac:dyDescent="0.2"/>
    <row r="577" s="44" customFormat="1" x14ac:dyDescent="0.2"/>
    <row r="578" s="44" customFormat="1" x14ac:dyDescent="0.2"/>
    <row r="579" s="44" customFormat="1" x14ac:dyDescent="0.2"/>
    <row r="580" s="44" customFormat="1" x14ac:dyDescent="0.2"/>
    <row r="581" s="44" customFormat="1" x14ac:dyDescent="0.2"/>
    <row r="582" s="44" customFormat="1" x14ac:dyDescent="0.2"/>
    <row r="583" s="44" customFormat="1" x14ac:dyDescent="0.2"/>
    <row r="584" s="44" customFormat="1" x14ac:dyDescent="0.2"/>
    <row r="585" s="44" customFormat="1" x14ac:dyDescent="0.2"/>
    <row r="586" s="44" customFormat="1" x14ac:dyDescent="0.2"/>
    <row r="587" s="44" customFormat="1" x14ac:dyDescent="0.2"/>
    <row r="588" s="44" customFormat="1" x14ac:dyDescent="0.2"/>
    <row r="589" s="44" customFormat="1" x14ac:dyDescent="0.2"/>
    <row r="590" s="44" customFormat="1" x14ac:dyDescent="0.2"/>
    <row r="591" s="44" customFormat="1" x14ac:dyDescent="0.2"/>
    <row r="592" s="44" customFormat="1" x14ac:dyDescent="0.2"/>
    <row r="593" s="44" customFormat="1" x14ac:dyDescent="0.2"/>
    <row r="594" s="44" customFormat="1" x14ac:dyDescent="0.2"/>
    <row r="595" s="44" customFormat="1" x14ac:dyDescent="0.2"/>
    <row r="596" s="44" customFormat="1" x14ac:dyDescent="0.2"/>
    <row r="597" s="44" customFormat="1" x14ac:dyDescent="0.2"/>
    <row r="598" s="44" customFormat="1" x14ac:dyDescent="0.2"/>
    <row r="599" s="44" customFormat="1" x14ac:dyDescent="0.2"/>
    <row r="600" s="44" customFormat="1" x14ac:dyDescent="0.2"/>
    <row r="601" s="44" customFormat="1" x14ac:dyDescent="0.2"/>
    <row r="602" s="44" customFormat="1" x14ac:dyDescent="0.2"/>
    <row r="603" s="44" customFormat="1" x14ac:dyDescent="0.2"/>
    <row r="604" s="44" customFormat="1" x14ac:dyDescent="0.2"/>
    <row r="605" s="44" customFormat="1" x14ac:dyDescent="0.2"/>
    <row r="606" s="44" customFormat="1" x14ac:dyDescent="0.2"/>
    <row r="607" s="44" customFormat="1" x14ac:dyDescent="0.2"/>
    <row r="608" s="44" customFormat="1" x14ac:dyDescent="0.2"/>
    <row r="609" s="44" customFormat="1" x14ac:dyDescent="0.2"/>
    <row r="610" s="44" customFormat="1" x14ac:dyDescent="0.2"/>
    <row r="611" s="44" customFormat="1" x14ac:dyDescent="0.2"/>
    <row r="612" s="44" customFormat="1" x14ac:dyDescent="0.2"/>
    <row r="613" s="44" customFormat="1" x14ac:dyDescent="0.2"/>
    <row r="614" s="44" customFormat="1" x14ac:dyDescent="0.2"/>
    <row r="615" s="44" customFormat="1" x14ac:dyDescent="0.2"/>
    <row r="616" s="44" customFormat="1" x14ac:dyDescent="0.2"/>
    <row r="617" s="44" customFormat="1" x14ac:dyDescent="0.2"/>
    <row r="618" s="44" customFormat="1" x14ac:dyDescent="0.2"/>
    <row r="619" s="44" customFormat="1" x14ac:dyDescent="0.2"/>
    <row r="620" s="44" customFormat="1" x14ac:dyDescent="0.2"/>
    <row r="621" s="44" customFormat="1" x14ac:dyDescent="0.2"/>
    <row r="622" s="44" customFormat="1" x14ac:dyDescent="0.2"/>
    <row r="623" s="44" customFormat="1" x14ac:dyDescent="0.2"/>
    <row r="624" s="44" customFormat="1" x14ac:dyDescent="0.2"/>
    <row r="625" s="44" customFormat="1" x14ac:dyDescent="0.2"/>
    <row r="626" s="44" customFormat="1" x14ac:dyDescent="0.2"/>
    <row r="627" s="44" customFormat="1" x14ac:dyDescent="0.2"/>
    <row r="628" s="44" customFormat="1" x14ac:dyDescent="0.2"/>
    <row r="629" s="44" customFormat="1" x14ac:dyDescent="0.2"/>
    <row r="630" s="44" customFormat="1" x14ac:dyDescent="0.2"/>
    <row r="631" s="44" customFormat="1" x14ac:dyDescent="0.2"/>
    <row r="632" s="44" customFormat="1" x14ac:dyDescent="0.2"/>
    <row r="633" s="44" customFormat="1" x14ac:dyDescent="0.2"/>
    <row r="634" s="44" customFormat="1" x14ac:dyDescent="0.2"/>
    <row r="635" s="44" customFormat="1" x14ac:dyDescent="0.2"/>
    <row r="636" s="44" customFormat="1" x14ac:dyDescent="0.2"/>
    <row r="637" s="44" customFormat="1" x14ac:dyDescent="0.2"/>
    <row r="638" s="44" customFormat="1" x14ac:dyDescent="0.2"/>
    <row r="639" s="44" customFormat="1" x14ac:dyDescent="0.2"/>
    <row r="640" s="44" customFormat="1" x14ac:dyDescent="0.2"/>
    <row r="641" s="44" customFormat="1" x14ac:dyDescent="0.2"/>
    <row r="642" s="44" customFormat="1" x14ac:dyDescent="0.2"/>
    <row r="643" s="44" customFormat="1" x14ac:dyDescent="0.2"/>
    <row r="644" s="44" customFormat="1" x14ac:dyDescent="0.2"/>
    <row r="645" s="44" customFormat="1" x14ac:dyDescent="0.2"/>
    <row r="646" s="44" customFormat="1" x14ac:dyDescent="0.2"/>
    <row r="647" s="44" customFormat="1" x14ac:dyDescent="0.2"/>
    <row r="648" s="44" customFormat="1" x14ac:dyDescent="0.2"/>
    <row r="649" s="44" customFormat="1" x14ac:dyDescent="0.2"/>
    <row r="650" s="44" customFormat="1" x14ac:dyDescent="0.2"/>
    <row r="651" s="44" customFormat="1" x14ac:dyDescent="0.2"/>
    <row r="652" s="44" customFormat="1" x14ac:dyDescent="0.2"/>
    <row r="653" s="44" customFormat="1" x14ac:dyDescent="0.2"/>
    <row r="654" s="44" customFormat="1" x14ac:dyDescent="0.2"/>
    <row r="655" s="44" customFormat="1" x14ac:dyDescent="0.2"/>
    <row r="656" s="44" customFormat="1" x14ac:dyDescent="0.2"/>
    <row r="657" s="44" customFormat="1" x14ac:dyDescent="0.2"/>
    <row r="658" s="44" customFormat="1" x14ac:dyDescent="0.2"/>
    <row r="659" s="44" customFormat="1" x14ac:dyDescent="0.2"/>
    <row r="660" s="44" customFormat="1" x14ac:dyDescent="0.2"/>
    <row r="661" s="44" customFormat="1" x14ac:dyDescent="0.2"/>
    <row r="662" s="44" customFormat="1" x14ac:dyDescent="0.2"/>
    <row r="663" s="44" customFormat="1" x14ac:dyDescent="0.2"/>
    <row r="664" s="44" customFormat="1" x14ac:dyDescent="0.2"/>
    <row r="665" s="44" customFormat="1" x14ac:dyDescent="0.2"/>
    <row r="666" s="44" customFormat="1" x14ac:dyDescent="0.2"/>
    <row r="667" s="44" customFormat="1" x14ac:dyDescent="0.2"/>
    <row r="668" s="44" customFormat="1" x14ac:dyDescent="0.2"/>
    <row r="669" s="44" customFormat="1" x14ac:dyDescent="0.2"/>
    <row r="670" s="44" customFormat="1" x14ac:dyDescent="0.2"/>
    <row r="671" s="44" customFormat="1" x14ac:dyDescent="0.2"/>
    <row r="672" s="44" customFormat="1" x14ac:dyDescent="0.2"/>
    <row r="673" s="44" customFormat="1" x14ac:dyDescent="0.2"/>
    <row r="674" s="44" customFormat="1" x14ac:dyDescent="0.2"/>
    <row r="675" s="44" customFormat="1" x14ac:dyDescent="0.2"/>
    <row r="676" s="44" customFormat="1" x14ac:dyDescent="0.2"/>
    <row r="677" s="44" customFormat="1" x14ac:dyDescent="0.2"/>
    <row r="678" s="44" customFormat="1" x14ac:dyDescent="0.2"/>
    <row r="679" s="44" customFormat="1" x14ac:dyDescent="0.2"/>
    <row r="680" s="44" customFormat="1" x14ac:dyDescent="0.2"/>
    <row r="681" s="44" customFormat="1" x14ac:dyDescent="0.2"/>
    <row r="682" s="44" customFormat="1" x14ac:dyDescent="0.2"/>
    <row r="683" s="44" customFormat="1" x14ac:dyDescent="0.2"/>
    <row r="684" s="44" customFormat="1" x14ac:dyDescent="0.2"/>
    <row r="685" s="44" customFormat="1" x14ac:dyDescent="0.2"/>
    <row r="686" s="44" customFormat="1" x14ac:dyDescent="0.2"/>
    <row r="687" s="44" customFormat="1" x14ac:dyDescent="0.2"/>
    <row r="688" s="44" customFormat="1" x14ac:dyDescent="0.2"/>
    <row r="689" s="44" customFormat="1" x14ac:dyDescent="0.2"/>
    <row r="690" s="44" customFormat="1" x14ac:dyDescent="0.2"/>
    <row r="691" s="44" customFormat="1" x14ac:dyDescent="0.2"/>
    <row r="692" s="44" customFormat="1" x14ac:dyDescent="0.2"/>
    <row r="693" s="44" customFormat="1" x14ac:dyDescent="0.2"/>
    <row r="694" s="44" customFormat="1" x14ac:dyDescent="0.2"/>
    <row r="695" s="44" customFormat="1" x14ac:dyDescent="0.2"/>
    <row r="696" s="44" customFormat="1" x14ac:dyDescent="0.2"/>
    <row r="697" s="44" customFormat="1" x14ac:dyDescent="0.2"/>
    <row r="698" s="44" customFormat="1" x14ac:dyDescent="0.2"/>
    <row r="699" s="44" customFormat="1" x14ac:dyDescent="0.2"/>
    <row r="700" s="44" customFormat="1" x14ac:dyDescent="0.2"/>
    <row r="701" s="44" customFormat="1" x14ac:dyDescent="0.2"/>
    <row r="702" s="44" customFormat="1" x14ac:dyDescent="0.2"/>
    <row r="703" s="44" customFormat="1" x14ac:dyDescent="0.2"/>
    <row r="704" s="44" customFormat="1" x14ac:dyDescent="0.2"/>
    <row r="705" s="44" customFormat="1" x14ac:dyDescent="0.2"/>
    <row r="706" s="44" customFormat="1" x14ac:dyDescent="0.2"/>
    <row r="707" s="44" customFormat="1" x14ac:dyDescent="0.2"/>
    <row r="708" s="44" customFormat="1" x14ac:dyDescent="0.2"/>
    <row r="709" s="44" customFormat="1" x14ac:dyDescent="0.2"/>
    <row r="710" s="44" customFormat="1" x14ac:dyDescent="0.2"/>
    <row r="711" s="44" customFormat="1" x14ac:dyDescent="0.2"/>
    <row r="712" s="44" customFormat="1" x14ac:dyDescent="0.2"/>
    <row r="713" s="44" customFormat="1" x14ac:dyDescent="0.2"/>
    <row r="714" s="44" customFormat="1" x14ac:dyDescent="0.2"/>
    <row r="715" s="44" customFormat="1" x14ac:dyDescent="0.2"/>
    <row r="716" s="44" customFormat="1" x14ac:dyDescent="0.2"/>
    <row r="717" s="44" customFormat="1" x14ac:dyDescent="0.2"/>
    <row r="718" s="44" customFormat="1" x14ac:dyDescent="0.2"/>
    <row r="719" s="44" customFormat="1" x14ac:dyDescent="0.2"/>
    <row r="720" s="44" customFormat="1" x14ac:dyDescent="0.2"/>
    <row r="721" s="44" customFormat="1" x14ac:dyDescent="0.2"/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1"/>
  <sheetViews>
    <sheetView topLeftCell="E193" workbookViewId="0">
      <selection activeCell="H254" sqref="H254"/>
    </sheetView>
  </sheetViews>
  <sheetFormatPr defaultColWidth="9.140625" defaultRowHeight="12.75" outlineLevelCol="1" x14ac:dyDescent="0.2"/>
  <cols>
    <col min="1" max="1" width="9.140625" style="1"/>
    <col min="2" max="4" width="0" style="1" hidden="1" customWidth="1" outlineLevel="1"/>
    <col min="5" max="5" width="9.140625" style="1" collapsed="1"/>
    <col min="6" max="6" width="50.5703125" style="1" bestFit="1" customWidth="1"/>
    <col min="7" max="7" width="16.5703125" style="1" bestFit="1" customWidth="1"/>
    <col min="8" max="8" width="2.85546875" style="1" customWidth="1"/>
    <col min="9" max="9" width="9.140625" style="1"/>
    <col min="10" max="10" width="13.85546875" style="1" bestFit="1" customWidth="1"/>
    <col min="11" max="11" width="2.85546875" style="1" customWidth="1"/>
    <col min="12" max="12" width="9.140625" style="1"/>
    <col min="13" max="13" width="2.85546875" style="1" customWidth="1"/>
    <col min="14" max="14" width="11.28515625" style="1" bestFit="1" customWidth="1"/>
    <col min="15" max="15" width="10.85546875" style="1" bestFit="1" customWidth="1"/>
    <col min="16" max="16" width="2.85546875" style="1" customWidth="1"/>
    <col min="17" max="17" width="10.85546875" style="1" bestFit="1" customWidth="1"/>
    <col min="18" max="18" width="12.28515625" style="1" bestFit="1" customWidth="1"/>
    <col min="19" max="21" width="10.85546875" style="1" bestFit="1" customWidth="1"/>
    <col min="22" max="16384" width="9.140625" style="1"/>
  </cols>
  <sheetData>
    <row r="1" spans="1:21" ht="15" x14ac:dyDescent="0.25">
      <c r="G1" s="2"/>
    </row>
    <row r="2" spans="1:21" ht="15" x14ac:dyDescent="0.25">
      <c r="G2" s="3"/>
    </row>
    <row r="3" spans="1:21" ht="15" x14ac:dyDescent="0.25">
      <c r="G3" s="3"/>
    </row>
    <row r="5" spans="1:21" ht="15" x14ac:dyDescent="0.25">
      <c r="E5" s="4"/>
      <c r="F5" s="4" t="s">
        <v>0</v>
      </c>
      <c r="G5" s="5" t="s">
        <v>1</v>
      </c>
      <c r="H5" s="5"/>
      <c r="I5" s="6" t="s">
        <v>2</v>
      </c>
      <c r="J5" s="5" t="s">
        <v>3</v>
      </c>
      <c r="K5" s="5"/>
      <c r="L5" s="6" t="s">
        <v>4</v>
      </c>
      <c r="M5" s="4"/>
      <c r="N5" s="5" t="s">
        <v>5</v>
      </c>
      <c r="O5" s="5" t="s">
        <v>6</v>
      </c>
      <c r="P5" s="4"/>
      <c r="Q5" s="5" t="s">
        <v>7</v>
      </c>
      <c r="R5" s="5" t="s">
        <v>8</v>
      </c>
      <c r="S5" s="5" t="s">
        <v>9</v>
      </c>
      <c r="T5" s="5" t="s">
        <v>10</v>
      </c>
      <c r="U5" s="5" t="s">
        <v>11</v>
      </c>
    </row>
    <row r="6" spans="1:21" ht="60" x14ac:dyDescent="0.25">
      <c r="B6" s="1" t="s">
        <v>12</v>
      </c>
      <c r="C6" s="1" t="s">
        <v>13</v>
      </c>
      <c r="D6" s="1" t="s">
        <v>14</v>
      </c>
      <c r="E6" s="7" t="s">
        <v>15</v>
      </c>
      <c r="F6" s="7" t="s">
        <v>16</v>
      </c>
      <c r="G6" s="8" t="s">
        <v>290</v>
      </c>
      <c r="H6" s="9"/>
      <c r="I6" s="10" t="s">
        <v>17</v>
      </c>
      <c r="J6" s="11" t="s">
        <v>18</v>
      </c>
      <c r="K6" s="9"/>
      <c r="L6" s="11" t="s">
        <v>19</v>
      </c>
      <c r="M6" s="9"/>
      <c r="N6" s="10" t="s">
        <v>20</v>
      </c>
      <c r="O6" s="11" t="s">
        <v>21</v>
      </c>
      <c r="P6" s="12"/>
      <c r="Q6" s="11" t="s">
        <v>22</v>
      </c>
      <c r="R6" s="11" t="s">
        <v>23</v>
      </c>
      <c r="S6" s="11" t="s">
        <v>24</v>
      </c>
      <c r="T6" s="11" t="s">
        <v>25</v>
      </c>
      <c r="U6" s="11" t="s">
        <v>26</v>
      </c>
    </row>
    <row r="7" spans="1:21" x14ac:dyDescent="0.2">
      <c r="A7" s="1" t="s">
        <v>27</v>
      </c>
    </row>
    <row r="8" spans="1:21" x14ac:dyDescent="0.2">
      <c r="F8" s="1" t="s">
        <v>28</v>
      </c>
      <c r="J8" s="13"/>
      <c r="N8" s="13"/>
      <c r="O8" s="13"/>
      <c r="Q8" s="13"/>
      <c r="R8" s="13"/>
      <c r="S8" s="13"/>
      <c r="T8" s="13"/>
      <c r="U8" s="13"/>
    </row>
    <row r="9" spans="1:21" ht="15" x14ac:dyDescent="0.25">
      <c r="B9" s="1" t="s">
        <v>29</v>
      </c>
      <c r="C9" s="1" t="s">
        <v>30</v>
      </c>
      <c r="D9" s="1">
        <f t="shared" ref="D9:D14" si="0">E9*1000</f>
        <v>311000</v>
      </c>
      <c r="E9" s="14">
        <v>311</v>
      </c>
      <c r="F9" s="1" t="s">
        <v>31</v>
      </c>
      <c r="G9" s="15"/>
      <c r="I9" s="16">
        <v>1.5599999999999999E-2</v>
      </c>
      <c r="J9" s="13">
        <f t="shared" ref="J9:J14" si="1">G9*I9</f>
        <v>0</v>
      </c>
      <c r="L9" s="16">
        <v>1.2200000000000001E-2</v>
      </c>
      <c r="N9" s="13">
        <f t="shared" ref="N9:N14" si="2">G9*L9</f>
        <v>0</v>
      </c>
      <c r="O9" s="13">
        <f t="shared" ref="O9:O14" si="3">N9-J9</f>
        <v>0</v>
      </c>
      <c r="Q9" s="15"/>
      <c r="R9" s="15"/>
      <c r="S9" s="15">
        <v>0</v>
      </c>
      <c r="T9" s="15">
        <v>0</v>
      </c>
      <c r="U9" s="15">
        <v>0</v>
      </c>
    </row>
    <row r="10" spans="1:21" ht="15" x14ac:dyDescent="0.25">
      <c r="B10" s="1" t="s">
        <v>29</v>
      </c>
      <c r="C10" s="1" t="s">
        <v>30</v>
      </c>
      <c r="D10" s="1">
        <f t="shared" si="0"/>
        <v>312000</v>
      </c>
      <c r="E10" s="14">
        <v>312</v>
      </c>
      <c r="F10" s="1" t="s">
        <v>32</v>
      </c>
      <c r="G10" s="15"/>
      <c r="I10" s="16">
        <v>1.9300000000000001E-2</v>
      </c>
      <c r="J10" s="13">
        <f t="shared" si="1"/>
        <v>0</v>
      </c>
      <c r="L10" s="16">
        <v>1.5699999999999999E-2</v>
      </c>
      <c r="N10" s="13">
        <f t="shared" si="2"/>
        <v>0</v>
      </c>
      <c r="O10" s="13">
        <f t="shared" si="3"/>
        <v>0</v>
      </c>
      <c r="Q10" s="15"/>
      <c r="R10" s="15"/>
      <c r="S10" s="15">
        <v>0</v>
      </c>
      <c r="T10" s="15">
        <v>0</v>
      </c>
      <c r="U10" s="15">
        <v>0</v>
      </c>
    </row>
    <row r="11" spans="1:21" ht="15" x14ac:dyDescent="0.25">
      <c r="B11" s="1" t="s">
        <v>29</v>
      </c>
      <c r="C11" s="1" t="s">
        <v>30</v>
      </c>
      <c r="D11" s="1">
        <f t="shared" si="0"/>
        <v>313000</v>
      </c>
      <c r="E11" s="14">
        <v>313</v>
      </c>
      <c r="F11" s="1" t="s">
        <v>33</v>
      </c>
      <c r="G11" s="15"/>
      <c r="I11" s="17">
        <v>0</v>
      </c>
      <c r="J11" s="13">
        <f t="shared" si="1"/>
        <v>0</v>
      </c>
      <c r="L11" s="17">
        <v>0</v>
      </c>
      <c r="N11" s="13">
        <f t="shared" si="2"/>
        <v>0</v>
      </c>
      <c r="O11" s="13">
        <f t="shared" si="3"/>
        <v>0</v>
      </c>
      <c r="Q11" s="15"/>
      <c r="R11" s="15"/>
      <c r="S11" s="15">
        <v>0</v>
      </c>
      <c r="T11" s="15">
        <v>0</v>
      </c>
      <c r="U11" s="15">
        <v>0</v>
      </c>
    </row>
    <row r="12" spans="1:21" ht="15" x14ac:dyDescent="0.25">
      <c r="B12" s="1" t="s">
        <v>29</v>
      </c>
      <c r="C12" s="1" t="s">
        <v>30</v>
      </c>
      <c r="D12" s="1">
        <f t="shared" si="0"/>
        <v>314000</v>
      </c>
      <c r="E12" s="14">
        <v>314</v>
      </c>
      <c r="F12" s="1" t="s">
        <v>34</v>
      </c>
      <c r="G12" s="15"/>
      <c r="I12" s="16">
        <v>2.7900000000000001E-2</v>
      </c>
      <c r="J12" s="13">
        <f t="shared" si="1"/>
        <v>0</v>
      </c>
      <c r="L12" s="16">
        <v>4.24E-2</v>
      </c>
      <c r="N12" s="13">
        <f t="shared" si="2"/>
        <v>0</v>
      </c>
      <c r="O12" s="13">
        <f t="shared" si="3"/>
        <v>0</v>
      </c>
      <c r="Q12" s="15"/>
      <c r="R12" s="15"/>
      <c r="S12" s="15">
        <v>0</v>
      </c>
      <c r="T12" s="15">
        <v>0</v>
      </c>
      <c r="U12" s="15">
        <v>0</v>
      </c>
    </row>
    <row r="13" spans="1:21" ht="15" x14ac:dyDescent="0.25">
      <c r="B13" s="1" t="s">
        <v>29</v>
      </c>
      <c r="C13" s="1" t="s">
        <v>30</v>
      </c>
      <c r="D13" s="1">
        <f t="shared" si="0"/>
        <v>315000</v>
      </c>
      <c r="E13" s="14">
        <v>315</v>
      </c>
      <c r="F13" s="1" t="s">
        <v>35</v>
      </c>
      <c r="G13" s="15"/>
      <c r="I13" s="16">
        <v>1.7299999999999999E-2</v>
      </c>
      <c r="J13" s="13">
        <f t="shared" si="1"/>
        <v>0</v>
      </c>
      <c r="L13" s="16">
        <v>1.7899999999999999E-2</v>
      </c>
      <c r="N13" s="13">
        <f t="shared" si="2"/>
        <v>0</v>
      </c>
      <c r="O13" s="13">
        <f t="shared" si="3"/>
        <v>0</v>
      </c>
      <c r="Q13" s="15"/>
      <c r="R13" s="15"/>
      <c r="S13" s="15">
        <v>0</v>
      </c>
      <c r="T13" s="15">
        <v>0</v>
      </c>
      <c r="U13" s="15">
        <v>0</v>
      </c>
    </row>
    <row r="14" spans="1:21" ht="15" x14ac:dyDescent="0.25">
      <c r="B14" s="1" t="s">
        <v>29</v>
      </c>
      <c r="C14" s="1" t="s">
        <v>30</v>
      </c>
      <c r="D14" s="1">
        <f t="shared" si="0"/>
        <v>316000</v>
      </c>
      <c r="E14" s="14">
        <v>316</v>
      </c>
      <c r="F14" s="1" t="s">
        <v>36</v>
      </c>
      <c r="G14" s="15"/>
      <c r="I14" s="16">
        <v>1.46E-2</v>
      </c>
      <c r="J14" s="13">
        <f t="shared" si="1"/>
        <v>0</v>
      </c>
      <c r="L14" s="16">
        <v>2.0400000000000001E-2</v>
      </c>
      <c r="N14" s="13">
        <f t="shared" si="2"/>
        <v>0</v>
      </c>
      <c r="O14" s="13">
        <f t="shared" si="3"/>
        <v>0</v>
      </c>
      <c r="Q14" s="15"/>
      <c r="R14" s="15"/>
      <c r="S14" s="15">
        <v>0</v>
      </c>
      <c r="T14" s="15">
        <v>0</v>
      </c>
      <c r="U14" s="15">
        <v>0</v>
      </c>
    </row>
    <row r="15" spans="1:21" x14ac:dyDescent="0.2">
      <c r="E15" s="18" t="s">
        <v>37</v>
      </c>
      <c r="J15" s="13"/>
      <c r="N15" s="13"/>
      <c r="O15" s="13"/>
      <c r="Q15" s="13"/>
      <c r="R15" s="13"/>
      <c r="S15" s="13"/>
      <c r="T15" s="13"/>
      <c r="U15" s="13"/>
    </row>
    <row r="16" spans="1:21" x14ac:dyDescent="0.2">
      <c r="E16" s="19"/>
      <c r="F16" s="1" t="s">
        <v>38</v>
      </c>
      <c r="G16" s="22"/>
      <c r="J16" s="22">
        <f>SUM(J9:J15)</f>
        <v>0</v>
      </c>
      <c r="N16" s="22">
        <f>SUM(N9:N15)</f>
        <v>0</v>
      </c>
      <c r="O16" s="22">
        <f>SUM(O9:O15)</f>
        <v>0</v>
      </c>
      <c r="Q16" s="22">
        <f>SUM(Q9:Q15)</f>
        <v>0</v>
      </c>
      <c r="R16" s="22">
        <f>SUM(R9:R15)</f>
        <v>0</v>
      </c>
      <c r="S16" s="22">
        <f>SUM(S9:S15)</f>
        <v>0</v>
      </c>
      <c r="T16" s="22">
        <f>SUM(T9:T15)</f>
        <v>0</v>
      </c>
      <c r="U16" s="22">
        <f>SUM(U9:U15)</f>
        <v>0</v>
      </c>
    </row>
    <row r="17" spans="1:21" x14ac:dyDescent="0.2">
      <c r="J17" s="13"/>
      <c r="N17" s="13"/>
      <c r="O17" s="13"/>
      <c r="Q17" s="13"/>
      <c r="R17" s="13"/>
      <c r="S17" s="13"/>
      <c r="T17" s="13"/>
      <c r="U17" s="13"/>
    </row>
    <row r="18" spans="1:21" x14ac:dyDescent="0.2">
      <c r="F18" s="1" t="s">
        <v>39</v>
      </c>
      <c r="J18" s="13"/>
      <c r="N18" s="13"/>
      <c r="O18" s="13"/>
      <c r="Q18" s="13"/>
      <c r="R18" s="13"/>
      <c r="S18" s="13"/>
      <c r="T18" s="13"/>
      <c r="U18" s="13"/>
    </row>
    <row r="19" spans="1:21" ht="15" x14ac:dyDescent="0.25">
      <c r="B19" s="1" t="s">
        <v>29</v>
      </c>
      <c r="C19" s="1" t="s">
        <v>40</v>
      </c>
      <c r="D19" s="1">
        <f t="shared" ref="D19:D24" si="4">E19*1000</f>
        <v>311000</v>
      </c>
      <c r="E19" s="14">
        <v>311</v>
      </c>
      <c r="F19" s="1" t="s">
        <v>31</v>
      </c>
      <c r="G19" s="15"/>
      <c r="I19" s="16">
        <v>1.6799999999999999E-2</v>
      </c>
      <c r="J19" s="13">
        <f t="shared" ref="J19:J24" si="5">G19*I19</f>
        <v>0</v>
      </c>
      <c r="L19" s="16">
        <v>1.55E-2</v>
      </c>
      <c r="N19" s="13">
        <f t="shared" ref="N19:N24" si="6">G19*L19</f>
        <v>0</v>
      </c>
      <c r="O19" s="13">
        <f t="shared" ref="O19:O24" si="7">N19-J19</f>
        <v>0</v>
      </c>
      <c r="Q19" s="15"/>
      <c r="R19" s="15"/>
      <c r="S19" s="15">
        <v>0</v>
      </c>
      <c r="T19" s="15">
        <v>0</v>
      </c>
      <c r="U19" s="15">
        <v>0</v>
      </c>
    </row>
    <row r="20" spans="1:21" ht="15" x14ac:dyDescent="0.25">
      <c r="B20" s="1" t="s">
        <v>29</v>
      </c>
      <c r="C20" s="1" t="s">
        <v>40</v>
      </c>
      <c r="D20" s="1">
        <f t="shared" si="4"/>
        <v>312000</v>
      </c>
      <c r="E20" s="14">
        <v>312</v>
      </c>
      <c r="F20" s="1" t="s">
        <v>32</v>
      </c>
      <c r="G20" s="15"/>
      <c r="I20" s="16">
        <v>2.1999999999999999E-2</v>
      </c>
      <c r="J20" s="13">
        <f t="shared" si="5"/>
        <v>0</v>
      </c>
      <c r="L20" s="16">
        <v>2.3800000000000002E-2</v>
      </c>
      <c r="N20" s="13">
        <f t="shared" si="6"/>
        <v>0</v>
      </c>
      <c r="O20" s="13">
        <f t="shared" si="7"/>
        <v>0</v>
      </c>
      <c r="Q20" s="15"/>
      <c r="R20" s="15"/>
      <c r="S20" s="15">
        <v>0</v>
      </c>
      <c r="T20" s="15">
        <v>0</v>
      </c>
      <c r="U20" s="15">
        <v>0</v>
      </c>
    </row>
    <row r="21" spans="1:21" ht="15" x14ac:dyDescent="0.25">
      <c r="B21" s="1" t="s">
        <v>29</v>
      </c>
      <c r="C21" s="1" t="s">
        <v>40</v>
      </c>
      <c r="D21" s="1">
        <f t="shared" si="4"/>
        <v>313000</v>
      </c>
      <c r="E21" s="14">
        <v>313</v>
      </c>
      <c r="F21" s="1" t="s">
        <v>33</v>
      </c>
      <c r="G21" s="15"/>
      <c r="I21" s="17">
        <v>0</v>
      </c>
      <c r="J21" s="13">
        <f t="shared" si="5"/>
        <v>0</v>
      </c>
      <c r="L21" s="17">
        <v>0</v>
      </c>
      <c r="N21" s="13">
        <f t="shared" si="6"/>
        <v>0</v>
      </c>
      <c r="O21" s="13">
        <f t="shared" si="7"/>
        <v>0</v>
      </c>
      <c r="Q21" s="15"/>
      <c r="R21" s="15"/>
      <c r="S21" s="15">
        <v>0</v>
      </c>
      <c r="T21" s="15">
        <v>0</v>
      </c>
      <c r="U21" s="15">
        <v>0</v>
      </c>
    </row>
    <row r="22" spans="1:21" ht="15" x14ac:dyDescent="0.25">
      <c r="B22" s="1" t="s">
        <v>29</v>
      </c>
      <c r="C22" s="1" t="s">
        <v>40</v>
      </c>
      <c r="D22" s="1">
        <f t="shared" si="4"/>
        <v>314000</v>
      </c>
      <c r="E22" s="14">
        <v>314</v>
      </c>
      <c r="F22" s="1" t="s">
        <v>34</v>
      </c>
      <c r="G22" s="15"/>
      <c r="I22" s="16">
        <v>2.8799999999999999E-2</v>
      </c>
      <c r="J22" s="13">
        <f t="shared" si="5"/>
        <v>0</v>
      </c>
      <c r="L22" s="16">
        <v>3.85E-2</v>
      </c>
      <c r="N22" s="13">
        <f t="shared" si="6"/>
        <v>0</v>
      </c>
      <c r="O22" s="13">
        <f t="shared" si="7"/>
        <v>0</v>
      </c>
      <c r="Q22" s="15"/>
      <c r="R22" s="15"/>
      <c r="S22" s="15">
        <v>0</v>
      </c>
      <c r="T22" s="15">
        <v>0</v>
      </c>
      <c r="U22" s="15">
        <v>0</v>
      </c>
    </row>
    <row r="23" spans="1:21" ht="15" x14ac:dyDescent="0.25">
      <c r="B23" s="1" t="s">
        <v>29</v>
      </c>
      <c r="C23" s="1" t="s">
        <v>40</v>
      </c>
      <c r="D23" s="1">
        <f t="shared" si="4"/>
        <v>315000</v>
      </c>
      <c r="E23" s="14">
        <v>315</v>
      </c>
      <c r="F23" s="1" t="s">
        <v>35</v>
      </c>
      <c r="G23" s="15"/>
      <c r="I23" s="17">
        <v>0</v>
      </c>
      <c r="J23" s="13">
        <f t="shared" si="5"/>
        <v>0</v>
      </c>
      <c r="L23" s="17">
        <v>0</v>
      </c>
      <c r="N23" s="13">
        <f t="shared" si="6"/>
        <v>0</v>
      </c>
      <c r="O23" s="13">
        <f t="shared" si="7"/>
        <v>0</v>
      </c>
      <c r="Q23" s="15"/>
      <c r="R23" s="15"/>
      <c r="S23" s="15">
        <v>0</v>
      </c>
      <c r="T23" s="15">
        <v>0</v>
      </c>
      <c r="U23" s="15">
        <v>0</v>
      </c>
    </row>
    <row r="24" spans="1:21" ht="15" x14ac:dyDescent="0.25">
      <c r="B24" s="1" t="s">
        <v>29</v>
      </c>
      <c r="C24" s="1" t="s">
        <v>40</v>
      </c>
      <c r="D24" s="1">
        <f t="shared" si="4"/>
        <v>316000</v>
      </c>
      <c r="E24" s="14">
        <v>316</v>
      </c>
      <c r="F24" s="1" t="s">
        <v>36</v>
      </c>
      <c r="G24" s="15"/>
      <c r="I24" s="16">
        <v>1.6199999999999999E-2</v>
      </c>
      <c r="J24" s="13">
        <f t="shared" si="5"/>
        <v>0</v>
      </c>
      <c r="L24" s="16">
        <v>2.29E-2</v>
      </c>
      <c r="N24" s="13">
        <f t="shared" si="6"/>
        <v>0</v>
      </c>
      <c r="O24" s="13">
        <f t="shared" si="7"/>
        <v>0</v>
      </c>
      <c r="Q24" s="15"/>
      <c r="R24" s="15"/>
      <c r="S24" s="15">
        <v>0</v>
      </c>
      <c r="T24" s="15">
        <v>0</v>
      </c>
      <c r="U24" s="15">
        <v>0</v>
      </c>
    </row>
    <row r="25" spans="1:21" x14ac:dyDescent="0.2">
      <c r="E25" s="18" t="s">
        <v>37</v>
      </c>
      <c r="J25" s="13"/>
      <c r="N25" s="13"/>
      <c r="O25" s="13"/>
      <c r="Q25" s="13"/>
      <c r="R25" s="13"/>
      <c r="S25" s="13"/>
      <c r="T25" s="13"/>
      <c r="U25" s="13"/>
    </row>
    <row r="26" spans="1:21" x14ac:dyDescent="0.2">
      <c r="E26" s="19"/>
      <c r="F26" s="1" t="s">
        <v>38</v>
      </c>
      <c r="G26" s="22">
        <f>SUM(G19:G25)</f>
        <v>0</v>
      </c>
      <c r="J26" s="22">
        <f>SUM(J19:J25)</f>
        <v>0</v>
      </c>
      <c r="N26" s="22">
        <f>SUM(N19:N25)</f>
        <v>0</v>
      </c>
      <c r="O26" s="22">
        <f>SUM(O19:O25)</f>
        <v>0</v>
      </c>
      <c r="Q26" s="22">
        <f>SUM(Q19:Q25)</f>
        <v>0</v>
      </c>
      <c r="R26" s="22">
        <f>SUM(R19:R25)</f>
        <v>0</v>
      </c>
      <c r="S26" s="22">
        <f>SUM(S19:S25)</f>
        <v>0</v>
      </c>
      <c r="T26" s="22">
        <f>SUM(T19:T25)</f>
        <v>0</v>
      </c>
      <c r="U26" s="22">
        <f>SUM(U19:U25)</f>
        <v>0</v>
      </c>
    </row>
    <row r="27" spans="1:21" x14ac:dyDescent="0.2">
      <c r="J27" s="13"/>
      <c r="N27" s="13"/>
      <c r="O27" s="13"/>
      <c r="Q27" s="13"/>
      <c r="R27" s="13"/>
      <c r="S27" s="13"/>
      <c r="T27" s="13"/>
      <c r="U27" s="13"/>
    </row>
    <row r="28" spans="1:21" x14ac:dyDescent="0.2">
      <c r="A28" s="1" t="s">
        <v>41</v>
      </c>
      <c r="J28" s="13"/>
      <c r="N28" s="13"/>
      <c r="O28" s="13"/>
      <c r="Q28" s="13"/>
      <c r="R28" s="13"/>
      <c r="S28" s="13"/>
      <c r="T28" s="13"/>
      <c r="U28" s="13"/>
    </row>
    <row r="29" spans="1:21" x14ac:dyDescent="0.2">
      <c r="F29" s="1" t="s">
        <v>42</v>
      </c>
      <c r="J29" s="13"/>
      <c r="N29" s="13"/>
      <c r="O29" s="13"/>
      <c r="Q29" s="13"/>
      <c r="R29" s="13"/>
      <c r="S29" s="13"/>
      <c r="T29" s="13"/>
      <c r="U29" s="13"/>
    </row>
    <row r="30" spans="1:21" ht="15" x14ac:dyDescent="0.25">
      <c r="B30" s="1" t="s">
        <v>29</v>
      </c>
      <c r="C30" s="1" t="s">
        <v>43</v>
      </c>
      <c r="D30" s="1">
        <f t="shared" ref="D30:D40" si="8">E30*1000</f>
        <v>330300</v>
      </c>
      <c r="E30" s="1">
        <v>330.3</v>
      </c>
      <c r="F30" s="1" t="s">
        <v>44</v>
      </c>
      <c r="G30" s="15">
        <v>0</v>
      </c>
      <c r="I30" s="17">
        <v>0</v>
      </c>
      <c r="J30" s="13">
        <f t="shared" ref="J30:J40" si="9">G30*I30</f>
        <v>0</v>
      </c>
      <c r="L30" s="17">
        <v>0</v>
      </c>
      <c r="N30" s="13">
        <f t="shared" ref="N30:N40" si="10">G30*L30</f>
        <v>0</v>
      </c>
      <c r="O30" s="13">
        <f t="shared" ref="O30:O40" si="11">N30-J30</f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</row>
    <row r="31" spans="1:21" ht="15" x14ac:dyDescent="0.25">
      <c r="B31" s="1" t="s">
        <v>29</v>
      </c>
      <c r="C31" s="1" t="s">
        <v>43</v>
      </c>
      <c r="D31" s="1">
        <f t="shared" si="8"/>
        <v>330400</v>
      </c>
      <c r="E31" s="1">
        <v>330.4</v>
      </c>
      <c r="F31" s="1" t="s">
        <v>45</v>
      </c>
      <c r="G31" s="15">
        <v>0</v>
      </c>
      <c r="I31" s="17">
        <v>0</v>
      </c>
      <c r="J31" s="13">
        <f t="shared" si="9"/>
        <v>0</v>
      </c>
      <c r="L31" s="17">
        <v>0</v>
      </c>
      <c r="N31" s="13">
        <f t="shared" si="10"/>
        <v>0</v>
      </c>
      <c r="O31" s="13">
        <f t="shared" si="11"/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</row>
    <row r="32" spans="1:21" ht="15" x14ac:dyDescent="0.25">
      <c r="B32" s="1" t="s">
        <v>29</v>
      </c>
      <c r="C32" s="1" t="s">
        <v>43</v>
      </c>
      <c r="D32" s="1">
        <f t="shared" si="8"/>
        <v>331000</v>
      </c>
      <c r="E32" s="14">
        <v>331</v>
      </c>
      <c r="F32" s="1" t="s">
        <v>31</v>
      </c>
      <c r="G32" s="15">
        <v>0</v>
      </c>
      <c r="I32" s="17">
        <v>0</v>
      </c>
      <c r="J32" s="13">
        <f t="shared" si="9"/>
        <v>0</v>
      </c>
      <c r="L32" s="17">
        <v>0</v>
      </c>
      <c r="N32" s="13">
        <f t="shared" si="10"/>
        <v>0</v>
      </c>
      <c r="O32" s="13">
        <f t="shared" si="11"/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</row>
    <row r="33" spans="1:21" ht="15" x14ac:dyDescent="0.25">
      <c r="B33" s="1" t="s">
        <v>29</v>
      </c>
      <c r="C33" s="1" t="s">
        <v>43</v>
      </c>
      <c r="D33" s="1">
        <f t="shared" si="8"/>
        <v>331100</v>
      </c>
      <c r="E33" s="1">
        <v>331.1</v>
      </c>
      <c r="F33" s="1" t="s">
        <v>46</v>
      </c>
      <c r="G33" s="15">
        <v>0</v>
      </c>
      <c r="I33" s="17">
        <v>0</v>
      </c>
      <c r="J33" s="13">
        <f t="shared" si="9"/>
        <v>0</v>
      </c>
      <c r="L33" s="17">
        <v>0</v>
      </c>
      <c r="N33" s="13">
        <f t="shared" si="10"/>
        <v>0</v>
      </c>
      <c r="O33" s="13">
        <f t="shared" si="11"/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15" x14ac:dyDescent="0.25">
      <c r="B34" s="1" t="s">
        <v>29</v>
      </c>
      <c r="C34" s="1" t="s">
        <v>43</v>
      </c>
      <c r="D34" s="1">
        <f t="shared" si="8"/>
        <v>331200</v>
      </c>
      <c r="E34" s="1">
        <v>331.2</v>
      </c>
      <c r="F34" s="1" t="s">
        <v>47</v>
      </c>
      <c r="G34" s="15"/>
      <c r="I34" s="16">
        <v>2.29E-2</v>
      </c>
      <c r="J34" s="13">
        <f t="shared" si="9"/>
        <v>0</v>
      </c>
      <c r="L34" s="16">
        <v>2.6700000000000002E-2</v>
      </c>
      <c r="N34" s="13">
        <f t="shared" si="10"/>
        <v>0</v>
      </c>
      <c r="O34" s="13">
        <f t="shared" si="11"/>
        <v>0</v>
      </c>
      <c r="Q34" s="15"/>
      <c r="R34" s="15"/>
      <c r="S34" s="15">
        <v>0</v>
      </c>
      <c r="T34" s="15">
        <v>0</v>
      </c>
      <c r="U34" s="15">
        <v>0</v>
      </c>
    </row>
    <row r="35" spans="1:21" ht="15" x14ac:dyDescent="0.25">
      <c r="B35" s="1" t="s">
        <v>29</v>
      </c>
      <c r="C35" s="1" t="s">
        <v>43</v>
      </c>
      <c r="D35" s="1">
        <f t="shared" si="8"/>
        <v>332000</v>
      </c>
      <c r="E35" s="14">
        <v>332</v>
      </c>
      <c r="F35" s="1" t="s">
        <v>48</v>
      </c>
      <c r="G35" s="15">
        <v>0</v>
      </c>
      <c r="I35" s="17">
        <v>0</v>
      </c>
      <c r="J35" s="13">
        <f t="shared" si="9"/>
        <v>0</v>
      </c>
      <c r="L35" s="17">
        <v>0</v>
      </c>
      <c r="N35" s="13">
        <f t="shared" si="10"/>
        <v>0</v>
      </c>
      <c r="O35" s="13">
        <f t="shared" si="11"/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</row>
    <row r="36" spans="1:21" ht="15" x14ac:dyDescent="0.25">
      <c r="B36" s="1" t="s">
        <v>29</v>
      </c>
      <c r="C36" s="1" t="s">
        <v>43</v>
      </c>
      <c r="D36" s="1">
        <f t="shared" si="8"/>
        <v>332100</v>
      </c>
      <c r="E36" s="1">
        <v>332.1</v>
      </c>
      <c r="F36" s="1" t="s">
        <v>49</v>
      </c>
      <c r="G36" s="15">
        <v>0</v>
      </c>
      <c r="I36" s="17">
        <v>0</v>
      </c>
      <c r="J36" s="13">
        <f t="shared" si="9"/>
        <v>0</v>
      </c>
      <c r="L36" s="17">
        <v>0</v>
      </c>
      <c r="N36" s="13">
        <f t="shared" si="10"/>
        <v>0</v>
      </c>
      <c r="O36" s="13">
        <f t="shared" si="11"/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</row>
    <row r="37" spans="1:21" ht="15" x14ac:dyDescent="0.25">
      <c r="B37" s="1" t="s">
        <v>29</v>
      </c>
      <c r="C37" s="1" t="s">
        <v>43</v>
      </c>
      <c r="D37" s="1">
        <f t="shared" si="8"/>
        <v>332200</v>
      </c>
      <c r="E37" s="1">
        <v>332.2</v>
      </c>
      <c r="F37" s="1" t="s">
        <v>50</v>
      </c>
      <c r="G37" s="15">
        <v>0</v>
      </c>
      <c r="I37" s="17">
        <v>0</v>
      </c>
      <c r="J37" s="13">
        <f t="shared" si="9"/>
        <v>0</v>
      </c>
      <c r="L37" s="17">
        <v>0</v>
      </c>
      <c r="N37" s="13">
        <f t="shared" si="10"/>
        <v>0</v>
      </c>
      <c r="O37" s="13">
        <f t="shared" si="11"/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</row>
    <row r="38" spans="1:21" ht="15" x14ac:dyDescent="0.25">
      <c r="B38" s="1" t="s">
        <v>29</v>
      </c>
      <c r="C38" s="1" t="s">
        <v>43</v>
      </c>
      <c r="D38" s="1">
        <f t="shared" si="8"/>
        <v>333000</v>
      </c>
      <c r="E38" s="14">
        <v>333</v>
      </c>
      <c r="F38" s="1" t="s">
        <v>51</v>
      </c>
      <c r="G38" s="15">
        <v>0</v>
      </c>
      <c r="I38" s="17">
        <v>0</v>
      </c>
      <c r="J38" s="13">
        <f t="shared" si="9"/>
        <v>0</v>
      </c>
      <c r="L38" s="17">
        <v>0</v>
      </c>
      <c r="N38" s="13">
        <f t="shared" si="10"/>
        <v>0</v>
      </c>
      <c r="O38" s="13">
        <f t="shared" si="11"/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</row>
    <row r="39" spans="1:21" ht="15" x14ac:dyDescent="0.25">
      <c r="B39" s="1" t="s">
        <v>29</v>
      </c>
      <c r="C39" s="1" t="s">
        <v>43</v>
      </c>
      <c r="D39" s="1">
        <f t="shared" si="8"/>
        <v>334000</v>
      </c>
      <c r="E39" s="14">
        <v>334</v>
      </c>
      <c r="F39" s="1" t="s">
        <v>35</v>
      </c>
      <c r="G39" s="15">
        <v>0</v>
      </c>
      <c r="I39" s="17">
        <v>0</v>
      </c>
      <c r="J39" s="13">
        <f t="shared" si="9"/>
        <v>0</v>
      </c>
      <c r="L39" s="17">
        <v>0</v>
      </c>
      <c r="N39" s="13">
        <f t="shared" si="10"/>
        <v>0</v>
      </c>
      <c r="O39" s="13">
        <f t="shared" si="11"/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</row>
    <row r="40" spans="1:21" ht="15" x14ac:dyDescent="0.25">
      <c r="B40" s="1" t="s">
        <v>29</v>
      </c>
      <c r="C40" s="1" t="s">
        <v>43</v>
      </c>
      <c r="D40" s="1">
        <f t="shared" si="8"/>
        <v>335000</v>
      </c>
      <c r="E40" s="14">
        <v>335</v>
      </c>
      <c r="F40" s="1" t="s">
        <v>36</v>
      </c>
      <c r="G40" s="15">
        <v>0</v>
      </c>
      <c r="I40" s="17">
        <v>0</v>
      </c>
      <c r="J40" s="13">
        <f t="shared" si="9"/>
        <v>0</v>
      </c>
      <c r="L40" s="17">
        <v>0</v>
      </c>
      <c r="N40" s="13">
        <f t="shared" si="10"/>
        <v>0</v>
      </c>
      <c r="O40" s="13">
        <f t="shared" si="11"/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</row>
    <row r="41" spans="1:21" x14ac:dyDescent="0.2">
      <c r="F41" s="1" t="s">
        <v>38</v>
      </c>
      <c r="G41" s="22">
        <f>SUM(G30:G40)</f>
        <v>0</v>
      </c>
      <c r="J41" s="22">
        <f>SUM(J30:J40)</f>
        <v>0</v>
      </c>
      <c r="N41" s="22">
        <f>SUM(N30:N40)</f>
        <v>0</v>
      </c>
      <c r="O41" s="22">
        <f>SUM(O30:O40)</f>
        <v>0</v>
      </c>
      <c r="Q41" s="22">
        <f>SUM(Q30:Q40)</f>
        <v>0</v>
      </c>
      <c r="R41" s="22">
        <f>SUM(R30:R40)</f>
        <v>0</v>
      </c>
      <c r="S41" s="22">
        <f>SUM(S30:S40)</f>
        <v>0</v>
      </c>
      <c r="T41" s="22">
        <f>SUM(T30:T40)</f>
        <v>0</v>
      </c>
      <c r="U41" s="22">
        <f>SUM(U30:U40)</f>
        <v>0</v>
      </c>
    </row>
    <row r="42" spans="1:21" x14ac:dyDescent="0.2">
      <c r="J42" s="13"/>
      <c r="N42" s="13"/>
      <c r="O42" s="13"/>
      <c r="Q42" s="13"/>
      <c r="R42" s="13"/>
      <c r="S42" s="13"/>
      <c r="T42" s="13"/>
      <c r="U42" s="13"/>
    </row>
    <row r="43" spans="1:21" x14ac:dyDescent="0.2">
      <c r="A43" s="1" t="s">
        <v>52</v>
      </c>
      <c r="J43" s="13"/>
      <c r="N43" s="13"/>
      <c r="O43" s="13"/>
      <c r="Q43" s="13"/>
      <c r="R43" s="13"/>
      <c r="S43" s="13"/>
      <c r="T43" s="13"/>
      <c r="U43" s="13"/>
    </row>
    <row r="44" spans="1:21" x14ac:dyDescent="0.2">
      <c r="F44" s="1" t="s">
        <v>53</v>
      </c>
      <c r="J44" s="13"/>
      <c r="N44" s="13"/>
      <c r="O44" s="13"/>
      <c r="Q44" s="13"/>
      <c r="R44" s="13"/>
      <c r="S44" s="13"/>
      <c r="T44" s="13"/>
      <c r="U44" s="13"/>
    </row>
    <row r="45" spans="1:21" ht="15" x14ac:dyDescent="0.25">
      <c r="B45" s="1" t="s">
        <v>29</v>
      </c>
      <c r="C45" s="1" t="s">
        <v>54</v>
      </c>
      <c r="D45" s="1">
        <f>E45*1000</f>
        <v>341000</v>
      </c>
      <c r="E45" s="14">
        <v>341</v>
      </c>
      <c r="F45" s="1" t="s">
        <v>31</v>
      </c>
      <c r="G45" s="15"/>
      <c r="I45" s="16">
        <v>2.3399999999999997E-2</v>
      </c>
      <c r="J45" s="13">
        <f>G45*I45</f>
        <v>0</v>
      </c>
      <c r="L45" s="16">
        <v>2.3699999999999999E-2</v>
      </c>
      <c r="N45" s="13">
        <f>G45*L45</f>
        <v>0</v>
      </c>
      <c r="O45" s="13">
        <f>N45-J45</f>
        <v>0</v>
      </c>
      <c r="Q45" s="15"/>
      <c r="R45" s="15"/>
      <c r="S45" s="15">
        <v>0</v>
      </c>
      <c r="T45" s="15">
        <v>0</v>
      </c>
      <c r="U45" s="15">
        <v>0</v>
      </c>
    </row>
    <row r="46" spans="1:21" ht="15" x14ac:dyDescent="0.25">
      <c r="B46" s="1" t="s">
        <v>29</v>
      </c>
      <c r="C46" s="1" t="s">
        <v>54</v>
      </c>
      <c r="D46" s="1">
        <f>E46*1000</f>
        <v>342000</v>
      </c>
      <c r="E46" s="14">
        <v>342</v>
      </c>
      <c r="F46" s="1" t="s">
        <v>55</v>
      </c>
      <c r="G46" s="15"/>
      <c r="I46" s="16">
        <v>2.7200000000000002E-2</v>
      </c>
      <c r="J46" s="13">
        <f>G46*I46</f>
        <v>0</v>
      </c>
      <c r="L46" s="16">
        <v>2.4500000000000001E-2</v>
      </c>
      <c r="N46" s="13">
        <f>G46*L46</f>
        <v>0</v>
      </c>
      <c r="O46" s="13">
        <f>N46-J46</f>
        <v>0</v>
      </c>
      <c r="Q46" s="15"/>
      <c r="R46" s="15"/>
      <c r="S46" s="15">
        <v>0</v>
      </c>
      <c r="T46" s="15">
        <v>0</v>
      </c>
      <c r="U46" s="15">
        <v>0</v>
      </c>
    </row>
    <row r="47" spans="1:21" ht="15" x14ac:dyDescent="0.25">
      <c r="B47" s="1" t="s">
        <v>29</v>
      </c>
      <c r="C47" s="1" t="s">
        <v>54</v>
      </c>
      <c r="D47" s="1">
        <f>E47*1000</f>
        <v>344000</v>
      </c>
      <c r="E47" s="14">
        <v>344</v>
      </c>
      <c r="F47" s="1" t="s">
        <v>33</v>
      </c>
      <c r="G47" s="15"/>
      <c r="I47" s="16">
        <v>0.03</v>
      </c>
      <c r="J47" s="13">
        <f>G47*I47</f>
        <v>0</v>
      </c>
      <c r="L47" s="16">
        <v>3.3599999999999998E-2</v>
      </c>
      <c r="N47" s="13">
        <f>G47*L47</f>
        <v>0</v>
      </c>
      <c r="O47" s="13">
        <f>N47-J47</f>
        <v>0</v>
      </c>
      <c r="Q47" s="15"/>
      <c r="R47" s="15"/>
      <c r="S47" s="15">
        <v>0</v>
      </c>
      <c r="T47" s="15">
        <v>0</v>
      </c>
      <c r="U47" s="15">
        <v>0</v>
      </c>
    </row>
    <row r="48" spans="1:21" ht="15" x14ac:dyDescent="0.25">
      <c r="B48" s="1" t="s">
        <v>29</v>
      </c>
      <c r="C48" s="1" t="s">
        <v>54</v>
      </c>
      <c r="D48" s="1">
        <f>E48*1000</f>
        <v>345000</v>
      </c>
      <c r="E48" s="14">
        <v>345</v>
      </c>
      <c r="F48" s="1" t="s">
        <v>35</v>
      </c>
      <c r="G48" s="15"/>
      <c r="I48" s="16">
        <v>6.1399999999999996E-2</v>
      </c>
      <c r="J48" s="13">
        <f>G48*I48</f>
        <v>0</v>
      </c>
      <c r="L48" s="16">
        <v>5.2499999999999998E-2</v>
      </c>
      <c r="N48" s="13">
        <f>G48*L48</f>
        <v>0</v>
      </c>
      <c r="O48" s="13">
        <f>N48-J48</f>
        <v>0</v>
      </c>
      <c r="Q48" s="15"/>
      <c r="R48" s="15"/>
      <c r="S48" s="15">
        <v>0</v>
      </c>
      <c r="T48" s="15">
        <v>0</v>
      </c>
      <c r="U48" s="15">
        <v>0</v>
      </c>
    </row>
    <row r="49" spans="1:21" ht="15" x14ac:dyDescent="0.25">
      <c r="B49" s="1" t="s">
        <v>29</v>
      </c>
      <c r="C49" s="1" t="s">
        <v>54</v>
      </c>
      <c r="D49" s="1">
        <f>E49*1000</f>
        <v>346000</v>
      </c>
      <c r="E49" s="14">
        <v>346</v>
      </c>
      <c r="F49" s="1" t="s">
        <v>56</v>
      </c>
      <c r="G49" s="15"/>
      <c r="I49" s="16">
        <v>2.9500000000000002E-2</v>
      </c>
      <c r="J49" s="13">
        <f>G49*I49</f>
        <v>0</v>
      </c>
      <c r="L49" s="16">
        <v>4.3999999999999997E-2</v>
      </c>
      <c r="N49" s="13">
        <f>G49*L49</f>
        <v>0</v>
      </c>
      <c r="O49" s="13">
        <f>N49-J49</f>
        <v>0</v>
      </c>
      <c r="Q49" s="15"/>
      <c r="R49" s="15"/>
      <c r="S49" s="15">
        <v>0</v>
      </c>
      <c r="T49" s="15">
        <v>0</v>
      </c>
      <c r="U49" s="15">
        <v>0</v>
      </c>
    </row>
    <row r="50" spans="1:21" x14ac:dyDescent="0.2">
      <c r="F50" s="1" t="s">
        <v>38</v>
      </c>
      <c r="G50" s="22">
        <f>SUM(G45:G49)</f>
        <v>0</v>
      </c>
      <c r="J50" s="22">
        <f>SUM(J45:J49)</f>
        <v>0</v>
      </c>
      <c r="N50" s="22">
        <f>SUM(N45:N49)</f>
        <v>0</v>
      </c>
      <c r="O50" s="22">
        <f>SUM(O45:O49)</f>
        <v>0</v>
      </c>
      <c r="Q50" s="22">
        <f>SUM(Q45:Q49)</f>
        <v>0</v>
      </c>
      <c r="R50" s="22">
        <f>SUM(R45:R49)</f>
        <v>0</v>
      </c>
      <c r="S50" s="22">
        <f>SUM(S45:S49)</f>
        <v>0</v>
      </c>
      <c r="T50" s="22">
        <f>SUM(T45:T49)</f>
        <v>0</v>
      </c>
      <c r="U50" s="22">
        <f>SUM(U45:U49)</f>
        <v>0</v>
      </c>
    </row>
    <row r="51" spans="1:21" x14ac:dyDescent="0.2">
      <c r="J51" s="13"/>
      <c r="N51" s="13"/>
      <c r="O51" s="13"/>
      <c r="Q51" s="13"/>
      <c r="R51" s="13"/>
      <c r="S51" s="13"/>
      <c r="T51" s="13"/>
      <c r="U51" s="13"/>
    </row>
    <row r="52" spans="1:21" x14ac:dyDescent="0.2">
      <c r="A52" s="1" t="s">
        <v>57</v>
      </c>
      <c r="J52" s="13"/>
      <c r="N52" s="13"/>
      <c r="O52" s="13"/>
      <c r="Q52" s="13"/>
      <c r="R52" s="13"/>
      <c r="S52" s="13"/>
      <c r="T52" s="13"/>
      <c r="U52" s="13"/>
    </row>
    <row r="53" spans="1:21" ht="15" x14ac:dyDescent="0.25">
      <c r="B53" s="1" t="s">
        <v>29</v>
      </c>
      <c r="C53" s="1" t="s">
        <v>58</v>
      </c>
      <c r="D53" s="1">
        <f t="shared" ref="D53:D62" si="12">E53*1000</f>
        <v>350300</v>
      </c>
      <c r="E53" s="1">
        <v>350.3</v>
      </c>
      <c r="F53" s="1" t="s">
        <v>44</v>
      </c>
      <c r="G53" s="15">
        <v>0</v>
      </c>
      <c r="I53" s="17">
        <v>0</v>
      </c>
      <c r="J53" s="13">
        <f t="shared" ref="J53:J62" si="13">G53*I53</f>
        <v>0</v>
      </c>
      <c r="L53" s="17">
        <v>0</v>
      </c>
      <c r="N53" s="13">
        <f t="shared" ref="N53:N62" si="14">G53*L53</f>
        <v>0</v>
      </c>
      <c r="O53" s="13">
        <f t="shared" ref="O53:O62" si="15">N53-J53</f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</row>
    <row r="54" spans="1:21" ht="15" x14ac:dyDescent="0.25">
      <c r="B54" s="1" t="s">
        <v>29</v>
      </c>
      <c r="C54" s="1" t="s">
        <v>58</v>
      </c>
      <c r="D54" s="1">
        <f t="shared" si="12"/>
        <v>350400</v>
      </c>
      <c r="E54" s="1">
        <v>350.4</v>
      </c>
      <c r="F54" s="1" t="s">
        <v>59</v>
      </c>
      <c r="G54" s="15"/>
      <c r="I54" s="17">
        <v>0</v>
      </c>
      <c r="J54" s="13">
        <f t="shared" si="13"/>
        <v>0</v>
      </c>
      <c r="L54" s="17">
        <v>0</v>
      </c>
      <c r="N54" s="13">
        <f t="shared" si="14"/>
        <v>0</v>
      </c>
      <c r="O54" s="13">
        <f t="shared" si="15"/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</row>
    <row r="55" spans="1:21" ht="15" x14ac:dyDescent="0.25">
      <c r="B55" s="1" t="s">
        <v>29</v>
      </c>
      <c r="C55" s="1" t="s">
        <v>58</v>
      </c>
      <c r="D55" s="1">
        <f t="shared" si="12"/>
        <v>352000</v>
      </c>
      <c r="E55" s="14">
        <v>352</v>
      </c>
      <c r="F55" s="1" t="s">
        <v>31</v>
      </c>
      <c r="G55" s="15"/>
      <c r="I55" s="16">
        <v>1.6500000000000001E-2</v>
      </c>
      <c r="J55" s="13">
        <f t="shared" si="13"/>
        <v>0</v>
      </c>
      <c r="L55" s="16">
        <v>1.6299999999999999E-2</v>
      </c>
      <c r="N55" s="13">
        <f t="shared" si="14"/>
        <v>0</v>
      </c>
      <c r="O55" s="13">
        <f t="shared" si="15"/>
        <v>0</v>
      </c>
      <c r="Q55" s="15"/>
      <c r="R55" s="15"/>
      <c r="S55" s="15">
        <v>0</v>
      </c>
      <c r="T55" s="15">
        <v>0</v>
      </c>
      <c r="U55" s="15">
        <v>0</v>
      </c>
    </row>
    <row r="56" spans="1:21" ht="15" x14ac:dyDescent="0.25">
      <c r="B56" s="1" t="s">
        <v>29</v>
      </c>
      <c r="C56" s="1" t="s">
        <v>58</v>
      </c>
      <c r="D56" s="1">
        <f t="shared" si="12"/>
        <v>353000</v>
      </c>
      <c r="E56" s="14">
        <v>353</v>
      </c>
      <c r="F56" s="1" t="s">
        <v>60</v>
      </c>
      <c r="G56" s="15"/>
      <c r="I56" s="16">
        <v>2.3300000000000001E-2</v>
      </c>
      <c r="J56" s="13">
        <f t="shared" si="13"/>
        <v>0</v>
      </c>
      <c r="L56" s="16">
        <v>2.41E-2</v>
      </c>
      <c r="N56" s="13">
        <f t="shared" si="14"/>
        <v>0</v>
      </c>
      <c r="O56" s="13">
        <f t="shared" si="15"/>
        <v>0</v>
      </c>
      <c r="Q56" s="15"/>
      <c r="R56" s="15"/>
      <c r="S56" s="15">
        <v>0</v>
      </c>
      <c r="T56" s="15">
        <v>0</v>
      </c>
      <c r="U56" s="15">
        <v>0</v>
      </c>
    </row>
    <row r="57" spans="1:21" ht="15" x14ac:dyDescent="0.25">
      <c r="B57" s="1" t="s">
        <v>29</v>
      </c>
      <c r="C57" s="1" t="s">
        <v>58</v>
      </c>
      <c r="D57" s="1">
        <f t="shared" si="12"/>
        <v>354000</v>
      </c>
      <c r="E57" s="14">
        <v>354</v>
      </c>
      <c r="F57" s="1" t="s">
        <v>61</v>
      </c>
      <c r="G57" s="15"/>
      <c r="I57" s="16">
        <v>1.7999999999999999E-2</v>
      </c>
      <c r="J57" s="13">
        <f t="shared" si="13"/>
        <v>0</v>
      </c>
      <c r="L57" s="16">
        <v>1.5100000000000001E-2</v>
      </c>
      <c r="N57" s="13">
        <f t="shared" si="14"/>
        <v>0</v>
      </c>
      <c r="O57" s="13">
        <f t="shared" si="15"/>
        <v>0</v>
      </c>
      <c r="Q57" s="15"/>
      <c r="R57" s="15"/>
      <c r="S57" s="15">
        <v>0</v>
      </c>
      <c r="T57" s="15">
        <v>0</v>
      </c>
      <c r="U57" s="15">
        <v>0</v>
      </c>
    </row>
    <row r="58" spans="1:21" ht="15" x14ac:dyDescent="0.25">
      <c r="B58" s="1" t="s">
        <v>29</v>
      </c>
      <c r="C58" s="1" t="s">
        <v>58</v>
      </c>
      <c r="D58" s="1">
        <f t="shared" si="12"/>
        <v>355000</v>
      </c>
      <c r="E58" s="14">
        <v>355</v>
      </c>
      <c r="F58" s="1" t="s">
        <v>62</v>
      </c>
      <c r="G58" s="15"/>
      <c r="I58" s="16">
        <v>1.38E-2</v>
      </c>
      <c r="J58" s="13">
        <f t="shared" si="13"/>
        <v>0</v>
      </c>
      <c r="L58" s="16">
        <v>1.9300000000000001E-2</v>
      </c>
      <c r="N58" s="13">
        <f t="shared" si="14"/>
        <v>0</v>
      </c>
      <c r="O58" s="13">
        <f t="shared" si="15"/>
        <v>0</v>
      </c>
      <c r="Q58" s="15"/>
      <c r="R58" s="15"/>
      <c r="S58" s="15">
        <v>0</v>
      </c>
      <c r="T58" s="15">
        <v>0</v>
      </c>
      <c r="U58" s="15">
        <v>0</v>
      </c>
    </row>
    <row r="59" spans="1:21" ht="15" x14ac:dyDescent="0.25">
      <c r="B59" s="1" t="s">
        <v>29</v>
      </c>
      <c r="C59" s="1" t="s">
        <v>58</v>
      </c>
      <c r="D59" s="1">
        <f t="shared" si="12"/>
        <v>356000</v>
      </c>
      <c r="E59" s="14">
        <v>356</v>
      </c>
      <c r="F59" s="1" t="s">
        <v>63</v>
      </c>
      <c r="G59" s="15"/>
      <c r="I59" s="16">
        <v>1.5900000000000001E-2</v>
      </c>
      <c r="J59" s="13">
        <f t="shared" si="13"/>
        <v>0</v>
      </c>
      <c r="L59" s="16">
        <v>2.1399999999999999E-2</v>
      </c>
      <c r="N59" s="13">
        <f t="shared" si="14"/>
        <v>0</v>
      </c>
      <c r="O59" s="13">
        <f t="shared" si="15"/>
        <v>0</v>
      </c>
      <c r="Q59" s="15"/>
      <c r="R59" s="15"/>
      <c r="S59" s="15">
        <v>0</v>
      </c>
      <c r="T59" s="15">
        <v>0</v>
      </c>
      <c r="U59" s="15">
        <v>0</v>
      </c>
    </row>
    <row r="60" spans="1:21" ht="15" x14ac:dyDescent="0.25">
      <c r="B60" s="1" t="s">
        <v>29</v>
      </c>
      <c r="C60" s="1" t="s">
        <v>58</v>
      </c>
      <c r="D60" s="1">
        <f t="shared" si="12"/>
        <v>357000</v>
      </c>
      <c r="E60" s="14">
        <v>357</v>
      </c>
      <c r="F60" s="1" t="s">
        <v>64</v>
      </c>
      <c r="G60" s="15">
        <v>0</v>
      </c>
      <c r="I60" s="17">
        <v>0</v>
      </c>
      <c r="J60" s="13">
        <f t="shared" si="13"/>
        <v>0</v>
      </c>
      <c r="L60" s="17">
        <v>0</v>
      </c>
      <c r="N60" s="13">
        <f t="shared" si="14"/>
        <v>0</v>
      </c>
      <c r="O60" s="13">
        <f t="shared" si="15"/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</row>
    <row r="61" spans="1:21" ht="15" x14ac:dyDescent="0.25">
      <c r="B61" s="1" t="s">
        <v>29</v>
      </c>
      <c r="C61" s="1" t="s">
        <v>58</v>
      </c>
      <c r="D61" s="1">
        <f t="shared" si="12"/>
        <v>358000</v>
      </c>
      <c r="E61" s="14">
        <v>358</v>
      </c>
      <c r="F61" s="1" t="s">
        <v>65</v>
      </c>
      <c r="G61" s="15">
        <v>0</v>
      </c>
      <c r="I61" s="17">
        <v>0</v>
      </c>
      <c r="J61" s="13">
        <f t="shared" si="13"/>
        <v>0</v>
      </c>
      <c r="L61" s="17">
        <v>0</v>
      </c>
      <c r="N61" s="13">
        <f t="shared" si="14"/>
        <v>0</v>
      </c>
      <c r="O61" s="13">
        <f t="shared" si="15"/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</row>
    <row r="62" spans="1:21" ht="15" x14ac:dyDescent="0.25">
      <c r="B62" s="1" t="s">
        <v>29</v>
      </c>
      <c r="C62" s="1" t="s">
        <v>58</v>
      </c>
      <c r="D62" s="1">
        <f t="shared" si="12"/>
        <v>359000</v>
      </c>
      <c r="E62" s="14">
        <v>359</v>
      </c>
      <c r="F62" s="1" t="s">
        <v>66</v>
      </c>
      <c r="G62" s="15">
        <v>0</v>
      </c>
      <c r="I62" s="17">
        <v>0</v>
      </c>
      <c r="J62" s="13">
        <f t="shared" si="13"/>
        <v>0</v>
      </c>
      <c r="L62" s="17">
        <v>0</v>
      </c>
      <c r="N62" s="13">
        <f t="shared" si="14"/>
        <v>0</v>
      </c>
      <c r="O62" s="13">
        <f t="shared" si="15"/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</row>
    <row r="63" spans="1:21" x14ac:dyDescent="0.2">
      <c r="F63" s="1" t="s">
        <v>38</v>
      </c>
      <c r="G63" s="22">
        <f>SUM(G53:G62)</f>
        <v>0</v>
      </c>
      <c r="J63" s="22">
        <f>SUM(J53:J62)</f>
        <v>0</v>
      </c>
      <c r="N63" s="22">
        <f>SUM(N53:N62)</f>
        <v>0</v>
      </c>
      <c r="O63" s="22">
        <f>SUM(O53:O62)</f>
        <v>0</v>
      </c>
      <c r="Q63" s="22">
        <f>SUM(Q53:Q62)</f>
        <v>0</v>
      </c>
      <c r="R63" s="22">
        <f>SUM(R53:R62)</f>
        <v>0</v>
      </c>
      <c r="S63" s="22">
        <f>SUM(S53:S62)</f>
        <v>0</v>
      </c>
      <c r="T63" s="22">
        <f>SUM(T53:T62)</f>
        <v>0</v>
      </c>
      <c r="U63" s="22">
        <f>SUM(U53:U62)</f>
        <v>0</v>
      </c>
    </row>
    <row r="64" spans="1:21" x14ac:dyDescent="0.2">
      <c r="J64" s="13"/>
      <c r="N64" s="13"/>
      <c r="O64" s="13"/>
      <c r="Q64" s="13"/>
      <c r="R64" s="13"/>
      <c r="S64" s="13"/>
      <c r="T64" s="13"/>
      <c r="U64" s="13"/>
    </row>
    <row r="65" spans="1:21" x14ac:dyDescent="0.2">
      <c r="A65" s="1" t="s">
        <v>67</v>
      </c>
      <c r="J65" s="13"/>
      <c r="N65" s="13"/>
      <c r="O65" s="13"/>
      <c r="Q65" s="13"/>
      <c r="R65" s="13"/>
      <c r="S65" s="13"/>
      <c r="T65" s="13"/>
      <c r="U65" s="13"/>
    </row>
    <row r="66" spans="1:21" ht="15" x14ac:dyDescent="0.25">
      <c r="B66" s="1" t="s">
        <v>29</v>
      </c>
      <c r="C66" s="1" t="s">
        <v>68</v>
      </c>
      <c r="D66" s="1">
        <f t="shared" ref="D66:D82" si="16">E66*1000</f>
        <v>360400</v>
      </c>
      <c r="E66" s="1">
        <v>360.4</v>
      </c>
      <c r="F66" s="1" t="s">
        <v>69</v>
      </c>
      <c r="G66" s="15">
        <v>0</v>
      </c>
      <c r="I66" s="17">
        <v>0</v>
      </c>
      <c r="J66" s="13">
        <f t="shared" ref="J66:J82" si="17">G66*I66</f>
        <v>0</v>
      </c>
      <c r="L66" s="17">
        <v>0</v>
      </c>
      <c r="N66" s="13">
        <f t="shared" ref="N66:N82" si="18">G66*L66</f>
        <v>0</v>
      </c>
      <c r="O66" s="13">
        <f t="shared" ref="O66:O82" si="19">N66-J66</f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</row>
    <row r="67" spans="1:21" ht="15" x14ac:dyDescent="0.25">
      <c r="B67" s="1" t="s">
        <v>29</v>
      </c>
      <c r="C67" s="1" t="s">
        <v>68</v>
      </c>
      <c r="D67" s="1">
        <f t="shared" si="16"/>
        <v>361000</v>
      </c>
      <c r="E67" s="14">
        <v>361</v>
      </c>
      <c r="F67" s="1" t="s">
        <v>31</v>
      </c>
      <c r="G67" s="15">
        <v>0</v>
      </c>
      <c r="I67" s="17">
        <v>0</v>
      </c>
      <c r="J67" s="13">
        <f t="shared" si="17"/>
        <v>0</v>
      </c>
      <c r="L67" s="17">
        <v>0</v>
      </c>
      <c r="N67" s="13">
        <f t="shared" si="18"/>
        <v>0</v>
      </c>
      <c r="O67" s="13">
        <f t="shared" si="19"/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</row>
    <row r="68" spans="1:21" ht="15" x14ac:dyDescent="0.25">
      <c r="B68" s="1" t="s">
        <v>29</v>
      </c>
      <c r="C68" s="1" t="s">
        <v>68</v>
      </c>
      <c r="D68" s="1">
        <f t="shared" si="16"/>
        <v>362000</v>
      </c>
      <c r="E68" s="14">
        <v>362</v>
      </c>
      <c r="F68" s="1" t="s">
        <v>60</v>
      </c>
      <c r="G68" s="15">
        <v>0</v>
      </c>
      <c r="I68" s="17">
        <v>0</v>
      </c>
      <c r="J68" s="13">
        <f t="shared" si="17"/>
        <v>0</v>
      </c>
      <c r="L68" s="17">
        <v>0</v>
      </c>
      <c r="N68" s="13">
        <f t="shared" si="18"/>
        <v>0</v>
      </c>
      <c r="O68" s="13">
        <f t="shared" si="19"/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</row>
    <row r="69" spans="1:21" ht="15" x14ac:dyDescent="0.25">
      <c r="B69" s="1" t="s">
        <v>29</v>
      </c>
      <c r="C69" s="1" t="s">
        <v>68</v>
      </c>
      <c r="D69" s="1">
        <f t="shared" si="16"/>
        <v>364000</v>
      </c>
      <c r="E69" s="14">
        <v>364</v>
      </c>
      <c r="F69" s="1" t="s">
        <v>70</v>
      </c>
      <c r="G69" s="15"/>
      <c r="I69" s="16">
        <v>2.3099999999999999E-2</v>
      </c>
      <c r="J69" s="13">
        <f t="shared" si="17"/>
        <v>0</v>
      </c>
      <c r="L69" s="16">
        <v>2.5700000000000001E-2</v>
      </c>
      <c r="N69" s="13">
        <f t="shared" si="18"/>
        <v>0</v>
      </c>
      <c r="O69" s="13">
        <f t="shared" si="19"/>
        <v>0</v>
      </c>
      <c r="Q69" s="15">
        <v>0</v>
      </c>
      <c r="R69" s="15"/>
      <c r="S69" s="15">
        <v>0</v>
      </c>
      <c r="T69" s="15">
        <v>0</v>
      </c>
      <c r="U69" s="15">
        <v>0</v>
      </c>
    </row>
    <row r="70" spans="1:21" ht="15" x14ac:dyDescent="0.25">
      <c r="B70" s="1" t="s">
        <v>29</v>
      </c>
      <c r="C70" s="1" t="s">
        <v>68</v>
      </c>
      <c r="D70" s="1">
        <f t="shared" si="16"/>
        <v>365000</v>
      </c>
      <c r="E70" s="14">
        <v>365</v>
      </c>
      <c r="F70" s="1" t="s">
        <v>63</v>
      </c>
      <c r="G70" s="15"/>
      <c r="I70" s="16">
        <v>2.8199999999999999E-2</v>
      </c>
      <c r="J70" s="13">
        <f t="shared" si="17"/>
        <v>0</v>
      </c>
      <c r="L70" s="16">
        <v>2.7099999999999999E-2</v>
      </c>
      <c r="N70" s="13">
        <f t="shared" si="18"/>
        <v>0</v>
      </c>
      <c r="O70" s="13">
        <f t="shared" si="19"/>
        <v>0</v>
      </c>
      <c r="Q70" s="15">
        <v>0</v>
      </c>
      <c r="R70" s="15"/>
      <c r="S70" s="15">
        <v>0</v>
      </c>
      <c r="T70" s="15">
        <v>0</v>
      </c>
      <c r="U70" s="15">
        <v>0</v>
      </c>
    </row>
    <row r="71" spans="1:21" ht="15" x14ac:dyDescent="0.25">
      <c r="B71" s="1" t="s">
        <v>29</v>
      </c>
      <c r="C71" s="1" t="s">
        <v>68</v>
      </c>
      <c r="D71" s="1">
        <f t="shared" si="16"/>
        <v>366000</v>
      </c>
      <c r="E71" s="14">
        <v>366</v>
      </c>
      <c r="F71" s="1" t="s">
        <v>64</v>
      </c>
      <c r="G71" s="15"/>
      <c r="I71" s="16">
        <v>2.7099999999999999E-2</v>
      </c>
      <c r="J71" s="13">
        <f t="shared" si="17"/>
        <v>0</v>
      </c>
      <c r="L71" s="16">
        <v>2.1399999999999999E-2</v>
      </c>
      <c r="N71" s="13">
        <f t="shared" si="18"/>
        <v>0</v>
      </c>
      <c r="O71" s="13">
        <f t="shared" si="19"/>
        <v>0</v>
      </c>
      <c r="Q71" s="15">
        <v>0</v>
      </c>
      <c r="R71" s="15"/>
      <c r="S71" s="15">
        <v>0</v>
      </c>
      <c r="T71" s="15">
        <v>0</v>
      </c>
      <c r="U71" s="15">
        <v>0</v>
      </c>
    </row>
    <row r="72" spans="1:21" ht="15" x14ac:dyDescent="0.25">
      <c r="B72" s="1" t="s">
        <v>29</v>
      </c>
      <c r="C72" s="1" t="s">
        <v>68</v>
      </c>
      <c r="D72" s="1">
        <f t="shared" si="16"/>
        <v>367000</v>
      </c>
      <c r="E72" s="14">
        <v>367</v>
      </c>
      <c r="F72" s="1" t="s">
        <v>65</v>
      </c>
      <c r="G72" s="15"/>
      <c r="I72" s="16">
        <v>5.8299999999999998E-2</v>
      </c>
      <c r="J72" s="13">
        <f t="shared" si="17"/>
        <v>0</v>
      </c>
      <c r="L72" s="16">
        <v>3.44E-2</v>
      </c>
      <c r="N72" s="13">
        <f t="shared" si="18"/>
        <v>0</v>
      </c>
      <c r="O72" s="13">
        <f t="shared" si="19"/>
        <v>0</v>
      </c>
      <c r="Q72" s="15">
        <v>0</v>
      </c>
      <c r="R72" s="15"/>
      <c r="S72" s="15">
        <v>0</v>
      </c>
      <c r="T72" s="15">
        <v>0</v>
      </c>
      <c r="U72" s="15">
        <v>0</v>
      </c>
    </row>
    <row r="73" spans="1:21" ht="15" x14ac:dyDescent="0.25">
      <c r="B73" s="1" t="s">
        <v>29</v>
      </c>
      <c r="C73" s="1" t="s">
        <v>68</v>
      </c>
      <c r="D73" s="1">
        <f t="shared" si="16"/>
        <v>368000</v>
      </c>
      <c r="E73" s="14">
        <v>368</v>
      </c>
      <c r="F73" s="1" t="s">
        <v>71</v>
      </c>
      <c r="G73" s="15"/>
      <c r="I73" s="16">
        <v>2.1099999999999997E-2</v>
      </c>
      <c r="J73" s="13">
        <f t="shared" si="17"/>
        <v>0</v>
      </c>
      <c r="L73" s="16">
        <v>2.1600000000000001E-2</v>
      </c>
      <c r="N73" s="13">
        <f t="shared" si="18"/>
        <v>0</v>
      </c>
      <c r="O73" s="13">
        <f t="shared" si="19"/>
        <v>0</v>
      </c>
      <c r="Q73" s="15">
        <v>0</v>
      </c>
      <c r="R73" s="15"/>
      <c r="S73" s="15">
        <v>0</v>
      </c>
      <c r="T73" s="15">
        <v>0</v>
      </c>
      <c r="U73" s="15">
        <v>0</v>
      </c>
    </row>
    <row r="74" spans="1:21" ht="15" x14ac:dyDescent="0.25">
      <c r="B74" s="1" t="s">
        <v>29</v>
      </c>
      <c r="C74" s="1" t="s">
        <v>68</v>
      </c>
      <c r="D74" s="1">
        <f t="shared" si="16"/>
        <v>369100</v>
      </c>
      <c r="E74" s="1">
        <v>369.1</v>
      </c>
      <c r="F74" s="1" t="s">
        <v>72</v>
      </c>
      <c r="G74" s="15"/>
      <c r="I74" s="16">
        <v>2.92E-2</v>
      </c>
      <c r="J74" s="13">
        <f t="shared" si="17"/>
        <v>0</v>
      </c>
      <c r="L74" s="16">
        <v>2.0799999999999999E-2</v>
      </c>
      <c r="N74" s="13">
        <f t="shared" si="18"/>
        <v>0</v>
      </c>
      <c r="O74" s="13">
        <f t="shared" si="19"/>
        <v>0</v>
      </c>
      <c r="Q74" s="15">
        <v>0</v>
      </c>
      <c r="R74" s="15"/>
      <c r="S74" s="15">
        <v>0</v>
      </c>
      <c r="T74" s="15">
        <v>0</v>
      </c>
      <c r="U74" s="15">
        <v>0</v>
      </c>
    </row>
    <row r="75" spans="1:21" ht="15" x14ac:dyDescent="0.25">
      <c r="B75" s="1" t="s">
        <v>29</v>
      </c>
      <c r="C75" s="1" t="s">
        <v>68</v>
      </c>
      <c r="D75" s="1">
        <f t="shared" si="16"/>
        <v>369200</v>
      </c>
      <c r="E75" s="1">
        <v>369.2</v>
      </c>
      <c r="F75" s="1" t="s">
        <v>73</v>
      </c>
      <c r="G75" s="15"/>
      <c r="I75" s="17">
        <v>0</v>
      </c>
      <c r="J75" s="13">
        <f t="shared" si="17"/>
        <v>0</v>
      </c>
      <c r="L75" s="17">
        <v>0</v>
      </c>
      <c r="N75" s="13">
        <f t="shared" si="18"/>
        <v>0</v>
      </c>
      <c r="O75" s="13">
        <f t="shared" si="19"/>
        <v>0</v>
      </c>
      <c r="Q75" s="15">
        <v>0</v>
      </c>
      <c r="R75" s="15"/>
      <c r="S75" s="15">
        <v>0</v>
      </c>
      <c r="T75" s="15">
        <v>0</v>
      </c>
      <c r="U75" s="15">
        <v>0</v>
      </c>
    </row>
    <row r="76" spans="1:21" ht="15" x14ac:dyDescent="0.25">
      <c r="B76" s="1" t="s">
        <v>29</v>
      </c>
      <c r="C76" s="1" t="s">
        <v>68</v>
      </c>
      <c r="D76" s="1">
        <f t="shared" si="16"/>
        <v>369300</v>
      </c>
      <c r="E76" s="1">
        <v>369.3</v>
      </c>
      <c r="F76" s="1" t="s">
        <v>74</v>
      </c>
      <c r="G76" s="15"/>
      <c r="I76" s="16">
        <v>2.5699999999999997E-2</v>
      </c>
      <c r="J76" s="13">
        <f t="shared" si="17"/>
        <v>0</v>
      </c>
      <c r="L76" s="16">
        <v>2.06E-2</v>
      </c>
      <c r="N76" s="13">
        <f t="shared" si="18"/>
        <v>0</v>
      </c>
      <c r="O76" s="13">
        <f t="shared" si="19"/>
        <v>0</v>
      </c>
      <c r="Q76" s="15">
        <v>0</v>
      </c>
      <c r="R76" s="15"/>
      <c r="S76" s="15">
        <v>0</v>
      </c>
      <c r="T76" s="15">
        <v>0</v>
      </c>
      <c r="U76" s="15">
        <v>0</v>
      </c>
    </row>
    <row r="77" spans="1:21" ht="15" x14ac:dyDescent="0.25">
      <c r="B77" s="1" t="s">
        <v>29</v>
      </c>
      <c r="C77" s="1" t="s">
        <v>68</v>
      </c>
      <c r="D77" s="1">
        <f t="shared" si="16"/>
        <v>370000</v>
      </c>
      <c r="E77" s="14">
        <v>370</v>
      </c>
      <c r="F77" s="1" t="s">
        <v>75</v>
      </c>
      <c r="G77" s="15"/>
      <c r="I77" s="16">
        <v>7.6499999999999999E-2</v>
      </c>
      <c r="J77" s="13">
        <f t="shared" si="17"/>
        <v>0</v>
      </c>
      <c r="L77" s="16">
        <v>9.06E-2</v>
      </c>
      <c r="N77" s="13">
        <f t="shared" si="18"/>
        <v>0</v>
      </c>
      <c r="O77" s="13">
        <f t="shared" si="19"/>
        <v>0</v>
      </c>
      <c r="Q77" s="15">
        <v>0</v>
      </c>
      <c r="R77" s="15"/>
      <c r="S77" s="15">
        <v>0</v>
      </c>
      <c r="T77" s="15">
        <v>0</v>
      </c>
      <c r="U77" s="15">
        <v>0</v>
      </c>
    </row>
    <row r="78" spans="1:21" ht="15" x14ac:dyDescent="0.25">
      <c r="B78" s="1" t="s">
        <v>29</v>
      </c>
      <c r="C78" s="1" t="s">
        <v>68</v>
      </c>
      <c r="D78" s="1">
        <f t="shared" si="16"/>
        <v>373100</v>
      </c>
      <c r="E78" s="1">
        <v>373.1</v>
      </c>
      <c r="F78" s="1" t="s">
        <v>76</v>
      </c>
      <c r="G78" s="15"/>
      <c r="I78" s="17">
        <v>0</v>
      </c>
      <c r="J78" s="13">
        <f t="shared" si="17"/>
        <v>0</v>
      </c>
      <c r="L78" s="17">
        <v>0</v>
      </c>
      <c r="N78" s="13">
        <f t="shared" si="18"/>
        <v>0</v>
      </c>
      <c r="O78" s="13">
        <f t="shared" si="19"/>
        <v>0</v>
      </c>
      <c r="Q78" s="15">
        <v>0</v>
      </c>
      <c r="R78" s="15"/>
      <c r="S78" s="15">
        <v>0</v>
      </c>
      <c r="T78" s="15">
        <v>0</v>
      </c>
      <c r="U78" s="15">
        <v>0</v>
      </c>
    </row>
    <row r="79" spans="1:21" ht="15" x14ac:dyDescent="0.25">
      <c r="B79" s="1" t="s">
        <v>29</v>
      </c>
      <c r="C79" s="1" t="s">
        <v>68</v>
      </c>
      <c r="D79" s="1">
        <f t="shared" si="16"/>
        <v>373200</v>
      </c>
      <c r="E79" s="1">
        <v>373.2</v>
      </c>
      <c r="F79" s="1" t="s">
        <v>77</v>
      </c>
      <c r="G79" s="15"/>
      <c r="I79" s="16">
        <v>1.9099999999999999E-2</v>
      </c>
      <c r="J79" s="13">
        <f t="shared" si="17"/>
        <v>0</v>
      </c>
      <c r="L79" s="16">
        <v>2.01E-2</v>
      </c>
      <c r="N79" s="13">
        <f t="shared" si="18"/>
        <v>0</v>
      </c>
      <c r="O79" s="13">
        <f t="shared" si="19"/>
        <v>0</v>
      </c>
      <c r="Q79" s="15">
        <v>0</v>
      </c>
      <c r="R79" s="15"/>
      <c r="S79" s="15">
        <v>0</v>
      </c>
      <c r="T79" s="15">
        <v>0</v>
      </c>
      <c r="U79" s="15">
        <v>0</v>
      </c>
    </row>
    <row r="80" spans="1:21" ht="15" x14ac:dyDescent="0.25">
      <c r="B80" s="1" t="s">
        <v>29</v>
      </c>
      <c r="C80" s="1" t="s">
        <v>68</v>
      </c>
      <c r="D80" s="1">
        <f t="shared" si="16"/>
        <v>373300</v>
      </c>
      <c r="E80" s="1">
        <v>373.3</v>
      </c>
      <c r="F80" s="1" t="s">
        <v>78</v>
      </c>
      <c r="G80" s="15"/>
      <c r="I80" s="16">
        <v>2.4500000000000001E-2</v>
      </c>
      <c r="J80" s="13">
        <f t="shared" si="17"/>
        <v>0</v>
      </c>
      <c r="L80" s="16">
        <v>2.6100000000000002E-2</v>
      </c>
      <c r="N80" s="13">
        <f t="shared" si="18"/>
        <v>0</v>
      </c>
      <c r="O80" s="13">
        <f t="shared" si="19"/>
        <v>0</v>
      </c>
      <c r="Q80" s="15">
        <v>0</v>
      </c>
      <c r="R80" s="15"/>
      <c r="S80" s="15">
        <v>0</v>
      </c>
      <c r="T80" s="15">
        <v>0</v>
      </c>
      <c r="U80" s="15">
        <v>0</v>
      </c>
    </row>
    <row r="81" spans="1:21" ht="15" x14ac:dyDescent="0.25">
      <c r="B81" s="1" t="s">
        <v>29</v>
      </c>
      <c r="C81" s="1" t="s">
        <v>68</v>
      </c>
      <c r="D81" s="1">
        <f t="shared" si="16"/>
        <v>373400</v>
      </c>
      <c r="E81" s="1">
        <v>373.4</v>
      </c>
      <c r="F81" s="1" t="s">
        <v>79</v>
      </c>
      <c r="G81" s="15"/>
      <c r="I81" s="16">
        <v>3.4799999999999998E-2</v>
      </c>
      <c r="J81" s="13">
        <f t="shared" si="17"/>
        <v>0</v>
      </c>
      <c r="L81" s="16">
        <v>3.04E-2</v>
      </c>
      <c r="N81" s="13">
        <f t="shared" si="18"/>
        <v>0</v>
      </c>
      <c r="O81" s="13">
        <f t="shared" si="19"/>
        <v>0</v>
      </c>
      <c r="Q81" s="15">
        <v>0</v>
      </c>
      <c r="R81" s="15"/>
      <c r="S81" s="15">
        <v>0</v>
      </c>
      <c r="T81" s="15">
        <v>0</v>
      </c>
      <c r="U81" s="15">
        <v>0</v>
      </c>
    </row>
    <row r="82" spans="1:21" ht="15" x14ac:dyDescent="0.25">
      <c r="B82" s="1" t="s">
        <v>29</v>
      </c>
      <c r="C82" s="1" t="s">
        <v>68</v>
      </c>
      <c r="D82" s="1">
        <f t="shared" si="16"/>
        <v>373500</v>
      </c>
      <c r="E82" s="1">
        <v>373.5</v>
      </c>
      <c r="F82" s="1" t="s">
        <v>80</v>
      </c>
      <c r="G82" s="15"/>
      <c r="I82" s="16">
        <v>6.6600000000000006E-2</v>
      </c>
      <c r="J82" s="13">
        <f t="shared" si="17"/>
        <v>0</v>
      </c>
      <c r="L82" s="16">
        <v>3.1699999999999999E-2</v>
      </c>
      <c r="N82" s="13">
        <f t="shared" si="18"/>
        <v>0</v>
      </c>
      <c r="O82" s="13">
        <f t="shared" si="19"/>
        <v>0</v>
      </c>
      <c r="Q82" s="15">
        <v>0</v>
      </c>
      <c r="R82" s="15"/>
      <c r="S82" s="15">
        <v>0</v>
      </c>
      <c r="T82" s="15">
        <v>0</v>
      </c>
      <c r="U82" s="15">
        <v>0</v>
      </c>
    </row>
    <row r="83" spans="1:21" x14ac:dyDescent="0.2">
      <c r="F83" s="1" t="s">
        <v>38</v>
      </c>
      <c r="G83" s="22">
        <f>SUM(G66:G82)</f>
        <v>0</v>
      </c>
      <c r="J83" s="22">
        <f>SUM(J66:J82)</f>
        <v>0</v>
      </c>
      <c r="N83" s="22">
        <f>SUM(N66:N82)</f>
        <v>0</v>
      </c>
      <c r="O83" s="22">
        <f>SUM(O66:O82)</f>
        <v>0</v>
      </c>
      <c r="Q83" s="22">
        <f>SUM(Q66:Q82)</f>
        <v>0</v>
      </c>
      <c r="R83" s="22">
        <f>SUM(R66:R82)</f>
        <v>0</v>
      </c>
      <c r="S83" s="22">
        <f>SUM(S66:S82)</f>
        <v>0</v>
      </c>
      <c r="T83" s="22">
        <f>SUM(T66:T82)</f>
        <v>0</v>
      </c>
      <c r="U83" s="22">
        <f>SUM(U66:U82)</f>
        <v>0</v>
      </c>
    </row>
    <row r="84" spans="1:21" x14ac:dyDescent="0.2">
      <c r="J84" s="13"/>
      <c r="N84" s="13"/>
      <c r="O84" s="13"/>
      <c r="Q84" s="13"/>
      <c r="R84" s="13"/>
      <c r="S84" s="13"/>
      <c r="T84" s="13"/>
      <c r="U84" s="13"/>
    </row>
    <row r="85" spans="1:21" x14ac:dyDescent="0.2">
      <c r="A85" s="1" t="s">
        <v>81</v>
      </c>
      <c r="J85" s="13"/>
      <c r="N85" s="13"/>
      <c r="O85" s="13"/>
      <c r="Q85" s="13"/>
      <c r="R85" s="13"/>
      <c r="S85" s="13"/>
      <c r="T85" s="13"/>
      <c r="U85" s="13"/>
    </row>
    <row r="86" spans="1:21" ht="15" x14ac:dyDescent="0.25">
      <c r="B86" s="1" t="s">
        <v>29</v>
      </c>
      <c r="C86" s="1" t="s">
        <v>82</v>
      </c>
      <c r="D86" s="1">
        <f t="shared" ref="D86:D105" si="20">E86*1000</f>
        <v>360400</v>
      </c>
      <c r="E86" s="1">
        <v>360.4</v>
      </c>
      <c r="F86" s="1" t="s">
        <v>69</v>
      </c>
      <c r="G86" s="15"/>
      <c r="I86" s="17">
        <v>0</v>
      </c>
      <c r="J86" s="13">
        <f t="shared" ref="J86:J105" si="21">G86*I86</f>
        <v>0</v>
      </c>
      <c r="L86" s="17">
        <v>0</v>
      </c>
      <c r="N86" s="13">
        <f t="shared" ref="N86:N105" si="22">G86*L86</f>
        <v>0</v>
      </c>
      <c r="O86" s="13">
        <f t="shared" ref="O86:O105" si="23">N86-J86</f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</row>
    <row r="87" spans="1:21" ht="15" x14ac:dyDescent="0.25">
      <c r="B87" s="1" t="s">
        <v>29</v>
      </c>
      <c r="C87" s="1" t="s">
        <v>82</v>
      </c>
      <c r="D87" s="1">
        <f t="shared" si="20"/>
        <v>361000</v>
      </c>
      <c r="E87" s="14">
        <v>361</v>
      </c>
      <c r="F87" s="1" t="s">
        <v>31</v>
      </c>
      <c r="G87" s="15"/>
      <c r="I87" s="17">
        <v>0</v>
      </c>
      <c r="J87" s="13">
        <f t="shared" si="21"/>
        <v>0</v>
      </c>
      <c r="L87" s="17">
        <v>0</v>
      </c>
      <c r="N87" s="13">
        <f t="shared" si="22"/>
        <v>0</v>
      </c>
      <c r="O87" s="13">
        <f t="shared" si="23"/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</row>
    <row r="88" spans="1:21" ht="15" x14ac:dyDescent="0.25">
      <c r="B88" s="1" t="s">
        <v>29</v>
      </c>
      <c r="C88" s="1" t="s">
        <v>82</v>
      </c>
      <c r="D88" s="1">
        <f t="shared" si="20"/>
        <v>362000</v>
      </c>
      <c r="E88" s="14">
        <v>362</v>
      </c>
      <c r="F88" s="1" t="s">
        <v>60</v>
      </c>
      <c r="G88" s="15"/>
      <c r="I88" s="16">
        <v>1.9699999999999999E-2</v>
      </c>
      <c r="J88" s="13">
        <f t="shared" si="21"/>
        <v>0</v>
      </c>
      <c r="L88" s="16">
        <v>2.6800000000000001E-2</v>
      </c>
      <c r="N88" s="13">
        <f t="shared" si="22"/>
        <v>0</v>
      </c>
      <c r="O88" s="13">
        <f t="shared" si="23"/>
        <v>0</v>
      </c>
      <c r="Q88" s="15"/>
      <c r="R88" s="15">
        <v>0</v>
      </c>
      <c r="S88" s="15">
        <v>0</v>
      </c>
      <c r="T88" s="15">
        <v>0</v>
      </c>
      <c r="U88" s="15">
        <v>0</v>
      </c>
    </row>
    <row r="89" spans="1:21" ht="15" x14ac:dyDescent="0.25">
      <c r="B89" s="1" t="s">
        <v>29</v>
      </c>
      <c r="C89" s="1" t="s">
        <v>82</v>
      </c>
      <c r="D89" s="1">
        <f t="shared" si="20"/>
        <v>363000</v>
      </c>
      <c r="E89" s="14">
        <v>363</v>
      </c>
      <c r="F89" s="1" t="s">
        <v>83</v>
      </c>
      <c r="G89" s="15"/>
      <c r="I89" s="17">
        <v>0</v>
      </c>
      <c r="J89" s="13">
        <f t="shared" si="21"/>
        <v>0</v>
      </c>
      <c r="L89" s="17">
        <v>0</v>
      </c>
      <c r="N89" s="13">
        <f t="shared" si="22"/>
        <v>0</v>
      </c>
      <c r="O89" s="13">
        <f t="shared" si="23"/>
        <v>0</v>
      </c>
      <c r="Q89" s="15"/>
      <c r="R89" s="15">
        <v>0</v>
      </c>
      <c r="S89" s="15">
        <v>0</v>
      </c>
      <c r="T89" s="15">
        <v>0</v>
      </c>
      <c r="U89" s="15">
        <v>0</v>
      </c>
    </row>
    <row r="90" spans="1:21" ht="15" x14ac:dyDescent="0.25">
      <c r="B90" s="1" t="s">
        <v>29</v>
      </c>
      <c r="C90" s="1" t="s">
        <v>82</v>
      </c>
      <c r="D90" s="1">
        <f t="shared" si="20"/>
        <v>364000</v>
      </c>
      <c r="E90" s="14">
        <v>364</v>
      </c>
      <c r="F90" s="1" t="s">
        <v>70</v>
      </c>
      <c r="G90" s="15"/>
      <c r="I90" s="16">
        <v>2.3099999999999999E-2</v>
      </c>
      <c r="J90" s="13">
        <f t="shared" si="21"/>
        <v>0</v>
      </c>
      <c r="L90" s="16">
        <v>2.5700000000000001E-2</v>
      </c>
      <c r="N90" s="13">
        <f t="shared" si="22"/>
        <v>0</v>
      </c>
      <c r="O90" s="13">
        <f t="shared" si="23"/>
        <v>0</v>
      </c>
      <c r="Q90" s="15"/>
      <c r="R90" s="15">
        <v>0</v>
      </c>
      <c r="S90" s="15">
        <v>0</v>
      </c>
      <c r="T90" s="15">
        <v>0</v>
      </c>
      <c r="U90" s="15">
        <v>0</v>
      </c>
    </row>
    <row r="91" spans="1:21" ht="15" x14ac:dyDescent="0.25">
      <c r="B91" s="1" t="s">
        <v>29</v>
      </c>
      <c r="C91" s="1" t="s">
        <v>82</v>
      </c>
      <c r="D91" s="1">
        <f t="shared" si="20"/>
        <v>365000</v>
      </c>
      <c r="E91" s="14">
        <v>365</v>
      </c>
      <c r="F91" s="1" t="s">
        <v>63</v>
      </c>
      <c r="G91" s="15"/>
      <c r="I91" s="16">
        <v>2.8199999999999999E-2</v>
      </c>
      <c r="J91" s="13">
        <f t="shared" si="21"/>
        <v>0</v>
      </c>
      <c r="L91" s="16">
        <v>2.7099999999999999E-2</v>
      </c>
      <c r="N91" s="13">
        <f t="shared" si="22"/>
        <v>0</v>
      </c>
      <c r="O91" s="13">
        <f t="shared" si="23"/>
        <v>0</v>
      </c>
      <c r="Q91" s="15"/>
      <c r="R91" s="15">
        <v>0</v>
      </c>
      <c r="S91" s="15">
        <v>0</v>
      </c>
      <c r="T91" s="15">
        <v>0</v>
      </c>
      <c r="U91" s="15">
        <v>0</v>
      </c>
    </row>
    <row r="92" spans="1:21" ht="15" x14ac:dyDescent="0.25">
      <c r="B92" s="1" t="s">
        <v>29</v>
      </c>
      <c r="C92" s="1" t="s">
        <v>82</v>
      </c>
      <c r="D92" s="1">
        <f t="shared" si="20"/>
        <v>366000</v>
      </c>
      <c r="E92" s="14">
        <v>366</v>
      </c>
      <c r="F92" s="1" t="s">
        <v>64</v>
      </c>
      <c r="G92" s="15"/>
      <c r="I92" s="16">
        <v>2.7099999999999999E-2</v>
      </c>
      <c r="J92" s="13">
        <f t="shared" si="21"/>
        <v>0</v>
      </c>
      <c r="L92" s="16">
        <v>2.1399999999999999E-2</v>
      </c>
      <c r="N92" s="13">
        <f t="shared" si="22"/>
        <v>0</v>
      </c>
      <c r="O92" s="13">
        <f t="shared" si="23"/>
        <v>0</v>
      </c>
      <c r="Q92" s="15"/>
      <c r="R92" s="15">
        <v>0</v>
      </c>
      <c r="S92" s="15">
        <v>0</v>
      </c>
      <c r="T92" s="15">
        <v>0</v>
      </c>
      <c r="U92" s="15">
        <v>0</v>
      </c>
    </row>
    <row r="93" spans="1:21" ht="15" x14ac:dyDescent="0.25">
      <c r="B93" s="1" t="s">
        <v>29</v>
      </c>
      <c r="C93" s="1" t="s">
        <v>82</v>
      </c>
      <c r="D93" s="1">
        <f t="shared" si="20"/>
        <v>367000</v>
      </c>
      <c r="E93" s="14">
        <v>367</v>
      </c>
      <c r="F93" s="1" t="s">
        <v>65</v>
      </c>
      <c r="G93" s="15"/>
      <c r="I93" s="16">
        <v>5.8299999999999998E-2</v>
      </c>
      <c r="J93" s="13">
        <f t="shared" si="21"/>
        <v>0</v>
      </c>
      <c r="L93" s="16">
        <v>3.44E-2</v>
      </c>
      <c r="N93" s="13">
        <f t="shared" si="22"/>
        <v>0</v>
      </c>
      <c r="O93" s="13">
        <f t="shared" si="23"/>
        <v>0</v>
      </c>
      <c r="Q93" s="15"/>
      <c r="R93" s="15">
        <v>0</v>
      </c>
      <c r="S93" s="15">
        <v>0</v>
      </c>
      <c r="T93" s="15">
        <v>0</v>
      </c>
      <c r="U93" s="15">
        <v>0</v>
      </c>
    </row>
    <row r="94" spans="1:21" ht="15" x14ac:dyDescent="0.25">
      <c r="B94" s="1" t="s">
        <v>29</v>
      </c>
      <c r="C94" s="1" t="s">
        <v>82</v>
      </c>
      <c r="D94" s="1">
        <f t="shared" si="20"/>
        <v>368000</v>
      </c>
      <c r="E94" s="14">
        <v>368</v>
      </c>
      <c r="F94" s="1" t="s">
        <v>71</v>
      </c>
      <c r="G94" s="15"/>
      <c r="I94" s="16">
        <v>2.1099999999999997E-2</v>
      </c>
      <c r="J94" s="13">
        <f t="shared" si="21"/>
        <v>0</v>
      </c>
      <c r="L94" s="16">
        <v>2.1600000000000001E-2</v>
      </c>
      <c r="N94" s="13">
        <f t="shared" si="22"/>
        <v>0</v>
      </c>
      <c r="O94" s="13">
        <f t="shared" si="23"/>
        <v>0</v>
      </c>
      <c r="Q94" s="15"/>
      <c r="R94" s="15">
        <v>0</v>
      </c>
      <c r="S94" s="15">
        <v>0</v>
      </c>
      <c r="T94" s="15">
        <v>0</v>
      </c>
      <c r="U94" s="15">
        <v>0</v>
      </c>
    </row>
    <row r="95" spans="1:21" ht="15" x14ac:dyDescent="0.25">
      <c r="B95" s="1" t="s">
        <v>29</v>
      </c>
      <c r="C95" s="1" t="s">
        <v>82</v>
      </c>
      <c r="D95" s="1">
        <f t="shared" si="20"/>
        <v>369100</v>
      </c>
      <c r="E95" s="1">
        <v>369.1</v>
      </c>
      <c r="F95" s="1" t="s">
        <v>72</v>
      </c>
      <c r="G95" s="15"/>
      <c r="I95" s="16">
        <v>2.92E-2</v>
      </c>
      <c r="J95" s="13">
        <f t="shared" si="21"/>
        <v>0</v>
      </c>
      <c r="L95" s="16">
        <v>2.0799999999999999E-2</v>
      </c>
      <c r="N95" s="13">
        <f t="shared" si="22"/>
        <v>0</v>
      </c>
      <c r="O95" s="13">
        <f t="shared" si="23"/>
        <v>0</v>
      </c>
      <c r="Q95" s="15"/>
      <c r="R95" s="15">
        <v>0</v>
      </c>
      <c r="S95" s="15">
        <v>0</v>
      </c>
      <c r="T95" s="15">
        <v>0</v>
      </c>
      <c r="U95" s="15">
        <v>0</v>
      </c>
    </row>
    <row r="96" spans="1:21" ht="15" x14ac:dyDescent="0.25">
      <c r="B96" s="1" t="s">
        <v>29</v>
      </c>
      <c r="C96" s="1" t="s">
        <v>82</v>
      </c>
      <c r="D96" s="1">
        <f t="shared" si="20"/>
        <v>369200</v>
      </c>
      <c r="E96" s="1">
        <v>369.2</v>
      </c>
      <c r="F96" s="1" t="s">
        <v>73</v>
      </c>
      <c r="G96" s="15"/>
      <c r="I96" s="16">
        <v>2.7300000000000001E-2</v>
      </c>
      <c r="J96" s="13">
        <f t="shared" si="21"/>
        <v>0</v>
      </c>
      <c r="L96" s="16">
        <v>2.1600000000000001E-2</v>
      </c>
      <c r="N96" s="13">
        <f t="shared" si="22"/>
        <v>0</v>
      </c>
      <c r="O96" s="13">
        <f t="shared" si="23"/>
        <v>0</v>
      </c>
      <c r="Q96" s="15"/>
      <c r="R96" s="15">
        <v>0</v>
      </c>
      <c r="S96" s="15">
        <v>0</v>
      </c>
      <c r="T96" s="15">
        <v>0</v>
      </c>
      <c r="U96" s="15">
        <v>0</v>
      </c>
    </row>
    <row r="97" spans="1:21" ht="15" x14ac:dyDescent="0.25">
      <c r="B97" s="1" t="s">
        <v>29</v>
      </c>
      <c r="C97" s="1" t="s">
        <v>82</v>
      </c>
      <c r="D97" s="1">
        <f t="shared" si="20"/>
        <v>369300</v>
      </c>
      <c r="E97" s="1">
        <v>369.3</v>
      </c>
      <c r="F97" s="1" t="s">
        <v>74</v>
      </c>
      <c r="G97" s="15"/>
      <c r="I97" s="16">
        <v>2.5699999999999997E-2</v>
      </c>
      <c r="J97" s="13">
        <f t="shared" si="21"/>
        <v>0</v>
      </c>
      <c r="L97" s="16">
        <v>2.06E-2</v>
      </c>
      <c r="N97" s="13">
        <f t="shared" si="22"/>
        <v>0</v>
      </c>
      <c r="O97" s="13">
        <f t="shared" si="23"/>
        <v>0</v>
      </c>
      <c r="Q97" s="15"/>
      <c r="R97" s="15">
        <v>0</v>
      </c>
      <c r="S97" s="15">
        <v>0</v>
      </c>
      <c r="T97" s="15">
        <v>0</v>
      </c>
      <c r="U97" s="15">
        <v>0</v>
      </c>
    </row>
    <row r="98" spans="1:21" ht="15" x14ac:dyDescent="0.25">
      <c r="B98" s="1" t="s">
        <v>29</v>
      </c>
      <c r="C98" s="1" t="s">
        <v>82</v>
      </c>
      <c r="D98" s="1">
        <f t="shared" si="20"/>
        <v>370000</v>
      </c>
      <c r="E98" s="14">
        <v>370</v>
      </c>
      <c r="F98" s="1" t="s">
        <v>75</v>
      </c>
      <c r="G98" s="15"/>
      <c r="I98" s="16">
        <v>3.39E-2</v>
      </c>
      <c r="J98" s="13">
        <f t="shared" si="21"/>
        <v>0</v>
      </c>
      <c r="L98" s="16">
        <v>2.8899999999999999E-2</v>
      </c>
      <c r="N98" s="13">
        <f t="shared" si="22"/>
        <v>0</v>
      </c>
      <c r="O98" s="13">
        <f t="shared" si="23"/>
        <v>0</v>
      </c>
      <c r="Q98" s="15"/>
      <c r="R98" s="15">
        <v>0</v>
      </c>
      <c r="S98" s="15">
        <v>0</v>
      </c>
      <c r="T98" s="15">
        <v>0</v>
      </c>
      <c r="U98" s="15">
        <v>0</v>
      </c>
    </row>
    <row r="99" spans="1:21" ht="15" x14ac:dyDescent="0.25">
      <c r="B99" s="1" t="s">
        <v>29</v>
      </c>
      <c r="C99" s="1" t="s">
        <v>82</v>
      </c>
      <c r="D99" s="1">
        <f t="shared" si="20"/>
        <v>371010</v>
      </c>
      <c r="E99" s="1">
        <v>371.01</v>
      </c>
      <c r="F99" s="1" t="s">
        <v>84</v>
      </c>
      <c r="G99" s="15"/>
      <c r="I99" s="17">
        <v>0</v>
      </c>
      <c r="J99" s="13">
        <f t="shared" si="21"/>
        <v>0</v>
      </c>
      <c r="L99" s="17">
        <v>0</v>
      </c>
      <c r="N99" s="13">
        <f t="shared" si="22"/>
        <v>0</v>
      </c>
      <c r="O99" s="13">
        <f t="shared" si="23"/>
        <v>0</v>
      </c>
      <c r="Q99" s="15"/>
      <c r="R99" s="15">
        <v>0</v>
      </c>
      <c r="S99" s="15">
        <v>0</v>
      </c>
      <c r="T99" s="15">
        <v>0</v>
      </c>
      <c r="U99" s="15">
        <v>0</v>
      </c>
    </row>
    <row r="100" spans="1:21" ht="15" x14ac:dyDescent="0.25">
      <c r="B100" s="1" t="s">
        <v>29</v>
      </c>
      <c r="C100" s="1" t="s">
        <v>82</v>
      </c>
      <c r="D100" s="1">
        <f t="shared" si="20"/>
        <v>371020</v>
      </c>
      <c r="E100" s="1">
        <v>371.02</v>
      </c>
      <c r="F100" s="1" t="s">
        <v>85</v>
      </c>
      <c r="G100" s="15"/>
      <c r="I100" s="17">
        <v>0</v>
      </c>
      <c r="J100" s="13">
        <f t="shared" si="21"/>
        <v>0</v>
      </c>
      <c r="L100" s="17">
        <v>0</v>
      </c>
      <c r="N100" s="13">
        <f t="shared" si="22"/>
        <v>0</v>
      </c>
      <c r="O100" s="13">
        <f t="shared" si="23"/>
        <v>0</v>
      </c>
      <c r="Q100" s="15"/>
      <c r="R100" s="15">
        <v>0</v>
      </c>
      <c r="S100" s="15">
        <v>0</v>
      </c>
      <c r="T100" s="15">
        <v>0</v>
      </c>
      <c r="U100" s="15">
        <v>0</v>
      </c>
    </row>
    <row r="101" spans="1:21" ht="15" x14ac:dyDescent="0.25">
      <c r="B101" s="1" t="s">
        <v>29</v>
      </c>
      <c r="C101" s="1" t="s">
        <v>82</v>
      </c>
      <c r="D101" s="1">
        <f t="shared" si="20"/>
        <v>373100</v>
      </c>
      <c r="E101" s="1">
        <v>373.1</v>
      </c>
      <c r="F101" s="1" t="s">
        <v>76</v>
      </c>
      <c r="G101" s="15"/>
      <c r="I101" s="17">
        <v>0</v>
      </c>
      <c r="J101" s="13">
        <f t="shared" si="21"/>
        <v>0</v>
      </c>
      <c r="L101" s="17">
        <v>0</v>
      </c>
      <c r="N101" s="13">
        <f t="shared" si="22"/>
        <v>0</v>
      </c>
      <c r="O101" s="13">
        <f t="shared" si="23"/>
        <v>0</v>
      </c>
      <c r="Q101" s="15"/>
      <c r="R101" s="15">
        <v>0</v>
      </c>
      <c r="S101" s="15">
        <v>0</v>
      </c>
      <c r="T101" s="15">
        <v>0</v>
      </c>
      <c r="U101" s="15">
        <v>0</v>
      </c>
    </row>
    <row r="102" spans="1:21" ht="15" x14ac:dyDescent="0.25">
      <c r="B102" s="1" t="s">
        <v>29</v>
      </c>
      <c r="C102" s="1" t="s">
        <v>82</v>
      </c>
      <c r="D102" s="1">
        <f t="shared" si="20"/>
        <v>373200</v>
      </c>
      <c r="E102" s="1">
        <v>373.2</v>
      </c>
      <c r="F102" s="1" t="s">
        <v>77</v>
      </c>
      <c r="G102" s="15"/>
      <c r="I102" s="16">
        <v>1.9099999999999999E-2</v>
      </c>
      <c r="J102" s="13">
        <f t="shared" si="21"/>
        <v>0</v>
      </c>
      <c r="L102" s="16">
        <v>2.01E-2</v>
      </c>
      <c r="N102" s="13">
        <f t="shared" si="22"/>
        <v>0</v>
      </c>
      <c r="O102" s="13">
        <f t="shared" si="23"/>
        <v>0</v>
      </c>
      <c r="Q102" s="15"/>
      <c r="R102" s="15">
        <v>0</v>
      </c>
      <c r="S102" s="15">
        <v>0</v>
      </c>
      <c r="T102" s="15">
        <v>0</v>
      </c>
      <c r="U102" s="15">
        <v>0</v>
      </c>
    </row>
    <row r="103" spans="1:21" ht="15" x14ac:dyDescent="0.25">
      <c r="B103" s="1" t="s">
        <v>29</v>
      </c>
      <c r="C103" s="1" t="s">
        <v>82</v>
      </c>
      <c r="D103" s="1">
        <f t="shared" si="20"/>
        <v>373300</v>
      </c>
      <c r="E103" s="1">
        <v>373.3</v>
      </c>
      <c r="F103" s="1" t="s">
        <v>78</v>
      </c>
      <c r="G103" s="15"/>
      <c r="I103" s="16">
        <v>2.4500000000000001E-2</v>
      </c>
      <c r="J103" s="13">
        <f t="shared" si="21"/>
        <v>0</v>
      </c>
      <c r="L103" s="16">
        <v>2.6100000000000002E-2</v>
      </c>
      <c r="N103" s="13">
        <f t="shared" si="22"/>
        <v>0</v>
      </c>
      <c r="O103" s="13">
        <f t="shared" si="23"/>
        <v>0</v>
      </c>
      <c r="Q103" s="15"/>
      <c r="R103" s="15">
        <v>0</v>
      </c>
      <c r="S103" s="15">
        <v>0</v>
      </c>
      <c r="T103" s="15">
        <v>0</v>
      </c>
      <c r="U103" s="15">
        <v>0</v>
      </c>
    </row>
    <row r="104" spans="1:21" ht="15" x14ac:dyDescent="0.25">
      <c r="B104" s="1" t="s">
        <v>29</v>
      </c>
      <c r="C104" s="1" t="s">
        <v>82</v>
      </c>
      <c r="D104" s="1">
        <f t="shared" si="20"/>
        <v>373400</v>
      </c>
      <c r="E104" s="1">
        <v>373.4</v>
      </c>
      <c r="F104" s="1" t="s">
        <v>79</v>
      </c>
      <c r="G104" s="15"/>
      <c r="I104" s="16">
        <v>3.4799999999999998E-2</v>
      </c>
      <c r="J104" s="13">
        <f t="shared" si="21"/>
        <v>0</v>
      </c>
      <c r="L104" s="16">
        <v>3.04E-2</v>
      </c>
      <c r="N104" s="13">
        <f t="shared" si="22"/>
        <v>0</v>
      </c>
      <c r="O104" s="13">
        <f t="shared" si="23"/>
        <v>0</v>
      </c>
      <c r="Q104" s="15"/>
      <c r="R104" s="15">
        <v>0</v>
      </c>
      <c r="S104" s="15">
        <v>0</v>
      </c>
      <c r="T104" s="15">
        <v>0</v>
      </c>
      <c r="U104" s="15">
        <v>0</v>
      </c>
    </row>
    <row r="105" spans="1:21" ht="15" x14ac:dyDescent="0.25">
      <c r="B105" s="1" t="s">
        <v>29</v>
      </c>
      <c r="C105" s="1" t="s">
        <v>82</v>
      </c>
      <c r="D105" s="1">
        <f t="shared" si="20"/>
        <v>373500</v>
      </c>
      <c r="E105" s="1">
        <v>373.5</v>
      </c>
      <c r="F105" s="1" t="s">
        <v>80</v>
      </c>
      <c r="G105" s="15"/>
      <c r="I105" s="16">
        <v>6.6600000000000006E-2</v>
      </c>
      <c r="J105" s="13">
        <f t="shared" si="21"/>
        <v>0</v>
      </c>
      <c r="L105" s="16">
        <v>3.1699999999999999E-2</v>
      </c>
      <c r="N105" s="13">
        <f t="shared" si="22"/>
        <v>0</v>
      </c>
      <c r="O105" s="13">
        <f t="shared" si="23"/>
        <v>0</v>
      </c>
      <c r="Q105" s="15"/>
      <c r="R105" s="15">
        <v>0</v>
      </c>
      <c r="S105" s="15">
        <v>0</v>
      </c>
      <c r="T105" s="15">
        <v>0</v>
      </c>
      <c r="U105" s="15">
        <v>0</v>
      </c>
    </row>
    <row r="106" spans="1:21" x14ac:dyDescent="0.2">
      <c r="F106" s="1" t="s">
        <v>38</v>
      </c>
      <c r="G106" s="22">
        <f>SUM(G86:G105)</f>
        <v>0</v>
      </c>
      <c r="J106" s="22">
        <f>SUM(J86:J105)</f>
        <v>0</v>
      </c>
      <c r="N106" s="22">
        <f>SUM(N86:N105)</f>
        <v>0</v>
      </c>
      <c r="O106" s="22">
        <f>SUM(O86:O105)</f>
        <v>0</v>
      </c>
      <c r="Q106" s="22">
        <f>SUM(Q86:Q105)</f>
        <v>0</v>
      </c>
      <c r="R106" s="22">
        <f>SUM(R86:R105)</f>
        <v>0</v>
      </c>
      <c r="S106" s="22">
        <f>SUM(S86:S105)</f>
        <v>0</v>
      </c>
      <c r="T106" s="22">
        <f>SUM(T86:T105)</f>
        <v>0</v>
      </c>
      <c r="U106" s="22">
        <f>SUM(U86:U105)</f>
        <v>0</v>
      </c>
    </row>
    <row r="107" spans="1:21" x14ac:dyDescent="0.2">
      <c r="J107" s="13"/>
      <c r="N107" s="13"/>
      <c r="O107" s="13"/>
      <c r="Q107" s="13"/>
      <c r="R107" s="13"/>
      <c r="S107" s="13"/>
      <c r="T107" s="13"/>
      <c r="U107" s="13"/>
    </row>
    <row r="108" spans="1:21" x14ac:dyDescent="0.2">
      <c r="A108" s="1" t="s">
        <v>86</v>
      </c>
      <c r="J108" s="13"/>
      <c r="N108" s="13"/>
      <c r="O108" s="13"/>
      <c r="Q108" s="13"/>
      <c r="R108" s="13"/>
      <c r="S108" s="13"/>
      <c r="T108" s="13"/>
      <c r="U108" s="13"/>
    </row>
    <row r="109" spans="1:21" ht="15" x14ac:dyDescent="0.25">
      <c r="B109" s="1" t="s">
        <v>29</v>
      </c>
      <c r="C109" s="1" t="s">
        <v>58</v>
      </c>
      <c r="D109" s="1">
        <f t="shared" ref="D109:D116" si="24">E109*1000</f>
        <v>390100</v>
      </c>
      <c r="E109" s="14">
        <v>390.1</v>
      </c>
      <c r="F109" s="1" t="s">
        <v>31</v>
      </c>
      <c r="G109" s="15"/>
      <c r="I109" s="17">
        <v>0</v>
      </c>
      <c r="J109" s="13">
        <f t="shared" ref="J109:J116" si="25">G109*I109</f>
        <v>0</v>
      </c>
      <c r="L109" s="17">
        <v>0</v>
      </c>
      <c r="N109" s="13">
        <f t="shared" ref="N109:N116" si="26">G109*L109</f>
        <v>0</v>
      </c>
      <c r="O109" s="13">
        <f t="shared" ref="O109:O116" si="27">N109-J109</f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</row>
    <row r="110" spans="1:21" ht="15" x14ac:dyDescent="0.25">
      <c r="B110" s="1" t="s">
        <v>29</v>
      </c>
      <c r="C110" s="1" t="s">
        <v>58</v>
      </c>
      <c r="D110" s="1">
        <f t="shared" si="24"/>
        <v>391100</v>
      </c>
      <c r="E110" s="14">
        <v>391.1</v>
      </c>
      <c r="F110" s="1" t="s">
        <v>87</v>
      </c>
      <c r="G110" s="15"/>
      <c r="I110" s="17">
        <v>0</v>
      </c>
      <c r="J110" s="13">
        <f t="shared" si="25"/>
        <v>0</v>
      </c>
      <c r="L110" s="17">
        <v>0</v>
      </c>
      <c r="N110" s="13">
        <f t="shared" si="26"/>
        <v>0</v>
      </c>
      <c r="O110" s="13">
        <f t="shared" si="27"/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</row>
    <row r="111" spans="1:21" ht="15" x14ac:dyDescent="0.25">
      <c r="B111" s="1" t="s">
        <v>29</v>
      </c>
      <c r="C111" s="1" t="s">
        <v>58</v>
      </c>
      <c r="D111" s="1">
        <f t="shared" si="24"/>
        <v>393000</v>
      </c>
      <c r="E111" s="14">
        <v>393</v>
      </c>
      <c r="F111" s="1" t="s">
        <v>88</v>
      </c>
      <c r="G111" s="15"/>
      <c r="I111" s="17">
        <v>0</v>
      </c>
      <c r="J111" s="13">
        <f t="shared" si="25"/>
        <v>0</v>
      </c>
      <c r="L111" s="17">
        <v>0</v>
      </c>
      <c r="N111" s="13">
        <f t="shared" si="26"/>
        <v>0</v>
      </c>
      <c r="O111" s="13">
        <f t="shared" si="27"/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</row>
    <row r="112" spans="1:21" ht="15" x14ac:dyDescent="0.25">
      <c r="B112" s="1" t="s">
        <v>29</v>
      </c>
      <c r="C112" s="1" t="s">
        <v>58</v>
      </c>
      <c r="D112" s="1">
        <f t="shared" si="24"/>
        <v>394000</v>
      </c>
      <c r="E112" s="14">
        <v>394</v>
      </c>
      <c r="F112" s="1" t="s">
        <v>89</v>
      </c>
      <c r="G112" s="15"/>
      <c r="I112" s="16">
        <v>4.7800000000000002E-2</v>
      </c>
      <c r="J112" s="13">
        <f t="shared" si="25"/>
        <v>0</v>
      </c>
      <c r="L112" s="16">
        <v>0.05</v>
      </c>
      <c r="N112" s="13">
        <f t="shared" si="26"/>
        <v>0</v>
      </c>
      <c r="O112" s="13">
        <f t="shared" si="27"/>
        <v>0</v>
      </c>
      <c r="Q112" s="15"/>
      <c r="R112" s="15"/>
      <c r="S112" s="15">
        <v>0</v>
      </c>
      <c r="T112" s="15">
        <v>0</v>
      </c>
      <c r="U112" s="15">
        <v>0</v>
      </c>
    </row>
    <row r="113" spans="1:21" ht="15" x14ac:dyDescent="0.25">
      <c r="B113" s="1" t="s">
        <v>29</v>
      </c>
      <c r="C113" s="1" t="s">
        <v>58</v>
      </c>
      <c r="D113" s="1">
        <f t="shared" si="24"/>
        <v>394100</v>
      </c>
      <c r="E113" s="14">
        <v>394.1</v>
      </c>
      <c r="F113" s="1" t="s">
        <v>90</v>
      </c>
      <c r="G113" s="15"/>
      <c r="I113" s="17">
        <v>0</v>
      </c>
      <c r="J113" s="13">
        <f t="shared" si="25"/>
        <v>0</v>
      </c>
      <c r="L113" s="17">
        <v>0</v>
      </c>
      <c r="N113" s="13">
        <f t="shared" si="26"/>
        <v>0</v>
      </c>
      <c r="O113" s="13">
        <f t="shared" si="27"/>
        <v>0</v>
      </c>
      <c r="Q113" s="15"/>
      <c r="R113" s="15"/>
      <c r="S113" s="15">
        <v>0</v>
      </c>
      <c r="T113" s="15">
        <v>0</v>
      </c>
      <c r="U113" s="15">
        <v>0</v>
      </c>
    </row>
    <row r="114" spans="1:21" ht="15" x14ac:dyDescent="0.25">
      <c r="B114" s="1" t="s">
        <v>29</v>
      </c>
      <c r="C114" s="1" t="s">
        <v>58</v>
      </c>
      <c r="D114" s="1">
        <f t="shared" si="24"/>
        <v>395000</v>
      </c>
      <c r="E114" s="14">
        <v>395</v>
      </c>
      <c r="F114" s="1" t="s">
        <v>91</v>
      </c>
      <c r="G114" s="15"/>
      <c r="I114" s="16">
        <v>0.13730000000000001</v>
      </c>
      <c r="J114" s="13">
        <f t="shared" si="25"/>
        <v>0</v>
      </c>
      <c r="L114" s="16">
        <v>6.6699999999999995E-2</v>
      </c>
      <c r="N114" s="13">
        <f t="shared" si="26"/>
        <v>0</v>
      </c>
      <c r="O114" s="13">
        <f t="shared" si="27"/>
        <v>0</v>
      </c>
      <c r="Q114" s="15"/>
      <c r="R114" s="15"/>
      <c r="S114" s="15">
        <v>0</v>
      </c>
      <c r="T114" s="15">
        <v>0</v>
      </c>
      <c r="U114" s="15">
        <v>0</v>
      </c>
    </row>
    <row r="115" spans="1:21" ht="15" x14ac:dyDescent="0.25">
      <c r="B115" s="1" t="s">
        <v>29</v>
      </c>
      <c r="C115" s="1" t="s">
        <v>58</v>
      </c>
      <c r="D115" s="1">
        <f t="shared" si="24"/>
        <v>397000</v>
      </c>
      <c r="E115" s="14">
        <v>397</v>
      </c>
      <c r="F115" s="1" t="s">
        <v>92</v>
      </c>
      <c r="G115" s="15"/>
      <c r="I115" s="16">
        <v>2.81E-2</v>
      </c>
      <c r="J115" s="13">
        <f t="shared" si="25"/>
        <v>0</v>
      </c>
      <c r="L115" s="16">
        <v>6.6699999999999995E-2</v>
      </c>
      <c r="N115" s="13">
        <f t="shared" si="26"/>
        <v>0</v>
      </c>
      <c r="O115" s="13">
        <f t="shared" si="27"/>
        <v>0</v>
      </c>
      <c r="Q115" s="15"/>
      <c r="R115" s="15"/>
      <c r="S115" s="15">
        <v>0</v>
      </c>
      <c r="T115" s="15">
        <v>0</v>
      </c>
      <c r="U115" s="15">
        <v>0</v>
      </c>
    </row>
    <row r="116" spans="1:21" ht="15" x14ac:dyDescent="0.25">
      <c r="B116" s="1" t="s">
        <v>29</v>
      </c>
      <c r="C116" s="1" t="s">
        <v>58</v>
      </c>
      <c r="D116" s="1">
        <f t="shared" si="24"/>
        <v>398000</v>
      </c>
      <c r="E116" s="14">
        <v>398</v>
      </c>
      <c r="F116" s="1" t="s">
        <v>56</v>
      </c>
      <c r="G116" s="15"/>
      <c r="I116" s="17">
        <v>0</v>
      </c>
      <c r="J116" s="13">
        <f t="shared" si="25"/>
        <v>0</v>
      </c>
      <c r="L116" s="17">
        <v>0</v>
      </c>
      <c r="N116" s="13">
        <f t="shared" si="26"/>
        <v>0</v>
      </c>
      <c r="O116" s="13">
        <f t="shared" si="27"/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</row>
    <row r="117" spans="1:21" x14ac:dyDescent="0.2">
      <c r="F117" s="1" t="s">
        <v>38</v>
      </c>
      <c r="G117" s="22">
        <f>SUM(G109:G116)</f>
        <v>0</v>
      </c>
      <c r="J117" s="22">
        <f>SUM(J109:J116)</f>
        <v>0</v>
      </c>
      <c r="N117" s="22">
        <f>SUM(N109:N116)</f>
        <v>0</v>
      </c>
      <c r="O117" s="22">
        <f>SUM(O109:O116)</f>
        <v>0</v>
      </c>
      <c r="Q117" s="22">
        <f>SUM(Q109:Q116)</f>
        <v>0</v>
      </c>
      <c r="R117" s="22">
        <f>SUM(R109:R116)</f>
        <v>0</v>
      </c>
      <c r="S117" s="22">
        <f>SUM(S109:S116)</f>
        <v>0</v>
      </c>
      <c r="T117" s="22">
        <f>SUM(T109:T116)</f>
        <v>0</v>
      </c>
      <c r="U117" s="22">
        <f>SUM(U109:U116)</f>
        <v>0</v>
      </c>
    </row>
    <row r="118" spans="1:21" x14ac:dyDescent="0.2">
      <c r="J118" s="13"/>
      <c r="N118" s="13"/>
      <c r="O118" s="13"/>
      <c r="Q118" s="13"/>
      <c r="R118" s="13"/>
      <c r="S118" s="13"/>
      <c r="T118" s="13"/>
      <c r="U118" s="13"/>
    </row>
    <row r="119" spans="1:21" x14ac:dyDescent="0.2">
      <c r="A119" s="1" t="s">
        <v>93</v>
      </c>
      <c r="J119" s="13"/>
      <c r="N119" s="13"/>
      <c r="O119" s="13"/>
      <c r="Q119" s="13"/>
      <c r="R119" s="13"/>
      <c r="S119" s="13"/>
      <c r="T119" s="13"/>
      <c r="U119" s="13"/>
    </row>
    <row r="120" spans="1:21" x14ac:dyDescent="0.2">
      <c r="E120" s="1" t="s">
        <v>94</v>
      </c>
      <c r="J120" s="13"/>
      <c r="N120" s="13"/>
      <c r="O120" s="13"/>
      <c r="Q120" s="13"/>
      <c r="R120" s="13"/>
      <c r="S120" s="13"/>
      <c r="T120" s="13"/>
      <c r="U120" s="13"/>
    </row>
    <row r="121" spans="1:21" ht="15" x14ac:dyDescent="0.25">
      <c r="B121" s="1" t="s">
        <v>95</v>
      </c>
      <c r="C121" s="1" t="s">
        <v>96</v>
      </c>
      <c r="D121" s="1">
        <f t="shared" ref="D121:D130" si="28">E121*1000</f>
        <v>389300</v>
      </c>
      <c r="E121" s="14">
        <v>389.3</v>
      </c>
      <c r="F121" s="1" t="s">
        <v>44</v>
      </c>
      <c r="G121" s="15"/>
      <c r="I121" s="17">
        <v>0</v>
      </c>
      <c r="J121" s="13">
        <f t="shared" ref="J121:J130" si="29">G121*I121</f>
        <v>0</v>
      </c>
      <c r="L121" s="17">
        <v>0</v>
      </c>
      <c r="N121" s="13">
        <f t="shared" ref="N121:N130" si="30">G121*L121</f>
        <v>0</v>
      </c>
      <c r="O121" s="13">
        <f t="shared" ref="O121:O130" si="31">N121-J121</f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</row>
    <row r="122" spans="1:21" ht="15" x14ac:dyDescent="0.25">
      <c r="B122" s="1" t="s">
        <v>95</v>
      </c>
      <c r="C122" s="1" t="s">
        <v>96</v>
      </c>
      <c r="D122" s="1">
        <f t="shared" si="28"/>
        <v>390100</v>
      </c>
      <c r="E122" s="14">
        <v>390.1</v>
      </c>
      <c r="F122" s="1" t="s">
        <v>31</v>
      </c>
      <c r="G122" s="15"/>
      <c r="I122" s="17">
        <v>0</v>
      </c>
      <c r="J122" s="13">
        <f t="shared" si="29"/>
        <v>0</v>
      </c>
      <c r="L122" s="17">
        <v>0</v>
      </c>
      <c r="N122" s="13">
        <f t="shared" si="30"/>
        <v>0</v>
      </c>
      <c r="O122" s="13">
        <f t="shared" si="31"/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</row>
    <row r="123" spans="1:21" ht="15" x14ac:dyDescent="0.25">
      <c r="B123" s="1" t="s">
        <v>95</v>
      </c>
      <c r="C123" s="1" t="s">
        <v>96</v>
      </c>
      <c r="D123" s="1">
        <f t="shared" si="28"/>
        <v>391000</v>
      </c>
      <c r="E123" s="14">
        <v>391</v>
      </c>
      <c r="F123" s="1" t="s">
        <v>97</v>
      </c>
      <c r="G123" s="15"/>
      <c r="I123" s="16">
        <v>0.17630000000000001</v>
      </c>
      <c r="J123" s="13">
        <f t="shared" si="29"/>
        <v>0</v>
      </c>
      <c r="L123" s="16">
        <v>6.6699999999999995E-2</v>
      </c>
      <c r="N123" s="13">
        <f t="shared" si="30"/>
        <v>0</v>
      </c>
      <c r="O123" s="13">
        <f t="shared" si="31"/>
        <v>0</v>
      </c>
      <c r="Q123" s="15"/>
      <c r="R123" s="15"/>
      <c r="S123" s="15"/>
      <c r="T123" s="15"/>
      <c r="U123" s="15"/>
    </row>
    <row r="124" spans="1:21" ht="15" x14ac:dyDescent="0.25">
      <c r="B124" s="1" t="s">
        <v>95</v>
      </c>
      <c r="C124" s="1" t="s">
        <v>96</v>
      </c>
      <c r="D124" s="1">
        <f t="shared" si="28"/>
        <v>391100</v>
      </c>
      <c r="E124" s="14">
        <v>391.1</v>
      </c>
      <c r="F124" s="1" t="s">
        <v>87</v>
      </c>
      <c r="G124" s="15"/>
      <c r="I124" s="16">
        <v>0.23699999999999999</v>
      </c>
      <c r="J124" s="13">
        <f t="shared" si="29"/>
        <v>0</v>
      </c>
      <c r="L124" s="16">
        <v>0.2</v>
      </c>
      <c r="N124" s="13">
        <f t="shared" si="30"/>
        <v>0</v>
      </c>
      <c r="O124" s="13">
        <f t="shared" si="31"/>
        <v>0</v>
      </c>
      <c r="Q124" s="15"/>
      <c r="R124" s="15"/>
      <c r="S124" s="15"/>
      <c r="T124" s="15"/>
      <c r="U124" s="15"/>
    </row>
    <row r="125" spans="1:21" ht="15" x14ac:dyDescent="0.25">
      <c r="B125" s="1" t="s">
        <v>95</v>
      </c>
      <c r="C125" s="1" t="s">
        <v>96</v>
      </c>
      <c r="D125" s="1">
        <v>391101</v>
      </c>
      <c r="E125" s="1">
        <v>391.11</v>
      </c>
      <c r="F125" s="1" t="s">
        <v>98</v>
      </c>
      <c r="G125" s="15"/>
      <c r="I125" s="16">
        <v>0.2</v>
      </c>
      <c r="J125" s="13">
        <f t="shared" si="29"/>
        <v>0</v>
      </c>
      <c r="L125" s="16">
        <v>0.2</v>
      </c>
      <c r="N125" s="13">
        <f t="shared" si="30"/>
        <v>0</v>
      </c>
      <c r="O125" s="13">
        <f t="shared" si="31"/>
        <v>0</v>
      </c>
      <c r="Q125" s="15"/>
      <c r="R125" s="15"/>
      <c r="S125" s="15"/>
      <c r="T125" s="15"/>
      <c r="U125" s="15"/>
    </row>
    <row r="126" spans="1:21" ht="15" x14ac:dyDescent="0.25">
      <c r="B126" s="1" t="s">
        <v>95</v>
      </c>
      <c r="C126" s="1" t="s">
        <v>96</v>
      </c>
      <c r="D126" s="1">
        <f t="shared" si="28"/>
        <v>394000</v>
      </c>
      <c r="E126" s="14">
        <v>394</v>
      </c>
      <c r="F126" s="1" t="s">
        <v>89</v>
      </c>
      <c r="G126" s="15"/>
      <c r="I126" s="16">
        <v>4.9299999999999997E-2</v>
      </c>
      <c r="J126" s="13">
        <f t="shared" si="29"/>
        <v>0</v>
      </c>
      <c r="L126" s="16">
        <v>0.05</v>
      </c>
      <c r="N126" s="13">
        <f t="shared" si="30"/>
        <v>0</v>
      </c>
      <c r="O126" s="13">
        <f t="shared" si="31"/>
        <v>0</v>
      </c>
      <c r="Q126" s="15"/>
      <c r="R126" s="15"/>
      <c r="S126" s="15"/>
      <c r="T126" s="15"/>
      <c r="U126" s="15"/>
    </row>
    <row r="127" spans="1:21" ht="15" x14ac:dyDescent="0.25">
      <c r="B127" s="1" t="s">
        <v>95</v>
      </c>
      <c r="C127" s="1" t="s">
        <v>96</v>
      </c>
      <c r="D127" s="1">
        <f t="shared" si="28"/>
        <v>395000</v>
      </c>
      <c r="E127" s="14">
        <v>395</v>
      </c>
      <c r="F127" s="1" t="s">
        <v>91</v>
      </c>
      <c r="G127" s="15"/>
      <c r="I127" s="17">
        <v>0</v>
      </c>
      <c r="J127" s="13">
        <f t="shared" si="29"/>
        <v>0</v>
      </c>
      <c r="L127" s="17">
        <v>0</v>
      </c>
      <c r="N127" s="13">
        <f t="shared" si="30"/>
        <v>0</v>
      </c>
      <c r="O127" s="13">
        <f t="shared" si="31"/>
        <v>0</v>
      </c>
      <c r="Q127" s="15"/>
      <c r="R127" s="15"/>
      <c r="S127" s="15"/>
      <c r="T127" s="15"/>
      <c r="U127" s="15"/>
    </row>
    <row r="128" spans="1:21" ht="15" x14ac:dyDescent="0.25">
      <c r="B128" s="1" t="s">
        <v>95</v>
      </c>
      <c r="C128" s="1" t="s">
        <v>96</v>
      </c>
      <c r="D128" s="1">
        <f t="shared" si="28"/>
        <v>397000</v>
      </c>
      <c r="E128" s="14">
        <v>397</v>
      </c>
      <c r="F128" s="1" t="s">
        <v>92</v>
      </c>
      <c r="G128" s="15"/>
      <c r="I128" s="17">
        <v>0</v>
      </c>
      <c r="J128" s="13">
        <f t="shared" si="29"/>
        <v>0</v>
      </c>
      <c r="L128" s="17">
        <v>0</v>
      </c>
      <c r="N128" s="13">
        <f t="shared" si="30"/>
        <v>0</v>
      </c>
      <c r="O128" s="13">
        <f t="shared" si="31"/>
        <v>0</v>
      </c>
      <c r="Q128" s="15"/>
      <c r="R128" s="15"/>
      <c r="S128" s="15"/>
      <c r="T128" s="15"/>
      <c r="U128" s="15"/>
    </row>
    <row r="129" spans="2:21" ht="15" x14ac:dyDescent="0.25">
      <c r="B129" s="1" t="s">
        <v>95</v>
      </c>
      <c r="C129" s="1" t="s">
        <v>96</v>
      </c>
      <c r="D129" s="1">
        <f t="shared" si="28"/>
        <v>397200</v>
      </c>
      <c r="E129" s="14">
        <v>397.2</v>
      </c>
      <c r="F129" s="1" t="s">
        <v>99</v>
      </c>
      <c r="G129" s="15"/>
      <c r="I129" s="16">
        <v>0.1195</v>
      </c>
      <c r="J129" s="13">
        <f t="shared" si="29"/>
        <v>0</v>
      </c>
      <c r="L129" s="16">
        <v>0.1</v>
      </c>
      <c r="N129" s="13">
        <f t="shared" si="30"/>
        <v>0</v>
      </c>
      <c r="O129" s="13">
        <f t="shared" si="31"/>
        <v>0</v>
      </c>
      <c r="Q129" s="15"/>
      <c r="R129" s="15"/>
      <c r="S129" s="15"/>
      <c r="T129" s="15"/>
      <c r="U129" s="15"/>
    </row>
    <row r="130" spans="2:21" ht="15" x14ac:dyDescent="0.25">
      <c r="B130" s="1" t="s">
        <v>95</v>
      </c>
      <c r="C130" s="1" t="s">
        <v>96</v>
      </c>
      <c r="D130" s="1">
        <f t="shared" si="28"/>
        <v>398000</v>
      </c>
      <c r="E130" s="14">
        <v>398</v>
      </c>
      <c r="F130" s="1" t="s">
        <v>56</v>
      </c>
      <c r="G130" s="15">
        <v>0</v>
      </c>
      <c r="I130" s="17">
        <v>0</v>
      </c>
      <c r="J130" s="13">
        <f t="shared" si="29"/>
        <v>0</v>
      </c>
      <c r="L130" s="17">
        <v>0</v>
      </c>
      <c r="N130" s="13">
        <f t="shared" si="30"/>
        <v>0</v>
      </c>
      <c r="O130" s="13">
        <f t="shared" si="31"/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</row>
    <row r="131" spans="2:21" x14ac:dyDescent="0.2">
      <c r="F131" s="1" t="s">
        <v>38</v>
      </c>
      <c r="G131" s="22">
        <f>SUM(G121:G130)</f>
        <v>0</v>
      </c>
      <c r="J131" s="22">
        <f>SUM(J121:J130)</f>
        <v>0</v>
      </c>
      <c r="N131" s="22">
        <f>SUM(N121:N130)</f>
        <v>0</v>
      </c>
      <c r="O131" s="22">
        <f>SUM(O121:O130)</f>
        <v>0</v>
      </c>
      <c r="Q131" s="22">
        <f>SUM(Q121:Q130)</f>
        <v>0</v>
      </c>
      <c r="R131" s="22">
        <f>SUM(R121:R130)</f>
        <v>0</v>
      </c>
      <c r="S131" s="22">
        <f>SUM(S121:S130)</f>
        <v>0</v>
      </c>
      <c r="T131" s="22">
        <f>SUM(T121:T130)</f>
        <v>0</v>
      </c>
      <c r="U131" s="22">
        <f>SUM(U121:U130)</f>
        <v>0</v>
      </c>
    </row>
    <row r="132" spans="2:21" x14ac:dyDescent="0.2">
      <c r="J132" s="13"/>
      <c r="N132" s="13"/>
      <c r="O132" s="13"/>
      <c r="Q132" s="13"/>
      <c r="R132" s="13"/>
      <c r="S132" s="13"/>
      <c r="T132" s="13"/>
      <c r="U132" s="13"/>
    </row>
    <row r="133" spans="2:21" x14ac:dyDescent="0.2">
      <c r="E133" s="1" t="s">
        <v>100</v>
      </c>
      <c r="J133" s="13"/>
      <c r="N133" s="13"/>
      <c r="O133" s="13"/>
      <c r="Q133" s="13"/>
      <c r="R133" s="13"/>
      <c r="S133" s="13"/>
      <c r="T133" s="13"/>
      <c r="U133" s="13"/>
    </row>
    <row r="134" spans="2:21" ht="15" x14ac:dyDescent="0.25">
      <c r="B134" s="1" t="s">
        <v>95</v>
      </c>
      <c r="C134" s="1" t="s">
        <v>58</v>
      </c>
      <c r="D134" s="1">
        <f t="shared" ref="D134:D143" si="32">E134*1000</f>
        <v>389300</v>
      </c>
      <c r="E134" s="14">
        <v>389.3</v>
      </c>
      <c r="F134" s="1" t="s">
        <v>44</v>
      </c>
      <c r="G134" s="15">
        <v>0</v>
      </c>
      <c r="I134" s="17">
        <v>0</v>
      </c>
      <c r="J134" s="13">
        <f t="shared" ref="J134:J143" si="33">G134*I134</f>
        <v>0</v>
      </c>
      <c r="L134" s="17">
        <v>0</v>
      </c>
      <c r="N134" s="13">
        <f t="shared" ref="N134:N143" si="34">G134*L134</f>
        <v>0</v>
      </c>
      <c r="O134" s="13">
        <f t="shared" ref="O134:O143" si="35">N134-J134</f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</row>
    <row r="135" spans="2:21" ht="15" x14ac:dyDescent="0.25">
      <c r="B135" s="1" t="s">
        <v>95</v>
      </c>
      <c r="C135" s="1" t="s">
        <v>58</v>
      </c>
      <c r="D135" s="1">
        <f t="shared" si="32"/>
        <v>389400</v>
      </c>
      <c r="E135" s="14">
        <v>389.4</v>
      </c>
      <c r="F135" s="1" t="s">
        <v>45</v>
      </c>
      <c r="G135" s="15">
        <v>0</v>
      </c>
      <c r="I135" s="17">
        <v>0</v>
      </c>
      <c r="J135" s="13">
        <f t="shared" si="33"/>
        <v>0</v>
      </c>
      <c r="L135" s="17">
        <v>0</v>
      </c>
      <c r="N135" s="13">
        <f t="shared" si="34"/>
        <v>0</v>
      </c>
      <c r="O135" s="13">
        <f t="shared" si="35"/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</row>
    <row r="136" spans="2:21" ht="15" x14ac:dyDescent="0.25">
      <c r="B136" s="1" t="s">
        <v>95</v>
      </c>
      <c r="C136" s="1" t="s">
        <v>58</v>
      </c>
      <c r="D136" s="1">
        <f t="shared" si="32"/>
        <v>390100</v>
      </c>
      <c r="E136" s="14">
        <v>390.1</v>
      </c>
      <c r="F136" s="1" t="s">
        <v>31</v>
      </c>
      <c r="G136" s="15">
        <v>0</v>
      </c>
      <c r="I136" s="17">
        <v>0</v>
      </c>
      <c r="J136" s="13">
        <f t="shared" si="33"/>
        <v>0</v>
      </c>
      <c r="L136" s="17">
        <v>0</v>
      </c>
      <c r="N136" s="13">
        <f t="shared" si="34"/>
        <v>0</v>
      </c>
      <c r="O136" s="13">
        <f t="shared" si="35"/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</row>
    <row r="137" spans="2:21" ht="15" x14ac:dyDescent="0.25">
      <c r="B137" s="1" t="s">
        <v>95</v>
      </c>
      <c r="C137" s="1" t="s">
        <v>58</v>
      </c>
      <c r="D137" s="1">
        <f t="shared" si="32"/>
        <v>391100</v>
      </c>
      <c r="E137" s="14">
        <v>391.1</v>
      </c>
      <c r="F137" s="1" t="s">
        <v>87</v>
      </c>
      <c r="G137" s="15">
        <v>0</v>
      </c>
      <c r="I137" s="17">
        <v>0</v>
      </c>
      <c r="J137" s="13">
        <f t="shared" si="33"/>
        <v>0</v>
      </c>
      <c r="L137" s="17">
        <v>0</v>
      </c>
      <c r="N137" s="13">
        <f t="shared" si="34"/>
        <v>0</v>
      </c>
      <c r="O137" s="13">
        <f t="shared" si="35"/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</row>
    <row r="138" spans="2:21" ht="15" x14ac:dyDescent="0.25">
      <c r="B138" s="1" t="s">
        <v>95</v>
      </c>
      <c r="C138" s="1" t="s">
        <v>58</v>
      </c>
      <c r="D138" s="1">
        <f t="shared" si="32"/>
        <v>393000</v>
      </c>
      <c r="E138" s="14">
        <v>393</v>
      </c>
      <c r="F138" s="1" t="s">
        <v>88</v>
      </c>
      <c r="G138" s="15"/>
      <c r="I138" s="16">
        <v>4.3299999999999998E-2</v>
      </c>
      <c r="J138" s="13">
        <f t="shared" si="33"/>
        <v>0</v>
      </c>
      <c r="L138" s="16">
        <v>0.04</v>
      </c>
      <c r="N138" s="13">
        <f t="shared" si="34"/>
        <v>0</v>
      </c>
      <c r="O138" s="13">
        <f t="shared" si="35"/>
        <v>0</v>
      </c>
      <c r="Q138" s="15"/>
      <c r="R138" s="15"/>
      <c r="S138" s="15"/>
      <c r="T138" s="15"/>
      <c r="U138" s="15">
        <v>0</v>
      </c>
    </row>
    <row r="139" spans="2:21" ht="15" x14ac:dyDescent="0.25">
      <c r="B139" s="1" t="s">
        <v>95</v>
      </c>
      <c r="C139" s="1" t="s">
        <v>58</v>
      </c>
      <c r="D139" s="1">
        <f t="shared" si="32"/>
        <v>394000</v>
      </c>
      <c r="E139" s="14">
        <v>394</v>
      </c>
      <c r="F139" s="1" t="s">
        <v>89</v>
      </c>
      <c r="G139" s="15">
        <v>0</v>
      </c>
      <c r="I139" s="17">
        <v>0</v>
      </c>
      <c r="J139" s="13">
        <f t="shared" si="33"/>
        <v>0</v>
      </c>
      <c r="L139" s="17">
        <v>0</v>
      </c>
      <c r="N139" s="13">
        <f t="shared" si="34"/>
        <v>0</v>
      </c>
      <c r="O139" s="13">
        <f t="shared" si="35"/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</row>
    <row r="140" spans="2:21" ht="15" x14ac:dyDescent="0.25">
      <c r="B140" s="1" t="s">
        <v>95</v>
      </c>
      <c r="C140" s="1" t="s">
        <v>58</v>
      </c>
      <c r="D140" s="1">
        <f t="shared" si="32"/>
        <v>395000</v>
      </c>
      <c r="E140" s="14">
        <v>395</v>
      </c>
      <c r="F140" s="1" t="s">
        <v>91</v>
      </c>
      <c r="G140" s="15">
        <v>0</v>
      </c>
      <c r="I140" s="17">
        <v>0</v>
      </c>
      <c r="J140" s="13">
        <f t="shared" si="33"/>
        <v>0</v>
      </c>
      <c r="L140" s="17">
        <v>0</v>
      </c>
      <c r="N140" s="13">
        <f t="shared" si="34"/>
        <v>0</v>
      </c>
      <c r="O140" s="13">
        <f t="shared" si="35"/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</row>
    <row r="141" spans="2:21" ht="15" x14ac:dyDescent="0.25">
      <c r="B141" s="1" t="s">
        <v>95</v>
      </c>
      <c r="C141" s="1" t="s">
        <v>58</v>
      </c>
      <c r="D141" s="1">
        <f t="shared" si="32"/>
        <v>397000</v>
      </c>
      <c r="E141" s="14">
        <v>397</v>
      </c>
      <c r="F141" s="1" t="s">
        <v>92</v>
      </c>
      <c r="G141" s="15">
        <v>0</v>
      </c>
      <c r="I141" s="17">
        <v>0</v>
      </c>
      <c r="J141" s="13">
        <f t="shared" si="33"/>
        <v>0</v>
      </c>
      <c r="L141" s="17">
        <v>0</v>
      </c>
      <c r="N141" s="13">
        <f t="shared" si="34"/>
        <v>0</v>
      </c>
      <c r="O141" s="13">
        <f t="shared" si="35"/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</row>
    <row r="142" spans="2:21" ht="15" x14ac:dyDescent="0.25">
      <c r="B142" s="1" t="s">
        <v>95</v>
      </c>
      <c r="C142" s="1" t="s">
        <v>58</v>
      </c>
      <c r="D142" s="1">
        <f t="shared" si="32"/>
        <v>397200</v>
      </c>
      <c r="E142" s="14">
        <v>397.2</v>
      </c>
      <c r="F142" s="1" t="s">
        <v>99</v>
      </c>
      <c r="G142" s="15">
        <v>0</v>
      </c>
      <c r="I142" s="17">
        <v>0</v>
      </c>
      <c r="J142" s="13">
        <f t="shared" si="33"/>
        <v>0</v>
      </c>
      <c r="L142" s="17">
        <v>0</v>
      </c>
      <c r="N142" s="13">
        <f t="shared" si="34"/>
        <v>0</v>
      </c>
      <c r="O142" s="13">
        <f t="shared" si="35"/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</row>
    <row r="143" spans="2:21" ht="15" x14ac:dyDescent="0.25">
      <c r="B143" s="1" t="s">
        <v>95</v>
      </c>
      <c r="C143" s="1" t="s">
        <v>58</v>
      </c>
      <c r="D143" s="1">
        <f t="shared" si="32"/>
        <v>398000</v>
      </c>
      <c r="E143" s="14">
        <v>398</v>
      </c>
      <c r="F143" s="1" t="s">
        <v>56</v>
      </c>
      <c r="G143" s="15">
        <v>0</v>
      </c>
      <c r="I143" s="17">
        <v>0</v>
      </c>
      <c r="J143" s="13">
        <f t="shared" si="33"/>
        <v>0</v>
      </c>
      <c r="L143" s="17">
        <v>0</v>
      </c>
      <c r="N143" s="13">
        <f t="shared" si="34"/>
        <v>0</v>
      </c>
      <c r="O143" s="13">
        <f t="shared" si="35"/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</row>
    <row r="144" spans="2:21" x14ac:dyDescent="0.2">
      <c r="F144" s="1" t="s">
        <v>38</v>
      </c>
      <c r="G144" s="22">
        <f>SUM(G134:G143)</f>
        <v>0</v>
      </c>
      <c r="J144" s="22">
        <f>SUM(J134:J143)</f>
        <v>0</v>
      </c>
      <c r="N144" s="22">
        <f>SUM(N134:N143)</f>
        <v>0</v>
      </c>
      <c r="O144" s="22">
        <f>SUM(O134:O143)</f>
        <v>0</v>
      </c>
      <c r="Q144" s="22">
        <f>SUM(Q134:Q143)</f>
        <v>0</v>
      </c>
      <c r="R144" s="22">
        <f>SUM(R134:R143)</f>
        <v>0</v>
      </c>
      <c r="S144" s="22">
        <f>SUM(S134:S143)</f>
        <v>0</v>
      </c>
      <c r="T144" s="22">
        <f>SUM(T134:T143)</f>
        <v>0</v>
      </c>
      <c r="U144" s="22">
        <f>SUM(U134:U143)</f>
        <v>0</v>
      </c>
    </row>
    <row r="145" spans="1:21" x14ac:dyDescent="0.2">
      <c r="J145" s="13"/>
      <c r="N145" s="13"/>
      <c r="O145" s="13"/>
      <c r="Q145" s="13"/>
      <c r="R145" s="13"/>
      <c r="S145" s="13"/>
      <c r="T145" s="13"/>
      <c r="U145" s="13"/>
    </row>
    <row r="146" spans="1:21" x14ac:dyDescent="0.2">
      <c r="E146" s="1" t="s">
        <v>101</v>
      </c>
      <c r="J146" s="13"/>
      <c r="N146" s="13"/>
      <c r="O146" s="13"/>
      <c r="Q146" s="13"/>
      <c r="R146" s="13"/>
      <c r="S146" s="13"/>
      <c r="T146" s="13"/>
      <c r="U146" s="13"/>
    </row>
    <row r="147" spans="1:21" ht="15" x14ac:dyDescent="0.25">
      <c r="B147" s="1" t="s">
        <v>95</v>
      </c>
      <c r="C147" s="1" t="s">
        <v>68</v>
      </c>
      <c r="D147" s="1">
        <f t="shared" ref="D147:D154" si="36">E147*1000</f>
        <v>390100</v>
      </c>
      <c r="E147" s="14">
        <v>390.1</v>
      </c>
      <c r="F147" s="1" t="s">
        <v>31</v>
      </c>
      <c r="G147" s="15">
        <v>0</v>
      </c>
      <c r="I147" s="17">
        <v>0</v>
      </c>
      <c r="J147" s="13">
        <f t="shared" ref="J147:J154" si="37">G147*I147</f>
        <v>0</v>
      </c>
      <c r="L147" s="17">
        <v>0</v>
      </c>
      <c r="N147" s="13">
        <f t="shared" ref="N147:N154" si="38">G147*L147</f>
        <v>0</v>
      </c>
      <c r="O147" s="13">
        <f t="shared" ref="O147:O154" si="39">N147-J147</f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</row>
    <row r="148" spans="1:21" ht="15" x14ac:dyDescent="0.25">
      <c r="B148" s="1" t="s">
        <v>95</v>
      </c>
      <c r="C148" s="1" t="s">
        <v>68</v>
      </c>
      <c r="D148" s="1">
        <f t="shared" si="36"/>
        <v>391100</v>
      </c>
      <c r="E148" s="14">
        <v>391.1</v>
      </c>
      <c r="F148" s="1" t="s">
        <v>87</v>
      </c>
      <c r="G148" s="15">
        <v>0</v>
      </c>
      <c r="I148" s="17">
        <v>0</v>
      </c>
      <c r="J148" s="13">
        <f t="shared" si="37"/>
        <v>0</v>
      </c>
      <c r="L148" s="17">
        <v>0</v>
      </c>
      <c r="N148" s="13">
        <f t="shared" si="38"/>
        <v>0</v>
      </c>
      <c r="O148" s="13">
        <f t="shared" si="39"/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</row>
    <row r="149" spans="1:21" ht="15" x14ac:dyDescent="0.25">
      <c r="B149" s="1" t="s">
        <v>95</v>
      </c>
      <c r="C149" s="1" t="s">
        <v>68</v>
      </c>
      <c r="D149" s="1">
        <f t="shared" si="36"/>
        <v>393000</v>
      </c>
      <c r="E149" s="14">
        <v>393</v>
      </c>
      <c r="F149" s="1" t="s">
        <v>88</v>
      </c>
      <c r="G149" s="15">
        <v>0</v>
      </c>
      <c r="I149" s="17">
        <v>0</v>
      </c>
      <c r="J149" s="13">
        <f t="shared" si="37"/>
        <v>0</v>
      </c>
      <c r="L149" s="17">
        <v>0</v>
      </c>
      <c r="N149" s="13">
        <f t="shared" si="38"/>
        <v>0</v>
      </c>
      <c r="O149" s="13">
        <f t="shared" si="39"/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</row>
    <row r="150" spans="1:21" ht="15" x14ac:dyDescent="0.25">
      <c r="B150" s="1" t="s">
        <v>95</v>
      </c>
      <c r="C150" s="1" t="s">
        <v>68</v>
      </c>
      <c r="D150" s="1">
        <f t="shared" si="36"/>
        <v>394000</v>
      </c>
      <c r="E150" s="14">
        <v>394</v>
      </c>
      <c r="F150" s="1" t="s">
        <v>89</v>
      </c>
      <c r="G150" s="15">
        <v>0</v>
      </c>
      <c r="I150" s="17">
        <v>0</v>
      </c>
      <c r="J150" s="13">
        <f t="shared" si="37"/>
        <v>0</v>
      </c>
      <c r="L150" s="17">
        <v>0</v>
      </c>
      <c r="N150" s="13">
        <f t="shared" si="38"/>
        <v>0</v>
      </c>
      <c r="O150" s="13">
        <f t="shared" si="39"/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</row>
    <row r="151" spans="1:21" ht="15" x14ac:dyDescent="0.25">
      <c r="B151" s="1" t="s">
        <v>95</v>
      </c>
      <c r="C151" s="1" t="s">
        <v>68</v>
      </c>
      <c r="D151" s="1">
        <f t="shared" si="36"/>
        <v>395000</v>
      </c>
      <c r="E151" s="14">
        <v>395</v>
      </c>
      <c r="F151" s="1" t="s">
        <v>91</v>
      </c>
      <c r="G151" s="15">
        <v>0</v>
      </c>
      <c r="I151" s="17">
        <v>0</v>
      </c>
      <c r="J151" s="13">
        <f t="shared" si="37"/>
        <v>0</v>
      </c>
      <c r="L151" s="17">
        <v>0</v>
      </c>
      <c r="N151" s="13">
        <f t="shared" si="38"/>
        <v>0</v>
      </c>
      <c r="O151" s="13">
        <f t="shared" si="39"/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</row>
    <row r="152" spans="1:21" ht="15" x14ac:dyDescent="0.25">
      <c r="B152" s="1" t="s">
        <v>95</v>
      </c>
      <c r="C152" s="1" t="s">
        <v>68</v>
      </c>
      <c r="D152" s="1">
        <f t="shared" si="36"/>
        <v>397000</v>
      </c>
      <c r="E152" s="14">
        <v>397</v>
      </c>
      <c r="F152" s="1" t="s">
        <v>92</v>
      </c>
      <c r="G152" s="15"/>
      <c r="I152" s="16">
        <v>3.4000000000000002E-2</v>
      </c>
      <c r="J152" s="13">
        <f t="shared" si="37"/>
        <v>0</v>
      </c>
      <c r="L152" s="16">
        <v>6.6699999999999995E-2</v>
      </c>
      <c r="N152" s="13">
        <f t="shared" si="38"/>
        <v>0</v>
      </c>
      <c r="O152" s="13">
        <f t="shared" si="39"/>
        <v>0</v>
      </c>
      <c r="Q152" s="15">
        <v>0</v>
      </c>
      <c r="R152" s="15"/>
      <c r="S152" s="15"/>
      <c r="T152" s="15"/>
      <c r="U152" s="15">
        <v>0</v>
      </c>
    </row>
    <row r="153" spans="1:21" ht="15" x14ac:dyDescent="0.25">
      <c r="B153" s="1" t="s">
        <v>95</v>
      </c>
      <c r="C153" s="1" t="s">
        <v>68</v>
      </c>
      <c r="D153" s="1">
        <f t="shared" si="36"/>
        <v>397200</v>
      </c>
      <c r="E153" s="14">
        <v>397.2</v>
      </c>
      <c r="F153" s="1" t="s">
        <v>99</v>
      </c>
      <c r="G153" s="15">
        <v>0</v>
      </c>
      <c r="I153" s="17">
        <v>0</v>
      </c>
      <c r="J153" s="13">
        <f t="shared" si="37"/>
        <v>0</v>
      </c>
      <c r="L153" s="17">
        <v>0</v>
      </c>
      <c r="N153" s="13">
        <f t="shared" si="38"/>
        <v>0</v>
      </c>
      <c r="O153" s="13">
        <f t="shared" si="39"/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</row>
    <row r="154" spans="1:21" ht="15" x14ac:dyDescent="0.25">
      <c r="B154" s="1" t="s">
        <v>95</v>
      </c>
      <c r="C154" s="1" t="s">
        <v>68</v>
      </c>
      <c r="D154" s="1">
        <f t="shared" si="36"/>
        <v>398000</v>
      </c>
      <c r="E154" s="14">
        <v>398</v>
      </c>
      <c r="F154" s="1" t="s">
        <v>56</v>
      </c>
      <c r="G154" s="15">
        <v>0</v>
      </c>
      <c r="I154" s="17">
        <v>0</v>
      </c>
      <c r="J154" s="13">
        <f t="shared" si="37"/>
        <v>0</v>
      </c>
      <c r="L154" s="17">
        <v>0</v>
      </c>
      <c r="N154" s="13">
        <f t="shared" si="38"/>
        <v>0</v>
      </c>
      <c r="O154" s="13">
        <f t="shared" si="39"/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</row>
    <row r="155" spans="1:21" x14ac:dyDescent="0.2">
      <c r="F155" s="1" t="s">
        <v>38</v>
      </c>
      <c r="G155" s="22">
        <f>SUM(G147:G154)</f>
        <v>0</v>
      </c>
      <c r="J155" s="22">
        <f>SUM(J147:J154)</f>
        <v>0</v>
      </c>
      <c r="N155" s="22">
        <f>SUM(N147:N154)</f>
        <v>0</v>
      </c>
      <c r="O155" s="22">
        <f>SUM(O147:O154)</f>
        <v>0</v>
      </c>
      <c r="Q155" s="22">
        <f>SUM(Q147:Q154)</f>
        <v>0</v>
      </c>
      <c r="R155" s="22">
        <f>SUM(R147:R154)</f>
        <v>0</v>
      </c>
      <c r="S155" s="22">
        <f>SUM(S147:S154)</f>
        <v>0</v>
      </c>
      <c r="T155" s="22">
        <f>SUM(T147:T154)</f>
        <v>0</v>
      </c>
      <c r="U155" s="22">
        <f>SUM(U147:U154)</f>
        <v>0</v>
      </c>
    </row>
    <row r="156" spans="1:21" x14ac:dyDescent="0.2">
      <c r="J156" s="13"/>
      <c r="N156" s="13"/>
      <c r="O156" s="13"/>
      <c r="Q156" s="13"/>
      <c r="R156" s="13"/>
      <c r="S156" s="13"/>
      <c r="T156" s="13"/>
      <c r="U156" s="13"/>
    </row>
    <row r="157" spans="1:21" x14ac:dyDescent="0.2">
      <c r="A157" s="1" t="s">
        <v>102</v>
      </c>
      <c r="J157" s="13"/>
      <c r="N157" s="13"/>
      <c r="O157" s="13"/>
      <c r="Q157" s="13"/>
      <c r="R157" s="13"/>
      <c r="S157" s="13"/>
      <c r="T157" s="13"/>
      <c r="U157" s="13"/>
    </row>
    <row r="158" spans="1:21" x14ac:dyDescent="0.2">
      <c r="E158" s="1" t="s">
        <v>103</v>
      </c>
      <c r="J158" s="13"/>
      <c r="N158" s="13"/>
      <c r="O158" s="13"/>
      <c r="Q158" s="13"/>
      <c r="R158" s="13"/>
      <c r="S158" s="13"/>
      <c r="T158" s="13"/>
      <c r="U158" s="13"/>
    </row>
    <row r="159" spans="1:21" ht="15" x14ac:dyDescent="0.25">
      <c r="B159" s="1" t="s">
        <v>104</v>
      </c>
      <c r="C159" s="1" t="s">
        <v>58</v>
      </c>
      <c r="D159" s="1">
        <f t="shared" ref="D159:D172" si="40">E159*1000</f>
        <v>350200</v>
      </c>
      <c r="E159" s="1">
        <v>350.2</v>
      </c>
      <c r="F159" s="1" t="s">
        <v>105</v>
      </c>
      <c r="G159" s="15">
        <v>0</v>
      </c>
      <c r="I159" s="17">
        <v>0</v>
      </c>
      <c r="J159" s="13">
        <f t="shared" ref="J159:J172" si="41">G159*I159</f>
        <v>0</v>
      </c>
      <c r="L159" s="17">
        <v>0</v>
      </c>
      <c r="N159" s="13">
        <f t="shared" ref="N159:N172" si="42">G159*L159</f>
        <v>0</v>
      </c>
      <c r="O159" s="13">
        <f t="shared" ref="O159:O172" si="43">N159-J159</f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</row>
    <row r="160" spans="1:21" ht="15" x14ac:dyDescent="0.25">
      <c r="B160" s="1" t="s">
        <v>104</v>
      </c>
      <c r="C160" s="1" t="s">
        <v>58</v>
      </c>
      <c r="D160" s="1">
        <f t="shared" si="40"/>
        <v>351100</v>
      </c>
      <c r="E160" s="1">
        <v>351.1</v>
      </c>
      <c r="F160" s="1" t="s">
        <v>31</v>
      </c>
      <c r="G160" s="15"/>
      <c r="I160" s="16">
        <v>1.5100000000000001E-2</v>
      </c>
      <c r="J160" s="13">
        <f t="shared" si="41"/>
        <v>0</v>
      </c>
      <c r="L160" s="16">
        <v>1.52E-2</v>
      </c>
      <c r="N160" s="13">
        <f t="shared" si="42"/>
        <v>0</v>
      </c>
      <c r="O160" s="13">
        <f t="shared" si="43"/>
        <v>0</v>
      </c>
      <c r="Q160" s="15">
        <v>0</v>
      </c>
      <c r="R160" s="15"/>
      <c r="S160" s="15"/>
      <c r="T160" s="15"/>
      <c r="U160" s="15">
        <v>0</v>
      </c>
    </row>
    <row r="161" spans="2:21" ht="15" x14ac:dyDescent="0.25">
      <c r="B161" s="1" t="s">
        <v>104</v>
      </c>
      <c r="C161" s="1" t="s">
        <v>58</v>
      </c>
      <c r="D161" s="1">
        <f t="shared" si="40"/>
        <v>351200</v>
      </c>
      <c r="E161" s="1">
        <v>351.2</v>
      </c>
      <c r="F161" s="1" t="s">
        <v>106</v>
      </c>
      <c r="G161" s="15">
        <v>0</v>
      </c>
      <c r="I161" s="17">
        <v>0</v>
      </c>
      <c r="J161" s="13">
        <f t="shared" si="41"/>
        <v>0</v>
      </c>
      <c r="L161" s="17">
        <v>0</v>
      </c>
      <c r="N161" s="13">
        <f t="shared" si="42"/>
        <v>0</v>
      </c>
      <c r="O161" s="13">
        <f t="shared" si="43"/>
        <v>0</v>
      </c>
      <c r="Q161" s="15">
        <v>0</v>
      </c>
      <c r="R161" s="15"/>
      <c r="S161" s="15"/>
      <c r="T161" s="15"/>
      <c r="U161" s="15">
        <v>0</v>
      </c>
    </row>
    <row r="162" spans="2:21" ht="15" x14ac:dyDescent="0.25">
      <c r="B162" s="1" t="s">
        <v>104</v>
      </c>
      <c r="C162" s="1" t="s">
        <v>58</v>
      </c>
      <c r="D162" s="1">
        <f t="shared" si="40"/>
        <v>351300</v>
      </c>
      <c r="E162" s="1">
        <v>351.3</v>
      </c>
      <c r="F162" s="1" t="s">
        <v>107</v>
      </c>
      <c r="G162" s="15">
        <v>0</v>
      </c>
      <c r="I162" s="17">
        <v>0</v>
      </c>
      <c r="J162" s="13">
        <f t="shared" si="41"/>
        <v>0</v>
      </c>
      <c r="L162" s="17">
        <v>0</v>
      </c>
      <c r="N162" s="13">
        <f t="shared" si="42"/>
        <v>0</v>
      </c>
      <c r="O162" s="13">
        <f t="shared" si="43"/>
        <v>0</v>
      </c>
      <c r="Q162" s="15">
        <v>0</v>
      </c>
      <c r="R162" s="15"/>
      <c r="S162" s="15"/>
      <c r="T162" s="15"/>
      <c r="U162" s="15">
        <v>0</v>
      </c>
    </row>
    <row r="163" spans="2:21" ht="15" x14ac:dyDescent="0.25">
      <c r="B163" s="1" t="s">
        <v>104</v>
      </c>
      <c r="C163" s="1" t="s">
        <v>58</v>
      </c>
      <c r="D163" s="1">
        <f t="shared" si="40"/>
        <v>351400</v>
      </c>
      <c r="E163" s="1">
        <v>351.4</v>
      </c>
      <c r="F163" s="1" t="s">
        <v>108</v>
      </c>
      <c r="G163" s="15">
        <v>0</v>
      </c>
      <c r="I163" s="17">
        <v>0</v>
      </c>
      <c r="J163" s="13">
        <f t="shared" si="41"/>
        <v>0</v>
      </c>
      <c r="L163" s="17">
        <v>0</v>
      </c>
      <c r="N163" s="13">
        <f t="shared" si="42"/>
        <v>0</v>
      </c>
      <c r="O163" s="13">
        <f t="shared" si="43"/>
        <v>0</v>
      </c>
      <c r="Q163" s="15">
        <v>0</v>
      </c>
      <c r="R163" s="15"/>
      <c r="S163" s="15"/>
      <c r="T163" s="15"/>
      <c r="U163" s="15">
        <v>0</v>
      </c>
    </row>
    <row r="164" spans="2:21" ht="15" x14ac:dyDescent="0.25">
      <c r="B164" s="1" t="s">
        <v>104</v>
      </c>
      <c r="C164" s="1" t="s">
        <v>58</v>
      </c>
      <c r="D164" s="1">
        <f t="shared" si="40"/>
        <v>351410</v>
      </c>
      <c r="E164" s="1">
        <v>351.41</v>
      </c>
      <c r="F164" s="1" t="s">
        <v>109</v>
      </c>
      <c r="G164" s="15">
        <v>0</v>
      </c>
      <c r="I164" s="17">
        <v>0</v>
      </c>
      <c r="J164" s="13">
        <f t="shared" si="41"/>
        <v>0</v>
      </c>
      <c r="L164" s="17">
        <v>0</v>
      </c>
      <c r="N164" s="13">
        <f t="shared" si="42"/>
        <v>0</v>
      </c>
      <c r="O164" s="13">
        <f t="shared" si="43"/>
        <v>0</v>
      </c>
      <c r="Q164" s="15">
        <v>0</v>
      </c>
      <c r="R164" s="15"/>
      <c r="S164" s="15"/>
      <c r="T164" s="15"/>
      <c r="U164" s="15">
        <v>0</v>
      </c>
    </row>
    <row r="165" spans="2:21" ht="15" x14ac:dyDescent="0.25">
      <c r="B165" s="1" t="s">
        <v>104</v>
      </c>
      <c r="C165" s="1" t="s">
        <v>58</v>
      </c>
      <c r="D165" s="1">
        <f t="shared" si="40"/>
        <v>352000</v>
      </c>
      <c r="E165" s="14">
        <v>352</v>
      </c>
      <c r="F165" s="1" t="s">
        <v>110</v>
      </c>
      <c r="G165" s="15"/>
      <c r="I165" s="16">
        <v>1.15E-2</v>
      </c>
      <c r="J165" s="13">
        <f t="shared" si="41"/>
        <v>0</v>
      </c>
      <c r="L165" s="16">
        <v>1.38E-2</v>
      </c>
      <c r="N165" s="13">
        <f t="shared" si="42"/>
        <v>0</v>
      </c>
      <c r="O165" s="13">
        <f t="shared" si="43"/>
        <v>0</v>
      </c>
      <c r="Q165" s="15">
        <v>0</v>
      </c>
      <c r="R165" s="15"/>
      <c r="S165" s="15"/>
      <c r="T165" s="15"/>
      <c r="U165" s="15">
        <v>0</v>
      </c>
    </row>
    <row r="166" spans="2:21" ht="15" x14ac:dyDescent="0.25">
      <c r="B166" s="1" t="s">
        <v>104</v>
      </c>
      <c r="C166" s="1" t="s">
        <v>58</v>
      </c>
      <c r="D166" s="1">
        <f t="shared" si="40"/>
        <v>352200</v>
      </c>
      <c r="E166" s="1">
        <v>352.2</v>
      </c>
      <c r="F166" s="1" t="s">
        <v>111</v>
      </c>
      <c r="G166" s="15">
        <v>0</v>
      </c>
      <c r="I166" s="17">
        <v>0</v>
      </c>
      <c r="J166" s="13">
        <f t="shared" si="41"/>
        <v>0</v>
      </c>
      <c r="L166" s="17">
        <v>0</v>
      </c>
      <c r="N166" s="13">
        <f t="shared" si="42"/>
        <v>0</v>
      </c>
      <c r="O166" s="13">
        <f t="shared" si="43"/>
        <v>0</v>
      </c>
      <c r="Q166" s="15">
        <v>0</v>
      </c>
      <c r="R166" s="15"/>
      <c r="S166" s="15"/>
      <c r="T166" s="15"/>
      <c r="U166" s="15">
        <v>0</v>
      </c>
    </row>
    <row r="167" spans="2:21" ht="15" x14ac:dyDescent="0.25">
      <c r="B167" s="1" t="s">
        <v>104</v>
      </c>
      <c r="C167" s="1" t="s">
        <v>58</v>
      </c>
      <c r="D167" s="1">
        <f t="shared" si="40"/>
        <v>352300</v>
      </c>
      <c r="E167" s="1">
        <v>352.3</v>
      </c>
      <c r="F167" s="1" t="s">
        <v>112</v>
      </c>
      <c r="G167" s="15">
        <v>0</v>
      </c>
      <c r="I167" s="17">
        <v>0</v>
      </c>
      <c r="J167" s="13">
        <f t="shared" si="41"/>
        <v>0</v>
      </c>
      <c r="L167" s="17">
        <v>0</v>
      </c>
      <c r="N167" s="13">
        <f t="shared" si="42"/>
        <v>0</v>
      </c>
      <c r="O167" s="13">
        <f t="shared" si="43"/>
        <v>0</v>
      </c>
      <c r="Q167" s="15">
        <v>0</v>
      </c>
      <c r="R167" s="15"/>
      <c r="S167" s="15"/>
      <c r="T167" s="15"/>
      <c r="U167" s="15">
        <v>0</v>
      </c>
    </row>
    <row r="168" spans="2:21" ht="15" x14ac:dyDescent="0.25">
      <c r="B168" s="1" t="s">
        <v>104</v>
      </c>
      <c r="C168" s="1" t="s">
        <v>58</v>
      </c>
      <c r="D168" s="1">
        <f t="shared" si="40"/>
        <v>353000</v>
      </c>
      <c r="E168" s="14">
        <v>353</v>
      </c>
      <c r="F168" s="1" t="s">
        <v>113</v>
      </c>
      <c r="G168" s="15">
        <v>0</v>
      </c>
      <c r="I168" s="17">
        <v>0</v>
      </c>
      <c r="J168" s="13">
        <f t="shared" si="41"/>
        <v>0</v>
      </c>
      <c r="L168" s="17">
        <v>0</v>
      </c>
      <c r="N168" s="13">
        <f t="shared" si="42"/>
        <v>0</v>
      </c>
      <c r="O168" s="13">
        <f t="shared" si="43"/>
        <v>0</v>
      </c>
      <c r="Q168" s="15">
        <v>0</v>
      </c>
      <c r="R168" s="15"/>
      <c r="S168" s="15"/>
      <c r="T168" s="15"/>
      <c r="U168" s="15">
        <v>0</v>
      </c>
    </row>
    <row r="169" spans="2:21" ht="15" x14ac:dyDescent="0.25">
      <c r="B169" s="1" t="s">
        <v>104</v>
      </c>
      <c r="C169" s="1" t="s">
        <v>58</v>
      </c>
      <c r="D169" s="1">
        <f t="shared" si="40"/>
        <v>354000</v>
      </c>
      <c r="E169" s="14">
        <v>354</v>
      </c>
      <c r="F169" s="1" t="s">
        <v>114</v>
      </c>
      <c r="G169" s="15"/>
      <c r="I169" s="16">
        <v>1.8700000000000001E-2</v>
      </c>
      <c r="J169" s="13">
        <f t="shared" si="41"/>
        <v>0</v>
      </c>
      <c r="L169" s="16">
        <v>1.6899999999999998E-2</v>
      </c>
      <c r="N169" s="13">
        <f t="shared" si="42"/>
        <v>0</v>
      </c>
      <c r="O169" s="13">
        <f t="shared" si="43"/>
        <v>0</v>
      </c>
      <c r="Q169" s="15">
        <v>0</v>
      </c>
      <c r="R169" s="15"/>
      <c r="S169" s="15"/>
      <c r="T169" s="15"/>
      <c r="U169" s="15">
        <v>0</v>
      </c>
    </row>
    <row r="170" spans="2:21" ht="15" x14ac:dyDescent="0.25">
      <c r="B170" s="1" t="s">
        <v>104</v>
      </c>
      <c r="C170" s="1" t="s">
        <v>58</v>
      </c>
      <c r="D170" s="1">
        <f t="shared" si="40"/>
        <v>355000</v>
      </c>
      <c r="E170" s="14">
        <v>355</v>
      </c>
      <c r="F170" s="1" t="s">
        <v>115</v>
      </c>
      <c r="G170" s="15"/>
      <c r="I170" s="16">
        <v>0.27710000000000001</v>
      </c>
      <c r="J170" s="13">
        <f t="shared" si="41"/>
        <v>0</v>
      </c>
      <c r="L170" s="16">
        <v>3.8100000000000002E-2</v>
      </c>
      <c r="N170" s="13">
        <f t="shared" si="42"/>
        <v>0</v>
      </c>
      <c r="O170" s="13">
        <f t="shared" si="43"/>
        <v>0</v>
      </c>
      <c r="Q170" s="15">
        <v>0</v>
      </c>
      <c r="R170" s="15"/>
      <c r="S170" s="15"/>
      <c r="T170" s="15"/>
      <c r="U170" s="15">
        <v>0</v>
      </c>
    </row>
    <row r="171" spans="2:21" ht="15" x14ac:dyDescent="0.25">
      <c r="B171" s="1" t="s">
        <v>104</v>
      </c>
      <c r="C171" s="1" t="s">
        <v>58</v>
      </c>
      <c r="D171" s="1">
        <f t="shared" si="40"/>
        <v>356000</v>
      </c>
      <c r="E171" s="14">
        <v>356</v>
      </c>
      <c r="F171" s="1" t="s">
        <v>116</v>
      </c>
      <c r="G171" s="15"/>
      <c r="I171" s="17">
        <v>0</v>
      </c>
      <c r="J171" s="13">
        <f t="shared" si="41"/>
        <v>0</v>
      </c>
      <c r="L171" s="17">
        <v>0</v>
      </c>
      <c r="N171" s="13">
        <f t="shared" si="42"/>
        <v>0</v>
      </c>
      <c r="O171" s="13">
        <f t="shared" si="43"/>
        <v>0</v>
      </c>
      <c r="Q171" s="15">
        <v>0</v>
      </c>
      <c r="R171" s="15"/>
      <c r="S171" s="15"/>
      <c r="T171" s="15"/>
      <c r="U171" s="15">
        <v>0</v>
      </c>
    </row>
    <row r="172" spans="2:21" ht="15" x14ac:dyDescent="0.25">
      <c r="B172" s="1" t="s">
        <v>104</v>
      </c>
      <c r="C172" s="1" t="s">
        <v>58</v>
      </c>
      <c r="D172" s="1">
        <f t="shared" si="40"/>
        <v>357000</v>
      </c>
      <c r="E172" s="14">
        <v>357</v>
      </c>
      <c r="F172" s="1" t="s">
        <v>117</v>
      </c>
      <c r="G172" s="15"/>
      <c r="I172" s="16">
        <v>2.2000000000000002E-2</v>
      </c>
      <c r="J172" s="13">
        <f t="shared" si="41"/>
        <v>0</v>
      </c>
      <c r="L172" s="16">
        <v>1.7899999999999999E-2</v>
      </c>
      <c r="N172" s="13">
        <f t="shared" si="42"/>
        <v>0</v>
      </c>
      <c r="O172" s="13">
        <f t="shared" si="43"/>
        <v>0</v>
      </c>
      <c r="Q172" s="15">
        <v>0</v>
      </c>
      <c r="R172" s="15"/>
      <c r="S172" s="15"/>
      <c r="T172" s="15"/>
      <c r="U172" s="15">
        <v>0</v>
      </c>
    </row>
    <row r="173" spans="2:21" x14ac:dyDescent="0.2">
      <c r="F173" s="1" t="s">
        <v>38</v>
      </c>
      <c r="G173" s="22">
        <f>SUM(G159:G172)</f>
        <v>0</v>
      </c>
      <c r="J173" s="22">
        <f>SUM(J159:J172)</f>
        <v>0</v>
      </c>
      <c r="N173" s="22">
        <f>SUM(N159:N172)</f>
        <v>0</v>
      </c>
      <c r="O173" s="22">
        <f>SUM(O159:O172)</f>
        <v>0</v>
      </c>
      <c r="Q173" s="22">
        <f>SUM(Q159:Q172)</f>
        <v>0</v>
      </c>
      <c r="R173" s="22">
        <f>SUM(R159:R172)</f>
        <v>0</v>
      </c>
      <c r="S173" s="22">
        <f>SUM(S159:S172)</f>
        <v>0</v>
      </c>
      <c r="T173" s="22">
        <f>SUM(T159:T172)</f>
        <v>0</v>
      </c>
      <c r="U173" s="22">
        <f>SUM(U159:U172)</f>
        <v>0</v>
      </c>
    </row>
    <row r="174" spans="2:21" x14ac:dyDescent="0.2">
      <c r="J174" s="13"/>
      <c r="N174" s="13"/>
      <c r="O174" s="13"/>
      <c r="Q174" s="13"/>
      <c r="R174" s="13"/>
      <c r="S174" s="13"/>
      <c r="T174" s="13"/>
      <c r="U174" s="13"/>
    </row>
    <row r="175" spans="2:21" x14ac:dyDescent="0.2">
      <c r="E175" s="1" t="s">
        <v>118</v>
      </c>
      <c r="J175" s="13"/>
      <c r="N175" s="13"/>
      <c r="O175" s="13"/>
      <c r="Q175" s="13"/>
      <c r="R175" s="13"/>
      <c r="S175" s="13"/>
      <c r="T175" s="13"/>
      <c r="U175" s="13"/>
    </row>
    <row r="176" spans="2:21" ht="15" x14ac:dyDescent="0.25">
      <c r="B176" s="1" t="s">
        <v>104</v>
      </c>
      <c r="C176" s="1" t="s">
        <v>119</v>
      </c>
      <c r="D176" s="1">
        <f t="shared" ref="D176:D185" si="44">E176*1000</f>
        <v>351200</v>
      </c>
      <c r="E176" s="1">
        <v>351.2</v>
      </c>
      <c r="F176" s="1" t="s">
        <v>106</v>
      </c>
      <c r="G176" s="15">
        <v>0</v>
      </c>
      <c r="I176" s="17">
        <v>0</v>
      </c>
      <c r="J176" s="13">
        <f t="shared" ref="J176:J185" si="45">G176*I176</f>
        <v>0</v>
      </c>
      <c r="L176" s="17">
        <v>0</v>
      </c>
      <c r="N176" s="13">
        <f t="shared" ref="N176:N185" si="46">G176*L176</f>
        <v>0</v>
      </c>
      <c r="O176" s="13">
        <f t="shared" ref="O176:O185" si="47">N176-J176</f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</row>
    <row r="177" spans="2:21" ht="15" x14ac:dyDescent="0.25">
      <c r="B177" s="1" t="s">
        <v>104</v>
      </c>
      <c r="C177" s="1" t="s">
        <v>119</v>
      </c>
      <c r="D177" s="1">
        <f t="shared" si="44"/>
        <v>351400</v>
      </c>
      <c r="E177" s="1">
        <v>351.4</v>
      </c>
      <c r="F177" s="1" t="s">
        <v>108</v>
      </c>
      <c r="G177" s="15"/>
      <c r="I177" s="16">
        <v>1.9299999999999998E-2</v>
      </c>
      <c r="J177" s="13">
        <f t="shared" si="45"/>
        <v>0</v>
      </c>
      <c r="L177" s="16">
        <v>1.7500000000000002E-2</v>
      </c>
      <c r="N177" s="13">
        <f t="shared" si="46"/>
        <v>0</v>
      </c>
      <c r="O177" s="13">
        <f t="shared" si="47"/>
        <v>0</v>
      </c>
      <c r="Q177" s="15">
        <v>0</v>
      </c>
      <c r="R177" s="15">
        <v>0</v>
      </c>
      <c r="S177" s="15">
        <v>0</v>
      </c>
      <c r="T177" s="15">
        <v>0</v>
      </c>
      <c r="U177" s="15"/>
    </row>
    <row r="178" spans="2:21" ht="15" x14ac:dyDescent="0.25">
      <c r="B178" s="1" t="s">
        <v>104</v>
      </c>
      <c r="C178" s="1" t="s">
        <v>119</v>
      </c>
      <c r="D178" s="1">
        <f t="shared" si="44"/>
        <v>352000</v>
      </c>
      <c r="E178" s="14">
        <v>352</v>
      </c>
      <c r="F178" s="1" t="s">
        <v>110</v>
      </c>
      <c r="G178" s="15"/>
      <c r="I178" s="16">
        <v>1.67E-2</v>
      </c>
      <c r="J178" s="13">
        <f t="shared" si="45"/>
        <v>0</v>
      </c>
      <c r="L178" s="16">
        <v>1.8499999999999999E-2</v>
      </c>
      <c r="N178" s="13">
        <f t="shared" si="46"/>
        <v>0</v>
      </c>
      <c r="O178" s="13">
        <f t="shared" si="47"/>
        <v>0</v>
      </c>
      <c r="Q178" s="15">
        <v>0</v>
      </c>
      <c r="R178" s="15">
        <v>0</v>
      </c>
      <c r="S178" s="15">
        <v>0</v>
      </c>
      <c r="T178" s="15">
        <v>0</v>
      </c>
      <c r="U178" s="15"/>
    </row>
    <row r="179" spans="2:21" ht="15" x14ac:dyDescent="0.25">
      <c r="B179" s="1" t="s">
        <v>104</v>
      </c>
      <c r="C179" s="1" t="s">
        <v>119</v>
      </c>
      <c r="D179" s="1">
        <f t="shared" si="44"/>
        <v>352200</v>
      </c>
      <c r="E179" s="1">
        <v>352.2</v>
      </c>
      <c r="F179" s="1" t="s">
        <v>111</v>
      </c>
      <c r="G179" s="15">
        <v>0</v>
      </c>
      <c r="I179" s="17">
        <v>0</v>
      </c>
      <c r="J179" s="13">
        <f t="shared" si="45"/>
        <v>0</v>
      </c>
      <c r="L179" s="17">
        <v>0</v>
      </c>
      <c r="N179" s="13">
        <f t="shared" si="46"/>
        <v>0</v>
      </c>
      <c r="O179" s="13">
        <f t="shared" si="47"/>
        <v>0</v>
      </c>
      <c r="Q179" s="15">
        <v>0</v>
      </c>
      <c r="R179" s="15">
        <v>0</v>
      </c>
      <c r="S179" s="15">
        <v>0</v>
      </c>
      <c r="T179" s="15">
        <v>0</v>
      </c>
      <c r="U179" s="15"/>
    </row>
    <row r="180" spans="2:21" ht="15" x14ac:dyDescent="0.25">
      <c r="B180" s="1" t="s">
        <v>104</v>
      </c>
      <c r="C180" s="1" t="s">
        <v>119</v>
      </c>
      <c r="D180" s="1">
        <f t="shared" si="44"/>
        <v>352300</v>
      </c>
      <c r="E180" s="1">
        <v>352.3</v>
      </c>
      <c r="F180" s="1" t="s">
        <v>112</v>
      </c>
      <c r="G180" s="15">
        <v>0</v>
      </c>
      <c r="I180" s="17">
        <v>0</v>
      </c>
      <c r="J180" s="13">
        <f t="shared" si="45"/>
        <v>0</v>
      </c>
      <c r="L180" s="17">
        <v>0</v>
      </c>
      <c r="N180" s="13">
        <f t="shared" si="46"/>
        <v>0</v>
      </c>
      <c r="O180" s="13">
        <f t="shared" si="47"/>
        <v>0</v>
      </c>
      <c r="Q180" s="15">
        <v>0</v>
      </c>
      <c r="R180" s="15">
        <v>0</v>
      </c>
      <c r="S180" s="15">
        <v>0</v>
      </c>
      <c r="T180" s="15">
        <v>0</v>
      </c>
      <c r="U180" s="15"/>
    </row>
    <row r="181" spans="2:21" ht="15" x14ac:dyDescent="0.25">
      <c r="B181" s="1" t="s">
        <v>104</v>
      </c>
      <c r="C181" s="1" t="s">
        <v>119</v>
      </c>
      <c r="D181" s="1">
        <f t="shared" si="44"/>
        <v>353000</v>
      </c>
      <c r="E181" s="14">
        <v>353</v>
      </c>
      <c r="F181" s="1" t="s">
        <v>113</v>
      </c>
      <c r="G181" s="15">
        <v>0</v>
      </c>
      <c r="I181" s="17">
        <v>0</v>
      </c>
      <c r="J181" s="13">
        <f t="shared" si="45"/>
        <v>0</v>
      </c>
      <c r="L181" s="17">
        <v>0</v>
      </c>
      <c r="N181" s="13">
        <f t="shared" si="46"/>
        <v>0</v>
      </c>
      <c r="O181" s="13">
        <f t="shared" si="47"/>
        <v>0</v>
      </c>
      <c r="Q181" s="15">
        <v>0</v>
      </c>
      <c r="R181" s="15">
        <v>0</v>
      </c>
      <c r="S181" s="15">
        <v>0</v>
      </c>
      <c r="T181" s="15">
        <v>0</v>
      </c>
      <c r="U181" s="15"/>
    </row>
    <row r="182" spans="2:21" ht="15" x14ac:dyDescent="0.25">
      <c r="B182" s="1" t="s">
        <v>104</v>
      </c>
      <c r="C182" s="1" t="s">
        <v>119</v>
      </c>
      <c r="D182" s="1">
        <f t="shared" si="44"/>
        <v>354000</v>
      </c>
      <c r="E182" s="14">
        <v>354</v>
      </c>
      <c r="F182" s="1" t="s">
        <v>114</v>
      </c>
      <c r="G182" s="15"/>
      <c r="I182" s="16">
        <v>2.0199999999999999E-2</v>
      </c>
      <c r="J182" s="13">
        <f t="shared" si="45"/>
        <v>0</v>
      </c>
      <c r="L182" s="16">
        <v>1.8200000000000001E-2</v>
      </c>
      <c r="N182" s="13">
        <f t="shared" si="46"/>
        <v>0</v>
      </c>
      <c r="O182" s="13">
        <f t="shared" si="47"/>
        <v>0</v>
      </c>
      <c r="Q182" s="15">
        <v>0</v>
      </c>
      <c r="R182" s="15">
        <v>0</v>
      </c>
      <c r="S182" s="15">
        <v>0</v>
      </c>
      <c r="T182" s="15">
        <v>0</v>
      </c>
      <c r="U182" s="15"/>
    </row>
    <row r="183" spans="2:21" ht="15" x14ac:dyDescent="0.25">
      <c r="B183" s="1" t="s">
        <v>104</v>
      </c>
      <c r="C183" s="1" t="s">
        <v>119</v>
      </c>
      <c r="D183" s="1">
        <f t="shared" si="44"/>
        <v>355000</v>
      </c>
      <c r="E183" s="14">
        <v>355</v>
      </c>
      <c r="F183" s="1" t="s">
        <v>115</v>
      </c>
      <c r="G183" s="15"/>
      <c r="I183" s="16">
        <v>0.28310000000000002</v>
      </c>
      <c r="J183" s="13">
        <f t="shared" si="45"/>
        <v>0</v>
      </c>
      <c r="L183" s="16">
        <v>1.7399999999999999E-2</v>
      </c>
      <c r="N183" s="13">
        <f t="shared" si="46"/>
        <v>0</v>
      </c>
      <c r="O183" s="13">
        <f t="shared" si="47"/>
        <v>0</v>
      </c>
      <c r="Q183" s="15">
        <v>0</v>
      </c>
      <c r="R183" s="15">
        <v>0</v>
      </c>
      <c r="S183" s="15">
        <v>0</v>
      </c>
      <c r="T183" s="15">
        <v>0</v>
      </c>
      <c r="U183" s="15"/>
    </row>
    <row r="184" spans="2:21" ht="15" x14ac:dyDescent="0.25">
      <c r="B184" s="1" t="s">
        <v>104</v>
      </c>
      <c r="C184" s="1" t="s">
        <v>119</v>
      </c>
      <c r="D184" s="1">
        <f t="shared" si="44"/>
        <v>356000</v>
      </c>
      <c r="E184" s="14">
        <v>356</v>
      </c>
      <c r="F184" s="1" t="s">
        <v>116</v>
      </c>
      <c r="G184" s="15">
        <v>0</v>
      </c>
      <c r="I184" s="17">
        <v>0</v>
      </c>
      <c r="J184" s="13">
        <f t="shared" si="45"/>
        <v>0</v>
      </c>
      <c r="L184" s="17">
        <v>0</v>
      </c>
      <c r="N184" s="13">
        <f t="shared" si="46"/>
        <v>0</v>
      </c>
      <c r="O184" s="13">
        <f t="shared" si="47"/>
        <v>0</v>
      </c>
      <c r="Q184" s="15">
        <v>0</v>
      </c>
      <c r="R184" s="15">
        <v>0</v>
      </c>
      <c r="S184" s="15">
        <v>0</v>
      </c>
      <c r="T184" s="15">
        <v>0</v>
      </c>
      <c r="U184" s="15"/>
    </row>
    <row r="185" spans="2:21" ht="15" x14ac:dyDescent="0.25">
      <c r="B185" s="1" t="s">
        <v>104</v>
      </c>
      <c r="C185" s="1" t="s">
        <v>119</v>
      </c>
      <c r="D185" s="1">
        <f t="shared" si="44"/>
        <v>357000</v>
      </c>
      <c r="E185" s="14">
        <v>357</v>
      </c>
      <c r="F185" s="1" t="s">
        <v>117</v>
      </c>
      <c r="G185" s="15"/>
      <c r="I185" s="16">
        <v>2.4700000000000003E-2</v>
      </c>
      <c r="J185" s="13">
        <f t="shared" si="45"/>
        <v>0</v>
      </c>
      <c r="L185" s="16">
        <v>2.2499999999999999E-2</v>
      </c>
      <c r="N185" s="13">
        <f t="shared" si="46"/>
        <v>0</v>
      </c>
      <c r="O185" s="13">
        <f t="shared" si="47"/>
        <v>0</v>
      </c>
      <c r="Q185" s="15">
        <v>0</v>
      </c>
      <c r="R185" s="15">
        <v>0</v>
      </c>
      <c r="S185" s="15">
        <v>0</v>
      </c>
      <c r="T185" s="15">
        <v>0</v>
      </c>
      <c r="U185" s="15"/>
    </row>
    <row r="186" spans="2:21" x14ac:dyDescent="0.2">
      <c r="E186" s="14"/>
      <c r="F186" s="1" t="s">
        <v>38</v>
      </c>
      <c r="G186" s="22">
        <f>SUM(G176:G185)</f>
        <v>0</v>
      </c>
      <c r="J186" s="22">
        <f>SUM(J176:J185)</f>
        <v>0</v>
      </c>
      <c r="N186" s="22">
        <f>SUM(N176:N185)</f>
        <v>0</v>
      </c>
      <c r="O186" s="22">
        <f>SUM(O176:O185)</f>
        <v>0</v>
      </c>
      <c r="Q186" s="22">
        <f>SUM(Q176:Q185)</f>
        <v>0</v>
      </c>
      <c r="R186" s="22">
        <f>SUM(R176:R185)</f>
        <v>0</v>
      </c>
      <c r="S186" s="22">
        <f>SUM(S176:S185)</f>
        <v>0</v>
      </c>
      <c r="T186" s="22">
        <f>SUM(T176:T185)</f>
        <v>0</v>
      </c>
      <c r="U186" s="22">
        <f>SUM(U176:U185)</f>
        <v>0</v>
      </c>
    </row>
    <row r="187" spans="2:21" x14ac:dyDescent="0.2">
      <c r="J187" s="13"/>
      <c r="N187" s="13"/>
      <c r="O187" s="13"/>
      <c r="Q187" s="13"/>
      <c r="R187" s="13"/>
      <c r="S187" s="13"/>
      <c r="T187" s="13"/>
      <c r="U187" s="13"/>
    </row>
    <row r="188" spans="2:21" x14ac:dyDescent="0.2">
      <c r="E188" s="1" t="s">
        <v>120</v>
      </c>
      <c r="J188" s="13"/>
      <c r="N188" s="13"/>
      <c r="O188" s="13"/>
      <c r="Q188" s="13"/>
      <c r="R188" s="13"/>
      <c r="S188" s="13"/>
      <c r="T188" s="13"/>
      <c r="U188" s="13"/>
    </row>
    <row r="189" spans="2:21" ht="15" x14ac:dyDescent="0.25">
      <c r="B189" s="1" t="s">
        <v>104</v>
      </c>
      <c r="C189" s="1" t="s">
        <v>68</v>
      </c>
      <c r="D189" s="1">
        <f t="shared" ref="D189:D196" si="48">E189*1000</f>
        <v>374400</v>
      </c>
      <c r="E189" s="1">
        <v>374.4</v>
      </c>
      <c r="F189" s="1" t="s">
        <v>69</v>
      </c>
      <c r="G189" s="15">
        <v>0</v>
      </c>
      <c r="I189" s="17">
        <v>0</v>
      </c>
      <c r="J189" s="13">
        <f t="shared" ref="J189:J196" si="49">G189*I189</f>
        <v>0</v>
      </c>
      <c r="L189" s="17">
        <v>0</v>
      </c>
      <c r="N189" s="13">
        <f t="shared" ref="N189:N196" si="50">G189*L189</f>
        <v>0</v>
      </c>
      <c r="O189" s="13">
        <f t="shared" ref="O189:O196" si="51">N189-J189</f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</row>
    <row r="190" spans="2:21" ht="15" x14ac:dyDescent="0.25">
      <c r="B190" s="1" t="s">
        <v>104</v>
      </c>
      <c r="C190" s="1" t="s">
        <v>68</v>
      </c>
      <c r="D190" s="1">
        <f t="shared" si="48"/>
        <v>375000</v>
      </c>
      <c r="E190" s="14">
        <v>375</v>
      </c>
      <c r="F190" s="1" t="s">
        <v>31</v>
      </c>
      <c r="G190" s="15">
        <v>0</v>
      </c>
      <c r="I190" s="17">
        <v>0</v>
      </c>
      <c r="J190" s="13">
        <f t="shared" si="49"/>
        <v>0</v>
      </c>
      <c r="L190" s="17">
        <v>0</v>
      </c>
      <c r="N190" s="13">
        <f t="shared" si="50"/>
        <v>0</v>
      </c>
      <c r="O190" s="13">
        <f t="shared" si="51"/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</row>
    <row r="191" spans="2:21" ht="15" x14ac:dyDescent="0.25">
      <c r="B191" s="1" t="s">
        <v>104</v>
      </c>
      <c r="C191" s="1" t="s">
        <v>68</v>
      </c>
      <c r="D191" s="1">
        <f t="shared" si="48"/>
        <v>376000</v>
      </c>
      <c r="E191" s="14">
        <v>376</v>
      </c>
      <c r="F191" s="1" t="s">
        <v>121</v>
      </c>
      <c r="G191" s="15"/>
      <c r="I191" s="16">
        <v>2.3900000000000001E-2</v>
      </c>
      <c r="J191" s="13">
        <f t="shared" si="49"/>
        <v>0</v>
      </c>
      <c r="L191" s="16">
        <v>2.2800000000000001E-2</v>
      </c>
      <c r="N191" s="13">
        <f t="shared" si="50"/>
        <v>0</v>
      </c>
      <c r="O191" s="13">
        <f t="shared" si="51"/>
        <v>0</v>
      </c>
      <c r="Q191" s="15">
        <v>0</v>
      </c>
      <c r="R191" s="15">
        <v>0</v>
      </c>
      <c r="S191" s="15">
        <v>0</v>
      </c>
      <c r="T191" s="15"/>
      <c r="U191" s="15">
        <v>0</v>
      </c>
    </row>
    <row r="192" spans="2:21" ht="15" x14ac:dyDescent="0.25">
      <c r="B192" s="1" t="s">
        <v>104</v>
      </c>
      <c r="C192" s="1" t="s">
        <v>68</v>
      </c>
      <c r="D192" s="1">
        <f t="shared" si="48"/>
        <v>378000</v>
      </c>
      <c r="E192" s="14">
        <v>378</v>
      </c>
      <c r="F192" s="1" t="s">
        <v>122</v>
      </c>
      <c r="G192" s="15"/>
      <c r="I192" s="17">
        <v>0</v>
      </c>
      <c r="J192" s="13">
        <f t="shared" si="49"/>
        <v>0</v>
      </c>
      <c r="L192" s="17">
        <v>0</v>
      </c>
      <c r="N192" s="13">
        <f t="shared" si="50"/>
        <v>0</v>
      </c>
      <c r="O192" s="13">
        <f t="shared" si="51"/>
        <v>0</v>
      </c>
      <c r="Q192" s="15">
        <v>0</v>
      </c>
      <c r="R192" s="15">
        <v>0</v>
      </c>
      <c r="S192" s="15">
        <v>0</v>
      </c>
      <c r="T192" s="15"/>
      <c r="U192" s="15">
        <v>0</v>
      </c>
    </row>
    <row r="193" spans="2:21" ht="15" x14ac:dyDescent="0.25">
      <c r="B193" s="1" t="s">
        <v>104</v>
      </c>
      <c r="C193" s="1" t="s">
        <v>68</v>
      </c>
      <c r="D193" s="1">
        <f t="shared" si="48"/>
        <v>379000</v>
      </c>
      <c r="E193" s="14">
        <v>379</v>
      </c>
      <c r="F193" s="1" t="s">
        <v>123</v>
      </c>
      <c r="G193" s="15"/>
      <c r="I193" s="17">
        <v>0</v>
      </c>
      <c r="J193" s="13">
        <f t="shared" si="49"/>
        <v>0</v>
      </c>
      <c r="L193" s="17">
        <v>0</v>
      </c>
      <c r="N193" s="13">
        <f t="shared" si="50"/>
        <v>0</v>
      </c>
      <c r="O193" s="13">
        <f t="shared" si="51"/>
        <v>0</v>
      </c>
      <c r="Q193" s="15">
        <v>0</v>
      </c>
      <c r="R193" s="15">
        <v>0</v>
      </c>
      <c r="S193" s="15">
        <v>0</v>
      </c>
      <c r="T193" s="15"/>
      <c r="U193" s="15">
        <v>0</v>
      </c>
    </row>
    <row r="194" spans="2:21" ht="15" x14ac:dyDescent="0.25">
      <c r="B194" s="1" t="s">
        <v>104</v>
      </c>
      <c r="C194" s="1" t="s">
        <v>68</v>
      </c>
      <c r="D194" s="1">
        <f t="shared" si="48"/>
        <v>380000</v>
      </c>
      <c r="E194" s="14">
        <v>380</v>
      </c>
      <c r="F194" s="1" t="s">
        <v>124</v>
      </c>
      <c r="G194" s="15"/>
      <c r="I194" s="16">
        <v>2.4199999999999999E-2</v>
      </c>
      <c r="J194" s="13">
        <f t="shared" si="49"/>
        <v>0</v>
      </c>
      <c r="L194" s="16">
        <v>2.4500000000000001E-2</v>
      </c>
      <c r="N194" s="13">
        <f t="shared" si="50"/>
        <v>0</v>
      </c>
      <c r="O194" s="13">
        <f t="shared" si="51"/>
        <v>0</v>
      </c>
      <c r="Q194" s="15">
        <v>0</v>
      </c>
      <c r="R194" s="15">
        <v>0</v>
      </c>
      <c r="S194" s="15">
        <v>0</v>
      </c>
      <c r="T194" s="15"/>
      <c r="U194" s="15">
        <v>0</v>
      </c>
    </row>
    <row r="195" spans="2:21" ht="15" x14ac:dyDescent="0.25">
      <c r="B195" s="1" t="s">
        <v>104</v>
      </c>
      <c r="C195" s="1" t="s">
        <v>68</v>
      </c>
      <c r="D195" s="1">
        <f t="shared" si="48"/>
        <v>381000</v>
      </c>
      <c r="E195" s="14">
        <v>381</v>
      </c>
      <c r="F195" s="1" t="s">
        <v>75</v>
      </c>
      <c r="G195" s="15"/>
      <c r="I195" s="16">
        <v>2.76E-2</v>
      </c>
      <c r="J195" s="13">
        <f t="shared" si="49"/>
        <v>0</v>
      </c>
      <c r="L195" s="16">
        <v>2.18E-2</v>
      </c>
      <c r="N195" s="13">
        <f t="shared" si="50"/>
        <v>0</v>
      </c>
      <c r="O195" s="13">
        <f t="shared" si="51"/>
        <v>0</v>
      </c>
      <c r="Q195" s="15">
        <v>0</v>
      </c>
      <c r="R195" s="15">
        <v>0</v>
      </c>
      <c r="S195" s="15">
        <v>0</v>
      </c>
      <c r="T195" s="15"/>
      <c r="U195" s="15">
        <v>0</v>
      </c>
    </row>
    <row r="196" spans="2:21" ht="15" x14ac:dyDescent="0.25">
      <c r="B196" s="1" t="s">
        <v>104</v>
      </c>
      <c r="C196" s="1" t="s">
        <v>68</v>
      </c>
      <c r="D196" s="1">
        <f t="shared" si="48"/>
        <v>385000</v>
      </c>
      <c r="E196" s="14">
        <v>385</v>
      </c>
      <c r="F196" s="1" t="s">
        <v>125</v>
      </c>
      <c r="G196" s="15">
        <v>0</v>
      </c>
      <c r="I196" s="17">
        <v>0</v>
      </c>
      <c r="J196" s="13">
        <f t="shared" si="49"/>
        <v>0</v>
      </c>
      <c r="L196" s="17">
        <v>0</v>
      </c>
      <c r="N196" s="13">
        <f t="shared" si="50"/>
        <v>0</v>
      </c>
      <c r="O196" s="13">
        <f t="shared" si="51"/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</row>
    <row r="197" spans="2:21" x14ac:dyDescent="0.2">
      <c r="F197" s="1" t="s">
        <v>38</v>
      </c>
      <c r="G197" s="22">
        <f>SUM(G189:G196)</f>
        <v>0</v>
      </c>
      <c r="J197" s="22">
        <f>SUM(J189:J196)</f>
        <v>0</v>
      </c>
      <c r="N197" s="22">
        <f>SUM(N189:N196)</f>
        <v>0</v>
      </c>
      <c r="O197" s="22">
        <f>SUM(O189:O196)</f>
        <v>0</v>
      </c>
      <c r="Q197" s="22">
        <f>SUM(Q189:Q196)</f>
        <v>0</v>
      </c>
      <c r="R197" s="22">
        <f>SUM(R189:R196)</f>
        <v>0</v>
      </c>
      <c r="S197" s="22">
        <f>SUM(S189:S196)</f>
        <v>0</v>
      </c>
      <c r="T197" s="22">
        <f>SUM(T189:T196)</f>
        <v>0</v>
      </c>
      <c r="U197" s="22">
        <f>SUM(U189:U196)</f>
        <v>0</v>
      </c>
    </row>
    <row r="198" spans="2:21" x14ac:dyDescent="0.2">
      <c r="J198" s="13"/>
      <c r="N198" s="13"/>
      <c r="O198" s="13"/>
      <c r="Q198" s="13"/>
      <c r="R198" s="13"/>
      <c r="S198" s="13"/>
      <c r="T198" s="13"/>
      <c r="U198" s="13"/>
    </row>
    <row r="199" spans="2:21" x14ac:dyDescent="0.2">
      <c r="E199" s="1" t="s">
        <v>126</v>
      </c>
      <c r="J199" s="13"/>
      <c r="N199" s="13"/>
      <c r="O199" s="13"/>
      <c r="Q199" s="13"/>
      <c r="R199" s="13"/>
      <c r="S199" s="13"/>
      <c r="T199" s="13"/>
      <c r="U199" s="13"/>
    </row>
    <row r="200" spans="2:21" ht="15" x14ac:dyDescent="0.25">
      <c r="B200" s="1" t="s">
        <v>104</v>
      </c>
      <c r="C200" s="1" t="s">
        <v>119</v>
      </c>
      <c r="D200" s="1">
        <f t="shared" ref="D200:D208" si="52">E200*1000</f>
        <v>374400</v>
      </c>
      <c r="E200" s="1">
        <v>374.4</v>
      </c>
      <c r="F200" s="1" t="s">
        <v>69</v>
      </c>
      <c r="G200" s="15">
        <v>0</v>
      </c>
      <c r="I200" s="17">
        <v>0</v>
      </c>
      <c r="J200" s="13">
        <f t="shared" ref="J200:J207" si="53">G200*I200</f>
        <v>0</v>
      </c>
      <c r="L200" s="17">
        <v>0</v>
      </c>
      <c r="N200" s="13">
        <f t="shared" ref="N200:N208" si="54">G200*L200</f>
        <v>0</v>
      </c>
      <c r="O200" s="13">
        <f t="shared" ref="O200:O208" si="55">N200-J200</f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</row>
    <row r="201" spans="2:21" ht="15" x14ac:dyDescent="0.25">
      <c r="B201" s="1" t="s">
        <v>104</v>
      </c>
      <c r="C201" s="1" t="s">
        <v>119</v>
      </c>
      <c r="D201" s="1">
        <f t="shared" si="52"/>
        <v>375000</v>
      </c>
      <c r="E201" s="14">
        <v>375</v>
      </c>
      <c r="F201" s="1" t="s">
        <v>31</v>
      </c>
      <c r="G201" s="15">
        <v>0</v>
      </c>
      <c r="I201" s="17">
        <v>0</v>
      </c>
      <c r="J201" s="13">
        <f t="shared" si="53"/>
        <v>0</v>
      </c>
      <c r="L201" s="17">
        <v>0</v>
      </c>
      <c r="N201" s="13">
        <f t="shared" si="54"/>
        <v>0</v>
      </c>
      <c r="O201" s="13">
        <f t="shared" si="55"/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</row>
    <row r="202" spans="2:21" ht="15" x14ac:dyDescent="0.25">
      <c r="B202" s="1" t="s">
        <v>104</v>
      </c>
      <c r="C202" s="1" t="s">
        <v>119</v>
      </c>
      <c r="D202" s="1">
        <f t="shared" si="52"/>
        <v>376000</v>
      </c>
      <c r="E202" s="14">
        <v>376</v>
      </c>
      <c r="F202" s="1" t="s">
        <v>121</v>
      </c>
      <c r="G202" s="15"/>
      <c r="I202" s="16">
        <v>1.9400000000000001E-2</v>
      </c>
      <c r="J202" s="13">
        <f t="shared" si="53"/>
        <v>0</v>
      </c>
      <c r="L202" s="16">
        <v>2.1700000000000001E-2</v>
      </c>
      <c r="N202" s="13">
        <f t="shared" si="54"/>
        <v>0</v>
      </c>
      <c r="O202" s="13">
        <f t="shared" si="55"/>
        <v>0</v>
      </c>
      <c r="Q202" s="15">
        <v>0</v>
      </c>
      <c r="R202" s="15">
        <v>0</v>
      </c>
      <c r="S202" s="15">
        <v>0</v>
      </c>
      <c r="T202" s="15">
        <v>0</v>
      </c>
      <c r="U202" s="15"/>
    </row>
    <row r="203" spans="2:21" ht="15" x14ac:dyDescent="0.25">
      <c r="B203" s="1" t="s">
        <v>104</v>
      </c>
      <c r="C203" s="1" t="s">
        <v>119</v>
      </c>
      <c r="D203" s="1">
        <f t="shared" si="52"/>
        <v>378000</v>
      </c>
      <c r="E203" s="14">
        <v>378</v>
      </c>
      <c r="F203" s="1" t="s">
        <v>122</v>
      </c>
      <c r="G203" s="15"/>
      <c r="I203" s="17">
        <v>0</v>
      </c>
      <c r="J203" s="13">
        <f t="shared" si="53"/>
        <v>0</v>
      </c>
      <c r="L203" s="17">
        <v>0</v>
      </c>
      <c r="N203" s="13">
        <f t="shared" si="54"/>
        <v>0</v>
      </c>
      <c r="O203" s="13">
        <f t="shared" si="55"/>
        <v>0</v>
      </c>
      <c r="Q203" s="15">
        <v>0</v>
      </c>
      <c r="R203" s="15">
        <v>0</v>
      </c>
      <c r="S203" s="15">
        <v>0</v>
      </c>
      <c r="T203" s="15">
        <v>0</v>
      </c>
      <c r="U203" s="15"/>
    </row>
    <row r="204" spans="2:21" ht="15" x14ac:dyDescent="0.25">
      <c r="B204" s="1" t="s">
        <v>104</v>
      </c>
      <c r="C204" s="1" t="s">
        <v>119</v>
      </c>
      <c r="D204" s="1">
        <f t="shared" si="52"/>
        <v>379000</v>
      </c>
      <c r="E204" s="14">
        <v>379</v>
      </c>
      <c r="F204" s="1" t="s">
        <v>123</v>
      </c>
      <c r="G204" s="15"/>
      <c r="I204" s="17">
        <v>0</v>
      </c>
      <c r="J204" s="13">
        <f t="shared" si="53"/>
        <v>0</v>
      </c>
      <c r="L204" s="17">
        <v>0</v>
      </c>
      <c r="N204" s="13">
        <f t="shared" si="54"/>
        <v>0</v>
      </c>
      <c r="O204" s="13">
        <f t="shared" si="55"/>
        <v>0</v>
      </c>
      <c r="Q204" s="15">
        <v>0</v>
      </c>
      <c r="R204" s="15">
        <v>0</v>
      </c>
      <c r="S204" s="15">
        <v>0</v>
      </c>
      <c r="T204" s="15">
        <v>0</v>
      </c>
      <c r="U204" s="15"/>
    </row>
    <row r="205" spans="2:21" ht="15" x14ac:dyDescent="0.25">
      <c r="B205" s="1" t="s">
        <v>104</v>
      </c>
      <c r="C205" s="1" t="s">
        <v>119</v>
      </c>
      <c r="D205" s="1">
        <f t="shared" si="52"/>
        <v>380000</v>
      </c>
      <c r="E205" s="14">
        <v>380</v>
      </c>
      <c r="F205" s="1" t="s">
        <v>124</v>
      </c>
      <c r="G205" s="15"/>
      <c r="I205" s="16">
        <v>1.6799999999999999E-2</v>
      </c>
      <c r="J205" s="13">
        <f t="shared" si="53"/>
        <v>0</v>
      </c>
      <c r="L205" s="16">
        <v>2.23E-2</v>
      </c>
      <c r="N205" s="13">
        <f t="shared" si="54"/>
        <v>0</v>
      </c>
      <c r="O205" s="13">
        <f t="shared" si="55"/>
        <v>0</v>
      </c>
      <c r="Q205" s="15">
        <v>0</v>
      </c>
      <c r="R205" s="15">
        <v>0</v>
      </c>
      <c r="S205" s="15">
        <v>0</v>
      </c>
      <c r="T205" s="15">
        <v>0</v>
      </c>
      <c r="U205" s="15"/>
    </row>
    <row r="206" spans="2:21" ht="15" x14ac:dyDescent="0.25">
      <c r="B206" s="1" t="s">
        <v>104</v>
      </c>
      <c r="C206" s="1" t="s">
        <v>119</v>
      </c>
      <c r="D206" s="1">
        <f t="shared" si="52"/>
        <v>381000</v>
      </c>
      <c r="E206" s="14">
        <v>381</v>
      </c>
      <c r="F206" s="1" t="s">
        <v>75</v>
      </c>
      <c r="G206" s="15"/>
      <c r="I206" s="16">
        <v>3.1899999999999998E-2</v>
      </c>
      <c r="J206" s="13">
        <f t="shared" si="53"/>
        <v>0</v>
      </c>
      <c r="L206" s="16">
        <v>3.3599999999999998E-2</v>
      </c>
      <c r="N206" s="13">
        <f t="shared" si="54"/>
        <v>0</v>
      </c>
      <c r="O206" s="13">
        <f t="shared" si="55"/>
        <v>0</v>
      </c>
      <c r="Q206" s="15">
        <v>0</v>
      </c>
      <c r="R206" s="15">
        <v>0</v>
      </c>
      <c r="S206" s="15">
        <v>0</v>
      </c>
      <c r="T206" s="15">
        <v>0</v>
      </c>
      <c r="U206" s="15"/>
    </row>
    <row r="207" spans="2:21" ht="15" x14ac:dyDescent="0.25">
      <c r="B207" s="1" t="s">
        <v>104</v>
      </c>
      <c r="C207" s="1" t="s">
        <v>119</v>
      </c>
      <c r="D207" s="1">
        <f t="shared" si="52"/>
        <v>385000</v>
      </c>
      <c r="E207" s="14">
        <v>385</v>
      </c>
      <c r="F207" s="1" t="s">
        <v>125</v>
      </c>
      <c r="G207" s="15"/>
      <c r="I207" s="17">
        <v>0</v>
      </c>
      <c r="J207" s="13">
        <f t="shared" si="53"/>
        <v>0</v>
      </c>
      <c r="L207" s="17">
        <v>0</v>
      </c>
      <c r="N207" s="13">
        <f t="shared" si="54"/>
        <v>0</v>
      </c>
      <c r="O207" s="13">
        <f t="shared" si="55"/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</row>
    <row r="208" spans="2:21" ht="15" x14ac:dyDescent="0.25">
      <c r="B208" s="19" t="s">
        <v>104</v>
      </c>
      <c r="C208" s="19" t="s">
        <v>119</v>
      </c>
      <c r="D208" s="19">
        <f t="shared" si="52"/>
        <v>387000</v>
      </c>
      <c r="E208" s="14">
        <v>387</v>
      </c>
      <c r="F208" s="1" t="s">
        <v>117</v>
      </c>
      <c r="G208" s="15">
        <v>0</v>
      </c>
      <c r="I208" s="17">
        <v>0</v>
      </c>
      <c r="J208" s="13">
        <v>0</v>
      </c>
      <c r="L208" s="17">
        <v>0</v>
      </c>
      <c r="N208" s="13">
        <f t="shared" si="54"/>
        <v>0</v>
      </c>
      <c r="O208" s="13">
        <f t="shared" si="55"/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2:21" x14ac:dyDescent="0.2">
      <c r="F209" s="1" t="s">
        <v>38</v>
      </c>
      <c r="G209" s="22">
        <f>SUM(G200:G208)</f>
        <v>0</v>
      </c>
      <c r="J209" s="22">
        <f>SUM(J200:J208)</f>
        <v>0</v>
      </c>
      <c r="N209" s="22">
        <f>SUM(N200:N208)</f>
        <v>0</v>
      </c>
      <c r="O209" s="22">
        <f>SUM(O200:O208)</f>
        <v>0</v>
      </c>
      <c r="Q209" s="22">
        <f>SUM(Q200:Q208)</f>
        <v>0</v>
      </c>
      <c r="R209" s="22">
        <f>SUM(R200:R208)</f>
        <v>0</v>
      </c>
      <c r="S209" s="22">
        <f>SUM(S200:S208)</f>
        <v>0</v>
      </c>
      <c r="T209" s="22">
        <f>SUM(T200:T208)</f>
        <v>0</v>
      </c>
      <c r="U209" s="22">
        <f>SUM(U200:U208)</f>
        <v>0</v>
      </c>
    </row>
    <row r="210" spans="2:21" x14ac:dyDescent="0.2">
      <c r="J210" s="13"/>
      <c r="N210" s="13"/>
      <c r="O210" s="13"/>
      <c r="Q210" s="13"/>
      <c r="R210" s="13"/>
      <c r="S210" s="13"/>
      <c r="T210" s="13"/>
      <c r="U210" s="13"/>
    </row>
    <row r="211" spans="2:21" x14ac:dyDescent="0.2">
      <c r="E211" s="1" t="s">
        <v>127</v>
      </c>
      <c r="J211" s="13"/>
      <c r="N211" s="13"/>
      <c r="O211" s="13"/>
      <c r="Q211" s="13"/>
      <c r="R211" s="13"/>
      <c r="S211" s="13"/>
      <c r="T211" s="13"/>
      <c r="U211" s="13"/>
    </row>
    <row r="212" spans="2:21" ht="15" x14ac:dyDescent="0.25">
      <c r="B212" s="1" t="s">
        <v>104</v>
      </c>
      <c r="C212" s="1" t="s">
        <v>82</v>
      </c>
      <c r="D212" s="1">
        <f t="shared" ref="D212:D219" si="56">E212*1000</f>
        <v>374400</v>
      </c>
      <c r="E212" s="1">
        <v>374.4</v>
      </c>
      <c r="F212" s="1" t="s">
        <v>69</v>
      </c>
      <c r="G212" s="15">
        <v>0</v>
      </c>
      <c r="I212" s="17">
        <v>0</v>
      </c>
      <c r="J212" s="13">
        <f t="shared" ref="J212:J219" si="57">G212*I212</f>
        <v>0</v>
      </c>
      <c r="L212" s="17">
        <v>0</v>
      </c>
      <c r="N212" s="13">
        <f t="shared" ref="N212:N219" si="58">G212*L212</f>
        <v>0</v>
      </c>
      <c r="O212" s="13">
        <f t="shared" ref="O212:O219" si="59">N212-J212</f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</row>
    <row r="213" spans="2:21" ht="15" x14ac:dyDescent="0.25">
      <c r="B213" s="1" t="s">
        <v>104</v>
      </c>
      <c r="C213" s="1" t="s">
        <v>82</v>
      </c>
      <c r="D213" s="1">
        <f t="shared" si="56"/>
        <v>375000</v>
      </c>
      <c r="E213" s="14">
        <v>375</v>
      </c>
      <c r="F213" s="1" t="s">
        <v>31</v>
      </c>
      <c r="G213" s="15">
        <v>0</v>
      </c>
      <c r="I213" s="17">
        <v>0</v>
      </c>
      <c r="J213" s="13">
        <f t="shared" si="57"/>
        <v>0</v>
      </c>
      <c r="L213" s="17">
        <v>0</v>
      </c>
      <c r="N213" s="13">
        <f t="shared" si="58"/>
        <v>0</v>
      </c>
      <c r="O213" s="13">
        <f t="shared" si="59"/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</row>
    <row r="214" spans="2:21" ht="15" x14ac:dyDescent="0.25">
      <c r="B214" s="1" t="s">
        <v>104</v>
      </c>
      <c r="C214" s="1" t="s">
        <v>82</v>
      </c>
      <c r="D214" s="1">
        <f t="shared" si="56"/>
        <v>376000</v>
      </c>
      <c r="E214" s="14">
        <v>376</v>
      </c>
      <c r="F214" s="1" t="s">
        <v>121</v>
      </c>
      <c r="G214" s="15"/>
      <c r="I214" s="16">
        <v>2.3900000000000001E-2</v>
      </c>
      <c r="J214" s="13">
        <f t="shared" si="57"/>
        <v>0</v>
      </c>
      <c r="L214" s="16">
        <v>2.2800000000000001E-2</v>
      </c>
      <c r="N214" s="13">
        <f t="shared" si="58"/>
        <v>0</v>
      </c>
      <c r="O214" s="13">
        <f t="shared" si="59"/>
        <v>0</v>
      </c>
      <c r="Q214" s="15">
        <v>0</v>
      </c>
      <c r="R214" s="15">
        <v>0</v>
      </c>
      <c r="S214" s="15"/>
      <c r="T214" s="15">
        <v>0</v>
      </c>
      <c r="U214" s="15">
        <v>0</v>
      </c>
    </row>
    <row r="215" spans="2:21" ht="15" x14ac:dyDescent="0.25">
      <c r="B215" s="1" t="s">
        <v>104</v>
      </c>
      <c r="C215" s="1" t="s">
        <v>82</v>
      </c>
      <c r="D215" s="1">
        <f t="shared" si="56"/>
        <v>378000</v>
      </c>
      <c r="E215" s="14">
        <v>378</v>
      </c>
      <c r="F215" s="1" t="s">
        <v>122</v>
      </c>
      <c r="G215" s="15"/>
      <c r="I215" s="17">
        <v>0</v>
      </c>
      <c r="J215" s="13">
        <f t="shared" si="57"/>
        <v>0</v>
      </c>
      <c r="L215" s="17">
        <v>0</v>
      </c>
      <c r="N215" s="13">
        <f t="shared" si="58"/>
        <v>0</v>
      </c>
      <c r="O215" s="13">
        <f t="shared" si="59"/>
        <v>0</v>
      </c>
      <c r="Q215" s="15">
        <v>0</v>
      </c>
      <c r="R215" s="15">
        <v>0</v>
      </c>
      <c r="S215" s="15"/>
      <c r="T215" s="15">
        <v>0</v>
      </c>
      <c r="U215" s="15">
        <v>0</v>
      </c>
    </row>
    <row r="216" spans="2:21" ht="15" x14ac:dyDescent="0.25">
      <c r="B216" s="1" t="s">
        <v>104</v>
      </c>
      <c r="C216" s="1" t="s">
        <v>82</v>
      </c>
      <c r="D216" s="1">
        <f t="shared" si="56"/>
        <v>379000</v>
      </c>
      <c r="E216" s="14">
        <v>379</v>
      </c>
      <c r="F216" s="1" t="s">
        <v>123</v>
      </c>
      <c r="G216" s="15"/>
      <c r="I216" s="17">
        <v>0</v>
      </c>
      <c r="J216" s="13">
        <f t="shared" si="57"/>
        <v>0</v>
      </c>
      <c r="L216" s="17">
        <v>0</v>
      </c>
      <c r="N216" s="13">
        <f t="shared" si="58"/>
        <v>0</v>
      </c>
      <c r="O216" s="13">
        <f t="shared" si="59"/>
        <v>0</v>
      </c>
      <c r="Q216" s="15">
        <v>0</v>
      </c>
      <c r="R216" s="15">
        <v>0</v>
      </c>
      <c r="S216" s="15"/>
      <c r="T216" s="15">
        <v>0</v>
      </c>
      <c r="U216" s="15">
        <v>0</v>
      </c>
    </row>
    <row r="217" spans="2:21" ht="15" x14ac:dyDescent="0.25">
      <c r="B217" s="1" t="s">
        <v>104</v>
      </c>
      <c r="C217" s="1" t="s">
        <v>82</v>
      </c>
      <c r="D217" s="1">
        <f t="shared" si="56"/>
        <v>380000</v>
      </c>
      <c r="E217" s="14">
        <v>380</v>
      </c>
      <c r="F217" s="1" t="s">
        <v>124</v>
      </c>
      <c r="G217" s="15"/>
      <c r="I217" s="16">
        <v>2.4199999999999999E-2</v>
      </c>
      <c r="J217" s="13">
        <f t="shared" si="57"/>
        <v>0</v>
      </c>
      <c r="L217" s="16">
        <v>2.4500000000000001E-2</v>
      </c>
      <c r="N217" s="13">
        <f t="shared" si="58"/>
        <v>0</v>
      </c>
      <c r="O217" s="13">
        <f t="shared" si="59"/>
        <v>0</v>
      </c>
      <c r="Q217" s="15">
        <v>0</v>
      </c>
      <c r="R217" s="15">
        <v>0</v>
      </c>
      <c r="S217" s="15"/>
      <c r="T217" s="15">
        <v>0</v>
      </c>
      <c r="U217" s="15">
        <v>0</v>
      </c>
    </row>
    <row r="218" spans="2:21" ht="15" x14ac:dyDescent="0.25">
      <c r="B218" s="1" t="s">
        <v>104</v>
      </c>
      <c r="C218" s="1" t="s">
        <v>82</v>
      </c>
      <c r="D218" s="1">
        <f t="shared" si="56"/>
        <v>381000</v>
      </c>
      <c r="E218" s="14">
        <v>381</v>
      </c>
      <c r="F218" s="1" t="s">
        <v>75</v>
      </c>
      <c r="G218" s="15"/>
      <c r="I218" s="16">
        <v>3.2400000000000005E-2</v>
      </c>
      <c r="J218" s="13">
        <f t="shared" si="57"/>
        <v>0</v>
      </c>
      <c r="L218" s="16">
        <v>3.09E-2</v>
      </c>
      <c r="N218" s="13">
        <f t="shared" si="58"/>
        <v>0</v>
      </c>
      <c r="O218" s="13">
        <f t="shared" si="59"/>
        <v>0</v>
      </c>
      <c r="Q218" s="15">
        <v>0</v>
      </c>
      <c r="R218" s="15">
        <v>0</v>
      </c>
      <c r="S218" s="15"/>
      <c r="T218" s="15">
        <v>0</v>
      </c>
      <c r="U218" s="15">
        <v>0</v>
      </c>
    </row>
    <row r="219" spans="2:21" ht="15" x14ac:dyDescent="0.25">
      <c r="B219" s="1" t="s">
        <v>104</v>
      </c>
      <c r="C219" s="1" t="s">
        <v>82</v>
      </c>
      <c r="D219" s="1">
        <f t="shared" si="56"/>
        <v>385000</v>
      </c>
      <c r="E219" s="14">
        <v>385</v>
      </c>
      <c r="F219" s="1" t="s">
        <v>125</v>
      </c>
      <c r="G219" s="15">
        <v>0</v>
      </c>
      <c r="I219" s="17">
        <v>0</v>
      </c>
      <c r="J219" s="13">
        <f t="shared" si="57"/>
        <v>0</v>
      </c>
      <c r="L219" s="17">
        <v>0</v>
      </c>
      <c r="N219" s="13">
        <f t="shared" si="58"/>
        <v>0</v>
      </c>
      <c r="O219" s="13">
        <f t="shared" si="59"/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</row>
    <row r="220" spans="2:21" x14ac:dyDescent="0.2">
      <c r="F220" s="1" t="s">
        <v>38</v>
      </c>
      <c r="G220" s="22">
        <f>SUM(G212:G219)</f>
        <v>0</v>
      </c>
      <c r="J220" s="22">
        <f>SUM(J212:J219)</f>
        <v>0</v>
      </c>
      <c r="N220" s="22">
        <f>SUM(N212:N219)</f>
        <v>0</v>
      </c>
      <c r="O220" s="22">
        <f>SUM(O212:O219)</f>
        <v>0</v>
      </c>
      <c r="Q220" s="22">
        <f>SUM(Q212:Q219)</f>
        <v>0</v>
      </c>
      <c r="R220" s="22">
        <f>SUM(R212:R219)</f>
        <v>0</v>
      </c>
      <c r="S220" s="22">
        <f>SUM(S212:S219)</f>
        <v>0</v>
      </c>
      <c r="T220" s="22">
        <f>SUM(T212:T219)</f>
        <v>0</v>
      </c>
      <c r="U220" s="22">
        <f>SUM(U212:U219)</f>
        <v>0</v>
      </c>
    </row>
    <row r="221" spans="2:21" x14ac:dyDescent="0.2">
      <c r="J221" s="13"/>
      <c r="N221" s="13"/>
      <c r="O221" s="13"/>
      <c r="Q221" s="13"/>
      <c r="R221" s="13"/>
      <c r="S221" s="13"/>
      <c r="T221" s="13"/>
      <c r="U221" s="13"/>
    </row>
    <row r="222" spans="2:21" x14ac:dyDescent="0.2">
      <c r="E222" s="1" t="s">
        <v>128</v>
      </c>
      <c r="J222" s="13"/>
      <c r="N222" s="13"/>
      <c r="O222" s="13"/>
      <c r="Q222" s="13"/>
      <c r="R222" s="13"/>
      <c r="S222" s="13"/>
      <c r="T222" s="13"/>
      <c r="U222" s="13"/>
    </row>
    <row r="223" spans="2:21" ht="15" x14ac:dyDescent="0.25">
      <c r="B223" s="1" t="s">
        <v>104</v>
      </c>
      <c r="C223" s="1" t="s">
        <v>58</v>
      </c>
      <c r="D223" s="1">
        <f>E223*1000</f>
        <v>391100</v>
      </c>
      <c r="E223" s="1">
        <v>391.1</v>
      </c>
      <c r="F223" s="1" t="s">
        <v>129</v>
      </c>
      <c r="G223" s="15">
        <v>0</v>
      </c>
      <c r="I223" s="17">
        <v>0</v>
      </c>
      <c r="J223" s="13">
        <f>G223*I223</f>
        <v>0</v>
      </c>
      <c r="L223" s="17">
        <v>0</v>
      </c>
      <c r="N223" s="13">
        <f>G223*L223</f>
        <v>0</v>
      </c>
      <c r="O223" s="13">
        <f>N223-J223</f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</row>
    <row r="224" spans="2:21" ht="15" x14ac:dyDescent="0.25">
      <c r="B224" s="1" t="s">
        <v>104</v>
      </c>
      <c r="C224" s="1" t="s">
        <v>58</v>
      </c>
      <c r="D224" s="1">
        <f>E224*1000</f>
        <v>394000</v>
      </c>
      <c r="E224" s="14">
        <v>394</v>
      </c>
      <c r="F224" s="1" t="s">
        <v>89</v>
      </c>
      <c r="G224" s="15"/>
      <c r="I224" s="16">
        <v>0.04</v>
      </c>
      <c r="J224" s="13">
        <f>G224*I224</f>
        <v>0</v>
      </c>
      <c r="L224" s="16">
        <v>0.05</v>
      </c>
      <c r="N224" s="13">
        <f>G224*L224</f>
        <v>0</v>
      </c>
      <c r="O224" s="13">
        <f>N224-J224</f>
        <v>0</v>
      </c>
      <c r="Q224" s="15">
        <v>0</v>
      </c>
      <c r="R224" s="15">
        <v>0</v>
      </c>
      <c r="S224" s="15"/>
      <c r="T224" s="15"/>
      <c r="U224" s="15">
        <v>0</v>
      </c>
    </row>
    <row r="225" spans="1:21" ht="15" x14ac:dyDescent="0.25">
      <c r="B225" s="1" t="s">
        <v>104</v>
      </c>
      <c r="C225" s="1" t="s">
        <v>58</v>
      </c>
      <c r="D225" s="1">
        <f>E225*1000</f>
        <v>395000</v>
      </c>
      <c r="E225" s="14">
        <v>395</v>
      </c>
      <c r="F225" s="1" t="s">
        <v>91</v>
      </c>
      <c r="G225" s="15">
        <v>0</v>
      </c>
      <c r="I225" s="17">
        <v>0</v>
      </c>
      <c r="J225" s="13">
        <f>G225*I225</f>
        <v>0</v>
      </c>
      <c r="L225" s="17">
        <v>0</v>
      </c>
      <c r="N225" s="13">
        <f>G225*L225</f>
        <v>0</v>
      </c>
      <c r="O225" s="13">
        <f>N225-J225</f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</row>
    <row r="226" spans="1:21" x14ac:dyDescent="0.2">
      <c r="F226" s="1" t="s">
        <v>38</v>
      </c>
      <c r="G226" s="22">
        <f>SUM(G223:G225)</f>
        <v>0</v>
      </c>
      <c r="J226" s="22">
        <f>SUM(J223:J225)</f>
        <v>0</v>
      </c>
      <c r="N226" s="22">
        <f>SUM(N223:N225)</f>
        <v>0</v>
      </c>
      <c r="O226" s="22">
        <f>SUM(O223:O225)</f>
        <v>0</v>
      </c>
      <c r="Q226" s="22">
        <f>SUM(Q223:Q225)</f>
        <v>0</v>
      </c>
      <c r="R226" s="22">
        <f>SUM(R223:R225)</f>
        <v>0</v>
      </c>
      <c r="S226" s="22">
        <f>SUM(S223:S225)</f>
        <v>0</v>
      </c>
      <c r="T226" s="22">
        <f>SUM(T223:T225)</f>
        <v>0</v>
      </c>
      <c r="U226" s="22">
        <f>SUM(U223:U225)</f>
        <v>0</v>
      </c>
    </row>
    <row r="227" spans="1:21" x14ac:dyDescent="0.2">
      <c r="J227" s="13"/>
      <c r="N227" s="13"/>
      <c r="O227" s="13"/>
      <c r="Q227" s="13"/>
      <c r="R227" s="13"/>
      <c r="S227" s="13"/>
      <c r="T227" s="13"/>
      <c r="U227" s="13"/>
    </row>
    <row r="228" spans="1:21" x14ac:dyDescent="0.2">
      <c r="E228" s="1" t="s">
        <v>130</v>
      </c>
      <c r="J228" s="13"/>
      <c r="N228" s="13"/>
      <c r="O228" s="13"/>
      <c r="Q228" s="13"/>
      <c r="R228" s="13"/>
      <c r="S228" s="13"/>
      <c r="T228" s="13"/>
      <c r="U228" s="13"/>
    </row>
    <row r="229" spans="1:21" ht="15" x14ac:dyDescent="0.25">
      <c r="B229" s="1" t="s">
        <v>104</v>
      </c>
      <c r="C229" s="1" t="s">
        <v>96</v>
      </c>
      <c r="D229" s="1">
        <f>E229*1000</f>
        <v>391000</v>
      </c>
      <c r="E229" s="14">
        <v>391</v>
      </c>
      <c r="F229" s="1" t="s">
        <v>97</v>
      </c>
      <c r="G229" s="15">
        <v>0</v>
      </c>
      <c r="I229" s="17">
        <v>0</v>
      </c>
      <c r="J229" s="13">
        <f>G229*I229</f>
        <v>0</v>
      </c>
      <c r="L229" s="17">
        <v>0</v>
      </c>
      <c r="N229" s="13">
        <f>G229*L229</f>
        <v>0</v>
      </c>
      <c r="O229" s="13">
        <f>N229-J229</f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</row>
    <row r="230" spans="1:21" ht="15" x14ac:dyDescent="0.25">
      <c r="B230" s="1" t="s">
        <v>104</v>
      </c>
      <c r="C230" s="1" t="s">
        <v>96</v>
      </c>
      <c r="D230" s="1">
        <f>E230*1000</f>
        <v>391100</v>
      </c>
      <c r="E230" s="14">
        <v>391.1</v>
      </c>
      <c r="F230" s="1" t="s">
        <v>87</v>
      </c>
      <c r="G230" s="15">
        <v>0</v>
      </c>
      <c r="I230" s="17">
        <v>0</v>
      </c>
      <c r="J230" s="13">
        <f>G230*I230</f>
        <v>0</v>
      </c>
      <c r="L230" s="17">
        <v>0</v>
      </c>
      <c r="N230" s="13">
        <f>G230*L230</f>
        <v>0</v>
      </c>
      <c r="O230" s="13">
        <f>N230-J230</f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</row>
    <row r="231" spans="1:21" ht="15" x14ac:dyDescent="0.25">
      <c r="B231" s="1" t="s">
        <v>104</v>
      </c>
      <c r="C231" s="1" t="s">
        <v>96</v>
      </c>
      <c r="D231" s="1">
        <f>E231*1000</f>
        <v>394000</v>
      </c>
      <c r="E231" s="14">
        <v>394</v>
      </c>
      <c r="F231" s="1" t="s">
        <v>89</v>
      </c>
      <c r="G231" s="15"/>
      <c r="I231" s="16">
        <v>5.0599999999999999E-2</v>
      </c>
      <c r="J231" s="13">
        <f>G231*I231</f>
        <v>0</v>
      </c>
      <c r="L231" s="16">
        <v>0.05</v>
      </c>
      <c r="N231" s="13">
        <f>G231*L231</f>
        <v>0</v>
      </c>
      <c r="O231" s="13">
        <f>N231-J231</f>
        <v>0</v>
      </c>
      <c r="Q231" s="15">
        <v>0</v>
      </c>
      <c r="R231" s="15">
        <v>0</v>
      </c>
      <c r="S231" s="15"/>
      <c r="T231" s="15"/>
      <c r="U231" s="15"/>
    </row>
    <row r="232" spans="1:21" ht="15" x14ac:dyDescent="0.25">
      <c r="B232" s="1" t="s">
        <v>104</v>
      </c>
      <c r="C232" s="1" t="s">
        <v>96</v>
      </c>
      <c r="D232" s="1">
        <f>E232*1000</f>
        <v>395000</v>
      </c>
      <c r="E232" s="14">
        <v>395</v>
      </c>
      <c r="F232" s="1" t="s">
        <v>91</v>
      </c>
      <c r="G232" s="15">
        <v>0</v>
      </c>
      <c r="I232" s="17">
        <v>0</v>
      </c>
      <c r="J232" s="13">
        <f>G232*I232</f>
        <v>0</v>
      </c>
      <c r="L232" s="17">
        <v>0</v>
      </c>
      <c r="N232" s="13">
        <f>G232*L232</f>
        <v>0</v>
      </c>
      <c r="O232" s="13">
        <f>N232-J232</f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</row>
    <row r="233" spans="1:21" ht="15" x14ac:dyDescent="0.25">
      <c r="B233" s="1" t="s">
        <v>104</v>
      </c>
      <c r="C233" s="1" t="s">
        <v>96</v>
      </c>
      <c r="D233" s="1">
        <f>E233*1000</f>
        <v>397000</v>
      </c>
      <c r="E233" s="14">
        <v>397</v>
      </c>
      <c r="F233" s="1" t="s">
        <v>92</v>
      </c>
      <c r="G233" s="15">
        <v>0</v>
      </c>
      <c r="I233" s="17">
        <v>0</v>
      </c>
      <c r="J233" s="13">
        <f>G233*I233</f>
        <v>0</v>
      </c>
      <c r="L233" s="17">
        <v>0</v>
      </c>
      <c r="N233" s="13">
        <f>G233*L233</f>
        <v>0</v>
      </c>
      <c r="O233" s="13">
        <f>N233-J233</f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</row>
    <row r="234" spans="1:21" x14ac:dyDescent="0.2">
      <c r="F234" s="1" t="s">
        <v>38</v>
      </c>
      <c r="G234" s="22">
        <f>SUM(G229:G233)</f>
        <v>0</v>
      </c>
      <c r="J234" s="22">
        <f>SUM(J229:J233)</f>
        <v>0</v>
      </c>
      <c r="N234" s="22">
        <f>SUM(N229:N233)</f>
        <v>0</v>
      </c>
      <c r="O234" s="22">
        <f>SUM(O229:O233)</f>
        <v>0</v>
      </c>
      <c r="Q234" s="22">
        <f>SUM(Q229:Q233)</f>
        <v>0</v>
      </c>
      <c r="R234" s="22">
        <f>SUM(R229:R233)</f>
        <v>0</v>
      </c>
      <c r="S234" s="22">
        <f>SUM(S229:S233)</f>
        <v>0</v>
      </c>
      <c r="T234" s="22">
        <f>SUM(T229:T233)</f>
        <v>0</v>
      </c>
      <c r="U234" s="22">
        <f>SUM(U229:U233)</f>
        <v>0</v>
      </c>
    </row>
    <row r="236" spans="1:21" x14ac:dyDescent="0.2">
      <c r="A236" s="1" t="s">
        <v>131</v>
      </c>
    </row>
    <row r="237" spans="1:21" x14ac:dyDescent="0.2">
      <c r="E237" s="1" t="s">
        <v>132</v>
      </c>
    </row>
    <row r="238" spans="1:21" ht="15" x14ac:dyDescent="0.25">
      <c r="B238" s="1" t="s">
        <v>29</v>
      </c>
      <c r="C238" s="1" t="s">
        <v>58</v>
      </c>
      <c r="D238" s="1">
        <v>392000</v>
      </c>
      <c r="E238" s="1">
        <v>392.5</v>
      </c>
      <c r="G238" s="15"/>
      <c r="I238" s="16">
        <v>3.0300000000000001E-2</v>
      </c>
      <c r="J238" s="13">
        <f>G238*I238</f>
        <v>0</v>
      </c>
      <c r="L238" s="16">
        <v>6.2600000000000003E-2</v>
      </c>
      <c r="N238" s="13">
        <f>G238*L238</f>
        <v>0</v>
      </c>
      <c r="O238" s="13">
        <f>N238-J238</f>
        <v>0</v>
      </c>
      <c r="Q238" s="92" t="s">
        <v>256</v>
      </c>
      <c r="R238" s="92"/>
      <c r="S238" s="92"/>
      <c r="T238" s="92"/>
      <c r="U238" s="92"/>
    </row>
    <row r="241" spans="5:21" x14ac:dyDescent="0.2">
      <c r="E241" s="1" t="s">
        <v>257</v>
      </c>
      <c r="G241" s="13">
        <f>SUM(G16,G26,G41,G50,G63,G83,G106,G117,G131,G144,G155,G173,G186,G197,G209,G220,G226,G234,G238)</f>
        <v>0</v>
      </c>
      <c r="J241" s="13">
        <f>SUM(J16,J26,J41,J50,J63,J83,J106,J117,J131,J144,J155,J173,J186,J197,J209,J220,J226,J234,J238)</f>
        <v>0</v>
      </c>
      <c r="N241" s="13">
        <f>SUM(N16,N26,N41,N50,N63,N83,N106,N117,N131,N144,N155,N173,N186,N197,N209,N220,N226,N234,N238)</f>
        <v>0</v>
      </c>
      <c r="O241" s="13">
        <f>SUM(O16,O26,O41,O50,O63,O83,O106,O117,O131,O144,O155,O173,O186,O197,O209,O220,O226,O234,O238)</f>
        <v>0</v>
      </c>
      <c r="Q241" s="13">
        <f>SUM(Q16,Q26,Q41,Q50,Q63,Q83,Q106,Q117,Q131,Q144,Q155,Q173,Q186,Q197,Q209,Q220,Q226,Q234,Q238)</f>
        <v>0</v>
      </c>
      <c r="R241" s="13">
        <f>SUM(R16,R26,R41,R50,R63,R83,R106,R117,R131,R144,R155,R173,R186,R197,R209,R220,R226,R234,R238)</f>
        <v>0</v>
      </c>
      <c r="S241" s="13">
        <f>SUM(S16,S26,S41,S50,S63,S83,S106,S117,S131,S144,S155,S173,S186,S197,S209,S220,S226,S234,S238)</f>
        <v>0</v>
      </c>
      <c r="T241" s="13">
        <f>SUM(T16,T26,T41,T50,T63,T83,T106,T117,T131,T144,T155,T173,T186,T197,T209,T220,T226,T234,T238)</f>
        <v>0</v>
      </c>
      <c r="U241" s="13">
        <f>SUM(U16,U26,U41,U50,U63,U83,U106,U117,U131,U144,U155,U173,U186,U197,U209,U220,U226,U234,U238)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1ED59E-60C6-4EF0-B639-7A192F4843D8}"/>
</file>

<file path=customXml/itemProps2.xml><?xml version="1.0" encoding="utf-8"?>
<ds:datastoreItem xmlns:ds="http://schemas.openxmlformats.org/officeDocument/2006/customXml" ds:itemID="{63908849-1A26-466A-B746-B92A06671FE6}"/>
</file>

<file path=customXml/itemProps3.xml><?xml version="1.0" encoding="utf-8"?>
<ds:datastoreItem xmlns:ds="http://schemas.openxmlformats.org/officeDocument/2006/customXml" ds:itemID="{406E5E74-5B41-4A32-8270-DA73DFA956E6}"/>
</file>

<file path=customXml/itemProps4.xml><?xml version="1.0" encoding="utf-8"?>
<ds:datastoreItem xmlns:ds="http://schemas.openxmlformats.org/officeDocument/2006/customXml" ds:itemID="{1F1970F6-14F0-4D01-8306-D08D71AB3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Attachment A.1-Washington</vt:lpstr>
      <vt:lpstr>Attachment A.2-WA</vt:lpstr>
      <vt:lpstr>Attachment A.1-Idaho</vt:lpstr>
      <vt:lpstr>Attachment A.2-Idaho</vt:lpstr>
      <vt:lpstr>Attachment A.1-Oregon</vt:lpstr>
      <vt:lpstr>Attachment A.2-Oregon</vt:lpstr>
      <vt:lpstr>Att B1 123118 Depr_Chg-ex trans</vt:lpstr>
      <vt:lpstr>Wkpr-Stdy Bal (ex. trnsptn)</vt:lpstr>
      <vt:lpstr>Wkpr-201612 TTP Adj Summary</vt:lpstr>
      <vt:lpstr>Colstrip Transmission </vt:lpstr>
      <vt:lpstr>Att B2 123118 Transp-Depr_Exp</vt:lpstr>
      <vt:lpstr>Att B-2b Stdied Bal. - Transprt</vt:lpstr>
      <vt:lpstr>'Att B1 123118 Depr_Chg-ex trans'!Print_Titles</vt:lpstr>
      <vt:lpstr>'Att B-2b Stdied Bal. - Transprt'!Print_Titles</vt:lpstr>
      <vt:lpstr>'Attachment A.1-Idaho'!Print_Titles</vt:lpstr>
      <vt:lpstr>'Attachment A.2-Idaho'!Print_Titles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Schuh, Karen</cp:lastModifiedBy>
  <cp:lastPrinted>2019-03-12T16:19:53Z</cp:lastPrinted>
  <dcterms:created xsi:type="dcterms:W3CDTF">2018-01-19T22:49:30Z</dcterms:created>
  <dcterms:modified xsi:type="dcterms:W3CDTF">2019-03-12T16:21:35Z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