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6405" activeTab="0"/>
  </bookViews>
  <sheets>
    <sheet name="PGE Elec" sheetId="1" r:id="rId1"/>
  </sheets>
  <definedNames>
    <definedName name="_xlnm.Print_Area" localSheetId="0">'PGE Elec'!$A$1:$S$277</definedName>
    <definedName name="_xlnm.Print_Titles" localSheetId="0">'PGE Elec'!$1:$13</definedName>
  </definedNames>
  <calcPr fullCalcOnLoad="1"/>
</workbook>
</file>

<file path=xl/sharedStrings.xml><?xml version="1.0" encoding="utf-8"?>
<sst xmlns="http://schemas.openxmlformats.org/spreadsheetml/2006/main" count="527" uniqueCount="230">
  <si>
    <t>NET</t>
  </si>
  <si>
    <t>BOOK</t>
  </si>
  <si>
    <t xml:space="preserve">CALCULATED ANNUAL </t>
  </si>
  <si>
    <t>COMPOSITE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</si>
  <si>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</si>
  <si>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</si>
  <si>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</si>
  <si>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</si>
  <si>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</si>
  <si>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</si>
  <si>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</si>
  <si>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</si>
  <si>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</si>
  <si>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</si>
  <si>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</si>
  <si>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</si>
  <si>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</si>
  <si>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</si>
  <si>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</si>
  <si>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</si>
  <si>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</si>
  <si>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>(8)=(7)/(4)</t>
  </si>
  <si>
    <t>(9)=(6)/(7)</t>
  </si>
  <si>
    <t xml:space="preserve">ELECTRIC PLANT </t>
  </si>
  <si>
    <t xml:space="preserve">STEAM PRODUCTION PLANT </t>
  </si>
  <si>
    <t xml:space="preserve">    TOTAL STEAM PRODUCTION PLANT </t>
  </si>
  <si>
    <t>OTHER PRODUCTION PLANT</t>
  </si>
  <si>
    <t>STRUCTURES AND IMPROVEMENTS</t>
  </si>
  <si>
    <t xml:space="preserve">    TOTAL OTHER PRODUCTION PLANT </t>
  </si>
  <si>
    <t xml:space="preserve">TRANSMISSION PLANT </t>
  </si>
  <si>
    <t xml:space="preserve">    TOTAL TRANSMISSION PLANT </t>
  </si>
  <si>
    <t xml:space="preserve">DISTRIBUTION PLANT </t>
  </si>
  <si>
    <t xml:space="preserve">    TOTAL DISTRIBUTION PLANT </t>
  </si>
  <si>
    <t xml:space="preserve">GENERAL PLANT </t>
  </si>
  <si>
    <t>20-SQ</t>
  </si>
  <si>
    <t>15-SQ</t>
  </si>
  <si>
    <t>10-SQ</t>
  </si>
  <si>
    <t xml:space="preserve">    TOTAL GENERAL PLANT </t>
  </si>
  <si>
    <t xml:space="preserve">    TOTAL ELECTRIC PLANT </t>
  </si>
  <si>
    <t xml:space="preserve">STRUCTURES AND IMPROVEMENTS         </t>
  </si>
  <si>
    <t>35-R2.5</t>
  </si>
  <si>
    <t>SQUARE</t>
  </si>
  <si>
    <t xml:space="preserve">  COLSTRIP 1               </t>
  </si>
  <si>
    <t xml:space="preserve">  COLSTRIP 2               </t>
  </si>
  <si>
    <t xml:space="preserve">  COLSTRIP 3               </t>
  </si>
  <si>
    <t xml:space="preserve">  COLSTRIP 4               </t>
  </si>
  <si>
    <t xml:space="preserve">  COLSTRIP 1-2             </t>
  </si>
  <si>
    <t xml:space="preserve">  COLSTRIP 3-4             </t>
  </si>
  <si>
    <t>125-R2</t>
  </si>
  <si>
    <t>BOILER PLANT EQUIPMENT</t>
  </si>
  <si>
    <t xml:space="preserve">  COLSTRIP 1          </t>
  </si>
  <si>
    <t xml:space="preserve">  COLSTRIP 2          </t>
  </si>
  <si>
    <t xml:space="preserve">  COLSTRIP 3          </t>
  </si>
  <si>
    <t xml:space="preserve">  COLSTRIP 4          </t>
  </si>
  <si>
    <t xml:space="preserve">  COLSTRIP 1-2        </t>
  </si>
  <si>
    <t xml:space="preserve">  COLSTRIP 3-4        </t>
  </si>
  <si>
    <t xml:space="preserve">  ENCOGEN             </t>
  </si>
  <si>
    <t>65-R1.5</t>
  </si>
  <si>
    <t>TURBOGENERATOR UNITS</t>
  </si>
  <si>
    <t xml:space="preserve">  COLSTRIP 1        </t>
  </si>
  <si>
    <t xml:space="preserve">  COLSTRIP 2        </t>
  </si>
  <si>
    <t xml:space="preserve">  COLSTRIP 3        </t>
  </si>
  <si>
    <t xml:space="preserve">  COLSTRIP 4        </t>
  </si>
  <si>
    <t xml:space="preserve">  COLSTRIP 1-2      </t>
  </si>
  <si>
    <t xml:space="preserve">  COLSTRIP 3-4      </t>
  </si>
  <si>
    <t xml:space="preserve">  ENCOGEN           </t>
  </si>
  <si>
    <t>70-R2</t>
  </si>
  <si>
    <t>ACCESSORY ELECTRIC EQUIPMENT</t>
  </si>
  <si>
    <t xml:space="preserve">  COLSTRIP 1                </t>
  </si>
  <si>
    <t xml:space="preserve">  COLSTRIP 2                </t>
  </si>
  <si>
    <t xml:space="preserve">  COLSTRIP 3                </t>
  </si>
  <si>
    <t xml:space="preserve">  COLSTRIP 4                </t>
  </si>
  <si>
    <t xml:space="preserve">  COLSTRIP 1-2              </t>
  </si>
  <si>
    <t xml:space="preserve">  COLSTRIP 3-4              </t>
  </si>
  <si>
    <t xml:space="preserve">  ENCOGEN                   </t>
  </si>
  <si>
    <t>70-S2</t>
  </si>
  <si>
    <t>MISCELLANEOUS POWER PLANT EQUIPMENT</t>
  </si>
  <si>
    <t xml:space="preserve">  COLSTRIP 1                       </t>
  </si>
  <si>
    <t xml:space="preserve">  COLSTRIP 2                       </t>
  </si>
  <si>
    <t xml:space="preserve">  COLSTRIP 3                       </t>
  </si>
  <si>
    <t xml:space="preserve">  COLSTRIP 4                       </t>
  </si>
  <si>
    <t xml:space="preserve">  COLSTRIP 1-2                     </t>
  </si>
  <si>
    <t xml:space="preserve">  COLSTRIP 1-4                     </t>
  </si>
  <si>
    <t xml:space="preserve">  COLSTRIP 3-4                     </t>
  </si>
  <si>
    <t xml:space="preserve">  ENCOGEN                          </t>
  </si>
  <si>
    <t>45-R0.5</t>
  </si>
  <si>
    <t xml:space="preserve"> STRUCTURES AND IMPROVEMENTS</t>
  </si>
  <si>
    <t xml:space="preserve">   LOWER BAKER              </t>
  </si>
  <si>
    <t xml:space="preserve">   UPPER BAKER              </t>
  </si>
  <si>
    <t xml:space="preserve">   ELECTRON                 </t>
  </si>
  <si>
    <t xml:space="preserve">   SNOQUALMIE #1            </t>
  </si>
  <si>
    <t xml:space="preserve">   SNOQUALMIE #2            </t>
  </si>
  <si>
    <t>100-S1.5</t>
  </si>
  <si>
    <t xml:space="preserve">  LOWER BAKER              </t>
  </si>
  <si>
    <t xml:space="preserve">  UPPER BAKER              </t>
  </si>
  <si>
    <t xml:space="preserve">  ELECTRON                 </t>
  </si>
  <si>
    <t xml:space="preserve">  SNOQUALMIE #1            </t>
  </si>
  <si>
    <t xml:space="preserve">  SNOQUALMIE #2            </t>
  </si>
  <si>
    <t>WATER WHEELS, TURBINES &amp; GENERATORS</t>
  </si>
  <si>
    <t xml:space="preserve">  LOWER BAKER                      </t>
  </si>
  <si>
    <t xml:space="preserve">  UPPER BAKER                      </t>
  </si>
  <si>
    <t xml:space="preserve">  ELECTRON                         </t>
  </si>
  <si>
    <t xml:space="preserve">  SNOQUALMIE #1                    </t>
  </si>
  <si>
    <t xml:space="preserve">  SNOQUALMIE #2                    </t>
  </si>
  <si>
    <t>70-R1.5</t>
  </si>
  <si>
    <t xml:space="preserve">  LOWER BAKER               </t>
  </si>
  <si>
    <t xml:space="preserve">  ELECTRON                  </t>
  </si>
  <si>
    <t xml:space="preserve">  SNOQUALMIE #1             </t>
  </si>
  <si>
    <t xml:space="preserve">  SNOQUALMIE #2             </t>
  </si>
  <si>
    <t>65-R1</t>
  </si>
  <si>
    <t>35-S1.5</t>
  </si>
  <si>
    <t>MISCELLANEOUS TOOLS</t>
  </si>
  <si>
    <t xml:space="preserve">  LOWER BAKER      </t>
  </si>
  <si>
    <t xml:space="preserve">  UPPER BAKER      </t>
  </si>
  <si>
    <t xml:space="preserve">  ELECTRON         </t>
  </si>
  <si>
    <t xml:space="preserve">  SNOQUALMIE #1    </t>
  </si>
  <si>
    <t xml:space="preserve">  SNOQUALMIE #2    </t>
  </si>
  <si>
    <t>70-R5</t>
  </si>
  <si>
    <t xml:space="preserve">EASEMENTS      </t>
  </si>
  <si>
    <t xml:space="preserve">  SNOQUALMIE #1</t>
  </si>
  <si>
    <t xml:space="preserve">  ENCOGEN                  </t>
  </si>
  <si>
    <t xml:space="preserve">  CRYSTAL MOUNTAIN         </t>
  </si>
  <si>
    <t xml:space="preserve">  FREDONIA                 </t>
  </si>
  <si>
    <t xml:space="preserve">  FREDERICKSON             </t>
  </si>
  <si>
    <t xml:space="preserve">  HOPKINS RIDGE            </t>
  </si>
  <si>
    <t xml:space="preserve">  WHITEHORN 2-3            </t>
  </si>
  <si>
    <t xml:space="preserve">  WILD HORSE               </t>
  </si>
  <si>
    <t xml:space="preserve">40-R5 </t>
  </si>
  <si>
    <t>FUEL HOLDERS, PRODUCERS &amp; ACCESSORIES</t>
  </si>
  <si>
    <t xml:space="preserve">  ENCOGEN                            </t>
  </si>
  <si>
    <t xml:space="preserve">  CRYSTAL MOUNTAIN                   </t>
  </si>
  <si>
    <t xml:space="preserve">  FREDONIA                           </t>
  </si>
  <si>
    <t xml:space="preserve">  FREDERICKSON                       </t>
  </si>
  <si>
    <t xml:space="preserve">  WHITEHORN 2-3                      </t>
  </si>
  <si>
    <t>40-R5</t>
  </si>
  <si>
    <t xml:space="preserve">GENERATORS        </t>
  </si>
  <si>
    <t xml:space="preserve">  ENCOGEN         </t>
  </si>
  <si>
    <t xml:space="preserve">  CRYSTAL MOUNTAIN</t>
  </si>
  <si>
    <t xml:space="preserve">  FREDONIA        </t>
  </si>
  <si>
    <t xml:space="preserve">  FREDERICKSON    </t>
  </si>
  <si>
    <t xml:space="preserve">  HOPKINS RIDGE   </t>
  </si>
  <si>
    <t xml:space="preserve">  WHITEHORN 2-3   </t>
  </si>
  <si>
    <t xml:space="preserve">  WILD HORSE      </t>
  </si>
  <si>
    <t xml:space="preserve">  CRYSTAL MOUNTAIN          </t>
  </si>
  <si>
    <t xml:space="preserve">  FREDONIA                  </t>
  </si>
  <si>
    <t xml:space="preserve">  FREDERICKSON              </t>
  </si>
  <si>
    <t xml:space="preserve">  HOPKINS RIDGE             </t>
  </si>
  <si>
    <t xml:space="preserve">  WHITEHORN 2-3             </t>
  </si>
  <si>
    <t xml:space="preserve">  WILD HORSE                </t>
  </si>
  <si>
    <t xml:space="preserve">  FREDONIA                         </t>
  </si>
  <si>
    <t xml:space="preserve">  FREDERICKSON                     </t>
  </si>
  <si>
    <t xml:space="preserve">  HOPKINS RIDGE                    </t>
  </si>
  <si>
    <t xml:space="preserve">  WHITEHORN 2-3                    </t>
  </si>
  <si>
    <t xml:space="preserve">  ENCOGEN          </t>
  </si>
  <si>
    <t xml:space="preserve">  CRYSTAL MOUNTAIN </t>
  </si>
  <si>
    <t xml:space="preserve">  FREDONIA         </t>
  </si>
  <si>
    <t xml:space="preserve">  FREDERICKSON     </t>
  </si>
  <si>
    <t xml:space="preserve">  WHITEHORN 2-3    </t>
  </si>
  <si>
    <t xml:space="preserve"> EASEMENTS </t>
  </si>
  <si>
    <t xml:space="preserve">EASEMENTS                           </t>
  </si>
  <si>
    <t xml:space="preserve">STATION EQUIPMENT                   </t>
  </si>
  <si>
    <t xml:space="preserve">TOWERS AND FIXTURES                 </t>
  </si>
  <si>
    <t xml:space="preserve">POLES AND FIXTURES                  </t>
  </si>
  <si>
    <t xml:space="preserve">OVERHEAD CONDUCTORS AND DEVICES     </t>
  </si>
  <si>
    <t xml:space="preserve">UNDERGROUND CONDUCTORS AND DEVICES  </t>
  </si>
  <si>
    <t xml:space="preserve">ROADS AND TRAILS                    </t>
  </si>
  <si>
    <t xml:space="preserve">POLES, TOWERS AND FIXTURES          </t>
  </si>
  <si>
    <t xml:space="preserve">UNDERGROUND CONDUIT                 </t>
  </si>
  <si>
    <t xml:space="preserve">LINE TRANSFORMERS                   </t>
  </si>
  <si>
    <t xml:space="preserve">SERVICES                            </t>
  </si>
  <si>
    <t xml:space="preserve">METERS                              </t>
  </si>
  <si>
    <t xml:space="preserve">STREET LIGHTING AND SIGNAL SYSTEMS  </t>
  </si>
  <si>
    <t xml:space="preserve">50-SQ  </t>
  </si>
  <si>
    <t xml:space="preserve">55-R3  </t>
  </si>
  <si>
    <t xml:space="preserve">45-R1  </t>
  </si>
  <si>
    <t xml:space="preserve">65-R4  </t>
  </si>
  <si>
    <t xml:space="preserve">45-R3  </t>
  </si>
  <si>
    <t xml:space="preserve">50-R3  </t>
  </si>
  <si>
    <t xml:space="preserve">60-R4  </t>
  </si>
  <si>
    <t xml:space="preserve">50-R4  </t>
  </si>
  <si>
    <t xml:space="preserve">40-R2  </t>
  </si>
  <si>
    <t xml:space="preserve">35-R2  </t>
  </si>
  <si>
    <t xml:space="preserve">OFFICE FURNITURE &amp; EQUIPMENT   </t>
  </si>
  <si>
    <t xml:space="preserve">TRANSPORTATION EQUIPMENT       </t>
  </si>
  <si>
    <t xml:space="preserve">STORES EQUIPMENT               </t>
  </si>
  <si>
    <t xml:space="preserve">LABORATORY EQUIPMENT           </t>
  </si>
  <si>
    <t xml:space="preserve">POWER OPERATED EQUIPMENT       </t>
  </si>
  <si>
    <t xml:space="preserve">COMMUNICATION EQUIPMENT        </t>
  </si>
  <si>
    <t xml:space="preserve">MISCELLANEOUS EQUIPMENT        </t>
  </si>
  <si>
    <t>35-R4</t>
  </si>
  <si>
    <t>TOTAL ACCOUNT - EASEMENTS</t>
  </si>
  <si>
    <t>PUGET SOUND ENERGY</t>
  </si>
  <si>
    <t>ELECTRIC PLANT</t>
  </si>
  <si>
    <t>TABLE 1.  SUMMARY OF ESTIMATED SURVIVOR CURVES, NET SALVAGE, ORIGINAL COST, BOOK DEPRECIATION RESERVE</t>
  </si>
  <si>
    <t>AND CALCULATED ANNUAL DEPRECIATION RATES AS OF DECEMBER 31, 2006</t>
  </si>
  <si>
    <t>*</t>
  </si>
  <si>
    <t xml:space="preserve">HYDROELECTRIC PRODUCTION PLANT </t>
  </si>
  <si>
    <t xml:space="preserve">   TOTAL STRUCTURES AND IMPROVEMENTS</t>
  </si>
  <si>
    <t xml:space="preserve">   TOTAL BOILER PLANT EQUIPMENT</t>
  </si>
  <si>
    <t xml:space="preserve">   TOTAL TURBOGENERATOR UNITS</t>
  </si>
  <si>
    <t xml:space="preserve">   TOTAL ACCESSORY ELECTRIC EQUIPMENT</t>
  </si>
  <si>
    <t xml:space="preserve">   TOTAL MISCELLANEOUS POWER PLANT EQUIPMENT</t>
  </si>
  <si>
    <t>TOTAL STRUCTURES AND IMPROVEMENTS</t>
  </si>
  <si>
    <t>TOTAL RESERVOIRS, DAMS &amp; WATERWAYS</t>
  </si>
  <si>
    <t>TOTAL WATER WHEELS, TURBINES &amp; GENERATORS</t>
  </si>
  <si>
    <t>TOTAL ACCESSORY ELECTRIC EQUIPMENT</t>
  </si>
  <si>
    <t>TOTAL MISCELLANEOUS POWER PLANT EQUIPMENT</t>
  </si>
  <si>
    <t>TOTAL MISCELLANEOUS TOOLS</t>
  </si>
  <si>
    <t>ROADS, RAILROADS &amp; BRIDGES</t>
  </si>
  <si>
    <t>TOTAL ROADS, RAILROADS &amp; BRIDGES</t>
  </si>
  <si>
    <t>TOTAL EASEMENTS</t>
  </si>
  <si>
    <t xml:space="preserve">    TOTAL HYDROELECTRIC PRODUCTION PLANT </t>
  </si>
  <si>
    <t>TOTAL FUEL HOLDERS, PRODUCERS &amp; ACCESSORIES</t>
  </si>
  <si>
    <t>TOTAL GENERATORS</t>
  </si>
  <si>
    <t xml:space="preserve">OFFICE FURNITURE &amp; EQUIPMENT - COMPUTERS  </t>
  </si>
  <si>
    <t>5-SQ</t>
  </si>
  <si>
    <t>TOOLS, SHOP &amp; GARAGE EQUIPMENT</t>
  </si>
  <si>
    <t>*  LIFE SPAN PROCEDURE USED.  CURVE SHOWN IS INTERIM SURVIVOR CURVE.</t>
  </si>
  <si>
    <t xml:space="preserve">  FREDERICKSON 1            </t>
  </si>
  <si>
    <t>**</t>
  </si>
  <si>
    <t xml:space="preserve"> </t>
  </si>
  <si>
    <t>**  ANNUAL ACCRUAL RATES CALCULATED BASED ON AMORTIZATION PERIOD AND NET SALVAGE IN COLUMN 2 &amp; 3</t>
  </si>
  <si>
    <t>45-R1.5</t>
  </si>
  <si>
    <t>40-R2.5</t>
  </si>
  <si>
    <t>45-R2</t>
  </si>
  <si>
    <t>55-R3</t>
  </si>
  <si>
    <t xml:space="preserve">45-R2  </t>
  </si>
  <si>
    <t xml:space="preserve">STRUCTURES AND IMPROVEMENTS          </t>
  </si>
  <si>
    <t>RESERVOIRS, DAMS &amp; WATERWAYS</t>
  </si>
  <si>
    <t xml:space="preserve">STRUCTURES AND IMPROVEMENTS     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</si>
</sst>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\(0\)"/>
    <numFmt numFmtId="166" formatCode="_(* #,##0.0_);_(* \(#,##0.0\);_(* &quot;-&quot;?_);_(@_)"/>
    <numFmt numFmtId="167" formatCode="[$-409]dddd\,\ mmmm\ dd\,\ yyyy"/>
  </numFmts>
  <fonts count="1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u val="single"/>
      <sz val="9.35"/>
      <color indexed="12"/>
      <name val="Arial"/>
      <family val="0"/>
    </font>
    <font>
      <u val="single"/>
      <sz val="9.35"/>
      <color indexed="36"/>
      <name val="Arial"/>
      <family val="0"/>
    </font>
    <font>
      <sz val="10"/>
      <name val="Arial"/>
      <family val="0"/>
    </font>
    <font>
      <i/>
      <sz val="12"/>
      <name val="Arial"/>
      <family val="2"/>
    </font>
    <font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/>
      <protection/>
    </xf>
    <xf numFmtId="9" fontId="7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"/>
    </xf>
    <xf numFmtId="3" fontId="4" fillId="0" borderId="1" xfId="0" applyNumberFormat="1" applyFont="1" applyAlignment="1">
      <alignment horizontal="center"/>
    </xf>
    <xf numFmtId="0" fontId="4" fillId="0" borderId="1" xfId="0" applyNumberFormat="1" applyFont="1" applyAlignment="1">
      <alignment horizontal="center"/>
    </xf>
    <xf numFmtId="0" fontId="4" fillId="0" borderId="1" xfId="0" applyFont="1" applyAlignment="1">
      <alignment horizontal="center"/>
    </xf>
    <xf numFmtId="0" fontId="4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" xfId="0" applyAlignment="1">
      <alignment/>
    </xf>
    <xf numFmtId="0" fontId="0" fillId="0" borderId="0" xfId="0" applyNumberFormat="1" applyAlignment="1">
      <alignment horizontal="centerContinuous"/>
    </xf>
    <xf numFmtId="37" fontId="4" fillId="0" borderId="1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centerContinuous"/>
    </xf>
    <xf numFmtId="165" fontId="0" fillId="0" borderId="0" xfId="0" applyNumberFormat="1" applyFont="1" applyAlignment="1">
      <alignment horizontal="centerContinuous"/>
    </xf>
    <xf numFmtId="165" fontId="4" fillId="0" borderId="0" xfId="0" applyNumberFormat="1" applyFont="1" applyAlignment="1">
      <alignment horizontal="center"/>
    </xf>
    <xf numFmtId="165" fontId="4" fillId="0" borderId="1" xfId="0" applyNumberFormat="1" applyFont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 horizontal="center"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Continuous"/>
    </xf>
    <xf numFmtId="37" fontId="0" fillId="0" borderId="0" xfId="0" applyNumberFormat="1" applyFont="1" applyAlignment="1">
      <alignment horizontal="centerContinuous"/>
    </xf>
    <xf numFmtId="37" fontId="0" fillId="0" borderId="0" xfId="0" applyNumberFormat="1" applyAlignment="1">
      <alignment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Continuous"/>
    </xf>
    <xf numFmtId="37" fontId="4" fillId="0" borderId="0" xfId="0" applyNumberFormat="1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NumberFormat="1" applyFont="1" applyFill="1" applyAlignment="1">
      <alignment horizontal="center"/>
    </xf>
    <xf numFmtId="39" fontId="0" fillId="0" borderId="0" xfId="21" applyNumberFormat="1" applyFont="1">
      <alignment/>
      <protection/>
    </xf>
    <xf numFmtId="39" fontId="4" fillId="0" borderId="0" xfId="21" applyNumberFormat="1" applyFont="1">
      <alignment/>
      <protection/>
    </xf>
    <xf numFmtId="0" fontId="8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39" fontId="0" fillId="0" borderId="0" xfId="21" applyNumberFormat="1" applyFont="1" applyBorder="1">
      <alignment/>
      <protection/>
    </xf>
    <xf numFmtId="37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21" applyFont="1" applyBorder="1">
      <alignment/>
      <protection/>
    </xf>
    <xf numFmtId="37" fontId="0" fillId="0" borderId="0" xfId="21" applyNumberFormat="1" applyFont="1" applyBorder="1">
      <alignment/>
      <protection/>
    </xf>
    <xf numFmtId="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39" fontId="0" fillId="0" borderId="0" xfId="21" applyNumberFormat="1" applyFont="1">
      <alignment/>
      <protection/>
    </xf>
    <xf numFmtId="37" fontId="0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2" fontId="0" fillId="0" borderId="0" xfId="0" applyNumberFormat="1" applyFont="1" applyBorder="1" applyAlignment="1" quotePrefix="1">
      <alignment horizontal="center"/>
    </xf>
    <xf numFmtId="2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39" fontId="0" fillId="0" borderId="2" xfId="21" applyNumberFormat="1" applyFont="1" applyBorder="1">
      <alignment/>
      <protection/>
    </xf>
    <xf numFmtId="37" fontId="0" fillId="0" borderId="2" xfId="21" applyNumberFormat="1" applyFont="1" applyBorder="1">
      <alignment/>
      <protection/>
    </xf>
    <xf numFmtId="37" fontId="0" fillId="0" borderId="2" xfId="0" applyNumberFormat="1" applyFont="1" applyBorder="1" applyAlignment="1">
      <alignment/>
    </xf>
    <xf numFmtId="37" fontId="0" fillId="0" borderId="2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/>
    </xf>
    <xf numFmtId="39" fontId="4" fillId="0" borderId="3" xfId="21" applyNumberFormat="1" applyFont="1" applyBorder="1">
      <alignment/>
      <protection/>
    </xf>
    <xf numFmtId="37" fontId="4" fillId="0" borderId="3" xfId="0" applyNumberFormat="1" applyFont="1" applyBorder="1" applyAlignment="1">
      <alignment/>
    </xf>
    <xf numFmtId="37" fontId="0" fillId="0" borderId="0" xfId="21" applyNumberFormat="1" applyFont="1" applyFill="1" applyBorder="1">
      <alignment/>
      <protection/>
    </xf>
    <xf numFmtId="37" fontId="0" fillId="0" borderId="0" xfId="0" applyNumberFormat="1" applyFont="1" applyFill="1" applyBorder="1" applyAlignment="1">
      <alignment/>
    </xf>
    <xf numFmtId="39" fontId="0" fillId="0" borderId="0" xfId="21" applyNumberFormat="1" applyFont="1" applyFill="1" applyBorder="1">
      <alignment/>
      <protection/>
    </xf>
    <xf numFmtId="0" fontId="0" fillId="0" borderId="0" xfId="21" applyFont="1" applyFill="1" applyBorder="1">
      <alignment/>
      <protection/>
    </xf>
    <xf numFmtId="37" fontId="0" fillId="0" borderId="0" xfId="21" applyNumberFormat="1" applyFont="1" applyFill="1">
      <alignment/>
      <protection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5" fontId="0" fillId="0" borderId="0" xfId="0" applyNumberFormat="1" applyFont="1" applyFill="1" applyAlignment="1">
      <alignment horizontal="center"/>
    </xf>
    <xf numFmtId="39" fontId="0" fillId="0" borderId="0" xfId="21" applyNumberFormat="1" applyFont="1" applyFill="1">
      <alignment/>
      <protection/>
    </xf>
    <xf numFmtId="37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" xfId="0" applyNumberFormat="1" applyFont="1" applyFill="1" applyAlignment="1">
      <alignment horizontal="center"/>
    </xf>
    <xf numFmtId="0" fontId="0" fillId="0" borderId="0" xfId="21" applyFont="1" applyFill="1">
      <alignment/>
      <protection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39" fontId="0" fillId="0" borderId="2" xfId="21" applyNumberFormat="1" applyFont="1" applyFill="1" applyBorder="1">
      <alignment/>
      <protection/>
    </xf>
    <xf numFmtId="37" fontId="0" fillId="0" borderId="1" xfId="0" applyNumberForma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165" fontId="4" fillId="0" borderId="0" xfId="0" applyNumberFormat="1" applyFont="1" applyFill="1" applyAlignment="1">
      <alignment horizontal="center"/>
    </xf>
    <xf numFmtId="39" fontId="4" fillId="0" borderId="0" xfId="21" applyNumberFormat="1" applyFont="1" applyFill="1">
      <alignment/>
      <protection/>
    </xf>
    <xf numFmtId="37" fontId="4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Font="1" applyFill="1" applyAlignment="1">
      <alignment horizontal="left"/>
    </xf>
    <xf numFmtId="166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43" fontId="0" fillId="0" borderId="0" xfId="0" applyNumberFormat="1" applyFont="1" applyFill="1" applyAlignment="1">
      <alignment/>
    </xf>
    <xf numFmtId="37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Iowa ASL GPAMOR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277"/>
  <sheetViews>
    <sheetView tabSelected="1" showOutlineSymbols="0" zoomScale="78" zoomScaleNormal="78" workbookViewId="0" topLeftCell="A1">
      <selection activeCell="A1" sqref="A1"/>
    </sheetView>
  </sheetViews>
  <sheetFormatPr defaultColWidth="8.88671875" defaultRowHeight="15"/>
  <cols>
    <col min="1" max="1" width="9.77734375" style="0" customWidth="1"/>
    <col min="2" max="2" width="2.77734375" style="0" customWidth="1"/>
    <col min="3" max="3" width="51.77734375" style="0" customWidth="1"/>
    <col min="4" max="4" width="3.77734375" style="0" customWidth="1"/>
    <col min="5" max="5" width="11.77734375" style="0" customWidth="1"/>
    <col min="6" max="6" width="3.77734375" style="0" customWidth="1"/>
    <col min="7" max="7" width="9.77734375" style="26" customWidth="1"/>
    <col min="8" max="8" width="3.77734375" style="0" customWidth="1"/>
    <col min="9" max="9" width="17.5546875" style="0" customWidth="1"/>
    <col min="10" max="10" width="3.77734375" style="0" customWidth="1"/>
    <col min="11" max="11" width="15.77734375" style="31" customWidth="1"/>
    <col min="12" max="12" width="3.77734375" style="31" customWidth="1"/>
    <col min="13" max="13" width="14.88671875" style="31" customWidth="1"/>
    <col min="14" max="14" width="3.77734375" style="31" customWidth="1"/>
    <col min="15" max="15" width="12.77734375" style="31" customWidth="1"/>
    <col min="16" max="16" width="3.77734375" style="0" customWidth="1"/>
    <col min="17" max="17" width="11.77734375" style="0" customWidth="1"/>
    <col min="18" max="18" width="3.77734375" style="0" customWidth="1"/>
    <col min="19" max="19" width="12.77734375" style="0" customWidth="1"/>
    <col min="20" max="16384" width="9.77734375" style="0" customWidth="1"/>
  </cols>
  <sheetData>
    <row r="1" spans="1:20" ht="15">
      <c r="A1" s="15"/>
      <c r="B1" s="15"/>
      <c r="C1" s="15"/>
      <c r="D1" s="15"/>
      <c r="E1" s="15"/>
      <c r="F1" s="15"/>
      <c r="G1" s="21"/>
      <c r="H1" s="15"/>
      <c r="I1" s="15"/>
      <c r="J1" s="15"/>
      <c r="K1" s="28"/>
      <c r="L1" s="28"/>
      <c r="M1" s="28"/>
      <c r="N1" s="28"/>
      <c r="O1" s="28"/>
      <c r="P1" s="15"/>
      <c r="Q1" s="15"/>
      <c r="R1" s="15"/>
      <c r="S1" s="15"/>
      <c r="T1" s="15"/>
    </row>
    <row r="2" spans="1:20" ht="15.75">
      <c r="A2" s="35" t="s">
        <v>191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15"/>
    </row>
    <row r="3" spans="1:20" ht="15.75">
      <c r="A3" s="35" t="s">
        <v>192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15"/>
    </row>
    <row r="4" spans="1:20" ht="15.7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15"/>
    </row>
    <row r="5" spans="1:20" ht="15.75">
      <c r="A5" s="35" t="s">
        <v>193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15"/>
    </row>
    <row r="6" spans="1:20" ht="15.75">
      <c r="A6" s="35" t="s">
        <v>194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15"/>
    </row>
    <row r="7" spans="1:20" ht="15.75">
      <c r="A7" s="8"/>
      <c r="B7" s="3"/>
      <c r="C7" s="3"/>
      <c r="D7" s="3"/>
      <c r="E7" s="3"/>
      <c r="F7" s="3"/>
      <c r="G7" s="23"/>
      <c r="H7" s="3"/>
      <c r="I7" s="3"/>
      <c r="J7" s="3"/>
      <c r="K7" s="30"/>
      <c r="L7" s="30"/>
      <c r="M7" s="30"/>
      <c r="N7" s="30"/>
      <c r="O7" s="30"/>
      <c r="P7" s="3"/>
      <c r="Q7" s="3"/>
      <c r="T7" s="15"/>
    </row>
    <row r="8" spans="1:20" ht="15.75">
      <c r="A8" s="8"/>
      <c r="B8" s="19"/>
      <c r="C8" s="19"/>
      <c r="D8" s="19"/>
      <c r="E8" s="19"/>
      <c r="F8" s="19"/>
      <c r="G8" s="22"/>
      <c r="H8" s="19"/>
      <c r="I8" s="19"/>
      <c r="J8" s="19"/>
      <c r="K8" s="29"/>
      <c r="L8" s="29"/>
      <c r="M8" s="29"/>
      <c r="N8" s="29"/>
      <c r="T8" s="15"/>
    </row>
    <row r="9" spans="1:20" ht="15.75">
      <c r="A9" s="15"/>
      <c r="B9" s="12"/>
      <c r="C9" s="4"/>
      <c r="D9" s="10"/>
      <c r="E9" s="10"/>
      <c r="F9" s="10"/>
      <c r="G9" s="24" t="s">
        <v>0</v>
      </c>
      <c r="H9" s="10"/>
      <c r="I9" s="10"/>
      <c r="J9" s="10"/>
      <c r="K9" s="32" t="s">
        <v>1</v>
      </c>
      <c r="L9" s="32"/>
      <c r="M9" s="32"/>
      <c r="N9" s="32"/>
      <c r="O9" s="33" t="s">
        <v>2</v>
      </c>
      <c r="P9" s="3"/>
      <c r="Q9" s="3"/>
      <c r="R9" s="2"/>
      <c r="S9" s="10" t="s">
        <v>3</v>
      </c>
      <c r="T9" s="15"/>
    </row>
    <row r="10" spans="1:20" ht="15.75">
      <c r="A10" s="15"/>
      <c r="B10" s="12"/>
      <c r="C10" s="10"/>
      <c r="D10" s="10"/>
      <c r="E10" s="10" t="s">
        <v>4</v>
      </c>
      <c r="F10" s="10"/>
      <c r="G10" s="24" t="s">
        <v>5</v>
      </c>
      <c r="H10" s="10"/>
      <c r="I10" s="10" t="s">
        <v>6</v>
      </c>
      <c r="J10" s="10"/>
      <c r="K10" s="32" t="s">
        <v>7</v>
      </c>
      <c r="L10" s="32"/>
      <c r="M10" s="32" t="s">
        <v>8</v>
      </c>
      <c r="N10" s="32"/>
      <c r="O10" s="20" t="s">
        <v>9</v>
      </c>
      <c r="P10" s="7"/>
      <c r="Q10" s="6" t="s">
        <v>10</v>
      </c>
      <c r="R10" s="2"/>
      <c r="S10" s="10" t="s">
        <v>11</v>
      </c>
      <c r="T10" s="15"/>
    </row>
    <row r="11" spans="1:20" ht="15.75">
      <c r="A11" s="15"/>
      <c r="B11" s="12"/>
      <c r="C11" s="10" t="s">
        <v>12</v>
      </c>
      <c r="D11" s="10"/>
      <c r="E11" s="10" t="s">
        <v>13</v>
      </c>
      <c r="F11" s="10"/>
      <c r="G11" s="24" t="s">
        <v>14</v>
      </c>
      <c r="H11" s="10"/>
      <c r="I11" s="10" t="s">
        <v>15</v>
      </c>
      <c r="J11" s="10"/>
      <c r="K11" s="32" t="s">
        <v>16</v>
      </c>
      <c r="L11" s="32"/>
      <c r="M11" s="32" t="s">
        <v>17</v>
      </c>
      <c r="N11" s="32"/>
      <c r="O11" s="32" t="s">
        <v>18</v>
      </c>
      <c r="P11" s="10"/>
      <c r="Q11" s="4" t="s">
        <v>19</v>
      </c>
      <c r="R11" s="2"/>
      <c r="S11" s="10" t="s">
        <v>20</v>
      </c>
      <c r="T11" s="15"/>
    </row>
    <row r="12" spans="1:20" ht="15.75">
      <c r="A12" s="15"/>
      <c r="B12" s="12"/>
      <c r="C12" s="20">
        <v>-1</v>
      </c>
      <c r="D12" s="9"/>
      <c r="E12" s="20">
        <v>-2</v>
      </c>
      <c r="F12" s="9"/>
      <c r="G12" s="25">
        <v>-3</v>
      </c>
      <c r="H12" s="9"/>
      <c r="I12" s="20">
        <v>-4</v>
      </c>
      <c r="J12" s="9"/>
      <c r="K12" s="20">
        <v>-5</v>
      </c>
      <c r="L12" s="32"/>
      <c r="M12" s="20">
        <v>-6</v>
      </c>
      <c r="N12" s="32"/>
      <c r="O12" s="20">
        <v>-7</v>
      </c>
      <c r="P12" s="9"/>
      <c r="Q12" s="5" t="s">
        <v>21</v>
      </c>
      <c r="S12" s="5" t="s">
        <v>22</v>
      </c>
      <c r="T12" s="15"/>
    </row>
    <row r="13" spans="1:20" ht="15.75">
      <c r="A13" s="15"/>
      <c r="B13" s="12"/>
      <c r="C13" s="9"/>
      <c r="D13" s="9"/>
      <c r="E13" s="9"/>
      <c r="F13" s="9"/>
      <c r="G13" s="24"/>
      <c r="H13" s="9"/>
      <c r="I13" s="9"/>
      <c r="J13" s="9"/>
      <c r="K13" s="32"/>
      <c r="L13" s="32"/>
      <c r="M13" s="32"/>
      <c r="N13" s="32"/>
      <c r="O13" s="32"/>
      <c r="P13" s="9"/>
      <c r="Q13" s="9"/>
      <c r="S13" s="9"/>
      <c r="T13" s="15"/>
    </row>
    <row r="14" spans="1:20" ht="15.75">
      <c r="A14" s="15"/>
      <c r="C14" s="14" t="s">
        <v>23</v>
      </c>
      <c r="K14" s="28"/>
      <c r="L14" s="28"/>
      <c r="M14" s="28"/>
      <c r="N14" s="28"/>
      <c r="O14" s="28"/>
      <c r="T14" s="15"/>
    </row>
    <row r="15" spans="1:20" ht="15">
      <c r="A15" s="15"/>
      <c r="K15" s="28"/>
      <c r="L15" s="28"/>
      <c r="M15" s="28"/>
      <c r="N15" s="28"/>
      <c r="O15" s="28"/>
      <c r="T15" s="15"/>
    </row>
    <row r="16" spans="1:20" ht="15.75">
      <c r="A16" s="15"/>
      <c r="C16" s="4" t="s">
        <v>24</v>
      </c>
      <c r="K16" s="28"/>
      <c r="L16" s="28"/>
      <c r="M16" s="28"/>
      <c r="N16" s="28"/>
      <c r="O16" s="28"/>
      <c r="Q16" s="16"/>
      <c r="S16" s="17"/>
      <c r="T16" s="15"/>
    </row>
    <row r="17" spans="1:20" ht="15.75">
      <c r="A17" s="15"/>
      <c r="C17" s="6"/>
      <c r="K17" s="28"/>
      <c r="L17" s="28"/>
      <c r="M17" s="28"/>
      <c r="N17" s="28"/>
      <c r="O17" s="28"/>
      <c r="Q17" s="16"/>
      <c r="S17" s="17"/>
      <c r="T17" s="15"/>
    </row>
    <row r="18" spans="1:20" s="47" customFormat="1" ht="15">
      <c r="A18" s="40">
        <v>311</v>
      </c>
      <c r="B18" s="41"/>
      <c r="C18" s="41" t="s">
        <v>27</v>
      </c>
      <c r="D18" s="41"/>
      <c r="E18" s="41"/>
      <c r="F18" s="41"/>
      <c r="G18" s="51"/>
      <c r="H18" s="41"/>
      <c r="I18" s="41"/>
      <c r="J18" s="41"/>
      <c r="K18" s="46"/>
      <c r="L18" s="46"/>
      <c r="M18" s="46"/>
      <c r="N18" s="46"/>
      <c r="O18" s="46"/>
      <c r="T18" s="50"/>
    </row>
    <row r="19" spans="1:20" s="47" customFormat="1" ht="15">
      <c r="A19" s="40"/>
      <c r="B19" s="41"/>
      <c r="C19" s="42" t="s">
        <v>42</v>
      </c>
      <c r="D19" s="41"/>
      <c r="E19" s="43" t="s">
        <v>48</v>
      </c>
      <c r="F19" s="43" t="s">
        <v>195</v>
      </c>
      <c r="G19" s="44">
        <v>-10</v>
      </c>
      <c r="H19" s="41"/>
      <c r="I19" s="45">
        <v>7439094.46</v>
      </c>
      <c r="J19" s="52"/>
      <c r="K19" s="53">
        <v>4585543</v>
      </c>
      <c r="L19" s="53"/>
      <c r="M19" s="53">
        <v>3597459</v>
      </c>
      <c r="N19" s="53"/>
      <c r="O19" s="53">
        <v>290732</v>
      </c>
      <c r="Q19" s="48">
        <f aca="true" t="shared" si="0" ref="Q19:Q25">O19/I19*100</f>
        <v>3.908163843909572</v>
      </c>
      <c r="S19" s="49">
        <f aca="true" t="shared" si="1" ref="S19:S25">ROUND(M19/O19,1)</f>
        <v>12.4</v>
      </c>
      <c r="T19" s="50"/>
    </row>
    <row r="20" spans="1:20" s="47" customFormat="1" ht="15">
      <c r="A20" s="40"/>
      <c r="B20" s="41"/>
      <c r="C20" s="42" t="s">
        <v>43</v>
      </c>
      <c r="D20" s="41"/>
      <c r="E20" s="43" t="s">
        <v>48</v>
      </c>
      <c r="F20" s="43" t="s">
        <v>195</v>
      </c>
      <c r="G20" s="44">
        <v>-10</v>
      </c>
      <c r="H20" s="41"/>
      <c r="I20" s="45">
        <v>5826035.63</v>
      </c>
      <c r="J20" s="52"/>
      <c r="K20" s="53">
        <v>4266971</v>
      </c>
      <c r="L20" s="53"/>
      <c r="M20" s="53">
        <v>2141668</v>
      </c>
      <c r="N20" s="53"/>
      <c r="O20" s="53">
        <v>172879</v>
      </c>
      <c r="Q20" s="48">
        <f t="shared" si="0"/>
        <v>2.967352261112073</v>
      </c>
      <c r="S20" s="49">
        <f t="shared" si="1"/>
        <v>12.4</v>
      </c>
      <c r="T20" s="50"/>
    </row>
    <row r="21" spans="1:20" s="47" customFormat="1" ht="15">
      <c r="A21" s="40"/>
      <c r="B21" s="41"/>
      <c r="C21" s="42" t="s">
        <v>44</v>
      </c>
      <c r="D21" s="41"/>
      <c r="E21" s="43" t="s">
        <v>48</v>
      </c>
      <c r="F21" s="43" t="s">
        <v>195</v>
      </c>
      <c r="G21" s="44">
        <v>-10</v>
      </c>
      <c r="H21" s="41"/>
      <c r="I21" s="45">
        <v>29048534.58</v>
      </c>
      <c r="J21" s="52"/>
      <c r="K21" s="53">
        <v>17922196</v>
      </c>
      <c r="L21" s="53"/>
      <c r="M21" s="53">
        <v>14031192</v>
      </c>
      <c r="N21" s="53"/>
      <c r="O21" s="53">
        <v>812834</v>
      </c>
      <c r="Q21" s="48">
        <f t="shared" si="0"/>
        <v>2.7981927892487857</v>
      </c>
      <c r="S21" s="49">
        <f t="shared" si="1"/>
        <v>17.3</v>
      </c>
      <c r="T21" s="50"/>
    </row>
    <row r="22" spans="1:20" s="47" customFormat="1" ht="15">
      <c r="A22" s="40"/>
      <c r="B22" s="41"/>
      <c r="C22" s="42" t="s">
        <v>45</v>
      </c>
      <c r="D22" s="41"/>
      <c r="E22" s="43" t="s">
        <v>48</v>
      </c>
      <c r="F22" s="43" t="s">
        <v>195</v>
      </c>
      <c r="G22" s="44">
        <v>-10</v>
      </c>
      <c r="H22" s="41"/>
      <c r="I22" s="45">
        <v>26590545.89</v>
      </c>
      <c r="J22" s="52"/>
      <c r="K22" s="53">
        <v>15224462</v>
      </c>
      <c r="L22" s="53"/>
      <c r="M22" s="53">
        <v>14025139</v>
      </c>
      <c r="N22" s="53"/>
      <c r="O22" s="53">
        <v>730032</v>
      </c>
      <c r="Q22" s="48">
        <f t="shared" si="0"/>
        <v>2.7454569869306282</v>
      </c>
      <c r="S22" s="49">
        <f t="shared" si="1"/>
        <v>19.2</v>
      </c>
      <c r="T22" s="50"/>
    </row>
    <row r="23" spans="1:20" s="47" customFormat="1" ht="15">
      <c r="A23" s="40"/>
      <c r="B23" s="41"/>
      <c r="C23" s="42" t="s">
        <v>46</v>
      </c>
      <c r="D23" s="41"/>
      <c r="E23" s="43" t="s">
        <v>48</v>
      </c>
      <c r="F23" s="43" t="s">
        <v>195</v>
      </c>
      <c r="G23" s="44">
        <v>-10</v>
      </c>
      <c r="H23" s="41"/>
      <c r="I23" s="45">
        <v>31349014.09</v>
      </c>
      <c r="J23" s="52"/>
      <c r="K23" s="53">
        <v>23744437</v>
      </c>
      <c r="L23" s="53"/>
      <c r="M23" s="53">
        <v>10739479</v>
      </c>
      <c r="N23" s="53"/>
      <c r="O23" s="53">
        <v>867835</v>
      </c>
      <c r="Q23" s="48">
        <f t="shared" si="0"/>
        <v>2.7683007749734307</v>
      </c>
      <c r="S23" s="49">
        <f t="shared" si="1"/>
        <v>12.4</v>
      </c>
      <c r="T23" s="50"/>
    </row>
    <row r="24" spans="1:20" s="47" customFormat="1" ht="15">
      <c r="A24" s="40"/>
      <c r="B24" s="41"/>
      <c r="C24" s="42" t="s">
        <v>47</v>
      </c>
      <c r="D24" s="41"/>
      <c r="E24" s="43" t="s">
        <v>48</v>
      </c>
      <c r="F24" s="43" t="s">
        <v>195</v>
      </c>
      <c r="G24" s="44">
        <v>-10</v>
      </c>
      <c r="H24" s="41"/>
      <c r="I24" s="45">
        <v>70602621.38</v>
      </c>
      <c r="J24" s="52"/>
      <c r="K24" s="53">
        <v>43304366</v>
      </c>
      <c r="L24" s="53"/>
      <c r="M24" s="53">
        <v>34358517</v>
      </c>
      <c r="N24" s="53"/>
      <c r="O24" s="53">
        <v>1789124</v>
      </c>
      <c r="Q24" s="48">
        <f t="shared" si="0"/>
        <v>2.5340758813621265</v>
      </c>
      <c r="S24" s="49">
        <f t="shared" si="1"/>
        <v>19.2</v>
      </c>
      <c r="T24" s="50"/>
    </row>
    <row r="25" spans="1:20" s="47" customFormat="1" ht="15">
      <c r="A25" s="40"/>
      <c r="B25" s="41"/>
      <c r="C25" s="42" t="s">
        <v>218</v>
      </c>
      <c r="D25" s="41"/>
      <c r="E25" s="43" t="s">
        <v>48</v>
      </c>
      <c r="F25" s="43" t="s">
        <v>195</v>
      </c>
      <c r="G25" s="44">
        <v>-10</v>
      </c>
      <c r="H25" s="41"/>
      <c r="I25" s="74">
        <v>6178022.75</v>
      </c>
      <c r="J25" s="52"/>
      <c r="K25" s="75">
        <v>531268</v>
      </c>
      <c r="L25" s="53"/>
      <c r="M25" s="75">
        <v>6264557</v>
      </c>
      <c r="N25" s="53"/>
      <c r="O25" s="75">
        <v>196196</v>
      </c>
      <c r="Q25" s="48">
        <f t="shared" si="0"/>
        <v>3.175708603533388</v>
      </c>
      <c r="S25" s="49">
        <f t="shared" si="1"/>
        <v>31.9</v>
      </c>
      <c r="T25" s="50"/>
    </row>
    <row r="26" spans="1:20" s="47" customFormat="1" ht="15">
      <c r="A26" s="40"/>
      <c r="B26" s="41"/>
      <c r="C26" s="42"/>
      <c r="D26" s="41"/>
      <c r="E26" s="43"/>
      <c r="F26" s="43"/>
      <c r="G26" s="44"/>
      <c r="H26" s="41"/>
      <c r="I26" s="45"/>
      <c r="J26" s="52"/>
      <c r="K26" s="53"/>
      <c r="L26" s="53"/>
      <c r="M26" s="53"/>
      <c r="N26" s="53"/>
      <c r="O26" s="53"/>
      <c r="Q26" s="48"/>
      <c r="S26" s="49"/>
      <c r="T26" s="50"/>
    </row>
    <row r="27" spans="1:20" s="47" customFormat="1" ht="15">
      <c r="A27" s="40"/>
      <c r="B27" s="41"/>
      <c r="C27" s="39" t="s">
        <v>197</v>
      </c>
      <c r="D27" s="41"/>
      <c r="E27" s="43"/>
      <c r="F27" s="43"/>
      <c r="G27" s="44"/>
      <c r="H27" s="41"/>
      <c r="I27" s="45">
        <f>SUM(I19:I26)</f>
        <v>177033868.78</v>
      </c>
      <c r="J27" s="52"/>
      <c r="K27" s="53">
        <f>SUM(K19:K26)</f>
        <v>109579243</v>
      </c>
      <c r="L27" s="53"/>
      <c r="M27" s="53">
        <f>SUM(M19:M26)</f>
        <v>85158011</v>
      </c>
      <c r="N27" s="53"/>
      <c r="O27" s="53">
        <f>SUM(O19:O26)</f>
        <v>4859632</v>
      </c>
      <c r="Q27" s="48">
        <f aca="true" t="shared" si="2" ref="Q27:Q67">O27/I27*100</f>
        <v>2.745029543493209</v>
      </c>
      <c r="S27" s="49">
        <f aca="true" t="shared" si="3" ref="S27:S67">ROUND(M27/O27,1)</f>
        <v>17.5</v>
      </c>
      <c r="T27" s="50"/>
    </row>
    <row r="28" spans="1:20" s="47" customFormat="1" ht="15">
      <c r="A28" s="40"/>
      <c r="B28" s="41"/>
      <c r="C28" s="42"/>
      <c r="D28" s="41"/>
      <c r="E28" s="43"/>
      <c r="F28" s="43"/>
      <c r="G28" s="44"/>
      <c r="H28" s="41"/>
      <c r="I28" s="45"/>
      <c r="J28" s="52"/>
      <c r="K28" s="53"/>
      <c r="L28" s="53"/>
      <c r="M28" s="53"/>
      <c r="N28" s="53"/>
      <c r="O28" s="53"/>
      <c r="Q28" s="48"/>
      <c r="S28" s="49"/>
      <c r="T28" s="50"/>
    </row>
    <row r="29" spans="1:20" s="47" customFormat="1" ht="15">
      <c r="A29" s="40">
        <v>312</v>
      </c>
      <c r="B29" s="41"/>
      <c r="C29" s="42" t="s">
        <v>49</v>
      </c>
      <c r="D29" s="41"/>
      <c r="E29" s="43"/>
      <c r="F29" s="43"/>
      <c r="G29" s="44"/>
      <c r="H29" s="41"/>
      <c r="I29" s="45"/>
      <c r="J29" s="52"/>
      <c r="K29" s="53"/>
      <c r="L29" s="53"/>
      <c r="M29" s="53"/>
      <c r="N29" s="53"/>
      <c r="O29" s="53"/>
      <c r="Q29" s="48"/>
      <c r="S29" s="49"/>
      <c r="T29" s="50"/>
    </row>
    <row r="30" spans="1:20" s="47" customFormat="1" ht="15">
      <c r="A30" s="40"/>
      <c r="B30" s="41"/>
      <c r="C30" s="42" t="s">
        <v>50</v>
      </c>
      <c r="D30" s="41"/>
      <c r="E30" s="43" t="s">
        <v>57</v>
      </c>
      <c r="F30" s="43" t="s">
        <v>195</v>
      </c>
      <c r="G30" s="44">
        <v>-10</v>
      </c>
      <c r="H30" s="41"/>
      <c r="I30" s="45">
        <v>57923526.18</v>
      </c>
      <c r="J30" s="52"/>
      <c r="K30" s="53">
        <v>38212872</v>
      </c>
      <c r="L30" s="53"/>
      <c r="M30" s="53">
        <v>25503005</v>
      </c>
      <c r="N30" s="53"/>
      <c r="O30" s="53">
        <v>2111053</v>
      </c>
      <c r="Q30" s="48">
        <f t="shared" si="2"/>
        <v>3.6445519449900314</v>
      </c>
      <c r="S30" s="49">
        <f t="shared" si="3"/>
        <v>12.1</v>
      </c>
      <c r="T30" s="50"/>
    </row>
    <row r="31" spans="1:20" s="47" customFormat="1" ht="15">
      <c r="A31" s="40"/>
      <c r="B31" s="41"/>
      <c r="C31" s="42" t="s">
        <v>51</v>
      </c>
      <c r="D31" s="41"/>
      <c r="E31" s="43" t="s">
        <v>57</v>
      </c>
      <c r="F31" s="43" t="s">
        <v>195</v>
      </c>
      <c r="G31" s="44">
        <v>-10</v>
      </c>
      <c r="H31" s="41"/>
      <c r="I31" s="45">
        <v>50275608.68</v>
      </c>
      <c r="J31" s="52"/>
      <c r="K31" s="53">
        <v>32050678</v>
      </c>
      <c r="L31" s="53"/>
      <c r="M31" s="53">
        <v>23252489</v>
      </c>
      <c r="N31" s="53"/>
      <c r="O31" s="53">
        <v>1925034</v>
      </c>
      <c r="Q31" s="48">
        <f t="shared" si="2"/>
        <v>3.8289620962178277</v>
      </c>
      <c r="S31" s="49">
        <f t="shared" si="3"/>
        <v>12.1</v>
      </c>
      <c r="T31" s="50"/>
    </row>
    <row r="32" spans="1:20" s="47" customFormat="1" ht="15">
      <c r="A32" s="40"/>
      <c r="B32" s="41"/>
      <c r="C32" s="42" t="s">
        <v>52</v>
      </c>
      <c r="D32" s="41"/>
      <c r="E32" s="43" t="s">
        <v>57</v>
      </c>
      <c r="F32" s="43" t="s">
        <v>195</v>
      </c>
      <c r="G32" s="44">
        <v>-10</v>
      </c>
      <c r="H32" s="41"/>
      <c r="I32" s="45">
        <v>120026660.81</v>
      </c>
      <c r="J32" s="52"/>
      <c r="K32" s="53">
        <v>76142837</v>
      </c>
      <c r="L32" s="53"/>
      <c r="M32" s="53">
        <v>55886493</v>
      </c>
      <c r="N32" s="53"/>
      <c r="O32" s="53">
        <v>3370111</v>
      </c>
      <c r="Q32" s="48">
        <f t="shared" si="2"/>
        <v>2.807802014366478</v>
      </c>
      <c r="S32" s="49">
        <f t="shared" si="3"/>
        <v>16.6</v>
      </c>
      <c r="T32" s="50"/>
    </row>
    <row r="33" spans="1:20" s="47" customFormat="1" ht="15">
      <c r="A33" s="40"/>
      <c r="B33" s="41"/>
      <c r="C33" s="42" t="s">
        <v>53</v>
      </c>
      <c r="D33" s="41"/>
      <c r="E33" s="43" t="s">
        <v>57</v>
      </c>
      <c r="F33" s="43" t="s">
        <v>195</v>
      </c>
      <c r="G33" s="44">
        <v>-10</v>
      </c>
      <c r="H33" s="41"/>
      <c r="I33" s="45">
        <v>108107974.69</v>
      </c>
      <c r="J33" s="52"/>
      <c r="K33" s="53">
        <v>59659731</v>
      </c>
      <c r="L33" s="53"/>
      <c r="M33" s="53">
        <v>59259040</v>
      </c>
      <c r="N33" s="53"/>
      <c r="O33" s="53">
        <v>3219466</v>
      </c>
      <c r="Q33" s="48">
        <f t="shared" si="2"/>
        <v>2.978009725213917</v>
      </c>
      <c r="S33" s="49">
        <f t="shared" si="3"/>
        <v>18.4</v>
      </c>
      <c r="T33" s="50"/>
    </row>
    <row r="34" spans="1:20" s="47" customFormat="1" ht="15">
      <c r="A34" s="40"/>
      <c r="B34" s="41"/>
      <c r="C34" s="42" t="s">
        <v>54</v>
      </c>
      <c r="D34" s="41"/>
      <c r="E34" s="43" t="s">
        <v>57</v>
      </c>
      <c r="F34" s="43" t="s">
        <v>195</v>
      </c>
      <c r="G34" s="44">
        <v>-10</v>
      </c>
      <c r="H34" s="41"/>
      <c r="I34" s="45">
        <v>7804511.14</v>
      </c>
      <c r="J34" s="52"/>
      <c r="K34" s="53">
        <v>6116626</v>
      </c>
      <c r="L34" s="53"/>
      <c r="M34" s="53">
        <v>2468336</v>
      </c>
      <c r="N34" s="53"/>
      <c r="O34" s="53">
        <v>207254</v>
      </c>
      <c r="Q34" s="48">
        <f t="shared" si="2"/>
        <v>2.6555667136891294</v>
      </c>
      <c r="S34" s="49">
        <f t="shared" si="3"/>
        <v>11.9</v>
      </c>
      <c r="T34" s="50"/>
    </row>
    <row r="35" spans="1:20" s="47" customFormat="1" ht="15">
      <c r="A35" s="40"/>
      <c r="B35" s="41"/>
      <c r="C35" s="41" t="s">
        <v>55</v>
      </c>
      <c r="D35" s="41"/>
      <c r="E35" s="43" t="s">
        <v>57</v>
      </c>
      <c r="F35" s="43" t="s">
        <v>195</v>
      </c>
      <c r="G35" s="44">
        <v>-10</v>
      </c>
      <c r="H35" s="41"/>
      <c r="I35" s="45">
        <v>18959641.49</v>
      </c>
      <c r="J35" s="41"/>
      <c r="K35" s="46">
        <v>11549952</v>
      </c>
      <c r="L35" s="46"/>
      <c r="M35" s="46">
        <v>9305653</v>
      </c>
      <c r="N35" s="46"/>
      <c r="O35" s="46">
        <v>508067</v>
      </c>
      <c r="Q35" s="48">
        <f t="shared" si="2"/>
        <v>2.6797289403809295</v>
      </c>
      <c r="S35" s="49">
        <f t="shared" si="3"/>
        <v>18.3</v>
      </c>
      <c r="T35" s="50"/>
    </row>
    <row r="36" spans="1:20" s="47" customFormat="1" ht="15">
      <c r="A36" s="40"/>
      <c r="B36" s="41"/>
      <c r="C36" s="42" t="s">
        <v>56</v>
      </c>
      <c r="D36" s="41"/>
      <c r="E36" s="43" t="s">
        <v>57</v>
      </c>
      <c r="F36" s="43" t="s">
        <v>195</v>
      </c>
      <c r="G36" s="44">
        <v>-10</v>
      </c>
      <c r="H36" s="41"/>
      <c r="I36" s="45">
        <v>42748413.6</v>
      </c>
      <c r="J36" s="41"/>
      <c r="K36" s="46">
        <v>25989705</v>
      </c>
      <c r="L36" s="46"/>
      <c r="M36" s="46">
        <v>21033550</v>
      </c>
      <c r="N36" s="46"/>
      <c r="O36" s="46">
        <v>1023033</v>
      </c>
      <c r="Q36" s="48">
        <f t="shared" si="2"/>
        <v>2.393148455923052</v>
      </c>
      <c r="S36" s="49">
        <f t="shared" si="3"/>
        <v>20.6</v>
      </c>
      <c r="T36" s="50"/>
    </row>
    <row r="37" spans="1:20" s="47" customFormat="1" ht="15">
      <c r="A37" s="40"/>
      <c r="B37" s="41"/>
      <c r="C37" s="42" t="s">
        <v>218</v>
      </c>
      <c r="D37" s="41"/>
      <c r="E37" s="43" t="s">
        <v>57</v>
      </c>
      <c r="F37" s="43" t="s">
        <v>195</v>
      </c>
      <c r="G37" s="44">
        <v>-10</v>
      </c>
      <c r="H37" s="41"/>
      <c r="I37" s="74">
        <v>17970988.13</v>
      </c>
      <c r="J37" s="41"/>
      <c r="K37" s="76">
        <v>1543539</v>
      </c>
      <c r="L37" s="46"/>
      <c r="M37" s="76">
        <v>18224548</v>
      </c>
      <c r="N37" s="46"/>
      <c r="O37" s="76">
        <v>599870</v>
      </c>
      <c r="Q37" s="48">
        <f t="shared" si="2"/>
        <v>3.3379911870210552</v>
      </c>
      <c r="S37" s="49">
        <f t="shared" si="3"/>
        <v>30.4</v>
      </c>
      <c r="T37" s="50"/>
    </row>
    <row r="38" spans="1:20" s="47" customFormat="1" ht="15">
      <c r="A38" s="40"/>
      <c r="B38" s="41"/>
      <c r="C38" s="41"/>
      <c r="D38" s="41"/>
      <c r="E38" s="41"/>
      <c r="F38" s="41"/>
      <c r="G38" s="51"/>
      <c r="H38" s="41"/>
      <c r="I38" s="45"/>
      <c r="J38" s="41"/>
      <c r="K38" s="46"/>
      <c r="L38" s="46"/>
      <c r="M38" s="46"/>
      <c r="N38" s="46"/>
      <c r="O38" s="46"/>
      <c r="Q38" s="48"/>
      <c r="S38" s="49"/>
      <c r="T38" s="50"/>
    </row>
    <row r="39" spans="1:20" s="47" customFormat="1" ht="15">
      <c r="A39" s="40"/>
      <c r="B39" s="41"/>
      <c r="C39" s="39" t="s">
        <v>198</v>
      </c>
      <c r="D39" s="41"/>
      <c r="E39" s="43"/>
      <c r="F39" s="43"/>
      <c r="G39" s="44"/>
      <c r="H39" s="41"/>
      <c r="I39" s="45">
        <f>SUM(I30:I38)</f>
        <v>423817324.72</v>
      </c>
      <c r="J39" s="52"/>
      <c r="K39" s="53">
        <f>SUM(K30:K38)</f>
        <v>251265940</v>
      </c>
      <c r="L39" s="53"/>
      <c r="M39" s="53">
        <f>SUM(M30:M38)</f>
        <v>214933114</v>
      </c>
      <c r="N39" s="53"/>
      <c r="O39" s="53">
        <f>SUM(O30:O38)</f>
        <v>12963888</v>
      </c>
      <c r="Q39" s="48">
        <f t="shared" si="2"/>
        <v>3.058838618398799</v>
      </c>
      <c r="S39" s="49">
        <f t="shared" si="3"/>
        <v>16.6</v>
      </c>
      <c r="T39" s="50"/>
    </row>
    <row r="40" spans="1:20" s="47" customFormat="1" ht="15">
      <c r="A40" s="40"/>
      <c r="B40" s="41"/>
      <c r="C40" s="42"/>
      <c r="D40" s="41"/>
      <c r="E40" s="43"/>
      <c r="F40" s="43"/>
      <c r="G40" s="44"/>
      <c r="H40" s="41"/>
      <c r="I40" s="45"/>
      <c r="J40" s="52"/>
      <c r="K40" s="53"/>
      <c r="L40" s="53"/>
      <c r="M40" s="53"/>
      <c r="N40" s="53"/>
      <c r="O40" s="53"/>
      <c r="Q40" s="48"/>
      <c r="S40" s="49"/>
      <c r="T40" s="50"/>
    </row>
    <row r="41" spans="1:20" s="47" customFormat="1" ht="15">
      <c r="A41" s="40">
        <v>314</v>
      </c>
      <c r="B41" s="41"/>
      <c r="C41" s="42" t="s">
        <v>58</v>
      </c>
      <c r="D41" s="41"/>
      <c r="E41" s="43"/>
      <c r="F41" s="43"/>
      <c r="G41" s="44"/>
      <c r="H41" s="41"/>
      <c r="I41" s="45"/>
      <c r="J41" s="52"/>
      <c r="K41" s="53"/>
      <c r="L41" s="53"/>
      <c r="M41" s="53"/>
      <c r="N41" s="53"/>
      <c r="O41" s="53"/>
      <c r="Q41" s="48"/>
      <c r="S41" s="49"/>
      <c r="T41" s="50"/>
    </row>
    <row r="42" spans="1:20" s="47" customFormat="1" ht="15">
      <c r="A42" s="40"/>
      <c r="B42" s="41"/>
      <c r="C42" s="42" t="s">
        <v>59</v>
      </c>
      <c r="D42" s="41"/>
      <c r="E42" s="43" t="s">
        <v>66</v>
      </c>
      <c r="F42" s="43" t="s">
        <v>195</v>
      </c>
      <c r="G42" s="44">
        <v>-10</v>
      </c>
      <c r="H42" s="41"/>
      <c r="I42" s="45">
        <v>21474560.5</v>
      </c>
      <c r="J42" s="52"/>
      <c r="K42" s="53">
        <v>9917384</v>
      </c>
      <c r="L42" s="53"/>
      <c r="M42" s="53">
        <v>13704633</v>
      </c>
      <c r="N42" s="53"/>
      <c r="O42" s="53">
        <v>1117277</v>
      </c>
      <c r="Q42" s="48">
        <f t="shared" si="2"/>
        <v>5.202793323756265</v>
      </c>
      <c r="S42" s="49">
        <f t="shared" si="3"/>
        <v>12.3</v>
      </c>
      <c r="T42" s="50"/>
    </row>
    <row r="43" spans="1:20" s="47" customFormat="1" ht="15">
      <c r="A43" s="40"/>
      <c r="B43" s="41"/>
      <c r="C43" s="42" t="s">
        <v>60</v>
      </c>
      <c r="D43" s="41"/>
      <c r="E43" s="43" t="s">
        <v>66</v>
      </c>
      <c r="F43" s="43" t="s">
        <v>195</v>
      </c>
      <c r="G43" s="44">
        <v>-10</v>
      </c>
      <c r="H43" s="41"/>
      <c r="I43" s="45">
        <v>18439808.63</v>
      </c>
      <c r="J43" s="52"/>
      <c r="K43" s="53">
        <v>8923118</v>
      </c>
      <c r="L43" s="53"/>
      <c r="M43" s="53">
        <v>11360671</v>
      </c>
      <c r="N43" s="53"/>
      <c r="O43" s="53">
        <v>928005</v>
      </c>
      <c r="Q43" s="48">
        <f t="shared" si="2"/>
        <v>5.032617304336959</v>
      </c>
      <c r="S43" s="49">
        <f t="shared" si="3"/>
        <v>12.2</v>
      </c>
      <c r="T43" s="50"/>
    </row>
    <row r="44" spans="1:20" s="47" customFormat="1" ht="15">
      <c r="A44" s="40"/>
      <c r="B44" s="41"/>
      <c r="C44" s="42" t="s">
        <v>61</v>
      </c>
      <c r="D44" s="41"/>
      <c r="E44" s="43" t="s">
        <v>66</v>
      </c>
      <c r="F44" s="43" t="s">
        <v>195</v>
      </c>
      <c r="G44" s="44">
        <v>-10</v>
      </c>
      <c r="H44" s="41"/>
      <c r="I44" s="45">
        <v>39374273.69</v>
      </c>
      <c r="J44" s="52"/>
      <c r="K44" s="53">
        <v>18146387</v>
      </c>
      <c r="L44" s="53"/>
      <c r="M44" s="53">
        <v>25165313</v>
      </c>
      <c r="N44" s="53"/>
      <c r="O44" s="53">
        <v>1484106</v>
      </c>
      <c r="Q44" s="48">
        <f t="shared" si="2"/>
        <v>3.769227622291158</v>
      </c>
      <c r="S44" s="49">
        <f t="shared" si="3"/>
        <v>17</v>
      </c>
      <c r="T44" s="50"/>
    </row>
    <row r="45" spans="1:20" s="47" customFormat="1" ht="15">
      <c r="A45" s="40"/>
      <c r="B45" s="41"/>
      <c r="C45" s="42" t="s">
        <v>62</v>
      </c>
      <c r="D45" s="41"/>
      <c r="E45" s="43" t="s">
        <v>66</v>
      </c>
      <c r="F45" s="43" t="s">
        <v>195</v>
      </c>
      <c r="G45" s="44">
        <v>-10</v>
      </c>
      <c r="H45" s="41"/>
      <c r="I45" s="45">
        <v>37400011.3</v>
      </c>
      <c r="J45" s="52"/>
      <c r="K45" s="53">
        <v>15834655</v>
      </c>
      <c r="L45" s="53"/>
      <c r="M45" s="53">
        <v>25305360</v>
      </c>
      <c r="N45" s="53"/>
      <c r="O45" s="53">
        <v>1342320</v>
      </c>
      <c r="Q45" s="48">
        <f t="shared" si="2"/>
        <v>3.589089824686764</v>
      </c>
      <c r="S45" s="49">
        <f t="shared" si="3"/>
        <v>18.9</v>
      </c>
      <c r="T45" s="50"/>
    </row>
    <row r="46" spans="1:20" s="47" customFormat="1" ht="15">
      <c r="A46" s="40"/>
      <c r="B46" s="41"/>
      <c r="C46" s="42" t="s">
        <v>63</v>
      </c>
      <c r="D46" s="41"/>
      <c r="E46" s="43" t="s">
        <v>66</v>
      </c>
      <c r="F46" s="43" t="s">
        <v>195</v>
      </c>
      <c r="G46" s="44">
        <v>-10</v>
      </c>
      <c r="H46" s="41"/>
      <c r="I46" s="45">
        <v>3845455.75</v>
      </c>
      <c r="J46" s="52"/>
      <c r="K46" s="53">
        <v>2999274</v>
      </c>
      <c r="L46" s="53"/>
      <c r="M46" s="53">
        <v>1230727</v>
      </c>
      <c r="N46" s="53"/>
      <c r="O46" s="53">
        <v>102030</v>
      </c>
      <c r="Q46" s="48">
        <f t="shared" si="2"/>
        <v>2.653261580243122</v>
      </c>
      <c r="S46" s="49">
        <f t="shared" si="3"/>
        <v>12.1</v>
      </c>
      <c r="T46" s="50"/>
    </row>
    <row r="47" spans="1:20" s="47" customFormat="1" ht="15">
      <c r="A47" s="40"/>
      <c r="B47" s="41"/>
      <c r="C47" s="42" t="s">
        <v>64</v>
      </c>
      <c r="D47" s="41"/>
      <c r="E47" s="43" t="s">
        <v>66</v>
      </c>
      <c r="F47" s="43" t="s">
        <v>195</v>
      </c>
      <c r="G47" s="44">
        <v>-10</v>
      </c>
      <c r="H47" s="41"/>
      <c r="I47" s="45">
        <v>13373.04</v>
      </c>
      <c r="J47" s="52"/>
      <c r="K47" s="53">
        <v>-109199</v>
      </c>
      <c r="L47" s="53"/>
      <c r="M47" s="53">
        <v>123908</v>
      </c>
      <c r="N47" s="53"/>
      <c r="O47" s="53">
        <v>6590</v>
      </c>
      <c r="Q47" s="48">
        <f t="shared" si="2"/>
        <v>49.27824937336611</v>
      </c>
      <c r="S47" s="49">
        <f t="shared" si="3"/>
        <v>18.8</v>
      </c>
      <c r="T47" s="50"/>
    </row>
    <row r="48" spans="1:20" s="47" customFormat="1" ht="15">
      <c r="A48" s="40"/>
      <c r="B48" s="41"/>
      <c r="C48" s="42" t="s">
        <v>65</v>
      </c>
      <c r="D48" s="41"/>
      <c r="E48" s="43" t="s">
        <v>66</v>
      </c>
      <c r="F48" s="43" t="s">
        <v>195</v>
      </c>
      <c r="G48" s="44">
        <v>-10</v>
      </c>
      <c r="H48" s="41"/>
      <c r="I48" s="45">
        <v>20328750.93</v>
      </c>
      <c r="J48" s="52"/>
      <c r="K48" s="53">
        <v>12259410</v>
      </c>
      <c r="L48" s="53"/>
      <c r="M48" s="53">
        <v>10102216</v>
      </c>
      <c r="N48" s="53"/>
      <c r="O48" s="53">
        <v>483128</v>
      </c>
      <c r="Q48" s="48">
        <f t="shared" si="2"/>
        <v>2.376574938930594</v>
      </c>
      <c r="S48" s="49">
        <f t="shared" si="3"/>
        <v>20.9</v>
      </c>
      <c r="T48" s="50"/>
    </row>
    <row r="49" spans="1:20" s="47" customFormat="1" ht="15">
      <c r="A49" s="40"/>
      <c r="B49" s="41"/>
      <c r="C49" s="42" t="s">
        <v>218</v>
      </c>
      <c r="D49" s="41"/>
      <c r="E49" s="43" t="s">
        <v>66</v>
      </c>
      <c r="F49" s="43" t="s">
        <v>195</v>
      </c>
      <c r="G49" s="44">
        <v>-10</v>
      </c>
      <c r="H49" s="41"/>
      <c r="I49" s="74">
        <v>15800824.04</v>
      </c>
      <c r="J49" s="52"/>
      <c r="K49" s="75">
        <v>1361602</v>
      </c>
      <c r="L49" s="53"/>
      <c r="M49" s="75">
        <v>16019304</v>
      </c>
      <c r="N49" s="53"/>
      <c r="O49" s="75">
        <v>514263</v>
      </c>
      <c r="Q49" s="48">
        <f t="shared" si="2"/>
        <v>3.2546593690185794</v>
      </c>
      <c r="S49" s="49">
        <f t="shared" si="3"/>
        <v>31.2</v>
      </c>
      <c r="T49" s="50"/>
    </row>
    <row r="50" spans="1:20" s="47" customFormat="1" ht="15">
      <c r="A50" s="40"/>
      <c r="B50" s="41"/>
      <c r="C50" s="42"/>
      <c r="D50" s="41"/>
      <c r="E50" s="43"/>
      <c r="F50" s="43"/>
      <c r="G50" s="44"/>
      <c r="H50" s="41"/>
      <c r="I50" s="45"/>
      <c r="J50" s="52"/>
      <c r="K50" s="53"/>
      <c r="L50" s="53"/>
      <c r="M50" s="53"/>
      <c r="N50" s="53"/>
      <c r="O50" s="53"/>
      <c r="Q50" s="48"/>
      <c r="S50" s="49"/>
      <c r="T50" s="50"/>
    </row>
    <row r="51" spans="1:20" s="47" customFormat="1" ht="15">
      <c r="A51" s="40"/>
      <c r="B51" s="41"/>
      <c r="C51" s="39" t="s">
        <v>199</v>
      </c>
      <c r="D51" s="41"/>
      <c r="E51" s="43"/>
      <c r="F51" s="43"/>
      <c r="G51" s="44"/>
      <c r="H51" s="41"/>
      <c r="I51" s="45">
        <f>SUM(I42:I50)</f>
        <v>156677057.88</v>
      </c>
      <c r="J51" s="52"/>
      <c r="K51" s="53">
        <f>SUM(K42:K50)</f>
        <v>69332631</v>
      </c>
      <c r="L51" s="53"/>
      <c r="M51" s="53">
        <f>SUM(M42:M50)</f>
        <v>103012132</v>
      </c>
      <c r="N51" s="53"/>
      <c r="O51" s="53">
        <f>SUM(O42:O50)</f>
        <v>5977719</v>
      </c>
      <c r="Q51" s="48">
        <f t="shared" si="2"/>
        <v>3.8153122613384625</v>
      </c>
      <c r="S51" s="49">
        <f t="shared" si="3"/>
        <v>17.2</v>
      </c>
      <c r="T51" s="50"/>
    </row>
    <row r="52" spans="1:20" s="47" customFormat="1" ht="15">
      <c r="A52" s="40"/>
      <c r="B52" s="41"/>
      <c r="C52" s="42"/>
      <c r="D52" s="41"/>
      <c r="E52" s="43"/>
      <c r="F52" s="43"/>
      <c r="G52" s="44"/>
      <c r="H52" s="41"/>
      <c r="I52" s="45"/>
      <c r="J52" s="52"/>
      <c r="K52" s="53"/>
      <c r="L52" s="53"/>
      <c r="M52" s="53"/>
      <c r="N52" s="53"/>
      <c r="O52" s="53"/>
      <c r="Q52" s="48"/>
      <c r="S52" s="49"/>
      <c r="T52" s="50"/>
    </row>
    <row r="53" spans="1:20" s="47" customFormat="1" ht="15">
      <c r="A53" s="40">
        <v>315</v>
      </c>
      <c r="B53" s="41"/>
      <c r="C53" s="42" t="s">
        <v>67</v>
      </c>
      <c r="D53" s="41"/>
      <c r="E53" s="43"/>
      <c r="F53" s="43"/>
      <c r="G53" s="44"/>
      <c r="H53" s="41"/>
      <c r="I53" s="45"/>
      <c r="J53" s="52"/>
      <c r="K53" s="53"/>
      <c r="L53" s="53"/>
      <c r="M53" s="53"/>
      <c r="N53" s="53"/>
      <c r="O53" s="53"/>
      <c r="Q53" s="48"/>
      <c r="S53" s="49"/>
      <c r="T53" s="50"/>
    </row>
    <row r="54" spans="1:20" s="47" customFormat="1" ht="15">
      <c r="A54" s="40"/>
      <c r="B54" s="41"/>
      <c r="C54" s="42" t="s">
        <v>68</v>
      </c>
      <c r="D54" s="41"/>
      <c r="E54" s="43" t="s">
        <v>75</v>
      </c>
      <c r="F54" s="43" t="s">
        <v>195</v>
      </c>
      <c r="G54" s="44">
        <v>0</v>
      </c>
      <c r="H54" s="41"/>
      <c r="I54" s="45">
        <v>7180381.66</v>
      </c>
      <c r="J54" s="52"/>
      <c r="K54" s="53">
        <v>5475648</v>
      </c>
      <c r="L54" s="53"/>
      <c r="M54" s="53">
        <v>1704735</v>
      </c>
      <c r="N54" s="53"/>
      <c r="O54" s="53">
        <v>141212</v>
      </c>
      <c r="Q54" s="48">
        <f t="shared" si="2"/>
        <v>1.9666364085721872</v>
      </c>
      <c r="S54" s="49">
        <f t="shared" si="3"/>
        <v>12.1</v>
      </c>
      <c r="T54" s="50"/>
    </row>
    <row r="55" spans="1:20" s="47" customFormat="1" ht="15">
      <c r="A55" s="40"/>
      <c r="B55" s="41"/>
      <c r="C55" s="41" t="s">
        <v>69</v>
      </c>
      <c r="D55" s="41"/>
      <c r="E55" s="43" t="s">
        <v>75</v>
      </c>
      <c r="F55" s="43" t="s">
        <v>195</v>
      </c>
      <c r="G55" s="44">
        <v>0</v>
      </c>
      <c r="H55" s="41"/>
      <c r="I55" s="45">
        <v>5070990.12</v>
      </c>
      <c r="J55" s="41"/>
      <c r="K55" s="46">
        <v>3260175</v>
      </c>
      <c r="L55" s="46"/>
      <c r="M55" s="46">
        <v>1810816</v>
      </c>
      <c r="N55" s="46"/>
      <c r="O55" s="46">
        <v>148363</v>
      </c>
      <c r="Q55" s="48">
        <f t="shared" si="2"/>
        <v>2.9257205494220133</v>
      </c>
      <c r="S55" s="49">
        <f t="shared" si="3"/>
        <v>12.2</v>
      </c>
      <c r="T55" s="50"/>
    </row>
    <row r="56" spans="1:20" s="47" customFormat="1" ht="15">
      <c r="A56" s="40"/>
      <c r="B56" s="41"/>
      <c r="C56" s="42" t="s">
        <v>70</v>
      </c>
      <c r="D56" s="41"/>
      <c r="E56" s="43" t="s">
        <v>75</v>
      </c>
      <c r="F56" s="43" t="s">
        <v>195</v>
      </c>
      <c r="G56" s="44">
        <v>0</v>
      </c>
      <c r="H56" s="41"/>
      <c r="I56" s="45">
        <v>6467681.73</v>
      </c>
      <c r="J56" s="41"/>
      <c r="K56" s="46">
        <v>3720215</v>
      </c>
      <c r="L56" s="46"/>
      <c r="M56" s="46">
        <v>2747466</v>
      </c>
      <c r="N56" s="46"/>
      <c r="O56" s="46">
        <v>161794</v>
      </c>
      <c r="Q56" s="48">
        <f t="shared" si="2"/>
        <v>2.501576403327441</v>
      </c>
      <c r="S56" s="49">
        <f t="shared" si="3"/>
        <v>17</v>
      </c>
      <c r="T56" s="50"/>
    </row>
    <row r="57" spans="1:20" s="47" customFormat="1" ht="15">
      <c r="A57" s="40"/>
      <c r="B57" s="41"/>
      <c r="C57" s="42" t="s">
        <v>71</v>
      </c>
      <c r="D57" s="41"/>
      <c r="E57" s="43" t="s">
        <v>75</v>
      </c>
      <c r="F57" s="43" t="s">
        <v>195</v>
      </c>
      <c r="G57" s="44">
        <v>0</v>
      </c>
      <c r="H57" s="41"/>
      <c r="I57" s="45">
        <v>5668758.41</v>
      </c>
      <c r="J57" s="41"/>
      <c r="K57" s="46">
        <v>2940241</v>
      </c>
      <c r="L57" s="46"/>
      <c r="M57" s="46">
        <v>2728516</v>
      </c>
      <c r="N57" s="46"/>
      <c r="O57" s="46">
        <v>144238</v>
      </c>
      <c r="Q57" s="48">
        <f t="shared" si="2"/>
        <v>2.5444372394765717</v>
      </c>
      <c r="S57" s="49">
        <f t="shared" si="3"/>
        <v>18.9</v>
      </c>
      <c r="T57" s="50"/>
    </row>
    <row r="58" spans="1:20" s="47" customFormat="1" ht="15">
      <c r="A58" s="40"/>
      <c r="B58" s="41"/>
      <c r="C58" s="41" t="s">
        <v>72</v>
      </c>
      <c r="D58" s="41"/>
      <c r="E58" s="43" t="s">
        <v>75</v>
      </c>
      <c r="F58" s="43" t="s">
        <v>195</v>
      </c>
      <c r="G58" s="44">
        <v>0</v>
      </c>
      <c r="H58" s="41"/>
      <c r="I58" s="45">
        <v>2375376.28</v>
      </c>
      <c r="J58" s="41"/>
      <c r="K58" s="46">
        <v>1682455</v>
      </c>
      <c r="L58" s="46"/>
      <c r="M58" s="46">
        <v>692921</v>
      </c>
      <c r="N58" s="46"/>
      <c r="O58" s="46">
        <v>57300</v>
      </c>
      <c r="Q58" s="48">
        <f t="shared" si="2"/>
        <v>2.4122493973881056</v>
      </c>
      <c r="S58" s="49">
        <f t="shared" si="3"/>
        <v>12.1</v>
      </c>
      <c r="T58" s="50"/>
    </row>
    <row r="59" spans="1:20" s="47" customFormat="1" ht="15">
      <c r="A59" s="40"/>
      <c r="B59" s="41"/>
      <c r="C59" s="42" t="s">
        <v>73</v>
      </c>
      <c r="D59" s="41"/>
      <c r="E59" s="43" t="s">
        <v>75</v>
      </c>
      <c r="F59" s="43" t="s">
        <v>195</v>
      </c>
      <c r="G59" s="44">
        <v>0</v>
      </c>
      <c r="H59" s="41"/>
      <c r="I59" s="45">
        <v>7652069.98</v>
      </c>
      <c r="J59" s="52"/>
      <c r="K59" s="53">
        <v>4301803</v>
      </c>
      <c r="L59" s="53"/>
      <c r="M59" s="53">
        <v>3350266</v>
      </c>
      <c r="N59" s="53"/>
      <c r="O59" s="53">
        <v>177620</v>
      </c>
      <c r="Q59" s="48">
        <f t="shared" si="2"/>
        <v>2.321201981480049</v>
      </c>
      <c r="S59" s="49">
        <f t="shared" si="3"/>
        <v>18.9</v>
      </c>
      <c r="T59" s="50"/>
    </row>
    <row r="60" spans="1:20" s="47" customFormat="1" ht="15">
      <c r="A60" s="40"/>
      <c r="B60" s="41"/>
      <c r="C60" s="42" t="s">
        <v>74</v>
      </c>
      <c r="D60" s="41"/>
      <c r="E60" s="43" t="s">
        <v>75</v>
      </c>
      <c r="F60" s="43" t="s">
        <v>195</v>
      </c>
      <c r="G60" s="44">
        <v>0</v>
      </c>
      <c r="H60" s="41"/>
      <c r="I60" s="45">
        <v>1678558.68</v>
      </c>
      <c r="J60" s="52"/>
      <c r="K60" s="53">
        <v>993459</v>
      </c>
      <c r="L60" s="53"/>
      <c r="M60" s="53">
        <v>685100</v>
      </c>
      <c r="N60" s="53"/>
      <c r="O60" s="53">
        <v>32044</v>
      </c>
      <c r="Q60" s="48">
        <f t="shared" si="2"/>
        <v>1.9090187541134993</v>
      </c>
      <c r="S60" s="49">
        <f t="shared" si="3"/>
        <v>21.4</v>
      </c>
      <c r="T60" s="50"/>
    </row>
    <row r="61" spans="1:20" s="47" customFormat="1" ht="15">
      <c r="A61" s="40"/>
      <c r="B61" s="41"/>
      <c r="C61" s="42" t="s">
        <v>218</v>
      </c>
      <c r="D61" s="41"/>
      <c r="E61" s="43" t="s">
        <v>75</v>
      </c>
      <c r="F61" s="43" t="s">
        <v>195</v>
      </c>
      <c r="G61" s="44">
        <v>0</v>
      </c>
      <c r="H61" s="41"/>
      <c r="I61" s="74">
        <v>962486.71</v>
      </c>
      <c r="J61" s="52"/>
      <c r="K61" s="75">
        <v>82940</v>
      </c>
      <c r="L61" s="53"/>
      <c r="M61" s="75">
        <v>879547</v>
      </c>
      <c r="N61" s="53"/>
      <c r="O61" s="75">
        <v>27392</v>
      </c>
      <c r="Q61" s="48">
        <f t="shared" si="2"/>
        <v>2.8459613743653667</v>
      </c>
      <c r="S61" s="49">
        <f t="shared" si="3"/>
        <v>32.1</v>
      </c>
      <c r="T61" s="50"/>
    </row>
    <row r="62" spans="1:20" s="47" customFormat="1" ht="15">
      <c r="A62" s="40"/>
      <c r="B62" s="41"/>
      <c r="C62" s="42"/>
      <c r="D62" s="41"/>
      <c r="E62" s="43"/>
      <c r="F62" s="43"/>
      <c r="G62" s="44"/>
      <c r="H62" s="41"/>
      <c r="I62" s="45"/>
      <c r="J62" s="52"/>
      <c r="K62" s="53"/>
      <c r="L62" s="53"/>
      <c r="M62" s="53"/>
      <c r="N62" s="53"/>
      <c r="O62" s="53"/>
      <c r="Q62" s="48"/>
      <c r="S62" s="49"/>
      <c r="T62" s="50"/>
    </row>
    <row r="63" spans="1:20" s="47" customFormat="1" ht="15">
      <c r="A63" s="40"/>
      <c r="B63" s="41"/>
      <c r="C63" s="39" t="s">
        <v>200</v>
      </c>
      <c r="D63" s="41"/>
      <c r="E63" s="43"/>
      <c r="F63" s="43"/>
      <c r="G63" s="44"/>
      <c r="H63" s="41"/>
      <c r="I63" s="45">
        <f>SUM(I54:I62)</f>
        <v>37056303.57000001</v>
      </c>
      <c r="J63" s="52"/>
      <c r="K63" s="53">
        <f>SUM(K54:K62)</f>
        <v>22456936</v>
      </c>
      <c r="L63" s="53"/>
      <c r="M63" s="53">
        <f>SUM(M54:M62)</f>
        <v>14599367</v>
      </c>
      <c r="N63" s="53"/>
      <c r="O63" s="53">
        <f>SUM(O54:O62)</f>
        <v>889963</v>
      </c>
      <c r="Q63" s="48">
        <f t="shared" si="2"/>
        <v>2.4016507699394363</v>
      </c>
      <c r="S63" s="49">
        <f t="shared" si="3"/>
        <v>16.4</v>
      </c>
      <c r="T63" s="50"/>
    </row>
    <row r="64" spans="1:20" s="47" customFormat="1" ht="15">
      <c r="A64" s="40"/>
      <c r="B64" s="41"/>
      <c r="C64" s="42"/>
      <c r="D64" s="41"/>
      <c r="E64" s="43"/>
      <c r="F64" s="43"/>
      <c r="G64" s="44"/>
      <c r="H64" s="41"/>
      <c r="I64" s="45"/>
      <c r="J64" s="41"/>
      <c r="K64" s="46"/>
      <c r="L64" s="46"/>
      <c r="M64" s="46"/>
      <c r="N64" s="46"/>
      <c r="O64" s="46"/>
      <c r="Q64" s="48"/>
      <c r="S64" s="49"/>
      <c r="T64" s="50"/>
    </row>
    <row r="65" spans="1:20" s="47" customFormat="1" ht="15">
      <c r="A65" s="40">
        <v>316</v>
      </c>
      <c r="B65" s="41"/>
      <c r="C65" s="42" t="s">
        <v>76</v>
      </c>
      <c r="D65" s="41"/>
      <c r="E65" s="43"/>
      <c r="F65" s="43"/>
      <c r="G65" s="44"/>
      <c r="H65" s="41"/>
      <c r="I65" s="45"/>
      <c r="J65" s="41"/>
      <c r="K65" s="46"/>
      <c r="L65" s="46"/>
      <c r="M65" s="46"/>
      <c r="N65" s="46"/>
      <c r="O65" s="46"/>
      <c r="Q65" s="48"/>
      <c r="S65" s="49"/>
      <c r="T65" s="50"/>
    </row>
    <row r="66" spans="1:20" s="47" customFormat="1" ht="15">
      <c r="A66" s="40"/>
      <c r="B66" s="41"/>
      <c r="C66" s="42" t="s">
        <v>77</v>
      </c>
      <c r="D66" s="41"/>
      <c r="E66" s="43" t="s">
        <v>85</v>
      </c>
      <c r="F66" s="43" t="s">
        <v>195</v>
      </c>
      <c r="G66" s="44">
        <v>0</v>
      </c>
      <c r="H66" s="41"/>
      <c r="I66" s="45">
        <v>748119.9</v>
      </c>
      <c r="J66" s="41"/>
      <c r="K66" s="46">
        <v>329322</v>
      </c>
      <c r="L66" s="46"/>
      <c r="M66" s="46">
        <v>418797</v>
      </c>
      <c r="N66" s="46"/>
      <c r="O66" s="46">
        <v>35804</v>
      </c>
      <c r="Q66" s="48">
        <f t="shared" si="2"/>
        <v>4.7858638702165255</v>
      </c>
      <c r="S66" s="49">
        <f t="shared" si="3"/>
        <v>11.7</v>
      </c>
      <c r="T66" s="50"/>
    </row>
    <row r="67" spans="1:20" s="47" customFormat="1" ht="15">
      <c r="A67" s="40"/>
      <c r="B67" s="41"/>
      <c r="C67" s="41" t="s">
        <v>78</v>
      </c>
      <c r="D67" s="41"/>
      <c r="E67" s="56" t="s">
        <v>85</v>
      </c>
      <c r="F67" s="43" t="s">
        <v>195</v>
      </c>
      <c r="G67" s="44">
        <v>0</v>
      </c>
      <c r="H67" s="41"/>
      <c r="I67" s="45">
        <v>772900.31</v>
      </c>
      <c r="J67" s="41"/>
      <c r="K67" s="46">
        <v>327800</v>
      </c>
      <c r="L67" s="46"/>
      <c r="M67" s="46">
        <v>445098</v>
      </c>
      <c r="N67" s="46"/>
      <c r="O67" s="46">
        <v>38078</v>
      </c>
      <c r="Q67" s="48">
        <f t="shared" si="2"/>
        <v>4.926637951536078</v>
      </c>
      <c r="S67" s="49">
        <f t="shared" si="3"/>
        <v>11.7</v>
      </c>
      <c r="T67" s="50"/>
    </row>
    <row r="68" spans="1:20" s="47" customFormat="1" ht="15">
      <c r="A68" s="40"/>
      <c r="B68" s="41"/>
      <c r="C68" s="42" t="s">
        <v>79</v>
      </c>
      <c r="D68" s="41"/>
      <c r="E68" s="43" t="s">
        <v>85</v>
      </c>
      <c r="F68" s="43" t="s">
        <v>195</v>
      </c>
      <c r="G68" s="44">
        <v>0</v>
      </c>
      <c r="H68" s="41"/>
      <c r="I68" s="45">
        <v>675351.85</v>
      </c>
      <c r="J68" s="52"/>
      <c r="K68" s="53">
        <v>281501</v>
      </c>
      <c r="L68" s="53"/>
      <c r="M68" s="53">
        <v>393852</v>
      </c>
      <c r="N68" s="53"/>
      <c r="O68" s="53">
        <v>24937</v>
      </c>
      <c r="Q68" s="48">
        <f>O68/I68*100</f>
        <v>3.6924456488865767</v>
      </c>
      <c r="S68" s="49">
        <f>ROUND(M68/O68,1)</f>
        <v>15.8</v>
      </c>
      <c r="T68" s="50"/>
    </row>
    <row r="69" spans="1:20" s="47" customFormat="1" ht="15">
      <c r="A69" s="40"/>
      <c r="B69" s="41"/>
      <c r="C69" s="42" t="s">
        <v>80</v>
      </c>
      <c r="D69" s="41"/>
      <c r="E69" s="43" t="s">
        <v>85</v>
      </c>
      <c r="F69" s="43" t="s">
        <v>195</v>
      </c>
      <c r="G69" s="44">
        <v>0</v>
      </c>
      <c r="H69" s="41"/>
      <c r="I69" s="45">
        <v>872841.48</v>
      </c>
      <c r="J69" s="52"/>
      <c r="K69" s="53">
        <v>380414</v>
      </c>
      <c r="L69" s="53"/>
      <c r="M69" s="53">
        <v>492427</v>
      </c>
      <c r="N69" s="53"/>
      <c r="O69" s="53">
        <v>28482</v>
      </c>
      <c r="Q69" s="48">
        <f aca="true" t="shared" si="4" ref="Q69:Q76">O69/I69*100</f>
        <v>3.2631354779335187</v>
      </c>
      <c r="S69" s="49">
        <f aca="true" t="shared" si="5" ref="S69:S76">ROUND(M69/O69,1)</f>
        <v>17.3</v>
      </c>
      <c r="T69" s="50"/>
    </row>
    <row r="70" spans="1:20" s="47" customFormat="1" ht="15">
      <c r="A70" s="40"/>
      <c r="B70" s="41"/>
      <c r="C70" s="42" t="s">
        <v>81</v>
      </c>
      <c r="D70" s="41"/>
      <c r="E70" s="43" t="s">
        <v>85</v>
      </c>
      <c r="F70" s="43" t="s">
        <v>195</v>
      </c>
      <c r="G70" s="44">
        <v>0</v>
      </c>
      <c r="H70" s="41"/>
      <c r="I70" s="45">
        <v>6363662.86</v>
      </c>
      <c r="J70" s="52"/>
      <c r="K70" s="53">
        <v>4304107</v>
      </c>
      <c r="L70" s="53"/>
      <c r="M70" s="53">
        <v>2059557</v>
      </c>
      <c r="N70" s="53"/>
      <c r="O70" s="53">
        <v>179144</v>
      </c>
      <c r="Q70" s="48">
        <f t="shared" si="4"/>
        <v>2.815108278693444</v>
      </c>
      <c r="S70" s="49">
        <f t="shared" si="5"/>
        <v>11.5</v>
      </c>
      <c r="T70" s="50"/>
    </row>
    <row r="71" spans="1:20" s="47" customFormat="1" ht="15">
      <c r="A71" s="40"/>
      <c r="B71" s="41"/>
      <c r="C71" s="42" t="s">
        <v>82</v>
      </c>
      <c r="D71" s="41"/>
      <c r="E71" s="43" t="s">
        <v>85</v>
      </c>
      <c r="F71" s="43" t="s">
        <v>195</v>
      </c>
      <c r="G71" s="44">
        <v>0</v>
      </c>
      <c r="H71" s="41"/>
      <c r="I71" s="45">
        <v>251533.56</v>
      </c>
      <c r="J71" s="52"/>
      <c r="K71" s="53">
        <v>157404</v>
      </c>
      <c r="L71" s="53"/>
      <c r="M71" s="53">
        <v>94130</v>
      </c>
      <c r="N71" s="53"/>
      <c r="O71" s="53">
        <v>5599</v>
      </c>
      <c r="Q71" s="48">
        <f t="shared" si="4"/>
        <v>2.225945515978067</v>
      </c>
      <c r="S71" s="49">
        <f t="shared" si="5"/>
        <v>16.8</v>
      </c>
      <c r="T71" s="50"/>
    </row>
    <row r="72" spans="1:20" s="47" customFormat="1" ht="15">
      <c r="A72" s="40"/>
      <c r="B72" s="41"/>
      <c r="C72" s="42" t="s">
        <v>83</v>
      </c>
      <c r="D72" s="41"/>
      <c r="E72" s="43" t="s">
        <v>85</v>
      </c>
      <c r="F72" s="43" t="s">
        <v>195</v>
      </c>
      <c r="G72" s="44">
        <v>0</v>
      </c>
      <c r="H72" s="41"/>
      <c r="I72" s="45">
        <v>4639636.96</v>
      </c>
      <c r="J72" s="52"/>
      <c r="K72" s="53">
        <v>2498528</v>
      </c>
      <c r="L72" s="53"/>
      <c r="M72" s="53">
        <v>2141109</v>
      </c>
      <c r="N72" s="53"/>
      <c r="O72" s="53">
        <v>125344</v>
      </c>
      <c r="Q72" s="48">
        <f t="shared" si="4"/>
        <v>2.7015906865264734</v>
      </c>
      <c r="S72" s="49">
        <f t="shared" si="5"/>
        <v>17.1</v>
      </c>
      <c r="T72" s="50"/>
    </row>
    <row r="73" spans="1:20" s="47" customFormat="1" ht="15">
      <c r="A73" s="40"/>
      <c r="B73" s="41"/>
      <c r="C73" s="42" t="s">
        <v>84</v>
      </c>
      <c r="D73" s="41"/>
      <c r="E73" s="43" t="s">
        <v>85</v>
      </c>
      <c r="F73" s="43" t="s">
        <v>195</v>
      </c>
      <c r="G73" s="44">
        <v>0</v>
      </c>
      <c r="H73" s="41"/>
      <c r="I73" s="45">
        <v>1100276.92</v>
      </c>
      <c r="J73" s="52"/>
      <c r="K73" s="53">
        <v>14249</v>
      </c>
      <c r="L73" s="53"/>
      <c r="M73" s="53">
        <v>1086028</v>
      </c>
      <c r="N73" s="53"/>
      <c r="O73" s="53">
        <v>56010</v>
      </c>
      <c r="Q73" s="48">
        <f t="shared" si="4"/>
        <v>5.090536662352238</v>
      </c>
      <c r="S73" s="49">
        <f t="shared" si="5"/>
        <v>19.4</v>
      </c>
      <c r="T73" s="50"/>
    </row>
    <row r="74" spans="1:20" s="47" customFormat="1" ht="15">
      <c r="A74" s="40"/>
      <c r="B74" s="41"/>
      <c r="C74" s="42" t="s">
        <v>218</v>
      </c>
      <c r="D74" s="41"/>
      <c r="E74" s="43" t="s">
        <v>85</v>
      </c>
      <c r="F74" s="43" t="s">
        <v>195</v>
      </c>
      <c r="G74" s="44">
        <v>0</v>
      </c>
      <c r="H74" s="41"/>
      <c r="I74" s="74">
        <v>336377.91</v>
      </c>
      <c r="J74" s="52"/>
      <c r="K74" s="75">
        <v>28515</v>
      </c>
      <c r="L74" s="53"/>
      <c r="M74" s="75">
        <v>307863</v>
      </c>
      <c r="N74" s="53"/>
      <c r="O74" s="75">
        <v>11274</v>
      </c>
      <c r="Q74" s="48">
        <f t="shared" si="4"/>
        <v>3.351587504661052</v>
      </c>
      <c r="S74" s="49">
        <f t="shared" si="5"/>
        <v>27.3</v>
      </c>
      <c r="T74" s="50"/>
    </row>
    <row r="75" spans="1:20" s="47" customFormat="1" ht="15">
      <c r="A75" s="40"/>
      <c r="B75" s="41"/>
      <c r="C75" s="42"/>
      <c r="D75" s="41"/>
      <c r="E75" s="43"/>
      <c r="F75" s="43"/>
      <c r="G75" s="44"/>
      <c r="H75" s="41"/>
      <c r="I75" s="45"/>
      <c r="J75" s="52"/>
      <c r="K75" s="53"/>
      <c r="L75" s="53"/>
      <c r="M75" s="53"/>
      <c r="N75" s="53"/>
      <c r="O75" s="53"/>
      <c r="Q75" s="48"/>
      <c r="S75" s="49"/>
      <c r="T75" s="50"/>
    </row>
    <row r="76" spans="1:20" s="47" customFormat="1" ht="15">
      <c r="A76" s="40"/>
      <c r="B76" s="41"/>
      <c r="C76" s="39" t="s">
        <v>201</v>
      </c>
      <c r="D76" s="41"/>
      <c r="E76" s="43"/>
      <c r="F76" s="43"/>
      <c r="G76" s="44"/>
      <c r="H76" s="41"/>
      <c r="I76" s="45">
        <f>SUM(I66:I75)</f>
        <v>15760701.750000002</v>
      </c>
      <c r="J76" s="52"/>
      <c r="K76" s="53">
        <f>SUM(K66:K75)</f>
        <v>8321840</v>
      </c>
      <c r="L76" s="53"/>
      <c r="M76" s="53">
        <f>SUM(M66:M75)</f>
        <v>7438861</v>
      </c>
      <c r="N76" s="53"/>
      <c r="O76" s="53">
        <f>SUM(O66:O75)</f>
        <v>504672</v>
      </c>
      <c r="Q76" s="48">
        <f t="shared" si="4"/>
        <v>3.202090922125342</v>
      </c>
      <c r="S76" s="49">
        <f t="shared" si="5"/>
        <v>14.7</v>
      </c>
      <c r="T76" s="50"/>
    </row>
    <row r="77" spans="1:20" s="47" customFormat="1" ht="15">
      <c r="A77" s="40"/>
      <c r="B77" s="54"/>
      <c r="C77" s="42"/>
      <c r="D77" s="55"/>
      <c r="E77" s="43"/>
      <c r="F77" s="43"/>
      <c r="G77" s="44"/>
      <c r="H77" s="55"/>
      <c r="I77" s="45"/>
      <c r="J77" s="52"/>
      <c r="K77" s="53"/>
      <c r="L77" s="53"/>
      <c r="M77" s="53"/>
      <c r="N77" s="53"/>
      <c r="O77" s="53"/>
      <c r="P77" s="50"/>
      <c r="Q77" s="48"/>
      <c r="R77" s="50"/>
      <c r="S77" s="49"/>
      <c r="T77" s="50"/>
    </row>
    <row r="78" spans="1:20" ht="15.75">
      <c r="A78" s="17"/>
      <c r="C78" s="14" t="s">
        <v>25</v>
      </c>
      <c r="E78" s="1"/>
      <c r="F78" s="1"/>
      <c r="G78" s="27"/>
      <c r="I78" s="38">
        <f>I76+I63+I51+I39+I27</f>
        <v>810345256.7</v>
      </c>
      <c r="J78" s="12"/>
      <c r="K78" s="34">
        <f>K76+K63+K51+K39+K27</f>
        <v>460956590</v>
      </c>
      <c r="L78" s="34"/>
      <c r="M78" s="34">
        <f>M76+M63+M51+M39+M27</f>
        <v>425141485</v>
      </c>
      <c r="N78" s="34"/>
      <c r="O78" s="34">
        <f>O76+O63+O51+O39+O27</f>
        <v>25195874</v>
      </c>
      <c r="Q78" s="17"/>
      <c r="S78" s="16"/>
      <c r="T78" s="15"/>
    </row>
    <row r="79" spans="1:20" ht="15.75">
      <c r="A79" s="17"/>
      <c r="C79" s="14"/>
      <c r="E79" s="1"/>
      <c r="F79" s="1"/>
      <c r="G79" s="27"/>
      <c r="I79" s="37"/>
      <c r="J79" s="12"/>
      <c r="K79" s="34"/>
      <c r="L79" s="34"/>
      <c r="M79" s="34"/>
      <c r="N79" s="34"/>
      <c r="O79" s="34"/>
      <c r="Q79" s="17"/>
      <c r="S79" s="16"/>
      <c r="T79" s="15"/>
    </row>
    <row r="80" spans="1:20" s="47" customFormat="1" ht="15">
      <c r="A80" s="48"/>
      <c r="C80" s="65"/>
      <c r="E80" s="66"/>
      <c r="F80" s="66"/>
      <c r="G80" s="67"/>
      <c r="I80" s="68"/>
      <c r="K80" s="69"/>
      <c r="L80" s="69"/>
      <c r="M80" s="69"/>
      <c r="N80" s="69"/>
      <c r="O80" s="69"/>
      <c r="Q80" s="48"/>
      <c r="S80" s="49"/>
      <c r="T80" s="50"/>
    </row>
    <row r="81" spans="1:20" s="47" customFormat="1" ht="15.75">
      <c r="A81" s="48"/>
      <c r="C81" s="4" t="s">
        <v>196</v>
      </c>
      <c r="E81" s="66"/>
      <c r="F81" s="66"/>
      <c r="G81" s="67"/>
      <c r="I81" s="68"/>
      <c r="K81" s="69"/>
      <c r="L81" s="69"/>
      <c r="M81" s="69"/>
      <c r="N81" s="69"/>
      <c r="O81" s="69"/>
      <c r="Q81" s="48"/>
      <c r="S81" s="49"/>
      <c r="T81" s="50"/>
    </row>
    <row r="82" spans="1:20" s="47" customFormat="1" ht="15">
      <c r="A82" s="48"/>
      <c r="C82" s="65"/>
      <c r="E82" s="66"/>
      <c r="F82" s="66"/>
      <c r="G82" s="67"/>
      <c r="I82" s="68"/>
      <c r="K82" s="69"/>
      <c r="L82" s="69"/>
      <c r="M82" s="69"/>
      <c r="N82" s="69"/>
      <c r="O82" s="69"/>
      <c r="Q82" s="48"/>
      <c r="S82" s="49"/>
      <c r="T82" s="50"/>
    </row>
    <row r="83" spans="1:20" s="47" customFormat="1" ht="15">
      <c r="A83" s="48">
        <v>331</v>
      </c>
      <c r="C83" s="65" t="s">
        <v>86</v>
      </c>
      <c r="E83" s="66"/>
      <c r="F83" s="66"/>
      <c r="G83" s="67"/>
      <c r="I83" s="68"/>
      <c r="K83" s="69"/>
      <c r="L83" s="69"/>
      <c r="M83" s="69"/>
      <c r="N83" s="69"/>
      <c r="O83" s="69"/>
      <c r="Q83" s="48"/>
      <c r="S83" s="49"/>
      <c r="T83" s="50"/>
    </row>
    <row r="84" spans="1:20" s="47" customFormat="1" ht="15">
      <c r="A84" s="48"/>
      <c r="C84" s="65" t="s">
        <v>87</v>
      </c>
      <c r="E84" s="66" t="s">
        <v>92</v>
      </c>
      <c r="F84" s="43" t="s">
        <v>195</v>
      </c>
      <c r="G84" s="67">
        <v>-25</v>
      </c>
      <c r="I84" s="68">
        <v>3283622.79</v>
      </c>
      <c r="K84" s="69">
        <v>3325908</v>
      </c>
      <c r="L84" s="69"/>
      <c r="M84" s="69">
        <v>778620</v>
      </c>
      <c r="N84" s="69"/>
      <c r="O84" s="118">
        <v>26577</v>
      </c>
      <c r="Q84" s="119">
        <f>O84/I84*100</f>
        <v>0.8093804221647518</v>
      </c>
      <c r="R84" s="120"/>
      <c r="S84" s="121">
        <f>ROUND(M84/O84,1)</f>
        <v>29.3</v>
      </c>
      <c r="T84" s="50"/>
    </row>
    <row r="85" spans="1:20" s="47" customFormat="1" ht="15">
      <c r="A85" s="48"/>
      <c r="C85" s="65" t="s">
        <v>88</v>
      </c>
      <c r="E85" s="66" t="s">
        <v>92</v>
      </c>
      <c r="F85" s="43" t="s">
        <v>195</v>
      </c>
      <c r="G85" s="67">
        <v>-25</v>
      </c>
      <c r="I85" s="68">
        <v>4846009.82</v>
      </c>
      <c r="K85" s="69">
        <v>5294542</v>
      </c>
      <c r="L85" s="69"/>
      <c r="M85" s="69">
        <v>762969</v>
      </c>
      <c r="N85" s="69"/>
      <c r="O85" s="118">
        <v>26082</v>
      </c>
      <c r="Q85" s="119">
        <f>O85/I85*100</f>
        <v>0.5382159956085273</v>
      </c>
      <c r="R85" s="120"/>
      <c r="S85" s="121">
        <f>ROUND(M85/O85,1)</f>
        <v>29.3</v>
      </c>
      <c r="T85" s="50"/>
    </row>
    <row r="86" spans="1:20" s="47" customFormat="1" ht="15">
      <c r="A86" s="48"/>
      <c r="C86" s="65" t="s">
        <v>89</v>
      </c>
      <c r="E86" s="66" t="s">
        <v>92</v>
      </c>
      <c r="F86" s="43" t="s">
        <v>195</v>
      </c>
      <c r="G86" s="67">
        <v>-25</v>
      </c>
      <c r="I86" s="68">
        <v>2460057.87</v>
      </c>
      <c r="K86" s="69">
        <v>1077073</v>
      </c>
      <c r="L86" s="69"/>
      <c r="M86" s="69">
        <v>1998002</v>
      </c>
      <c r="N86" s="69"/>
      <c r="O86" s="69">
        <v>175070</v>
      </c>
      <c r="Q86" s="48">
        <f>O86/I86*100</f>
        <v>7.1164992553610125</v>
      </c>
      <c r="S86" s="49">
        <f>ROUND(M86/O86,1)</f>
        <v>11.4</v>
      </c>
      <c r="T86" s="50"/>
    </row>
    <row r="87" spans="1:20" s="47" customFormat="1" ht="15">
      <c r="A87" s="48"/>
      <c r="C87" s="65" t="s">
        <v>90</v>
      </c>
      <c r="E87" s="66" t="s">
        <v>92</v>
      </c>
      <c r="F87" s="43" t="s">
        <v>195</v>
      </c>
      <c r="G87" s="67">
        <v>-25</v>
      </c>
      <c r="I87" s="68">
        <v>3550855.62</v>
      </c>
      <c r="K87" s="69">
        <v>1564402</v>
      </c>
      <c r="L87" s="69"/>
      <c r="M87" s="69">
        <v>2874166</v>
      </c>
      <c r="N87" s="69"/>
      <c r="O87" s="69">
        <v>79693</v>
      </c>
      <c r="Q87" s="48">
        <f>O87/I87*100</f>
        <v>2.2443323110952056</v>
      </c>
      <c r="S87" s="49">
        <f>ROUND(M87/O87,1)</f>
        <v>36.1</v>
      </c>
      <c r="T87" s="50"/>
    </row>
    <row r="88" spans="1:20" s="47" customFormat="1" ht="15">
      <c r="A88" s="48"/>
      <c r="C88" s="65" t="s">
        <v>91</v>
      </c>
      <c r="E88" s="66" t="s">
        <v>92</v>
      </c>
      <c r="F88" s="43" t="s">
        <v>195</v>
      </c>
      <c r="G88" s="67">
        <v>-25</v>
      </c>
      <c r="I88" s="74">
        <v>652002.48</v>
      </c>
      <c r="K88" s="77">
        <v>389318</v>
      </c>
      <c r="L88" s="69"/>
      <c r="M88" s="77">
        <v>425686</v>
      </c>
      <c r="N88" s="69"/>
      <c r="O88" s="77">
        <v>12934</v>
      </c>
      <c r="Q88" s="48">
        <f>O88/I88*100</f>
        <v>1.9837347857940664</v>
      </c>
      <c r="S88" s="49">
        <f>ROUND(M88/O88,1)</f>
        <v>32.9</v>
      </c>
      <c r="T88" s="50"/>
    </row>
    <row r="89" spans="1:20" s="47" customFormat="1" ht="15">
      <c r="A89" s="48"/>
      <c r="C89" s="65"/>
      <c r="E89" s="66"/>
      <c r="F89" s="66"/>
      <c r="G89" s="67"/>
      <c r="I89" s="68"/>
      <c r="K89" s="69"/>
      <c r="L89" s="69"/>
      <c r="M89" s="69"/>
      <c r="N89" s="69"/>
      <c r="O89" s="69"/>
      <c r="Q89" s="48"/>
      <c r="S89" s="49"/>
      <c r="T89" s="50"/>
    </row>
    <row r="90" spans="1:20" s="47" customFormat="1" ht="15">
      <c r="A90" s="48"/>
      <c r="C90" s="70" t="s">
        <v>202</v>
      </c>
      <c r="E90" s="66"/>
      <c r="F90" s="66"/>
      <c r="G90" s="67"/>
      <c r="I90" s="68">
        <f>SUM(I84:I89)</f>
        <v>14792548.580000002</v>
      </c>
      <c r="K90" s="69">
        <f>SUM(K84:K89)</f>
        <v>11651243</v>
      </c>
      <c r="L90" s="69"/>
      <c r="M90" s="69">
        <f>SUM(M84:M89)</f>
        <v>6839443</v>
      </c>
      <c r="N90" s="69"/>
      <c r="O90" s="69">
        <f>SUM(O84:O89)</f>
        <v>320356</v>
      </c>
      <c r="Q90" s="48">
        <f>O90/I90*100</f>
        <v>2.165657920725922</v>
      </c>
      <c r="S90" s="49">
        <f>ROUND(M90/O90,1)</f>
        <v>21.3</v>
      </c>
      <c r="T90" s="50"/>
    </row>
    <row r="91" spans="1:20" s="47" customFormat="1" ht="15">
      <c r="A91" s="48"/>
      <c r="C91" s="65"/>
      <c r="E91" s="66"/>
      <c r="F91" s="66"/>
      <c r="G91" s="67"/>
      <c r="I91" s="68"/>
      <c r="K91" s="69"/>
      <c r="L91" s="69"/>
      <c r="M91" s="69"/>
      <c r="N91" s="69"/>
      <c r="O91" s="69"/>
      <c r="Q91" s="48"/>
      <c r="S91" s="49"/>
      <c r="T91" s="50"/>
    </row>
    <row r="92" spans="1:20" s="47" customFormat="1" ht="15">
      <c r="A92" s="48">
        <v>332</v>
      </c>
      <c r="C92" s="65" t="s">
        <v>228</v>
      </c>
      <c r="E92" s="66"/>
      <c r="F92" s="66"/>
      <c r="G92" s="67"/>
      <c r="I92" s="68"/>
      <c r="K92" s="69"/>
      <c r="L92" s="69"/>
      <c r="M92" s="69"/>
      <c r="N92" s="69"/>
      <c r="O92" s="69"/>
      <c r="Q92" s="48"/>
      <c r="S92" s="49"/>
      <c r="T92" s="50"/>
    </row>
    <row r="93" spans="1:20" s="47" customFormat="1" ht="15">
      <c r="A93" s="48"/>
      <c r="C93" s="65" t="s">
        <v>93</v>
      </c>
      <c r="E93" s="66" t="s">
        <v>92</v>
      </c>
      <c r="F93" s="43" t="s">
        <v>195</v>
      </c>
      <c r="G93" s="67">
        <v>-25</v>
      </c>
      <c r="I93" s="68">
        <v>12411912.33</v>
      </c>
      <c r="K93" s="69">
        <v>13349724</v>
      </c>
      <c r="L93" s="69"/>
      <c r="M93" s="69">
        <v>2165169</v>
      </c>
      <c r="N93" s="69"/>
      <c r="O93" s="118">
        <v>73984</v>
      </c>
      <c r="Q93" s="119">
        <f>O93/I93*100</f>
        <v>0.5960725312341938</v>
      </c>
      <c r="R93" s="120"/>
      <c r="S93" s="121">
        <f>ROUND(M93/O93,1)</f>
        <v>29.3</v>
      </c>
      <c r="T93" s="50"/>
    </row>
    <row r="94" spans="1:20" s="47" customFormat="1" ht="15">
      <c r="A94" s="48"/>
      <c r="C94" s="65" t="s">
        <v>94</v>
      </c>
      <c r="E94" s="66" t="s">
        <v>92</v>
      </c>
      <c r="F94" s="43" t="s">
        <v>195</v>
      </c>
      <c r="G94" s="67">
        <v>-25</v>
      </c>
      <c r="I94" s="68">
        <v>48049631.71</v>
      </c>
      <c r="K94" s="69">
        <v>55004100</v>
      </c>
      <c r="L94" s="69"/>
      <c r="M94" s="69">
        <v>5057940</v>
      </c>
      <c r="N94" s="69"/>
      <c r="O94" s="118">
        <v>172608</v>
      </c>
      <c r="Q94" s="119">
        <f>O94/I94*100</f>
        <v>0.3592285598394652</v>
      </c>
      <c r="R94" s="120"/>
      <c r="S94" s="121">
        <f>ROUND(M94/O94,1)</f>
        <v>29.3</v>
      </c>
      <c r="T94" s="50"/>
    </row>
    <row r="95" spans="1:20" s="47" customFormat="1" ht="15">
      <c r="A95" s="48"/>
      <c r="C95" s="65" t="s">
        <v>95</v>
      </c>
      <c r="E95" s="66" t="s">
        <v>92</v>
      </c>
      <c r="F95" s="43" t="s">
        <v>195</v>
      </c>
      <c r="G95" s="67">
        <v>-25</v>
      </c>
      <c r="I95" s="68">
        <v>45532653.08</v>
      </c>
      <c r="K95" s="69">
        <v>19713554</v>
      </c>
      <c r="L95" s="69"/>
      <c r="M95" s="69">
        <v>37202265</v>
      </c>
      <c r="N95" s="69"/>
      <c r="O95" s="69">
        <v>3257483</v>
      </c>
      <c r="Q95" s="48">
        <f>O95/I95*100</f>
        <v>7.154169106457875</v>
      </c>
      <c r="S95" s="49">
        <f>ROUND(M95/O95,1)</f>
        <v>11.4</v>
      </c>
      <c r="T95" s="50"/>
    </row>
    <row r="96" spans="1:20" s="47" customFormat="1" ht="15">
      <c r="A96" s="48"/>
      <c r="C96" s="65" t="s">
        <v>96</v>
      </c>
      <c r="E96" s="66" t="s">
        <v>92</v>
      </c>
      <c r="F96" s="43" t="s">
        <v>195</v>
      </c>
      <c r="G96" s="67">
        <v>-25</v>
      </c>
      <c r="I96" s="68">
        <v>584993.96</v>
      </c>
      <c r="K96" s="69">
        <v>168195</v>
      </c>
      <c r="L96" s="69"/>
      <c r="M96" s="69">
        <v>563049</v>
      </c>
      <c r="N96" s="69"/>
      <c r="O96" s="69">
        <v>15887</v>
      </c>
      <c r="Q96" s="48">
        <f>O96/I96*100</f>
        <v>2.7157545353117833</v>
      </c>
      <c r="S96" s="49">
        <f>ROUND(M96/O96,1)</f>
        <v>35.4</v>
      </c>
      <c r="T96" s="50"/>
    </row>
    <row r="97" spans="1:20" s="47" customFormat="1" ht="15">
      <c r="A97" s="48"/>
      <c r="C97" s="65" t="s">
        <v>97</v>
      </c>
      <c r="E97" s="66" t="s">
        <v>92</v>
      </c>
      <c r="F97" s="43" t="s">
        <v>195</v>
      </c>
      <c r="G97" s="67">
        <v>-25</v>
      </c>
      <c r="I97" s="74">
        <v>1179902.74</v>
      </c>
      <c r="K97" s="77">
        <v>639843</v>
      </c>
      <c r="L97" s="69"/>
      <c r="M97" s="77">
        <v>835035</v>
      </c>
      <c r="N97" s="69"/>
      <c r="O97" s="77">
        <v>25545</v>
      </c>
      <c r="Q97" s="48">
        <f>O97/I97*100</f>
        <v>2.1650089565856927</v>
      </c>
      <c r="S97" s="49">
        <f>ROUND(M97/O97,1)</f>
        <v>32.7</v>
      </c>
      <c r="T97" s="50"/>
    </row>
    <row r="98" spans="1:20" s="47" customFormat="1" ht="15">
      <c r="A98" s="48"/>
      <c r="C98" s="65"/>
      <c r="E98" s="66"/>
      <c r="F98" s="66"/>
      <c r="G98" s="67"/>
      <c r="I98" s="68"/>
      <c r="K98" s="69"/>
      <c r="L98" s="69"/>
      <c r="M98" s="69"/>
      <c r="N98" s="69"/>
      <c r="O98" s="69"/>
      <c r="Q98" s="48"/>
      <c r="S98" s="49"/>
      <c r="T98" s="50"/>
    </row>
    <row r="99" spans="1:20" s="47" customFormat="1" ht="15">
      <c r="A99" s="48"/>
      <c r="C99" s="70" t="s">
        <v>203</v>
      </c>
      <c r="E99" s="66"/>
      <c r="F99" s="66"/>
      <c r="G99" s="67"/>
      <c r="I99" s="68">
        <f>SUM(I93:I98)</f>
        <v>107759093.82</v>
      </c>
      <c r="K99" s="69">
        <f>SUM(K93:K98)</f>
        <v>88875416</v>
      </c>
      <c r="L99" s="69"/>
      <c r="M99" s="69">
        <f>SUM(M93:M98)</f>
        <v>45823458</v>
      </c>
      <c r="N99" s="69"/>
      <c r="O99" s="69">
        <f>SUM(O93:O98)</f>
        <v>3545507</v>
      </c>
      <c r="Q99" s="48">
        <f>O99/I99*100</f>
        <v>3.2902160498142172</v>
      </c>
      <c r="S99" s="49">
        <f>ROUND(M99/O99,1)</f>
        <v>12.9</v>
      </c>
      <c r="T99" s="50"/>
    </row>
    <row r="100" spans="1:20" s="47" customFormat="1" ht="15">
      <c r="A100" s="48"/>
      <c r="C100" s="65"/>
      <c r="E100" s="66"/>
      <c r="F100" s="66"/>
      <c r="G100" s="67"/>
      <c r="I100" s="68"/>
      <c r="K100" s="69"/>
      <c r="L100" s="69"/>
      <c r="M100" s="69"/>
      <c r="N100" s="69"/>
      <c r="O100" s="69"/>
      <c r="Q100" s="48"/>
      <c r="S100" s="49"/>
      <c r="T100" s="50"/>
    </row>
    <row r="101" spans="1:20" s="47" customFormat="1" ht="15">
      <c r="A101" s="48">
        <v>333</v>
      </c>
      <c r="C101" s="65" t="s">
        <v>98</v>
      </c>
      <c r="E101" s="66"/>
      <c r="F101" s="66"/>
      <c r="G101" s="67"/>
      <c r="I101" s="68"/>
      <c r="K101" s="69"/>
      <c r="L101" s="69"/>
      <c r="M101" s="69"/>
      <c r="N101" s="69"/>
      <c r="O101" s="69"/>
      <c r="Q101" s="48"/>
      <c r="S101" s="49"/>
      <c r="T101" s="50"/>
    </row>
    <row r="102" spans="1:20" s="47" customFormat="1" ht="15">
      <c r="A102" s="48"/>
      <c r="C102" s="65" t="s">
        <v>99</v>
      </c>
      <c r="E102" s="66" t="s">
        <v>104</v>
      </c>
      <c r="F102" s="43" t="s">
        <v>195</v>
      </c>
      <c r="G102" s="67">
        <v>0</v>
      </c>
      <c r="I102" s="68">
        <v>10005540.19</v>
      </c>
      <c r="K102" s="69">
        <v>4431890</v>
      </c>
      <c r="L102" s="69"/>
      <c r="M102" s="69">
        <v>5573650</v>
      </c>
      <c r="N102" s="69"/>
      <c r="O102" s="118">
        <v>200262</v>
      </c>
      <c r="Q102" s="119">
        <f>O102/I102*100</f>
        <v>2.001511124808145</v>
      </c>
      <c r="R102" s="120"/>
      <c r="S102" s="121">
        <f>ROUND(M102/O102,1)</f>
        <v>27.8</v>
      </c>
      <c r="T102" s="50"/>
    </row>
    <row r="103" spans="1:20" s="47" customFormat="1" ht="15">
      <c r="A103" s="48"/>
      <c r="C103" s="65" t="s">
        <v>100</v>
      </c>
      <c r="E103" s="66" t="s">
        <v>104</v>
      </c>
      <c r="F103" s="43" t="s">
        <v>195</v>
      </c>
      <c r="G103" s="67">
        <v>0</v>
      </c>
      <c r="I103" s="68">
        <v>8669934.54</v>
      </c>
      <c r="K103" s="69">
        <v>8787000</v>
      </c>
      <c r="L103" s="69"/>
      <c r="M103" s="69">
        <v>-117066</v>
      </c>
      <c r="N103" s="69"/>
      <c r="O103" s="69">
        <v>0</v>
      </c>
      <c r="Q103" s="78">
        <f>O103/I103*100</f>
        <v>0</v>
      </c>
      <c r="S103" s="79">
        <v>0</v>
      </c>
      <c r="T103" s="50"/>
    </row>
    <row r="104" spans="1:20" s="47" customFormat="1" ht="15">
      <c r="A104" s="48"/>
      <c r="C104" s="65" t="s">
        <v>101</v>
      </c>
      <c r="E104" s="66" t="s">
        <v>104</v>
      </c>
      <c r="F104" s="43" t="s">
        <v>195</v>
      </c>
      <c r="G104" s="67">
        <v>0</v>
      </c>
      <c r="I104" s="68">
        <v>1351642.25</v>
      </c>
      <c r="K104" s="69">
        <v>343010</v>
      </c>
      <c r="L104" s="69"/>
      <c r="M104" s="69">
        <v>1008632</v>
      </c>
      <c r="N104" s="69"/>
      <c r="O104" s="69">
        <v>90500</v>
      </c>
      <c r="Q104" s="48">
        <f>O104/I104*100</f>
        <v>6.695558680560628</v>
      </c>
      <c r="S104" s="49">
        <f>ROUND(M104/O104,1)</f>
        <v>11.1</v>
      </c>
      <c r="T104" s="50"/>
    </row>
    <row r="105" spans="1:20" s="47" customFormat="1" ht="15">
      <c r="A105" s="48"/>
      <c r="C105" s="65" t="s">
        <v>102</v>
      </c>
      <c r="E105" s="66" t="s">
        <v>104</v>
      </c>
      <c r="F105" s="43" t="s">
        <v>195</v>
      </c>
      <c r="G105" s="67">
        <v>0</v>
      </c>
      <c r="I105" s="68">
        <v>708781.31</v>
      </c>
      <c r="K105" s="69">
        <v>326489</v>
      </c>
      <c r="L105" s="69"/>
      <c r="M105" s="69">
        <v>382292</v>
      </c>
      <c r="N105" s="69"/>
      <c r="O105" s="69">
        <v>11428</v>
      </c>
      <c r="Q105" s="48">
        <f>O105/I105*100</f>
        <v>1.6123449982054407</v>
      </c>
      <c r="S105" s="49">
        <f>ROUND(M105/O105,1)</f>
        <v>33.5</v>
      </c>
      <c r="T105" s="50"/>
    </row>
    <row r="106" spans="1:20" s="47" customFormat="1" ht="15">
      <c r="A106" s="48"/>
      <c r="C106" s="65" t="s">
        <v>103</v>
      </c>
      <c r="E106" s="66" t="s">
        <v>104</v>
      </c>
      <c r="F106" s="43" t="s">
        <v>195</v>
      </c>
      <c r="G106" s="67">
        <v>0</v>
      </c>
      <c r="I106" s="74">
        <v>5210196.53</v>
      </c>
      <c r="K106" s="77">
        <v>-299900</v>
      </c>
      <c r="L106" s="69"/>
      <c r="M106" s="77">
        <v>5510098</v>
      </c>
      <c r="N106" s="69"/>
      <c r="O106" s="77">
        <v>168981</v>
      </c>
      <c r="Q106" s="48">
        <f>O106/I106*100</f>
        <v>3.243274971049892</v>
      </c>
      <c r="S106" s="49">
        <f>ROUND(M106/O106,1)</f>
        <v>32.6</v>
      </c>
      <c r="T106" s="50"/>
    </row>
    <row r="107" spans="1:20" s="47" customFormat="1" ht="15">
      <c r="A107" s="48"/>
      <c r="C107" s="65"/>
      <c r="E107" s="66"/>
      <c r="F107" s="66"/>
      <c r="G107" s="67"/>
      <c r="I107" s="68"/>
      <c r="K107" s="69"/>
      <c r="L107" s="69"/>
      <c r="M107" s="69"/>
      <c r="N107" s="69"/>
      <c r="O107" s="69"/>
      <c r="Q107" s="48"/>
      <c r="S107" s="49"/>
      <c r="T107" s="50"/>
    </row>
    <row r="108" spans="1:20" s="47" customFormat="1" ht="15">
      <c r="A108" s="48"/>
      <c r="C108" s="70" t="s">
        <v>204</v>
      </c>
      <c r="E108" s="66"/>
      <c r="F108" s="66"/>
      <c r="G108" s="67"/>
      <c r="I108" s="68">
        <f>SUM(I102:I107)</f>
        <v>25946094.819999997</v>
      </c>
      <c r="K108" s="69">
        <f>SUM(K102:K107)</f>
        <v>13588489</v>
      </c>
      <c r="L108" s="69"/>
      <c r="M108" s="69">
        <f>SUM(M102:M107)</f>
        <v>12357606</v>
      </c>
      <c r="N108" s="69"/>
      <c r="O108" s="69">
        <f>SUM(O102:O107)</f>
        <v>471171</v>
      </c>
      <c r="Q108" s="48">
        <v>1.82</v>
      </c>
      <c r="S108" s="49">
        <v>26.2</v>
      </c>
      <c r="T108" s="50"/>
    </row>
    <row r="109" spans="1:20" s="47" customFormat="1" ht="15">
      <c r="A109" s="48"/>
      <c r="C109" s="65"/>
      <c r="E109" s="66"/>
      <c r="F109" s="66"/>
      <c r="G109" s="67"/>
      <c r="I109" s="68"/>
      <c r="K109" s="69"/>
      <c r="L109" s="69"/>
      <c r="M109" s="69"/>
      <c r="N109" s="69"/>
      <c r="O109" s="69"/>
      <c r="Q109" s="48"/>
      <c r="S109" s="49"/>
      <c r="T109" s="50"/>
    </row>
    <row r="110" spans="1:20" s="47" customFormat="1" ht="15">
      <c r="A110" s="48">
        <v>334</v>
      </c>
      <c r="C110" s="65" t="s">
        <v>67</v>
      </c>
      <c r="E110" s="66"/>
      <c r="F110" s="66"/>
      <c r="G110" s="67"/>
      <c r="I110" s="68"/>
      <c r="K110" s="69"/>
      <c r="L110" s="69"/>
      <c r="M110" s="69"/>
      <c r="N110" s="69"/>
      <c r="O110" s="69"/>
      <c r="Q110" s="48"/>
      <c r="S110" s="49"/>
      <c r="T110" s="50"/>
    </row>
    <row r="111" spans="1:20" s="47" customFormat="1" ht="15">
      <c r="A111" s="48"/>
      <c r="C111" s="65" t="s">
        <v>105</v>
      </c>
      <c r="E111" s="66" t="s">
        <v>109</v>
      </c>
      <c r="F111" s="43" t="s">
        <v>195</v>
      </c>
      <c r="G111" s="67">
        <v>0</v>
      </c>
      <c r="I111" s="68">
        <v>1883879.27</v>
      </c>
      <c r="K111" s="69">
        <v>1197033</v>
      </c>
      <c r="L111" s="69"/>
      <c r="M111" s="69">
        <v>686846</v>
      </c>
      <c r="N111" s="69"/>
      <c r="O111" s="118">
        <v>25161</v>
      </c>
      <c r="P111" s="120"/>
      <c r="Q111" s="119">
        <f>O111/I111*100</f>
        <v>1.3355951414020284</v>
      </c>
      <c r="R111" s="120"/>
      <c r="S111" s="121">
        <f>ROUND(M111/O111,1)</f>
        <v>27.3</v>
      </c>
      <c r="T111" s="50"/>
    </row>
    <row r="112" spans="1:20" s="47" customFormat="1" ht="15">
      <c r="A112" s="48"/>
      <c r="C112" s="65" t="s">
        <v>100</v>
      </c>
      <c r="E112" s="66" t="s">
        <v>109</v>
      </c>
      <c r="F112" s="43" t="s">
        <v>195</v>
      </c>
      <c r="G112" s="67">
        <v>0</v>
      </c>
      <c r="I112" s="68">
        <v>1762732.16</v>
      </c>
      <c r="K112" s="69">
        <v>1757755</v>
      </c>
      <c r="L112" s="69"/>
      <c r="M112" s="69">
        <v>4977</v>
      </c>
      <c r="N112" s="69"/>
      <c r="O112" s="118">
        <v>183</v>
      </c>
      <c r="P112" s="120"/>
      <c r="Q112" s="119">
        <f>O112/I112*100</f>
        <v>0.010381611236956158</v>
      </c>
      <c r="R112" s="120"/>
      <c r="S112" s="121">
        <f>ROUND(M112/O112,1)</f>
        <v>27.2</v>
      </c>
      <c r="T112" s="50"/>
    </row>
    <row r="113" spans="1:20" s="47" customFormat="1" ht="15">
      <c r="A113" s="48"/>
      <c r="C113" s="65" t="s">
        <v>106</v>
      </c>
      <c r="E113" s="66" t="s">
        <v>109</v>
      </c>
      <c r="F113" s="43" t="s">
        <v>195</v>
      </c>
      <c r="G113" s="67">
        <v>0</v>
      </c>
      <c r="I113" s="68">
        <v>1793243.86</v>
      </c>
      <c r="K113" s="69">
        <v>546856</v>
      </c>
      <c r="L113" s="69"/>
      <c r="M113" s="69">
        <v>1246389</v>
      </c>
      <c r="N113" s="69"/>
      <c r="O113" s="69">
        <v>113012</v>
      </c>
      <c r="Q113" s="48">
        <f>O113/I113*100</f>
        <v>6.302098812149286</v>
      </c>
      <c r="S113" s="49">
        <f>ROUND(M113/O113,1)</f>
        <v>11</v>
      </c>
      <c r="T113" s="50"/>
    </row>
    <row r="114" spans="1:20" s="47" customFormat="1" ht="15">
      <c r="A114" s="48"/>
      <c r="C114" s="65" t="s">
        <v>107</v>
      </c>
      <c r="E114" s="66" t="s">
        <v>109</v>
      </c>
      <c r="F114" s="43" t="s">
        <v>195</v>
      </c>
      <c r="G114" s="67">
        <v>0</v>
      </c>
      <c r="I114" s="68">
        <v>298571.16</v>
      </c>
      <c r="K114" s="69">
        <v>150267</v>
      </c>
      <c r="L114" s="69"/>
      <c r="M114" s="69">
        <v>148305</v>
      </c>
      <c r="N114" s="69"/>
      <c r="O114" s="69">
        <v>5038</v>
      </c>
      <c r="Q114" s="48">
        <f>O114/I114*100</f>
        <v>1.6873699388782228</v>
      </c>
      <c r="S114" s="49">
        <f>ROUND(M114/O114,1)</f>
        <v>29.4</v>
      </c>
      <c r="T114" s="50"/>
    </row>
    <row r="115" spans="1:20" s="47" customFormat="1" ht="15">
      <c r="A115" s="48"/>
      <c r="C115" s="65" t="s">
        <v>108</v>
      </c>
      <c r="E115" s="66" t="s">
        <v>109</v>
      </c>
      <c r="F115" s="43" t="s">
        <v>195</v>
      </c>
      <c r="G115" s="67">
        <v>0</v>
      </c>
      <c r="I115" s="74">
        <v>490371.62</v>
      </c>
      <c r="K115" s="77">
        <v>248943</v>
      </c>
      <c r="L115" s="69"/>
      <c r="M115" s="77">
        <v>241428</v>
      </c>
      <c r="N115" s="69"/>
      <c r="O115" s="77">
        <v>8147</v>
      </c>
      <c r="Q115" s="48">
        <f>O115/I115*100</f>
        <v>1.66139304717512</v>
      </c>
      <c r="S115" s="49">
        <f>ROUND(M115/O115,1)</f>
        <v>29.6</v>
      </c>
      <c r="T115" s="50"/>
    </row>
    <row r="116" spans="1:20" s="47" customFormat="1" ht="15">
      <c r="A116" s="48"/>
      <c r="C116" s="65"/>
      <c r="E116" s="66"/>
      <c r="F116" s="66"/>
      <c r="G116" s="67"/>
      <c r="I116" s="68"/>
      <c r="K116" s="69"/>
      <c r="L116" s="69"/>
      <c r="M116" s="69"/>
      <c r="N116" s="69"/>
      <c r="O116" s="69"/>
      <c r="Q116" s="48"/>
      <c r="S116" s="49"/>
      <c r="T116" s="50"/>
    </row>
    <row r="117" spans="1:20" s="47" customFormat="1" ht="15">
      <c r="A117" s="48"/>
      <c r="C117" s="70" t="s">
        <v>205</v>
      </c>
      <c r="E117" s="66"/>
      <c r="F117" s="66"/>
      <c r="G117" s="67"/>
      <c r="I117" s="68">
        <f>SUM(I111:I116)</f>
        <v>6228798.07</v>
      </c>
      <c r="K117" s="69">
        <f>SUM(K111:K116)</f>
        <v>3900854</v>
      </c>
      <c r="L117" s="69"/>
      <c r="M117" s="69">
        <f>SUM(M111:M116)</f>
        <v>2327945</v>
      </c>
      <c r="N117" s="69"/>
      <c r="O117" s="69">
        <f>SUM(O111:O116)</f>
        <v>151541</v>
      </c>
      <c r="Q117" s="48">
        <f>O117/I117*100</f>
        <v>2.432909179218263</v>
      </c>
      <c r="S117" s="49">
        <f>ROUND(M117/O117,1)</f>
        <v>15.4</v>
      </c>
      <c r="T117" s="50"/>
    </row>
    <row r="118" spans="1:20" s="47" customFormat="1" ht="15">
      <c r="A118" s="48"/>
      <c r="C118" s="65"/>
      <c r="E118" s="66"/>
      <c r="F118" s="66"/>
      <c r="G118" s="67"/>
      <c r="I118" s="68"/>
      <c r="K118" s="69"/>
      <c r="L118" s="69"/>
      <c r="M118" s="69"/>
      <c r="N118" s="69"/>
      <c r="O118" s="69"/>
      <c r="Q118" s="48"/>
      <c r="S118" s="49"/>
      <c r="T118" s="50"/>
    </row>
    <row r="119" spans="1:20" s="47" customFormat="1" ht="15">
      <c r="A119" s="48">
        <v>335</v>
      </c>
      <c r="C119" s="65" t="s">
        <v>76</v>
      </c>
      <c r="E119" s="66"/>
      <c r="F119" s="66"/>
      <c r="G119" s="67"/>
      <c r="I119" s="68"/>
      <c r="K119" s="69"/>
      <c r="L119" s="69"/>
      <c r="M119" s="69"/>
      <c r="N119" s="69"/>
      <c r="O119" s="69"/>
      <c r="Q119" s="48"/>
      <c r="S119" s="49"/>
      <c r="T119" s="50"/>
    </row>
    <row r="120" spans="1:20" s="47" customFormat="1" ht="15">
      <c r="A120" s="48"/>
      <c r="C120" s="65" t="s">
        <v>99</v>
      </c>
      <c r="E120" s="66" t="s">
        <v>110</v>
      </c>
      <c r="F120" s="43" t="s">
        <v>195</v>
      </c>
      <c r="G120" s="67">
        <v>0</v>
      </c>
      <c r="I120" s="68">
        <v>663976.6</v>
      </c>
      <c r="K120" s="69">
        <v>634140</v>
      </c>
      <c r="L120" s="69"/>
      <c r="M120" s="69">
        <v>29835</v>
      </c>
      <c r="N120" s="69"/>
      <c r="O120" s="118">
        <v>1171</v>
      </c>
      <c r="P120" s="120"/>
      <c r="Q120" s="119">
        <f>O120/I120*100</f>
        <v>0.17636163684081638</v>
      </c>
      <c r="R120" s="120"/>
      <c r="S120" s="121">
        <f>ROUND(M120/O120,1)</f>
        <v>25.5</v>
      </c>
      <c r="T120" s="50"/>
    </row>
    <row r="121" spans="1:20" s="47" customFormat="1" ht="15">
      <c r="A121" s="48"/>
      <c r="C121" s="65" t="s">
        <v>100</v>
      </c>
      <c r="E121" s="66" t="s">
        <v>110</v>
      </c>
      <c r="F121" s="43" t="s">
        <v>195</v>
      </c>
      <c r="G121" s="67">
        <v>0</v>
      </c>
      <c r="I121" s="68">
        <v>493379.13</v>
      </c>
      <c r="K121" s="69">
        <v>236215</v>
      </c>
      <c r="L121" s="69"/>
      <c r="M121" s="69">
        <v>257165</v>
      </c>
      <c r="N121" s="69"/>
      <c r="O121" s="118">
        <v>10527</v>
      </c>
      <c r="P121" s="120"/>
      <c r="Q121" s="119">
        <f>O121/I121*100</f>
        <v>2.1336532820105303</v>
      </c>
      <c r="R121" s="120"/>
      <c r="S121" s="121">
        <f>ROUND(M121/O121,1)</f>
        <v>24.4</v>
      </c>
      <c r="T121" s="50"/>
    </row>
    <row r="122" spans="1:20" s="47" customFormat="1" ht="15">
      <c r="A122" s="48"/>
      <c r="C122" s="65" t="s">
        <v>101</v>
      </c>
      <c r="E122" s="66" t="s">
        <v>110</v>
      </c>
      <c r="F122" s="43" t="s">
        <v>195</v>
      </c>
      <c r="G122" s="67">
        <v>0</v>
      </c>
      <c r="I122" s="68">
        <v>634886.77</v>
      </c>
      <c r="K122" s="69">
        <v>127226</v>
      </c>
      <c r="L122" s="69"/>
      <c r="M122" s="69">
        <v>507660</v>
      </c>
      <c r="N122" s="69"/>
      <c r="O122" s="69">
        <v>46367</v>
      </c>
      <c r="Q122" s="48">
        <f>O122/I122*100</f>
        <v>7.303192032179218</v>
      </c>
      <c r="S122" s="49">
        <f>ROUND(M122/O122,1)</f>
        <v>10.9</v>
      </c>
      <c r="T122" s="50"/>
    </row>
    <row r="123" spans="1:20" s="47" customFormat="1" ht="15">
      <c r="A123" s="48"/>
      <c r="C123" s="65" t="s">
        <v>102</v>
      </c>
      <c r="E123" s="66" t="s">
        <v>110</v>
      </c>
      <c r="F123" s="43" t="s">
        <v>195</v>
      </c>
      <c r="G123" s="67">
        <v>0</v>
      </c>
      <c r="I123" s="68">
        <v>1793.49</v>
      </c>
      <c r="K123" s="69">
        <v>1868</v>
      </c>
      <c r="L123" s="69"/>
      <c r="M123" s="69">
        <v>-75</v>
      </c>
      <c r="N123" s="69"/>
      <c r="O123" s="69">
        <v>0</v>
      </c>
      <c r="Q123" s="78">
        <f>O123/I123*100</f>
        <v>0</v>
      </c>
      <c r="S123" s="79">
        <v>0</v>
      </c>
      <c r="T123" s="50"/>
    </row>
    <row r="124" spans="1:20" s="47" customFormat="1" ht="15">
      <c r="A124" s="48"/>
      <c r="C124" s="65" t="s">
        <v>103</v>
      </c>
      <c r="E124" s="66" t="s">
        <v>110</v>
      </c>
      <c r="F124" s="43" t="s">
        <v>195</v>
      </c>
      <c r="G124" s="67">
        <v>0</v>
      </c>
      <c r="I124" s="74">
        <v>4773.64</v>
      </c>
      <c r="K124" s="77">
        <v>3562</v>
      </c>
      <c r="L124" s="69"/>
      <c r="M124" s="77">
        <v>1212</v>
      </c>
      <c r="N124" s="69"/>
      <c r="O124" s="77">
        <v>166</v>
      </c>
      <c r="Q124" s="48">
        <f>O124/I124*100</f>
        <v>3.4774302209634573</v>
      </c>
      <c r="S124" s="49">
        <f>ROUND(M124/O124,1)</f>
        <v>7.3</v>
      </c>
      <c r="T124" s="50"/>
    </row>
    <row r="125" spans="1:20" s="47" customFormat="1" ht="15">
      <c r="A125" s="48"/>
      <c r="C125" s="65"/>
      <c r="E125" s="66"/>
      <c r="F125" s="66"/>
      <c r="G125" s="67"/>
      <c r="I125" s="68"/>
      <c r="K125" s="69"/>
      <c r="L125" s="69"/>
      <c r="M125" s="69"/>
      <c r="N125" s="69"/>
      <c r="O125" s="69"/>
      <c r="Q125" s="48"/>
      <c r="S125" s="49"/>
      <c r="T125" s="50"/>
    </row>
    <row r="126" spans="1:20" s="47" customFormat="1" ht="15">
      <c r="A126" s="48"/>
      <c r="C126" s="70" t="s">
        <v>206</v>
      </c>
      <c r="E126" s="66"/>
      <c r="F126" s="66"/>
      <c r="G126" s="67"/>
      <c r="I126" s="68">
        <f>SUM(I120:I125)</f>
        <v>1798809.63</v>
      </c>
      <c r="K126" s="69">
        <f>SUM(K120:K125)</f>
        <v>1003011</v>
      </c>
      <c r="L126" s="69"/>
      <c r="M126" s="69">
        <f>SUM(M120:M125)</f>
        <v>795797</v>
      </c>
      <c r="N126" s="69"/>
      <c r="O126" s="69">
        <f>SUM(O120:O125)</f>
        <v>58231</v>
      </c>
      <c r="Q126" s="48">
        <f>O126/I126*100</f>
        <v>3.237196367466634</v>
      </c>
      <c r="S126" s="49">
        <f>ROUND(M126/O126,1)</f>
        <v>13.7</v>
      </c>
      <c r="T126" s="50"/>
    </row>
    <row r="127" spans="1:20" s="47" customFormat="1" ht="15">
      <c r="A127" s="48"/>
      <c r="C127" s="65"/>
      <c r="E127" s="66"/>
      <c r="F127" s="66"/>
      <c r="G127" s="67"/>
      <c r="I127" s="68"/>
      <c r="K127" s="69"/>
      <c r="L127" s="69"/>
      <c r="M127" s="69"/>
      <c r="N127" s="69"/>
      <c r="O127" s="69"/>
      <c r="Q127" s="48"/>
      <c r="S127" s="49"/>
      <c r="T127" s="50"/>
    </row>
    <row r="128" spans="1:20" s="47" customFormat="1" ht="15">
      <c r="A128" s="48">
        <v>335.1</v>
      </c>
      <c r="C128" s="65" t="s">
        <v>111</v>
      </c>
      <c r="E128" s="66"/>
      <c r="F128" s="66"/>
      <c r="G128" s="67"/>
      <c r="I128" s="68"/>
      <c r="K128" s="69"/>
      <c r="L128" s="69"/>
      <c r="M128" s="69"/>
      <c r="N128" s="69"/>
      <c r="O128" s="69"/>
      <c r="Q128" s="48"/>
      <c r="S128" s="49"/>
      <c r="T128" s="50"/>
    </row>
    <row r="129" spans="1:20" s="47" customFormat="1" ht="15">
      <c r="A129" s="48"/>
      <c r="C129" s="65" t="s">
        <v>112</v>
      </c>
      <c r="E129" s="66" t="s">
        <v>41</v>
      </c>
      <c r="F129" s="43" t="s">
        <v>195</v>
      </c>
      <c r="G129" s="67">
        <v>0</v>
      </c>
      <c r="I129" s="68">
        <v>483574.59</v>
      </c>
      <c r="K129" s="69">
        <v>253762</v>
      </c>
      <c r="L129" s="69"/>
      <c r="M129" s="69">
        <v>229812</v>
      </c>
      <c r="N129" s="69"/>
      <c r="O129" s="118">
        <v>20356</v>
      </c>
      <c r="P129" s="120"/>
      <c r="Q129" s="119">
        <f>O129/I129*100</f>
        <v>4.209485035183507</v>
      </c>
      <c r="R129" s="120"/>
      <c r="S129" s="121">
        <f>ROUND(M129/O129,1)</f>
        <v>11.3</v>
      </c>
      <c r="T129" s="50"/>
    </row>
    <row r="130" spans="1:20" s="47" customFormat="1" ht="15">
      <c r="A130" s="48"/>
      <c r="C130" s="65" t="s">
        <v>113</v>
      </c>
      <c r="E130" s="66" t="s">
        <v>41</v>
      </c>
      <c r="F130" s="43" t="s">
        <v>195</v>
      </c>
      <c r="G130" s="67">
        <v>0</v>
      </c>
      <c r="I130" s="68">
        <v>264505.15</v>
      </c>
      <c r="K130" s="69">
        <v>188528</v>
      </c>
      <c r="L130" s="69"/>
      <c r="M130" s="69">
        <v>75977</v>
      </c>
      <c r="N130" s="69"/>
      <c r="O130" s="118">
        <v>4387</v>
      </c>
      <c r="P130" s="120"/>
      <c r="Q130" s="119">
        <f>O130/I130*100</f>
        <v>1.6585688407201142</v>
      </c>
      <c r="R130" s="120"/>
      <c r="S130" s="121">
        <f>ROUND(M130/O130,1)</f>
        <v>17.3</v>
      </c>
      <c r="T130" s="50"/>
    </row>
    <row r="131" spans="1:20" s="47" customFormat="1" ht="15">
      <c r="A131" s="48"/>
      <c r="C131" s="65" t="s">
        <v>114</v>
      </c>
      <c r="E131" s="66" t="s">
        <v>41</v>
      </c>
      <c r="F131" s="43" t="s">
        <v>195</v>
      </c>
      <c r="G131" s="67">
        <v>0</v>
      </c>
      <c r="I131" s="68">
        <v>592078.84</v>
      </c>
      <c r="K131" s="69">
        <v>265428</v>
      </c>
      <c r="L131" s="69"/>
      <c r="M131" s="69">
        <v>326655</v>
      </c>
      <c r="N131" s="69"/>
      <c r="O131" s="69">
        <v>102706</v>
      </c>
      <c r="Q131" s="48">
        <f>O131/I131*100</f>
        <v>17.34667633114536</v>
      </c>
      <c r="S131" s="49">
        <f>ROUND(M131/O131,1)</f>
        <v>3.2</v>
      </c>
      <c r="T131" s="50"/>
    </row>
    <row r="132" spans="1:20" s="47" customFormat="1" ht="15">
      <c r="A132" s="48"/>
      <c r="C132" s="65" t="s">
        <v>115</v>
      </c>
      <c r="E132" s="66" t="s">
        <v>41</v>
      </c>
      <c r="F132" s="43" t="s">
        <v>195</v>
      </c>
      <c r="G132" s="67">
        <v>0</v>
      </c>
      <c r="I132" s="68">
        <v>344339.73</v>
      </c>
      <c r="K132" s="69">
        <v>165364</v>
      </c>
      <c r="L132" s="69"/>
      <c r="M132" s="69">
        <v>178979</v>
      </c>
      <c r="N132" s="69"/>
      <c r="O132" s="69">
        <v>53922</v>
      </c>
      <c r="Q132" s="48">
        <f>O132/I132*100</f>
        <v>15.659534843684753</v>
      </c>
      <c r="S132" s="49">
        <f>ROUND(M132/O132,1)</f>
        <v>3.3</v>
      </c>
      <c r="T132" s="50"/>
    </row>
    <row r="133" spans="1:20" s="47" customFormat="1" ht="15">
      <c r="A133" s="48"/>
      <c r="C133" s="65" t="s">
        <v>116</v>
      </c>
      <c r="E133" s="66" t="s">
        <v>41</v>
      </c>
      <c r="F133" s="43" t="s">
        <v>195</v>
      </c>
      <c r="G133" s="67">
        <v>0</v>
      </c>
      <c r="I133" s="74">
        <v>66781</v>
      </c>
      <c r="K133" s="77">
        <v>27293</v>
      </c>
      <c r="L133" s="69"/>
      <c r="M133" s="77">
        <v>39489</v>
      </c>
      <c r="N133" s="69"/>
      <c r="O133" s="77">
        <v>7513</v>
      </c>
      <c r="Q133" s="48">
        <f>O133/I133*100</f>
        <v>11.25020589688684</v>
      </c>
      <c r="S133" s="49">
        <f>ROUND(M133/O133,1)</f>
        <v>5.3</v>
      </c>
      <c r="T133" s="50"/>
    </row>
    <row r="134" spans="1:20" s="47" customFormat="1" ht="15">
      <c r="A134" s="48"/>
      <c r="C134" s="65"/>
      <c r="E134" s="66"/>
      <c r="F134" s="66"/>
      <c r="G134" s="67"/>
      <c r="I134" s="68"/>
      <c r="K134" s="69"/>
      <c r="L134" s="69"/>
      <c r="M134" s="69"/>
      <c r="N134" s="69"/>
      <c r="O134" s="69"/>
      <c r="Q134" s="48"/>
      <c r="S134" s="49"/>
      <c r="T134" s="50"/>
    </row>
    <row r="135" spans="1:20" s="47" customFormat="1" ht="15">
      <c r="A135" s="48"/>
      <c r="C135" s="70" t="s">
        <v>207</v>
      </c>
      <c r="E135" s="66"/>
      <c r="F135" s="66"/>
      <c r="G135" s="67"/>
      <c r="I135" s="68">
        <f>SUM(I129:I134)</f>
        <v>1751279.31</v>
      </c>
      <c r="K135" s="69">
        <f>SUM(K129:K134)</f>
        <v>900375</v>
      </c>
      <c r="L135" s="69"/>
      <c r="M135" s="69">
        <f>SUM(M129:M134)</f>
        <v>850912</v>
      </c>
      <c r="N135" s="69"/>
      <c r="O135" s="69">
        <f>SUM(O129:O134)</f>
        <v>188884</v>
      </c>
      <c r="Q135" s="48">
        <f>O135/I135*100</f>
        <v>10.785486867882884</v>
      </c>
      <c r="S135" s="49">
        <f>ROUND(M135/O135,1)</f>
        <v>4.5</v>
      </c>
      <c r="T135" s="50"/>
    </row>
    <row r="136" spans="1:20" s="47" customFormat="1" ht="15">
      <c r="A136" s="48"/>
      <c r="C136" s="65"/>
      <c r="E136" s="66"/>
      <c r="F136" s="66"/>
      <c r="G136" s="67"/>
      <c r="I136" s="68"/>
      <c r="K136" s="69"/>
      <c r="L136" s="69"/>
      <c r="M136" s="69"/>
      <c r="N136" s="69"/>
      <c r="O136" s="69"/>
      <c r="Q136" s="48"/>
      <c r="S136" s="49"/>
      <c r="T136" s="50"/>
    </row>
    <row r="137" spans="1:20" s="47" customFormat="1" ht="15">
      <c r="A137" s="48">
        <v>336</v>
      </c>
      <c r="C137" s="65" t="s">
        <v>208</v>
      </c>
      <c r="E137" s="66"/>
      <c r="F137" s="66"/>
      <c r="G137" s="67"/>
      <c r="I137" s="68"/>
      <c r="K137" s="69"/>
      <c r="L137" s="69"/>
      <c r="M137" s="69"/>
      <c r="N137" s="69"/>
      <c r="O137" s="69"/>
      <c r="Q137" s="48"/>
      <c r="S137" s="49"/>
      <c r="T137" s="50"/>
    </row>
    <row r="138" spans="1:20" s="47" customFormat="1" ht="15">
      <c r="A138" s="48"/>
      <c r="C138" s="65" t="s">
        <v>93</v>
      </c>
      <c r="E138" s="66" t="s">
        <v>117</v>
      </c>
      <c r="F138" s="43" t="s">
        <v>195</v>
      </c>
      <c r="G138" s="67">
        <v>0</v>
      </c>
      <c r="I138" s="68">
        <v>74502.59</v>
      </c>
      <c r="K138" s="69">
        <v>64574</v>
      </c>
      <c r="L138" s="69"/>
      <c r="M138" s="69">
        <v>9929</v>
      </c>
      <c r="N138" s="69"/>
      <c r="O138" s="118">
        <v>338</v>
      </c>
      <c r="P138" s="120"/>
      <c r="Q138" s="119">
        <f>O138/I138*100</f>
        <v>0.4536755030932482</v>
      </c>
      <c r="R138" s="120"/>
      <c r="S138" s="121">
        <f>ROUND(M138/O138,1)</f>
        <v>29.4</v>
      </c>
      <c r="T138" s="50"/>
    </row>
    <row r="139" spans="1:20" s="47" customFormat="1" ht="15">
      <c r="A139" s="48"/>
      <c r="C139" s="65" t="s">
        <v>100</v>
      </c>
      <c r="E139" s="66" t="s">
        <v>117</v>
      </c>
      <c r="F139" s="43" t="s">
        <v>195</v>
      </c>
      <c r="G139" s="67">
        <v>0</v>
      </c>
      <c r="I139" s="68">
        <v>645094.99</v>
      </c>
      <c r="K139" s="69">
        <v>667873</v>
      </c>
      <c r="L139" s="69"/>
      <c r="M139" s="69">
        <v>-22778</v>
      </c>
      <c r="N139" s="69"/>
      <c r="O139" s="69">
        <v>0</v>
      </c>
      <c r="Q139" s="78">
        <f>O139/I139*100</f>
        <v>0</v>
      </c>
      <c r="S139" s="79">
        <v>0</v>
      </c>
      <c r="T139" s="50"/>
    </row>
    <row r="140" spans="1:20" s="47" customFormat="1" ht="15">
      <c r="A140" s="48"/>
      <c r="C140" s="65" t="s">
        <v>95</v>
      </c>
      <c r="E140" s="66" t="s">
        <v>117</v>
      </c>
      <c r="F140" s="43" t="s">
        <v>195</v>
      </c>
      <c r="G140" s="67">
        <v>0</v>
      </c>
      <c r="I140" s="68">
        <v>492607.43</v>
      </c>
      <c r="K140" s="69">
        <v>297501</v>
      </c>
      <c r="L140" s="69"/>
      <c r="M140" s="69">
        <v>195105</v>
      </c>
      <c r="N140" s="69"/>
      <c r="O140" s="69">
        <v>30189</v>
      </c>
      <c r="Q140" s="48">
        <f>O140/I140*100</f>
        <v>6.128409390820598</v>
      </c>
      <c r="S140" s="49">
        <f>ROUND(M140/O140,1)</f>
        <v>6.5</v>
      </c>
      <c r="T140" s="50"/>
    </row>
    <row r="141" spans="1:20" s="47" customFormat="1" ht="15">
      <c r="A141" s="48"/>
      <c r="C141" s="65" t="s">
        <v>96</v>
      </c>
      <c r="E141" s="66" t="s">
        <v>117</v>
      </c>
      <c r="F141" s="43" t="s">
        <v>195</v>
      </c>
      <c r="G141" s="67">
        <v>0</v>
      </c>
      <c r="I141" s="68">
        <v>39894.69</v>
      </c>
      <c r="K141" s="69">
        <v>31212</v>
      </c>
      <c r="L141" s="69"/>
      <c r="M141" s="69">
        <v>8684</v>
      </c>
      <c r="N141" s="69"/>
      <c r="O141" s="69">
        <v>238</v>
      </c>
      <c r="Q141" s="48">
        <f>O141/I141*100</f>
        <v>0.596570621303236</v>
      </c>
      <c r="S141" s="49">
        <f>ROUND(M141/O141,1)</f>
        <v>36.5</v>
      </c>
      <c r="T141" s="50"/>
    </row>
    <row r="142" spans="1:20" s="47" customFormat="1" ht="15">
      <c r="A142" s="48"/>
      <c r="C142" s="65" t="s">
        <v>97</v>
      </c>
      <c r="E142" s="66" t="s">
        <v>117</v>
      </c>
      <c r="F142" s="43" t="s">
        <v>195</v>
      </c>
      <c r="G142" s="67">
        <v>0</v>
      </c>
      <c r="I142" s="74">
        <v>287456.42</v>
      </c>
      <c r="K142" s="77">
        <v>8421</v>
      </c>
      <c r="L142" s="69"/>
      <c r="M142" s="77">
        <v>279035</v>
      </c>
      <c r="N142" s="69"/>
      <c r="O142" s="77">
        <v>7443</v>
      </c>
      <c r="Q142" s="48">
        <f>O142/I142*100</f>
        <v>2.589262052313878</v>
      </c>
      <c r="S142" s="49">
        <f>ROUND(M142/O142,1)</f>
        <v>37.5</v>
      </c>
      <c r="T142" s="50"/>
    </row>
    <row r="143" spans="1:20" s="47" customFormat="1" ht="15">
      <c r="A143" s="48"/>
      <c r="C143" s="65"/>
      <c r="E143" s="66"/>
      <c r="F143" s="66"/>
      <c r="G143" s="67"/>
      <c r="I143" s="68"/>
      <c r="K143" s="69"/>
      <c r="L143" s="69"/>
      <c r="M143" s="69"/>
      <c r="N143" s="69"/>
      <c r="O143" s="69"/>
      <c r="Q143" s="48"/>
      <c r="S143" s="49"/>
      <c r="T143" s="50"/>
    </row>
    <row r="144" spans="1:20" s="47" customFormat="1" ht="15">
      <c r="A144" s="48"/>
      <c r="C144" s="70" t="s">
        <v>209</v>
      </c>
      <c r="E144" s="66"/>
      <c r="F144" s="66"/>
      <c r="G144" s="67"/>
      <c r="I144" s="68">
        <f>SUM(I138:I143)</f>
        <v>1539556.1199999999</v>
      </c>
      <c r="K144" s="69">
        <f>SUM(K138:K143)</f>
        <v>1069581</v>
      </c>
      <c r="L144" s="69"/>
      <c r="M144" s="69">
        <f>SUM(M138:M143)</f>
        <v>469975</v>
      </c>
      <c r="N144" s="69"/>
      <c r="O144" s="69">
        <f>SUM(O138:O143)</f>
        <v>38208</v>
      </c>
      <c r="Q144" s="48">
        <f>O144/I144*100</f>
        <v>2.4817542864238042</v>
      </c>
      <c r="S144" s="49">
        <f>ROUND(M144/O144,1)</f>
        <v>12.3</v>
      </c>
      <c r="T144" s="50"/>
    </row>
    <row r="145" spans="1:20" s="47" customFormat="1" ht="15">
      <c r="A145" s="48"/>
      <c r="C145" s="65"/>
      <c r="E145" s="66"/>
      <c r="F145" s="66"/>
      <c r="G145" s="67"/>
      <c r="I145" s="68"/>
      <c r="K145" s="69"/>
      <c r="L145" s="69"/>
      <c r="M145" s="69"/>
      <c r="N145" s="69"/>
      <c r="O145" s="69"/>
      <c r="Q145" s="48"/>
      <c r="S145" s="49"/>
      <c r="T145" s="50"/>
    </row>
    <row r="146" spans="1:20" s="47" customFormat="1" ht="15">
      <c r="A146" s="48">
        <v>338</v>
      </c>
      <c r="C146" s="65" t="s">
        <v>118</v>
      </c>
      <c r="E146" s="66"/>
      <c r="F146" s="66"/>
      <c r="G146" s="67"/>
      <c r="I146" s="68"/>
      <c r="K146" s="69"/>
      <c r="L146" s="69"/>
      <c r="M146" s="69"/>
      <c r="N146" s="69"/>
      <c r="O146" s="69"/>
      <c r="Q146" s="48"/>
      <c r="S146" s="49"/>
      <c r="T146" s="50"/>
    </row>
    <row r="147" spans="1:20" s="47" customFormat="1" ht="15">
      <c r="A147" s="48"/>
      <c r="C147" s="65" t="s">
        <v>119</v>
      </c>
      <c r="E147" s="66" t="s">
        <v>41</v>
      </c>
      <c r="F147" s="43" t="s">
        <v>195</v>
      </c>
      <c r="G147" s="67">
        <v>0</v>
      </c>
      <c r="I147" s="74">
        <v>32898.73</v>
      </c>
      <c r="K147" s="77">
        <v>2920</v>
      </c>
      <c r="L147" s="69"/>
      <c r="M147" s="77">
        <v>29979</v>
      </c>
      <c r="N147" s="69"/>
      <c r="O147" s="77">
        <v>799</v>
      </c>
      <c r="Q147" s="48">
        <f>O147/I147*100</f>
        <v>2.4286651794765324</v>
      </c>
      <c r="S147" s="49">
        <f>ROUND(M147/O147,1)</f>
        <v>37.5</v>
      </c>
      <c r="T147" s="50"/>
    </row>
    <row r="148" spans="1:20" s="47" customFormat="1" ht="15">
      <c r="A148" s="48"/>
      <c r="C148" s="65"/>
      <c r="E148" s="66"/>
      <c r="F148" s="66"/>
      <c r="G148" s="67"/>
      <c r="I148" s="68"/>
      <c r="K148" s="69"/>
      <c r="L148" s="69"/>
      <c r="M148" s="69"/>
      <c r="N148" s="69"/>
      <c r="O148" s="69"/>
      <c r="Q148" s="48"/>
      <c r="S148" s="49"/>
      <c r="T148" s="50"/>
    </row>
    <row r="149" spans="1:20" s="47" customFormat="1" ht="15">
      <c r="A149" s="48"/>
      <c r="C149" s="70" t="s">
        <v>210</v>
      </c>
      <c r="E149" s="66"/>
      <c r="F149" s="66"/>
      <c r="G149" s="67"/>
      <c r="I149" s="68">
        <f>SUM(I147:I148)</f>
        <v>32898.73</v>
      </c>
      <c r="K149" s="69">
        <f>SUM(K147:K148)</f>
        <v>2920</v>
      </c>
      <c r="L149" s="69"/>
      <c r="M149" s="69">
        <f>SUM(M147:M148)</f>
        <v>29979</v>
      </c>
      <c r="N149" s="69"/>
      <c r="O149" s="69">
        <f>SUM(O147:O148)</f>
        <v>799</v>
      </c>
      <c r="Q149" s="48">
        <f>O149/I149*100</f>
        <v>2.4286651794765324</v>
      </c>
      <c r="S149" s="49">
        <f>ROUND(M149/O149,1)</f>
        <v>37.5</v>
      </c>
      <c r="T149" s="50"/>
    </row>
    <row r="150" spans="1:20" s="47" customFormat="1" ht="15">
      <c r="A150" s="48"/>
      <c r="C150" s="65"/>
      <c r="E150" s="66"/>
      <c r="F150" s="66"/>
      <c r="G150" s="67"/>
      <c r="I150" s="68"/>
      <c r="K150" s="69"/>
      <c r="L150" s="69"/>
      <c r="M150" s="69"/>
      <c r="N150" s="69"/>
      <c r="O150" s="69"/>
      <c r="Q150" s="48"/>
      <c r="S150" s="49"/>
      <c r="T150" s="50"/>
    </row>
    <row r="151" spans="1:20" s="58" customFormat="1" ht="15.75">
      <c r="A151" s="57"/>
      <c r="C151" s="59" t="s">
        <v>211</v>
      </c>
      <c r="E151" s="60"/>
      <c r="F151" s="60"/>
      <c r="G151" s="61"/>
      <c r="I151" s="38">
        <f>I149+I144+I135+I126+I117+I108+I99+I90</f>
        <v>159849079.08</v>
      </c>
      <c r="K151" s="62">
        <f>K149+K144+K135+K126+K117+K108+K99+K90</f>
        <v>120991889</v>
      </c>
      <c r="L151" s="62"/>
      <c r="M151" s="62">
        <f>M149+M144+M135+M126+M117+M108+M99+M90</f>
        <v>69495115</v>
      </c>
      <c r="N151" s="62"/>
      <c r="O151" s="62">
        <f>O149+O144+O135+O126+O117+O108+O99+O90</f>
        <v>4774697</v>
      </c>
      <c r="Q151" s="57"/>
      <c r="S151" s="63"/>
      <c r="T151" s="64"/>
    </row>
    <row r="152" spans="1:20" s="47" customFormat="1" ht="15">
      <c r="A152" s="48"/>
      <c r="C152" s="65"/>
      <c r="E152" s="66"/>
      <c r="F152" s="66"/>
      <c r="G152" s="67"/>
      <c r="I152" s="68"/>
      <c r="K152" s="69"/>
      <c r="L152" s="69"/>
      <c r="M152" s="69"/>
      <c r="N152" s="69"/>
      <c r="O152" s="69"/>
      <c r="Q152" s="48"/>
      <c r="S152" s="49"/>
      <c r="T152" s="50"/>
    </row>
    <row r="153" spans="1:20" ht="15">
      <c r="A153" s="17"/>
      <c r="E153" s="1"/>
      <c r="F153" s="1"/>
      <c r="G153" s="27"/>
      <c r="I153" s="37"/>
      <c r="K153" s="28"/>
      <c r="L153" s="28"/>
      <c r="M153" s="28"/>
      <c r="N153" s="28"/>
      <c r="O153" s="28"/>
      <c r="Q153" s="17"/>
      <c r="S153" s="16"/>
      <c r="T153" s="15"/>
    </row>
    <row r="154" spans="1:20" ht="15.75">
      <c r="A154" s="17"/>
      <c r="B154" s="15"/>
      <c r="C154" s="4" t="s">
        <v>26</v>
      </c>
      <c r="D154" s="15"/>
      <c r="E154" s="1"/>
      <c r="F154" s="1"/>
      <c r="G154" s="27"/>
      <c r="H154" s="15"/>
      <c r="I154" s="37"/>
      <c r="J154" s="15"/>
      <c r="K154" s="28"/>
      <c r="L154" s="28"/>
      <c r="M154" s="28"/>
      <c r="N154" s="28"/>
      <c r="O154" s="28"/>
      <c r="P154" s="15"/>
      <c r="Q154" s="17"/>
      <c r="R154" s="15"/>
      <c r="S154" s="16"/>
      <c r="T154" s="15"/>
    </row>
    <row r="155" spans="1:20" ht="15">
      <c r="A155" s="17"/>
      <c r="C155" s="18"/>
      <c r="E155" s="1"/>
      <c r="F155" s="1"/>
      <c r="G155" s="27"/>
      <c r="I155" s="37"/>
      <c r="K155" s="28"/>
      <c r="L155" s="28"/>
      <c r="M155" s="28"/>
      <c r="N155" s="28"/>
      <c r="O155" s="28"/>
      <c r="Q155" s="17"/>
      <c r="S155" s="16"/>
      <c r="T155" s="15"/>
    </row>
    <row r="156" spans="1:20" s="47" customFormat="1" ht="15">
      <c r="A156" s="40">
        <v>341</v>
      </c>
      <c r="B156" s="41"/>
      <c r="C156" s="42" t="s">
        <v>27</v>
      </c>
      <c r="D156" s="41"/>
      <c r="E156" s="41"/>
      <c r="F156" s="41"/>
      <c r="G156" s="51"/>
      <c r="H156" s="41"/>
      <c r="I156" s="45" t="s">
        <v>220</v>
      </c>
      <c r="J156" s="52"/>
      <c r="K156" s="53" t="s">
        <v>220</v>
      </c>
      <c r="L156" s="53"/>
      <c r="M156" s="53" t="s">
        <v>220</v>
      </c>
      <c r="N156" s="53"/>
      <c r="O156" s="53" t="s">
        <v>220</v>
      </c>
      <c r="P156" s="41"/>
      <c r="Q156" s="41"/>
      <c r="R156" s="41"/>
      <c r="S156" s="41"/>
      <c r="T156" s="50"/>
    </row>
    <row r="157" spans="1:20" s="47" customFormat="1" ht="15">
      <c r="A157" s="40"/>
      <c r="B157" s="41"/>
      <c r="C157" s="42" t="s">
        <v>120</v>
      </c>
      <c r="D157" s="41"/>
      <c r="E157" s="43" t="s">
        <v>127</v>
      </c>
      <c r="F157" s="43" t="s">
        <v>195</v>
      </c>
      <c r="G157" s="44">
        <v>-5</v>
      </c>
      <c r="H157" s="41"/>
      <c r="I157" s="45">
        <v>6586203.49</v>
      </c>
      <c r="J157" s="52"/>
      <c r="K157" s="53">
        <v>3884244</v>
      </c>
      <c r="L157" s="53"/>
      <c r="M157" s="53">
        <v>3031269</v>
      </c>
      <c r="N157" s="53"/>
      <c r="O157" s="53">
        <v>141359</v>
      </c>
      <c r="P157" s="41"/>
      <c r="Q157" s="48">
        <f aca="true" t="shared" si="6" ref="Q157:Q163">O157/I157*100</f>
        <v>2.1462895917903078</v>
      </c>
      <c r="S157" s="49">
        <f aca="true" t="shared" si="7" ref="S157:S163">ROUND(M157/O157,1)</f>
        <v>21.4</v>
      </c>
      <c r="T157" s="50"/>
    </row>
    <row r="158" spans="1:20" s="47" customFormat="1" ht="15">
      <c r="A158" s="40"/>
      <c r="B158" s="41"/>
      <c r="C158" s="42" t="s">
        <v>121</v>
      </c>
      <c r="D158" s="41"/>
      <c r="E158" s="43" t="s">
        <v>127</v>
      </c>
      <c r="F158" s="43" t="s">
        <v>195</v>
      </c>
      <c r="G158" s="44">
        <v>-5</v>
      </c>
      <c r="H158" s="41"/>
      <c r="I158" s="45">
        <v>28241.57</v>
      </c>
      <c r="J158" s="52"/>
      <c r="K158" s="53">
        <v>31401</v>
      </c>
      <c r="L158" s="53"/>
      <c r="M158" s="53">
        <v>-1748</v>
      </c>
      <c r="N158" s="53"/>
      <c r="O158" s="53">
        <v>0</v>
      </c>
      <c r="P158" s="41"/>
      <c r="Q158" s="78">
        <f t="shared" si="6"/>
        <v>0</v>
      </c>
      <c r="S158" s="79">
        <v>0</v>
      </c>
      <c r="T158" s="50"/>
    </row>
    <row r="159" spans="1:20" s="47" customFormat="1" ht="15">
      <c r="A159" s="40"/>
      <c r="B159" s="41"/>
      <c r="C159" s="42" t="s">
        <v>122</v>
      </c>
      <c r="D159" s="41"/>
      <c r="E159" s="43" t="s">
        <v>127</v>
      </c>
      <c r="F159" s="43" t="s">
        <v>195</v>
      </c>
      <c r="G159" s="44">
        <v>-5</v>
      </c>
      <c r="H159" s="41"/>
      <c r="I159" s="45">
        <v>3480038.29</v>
      </c>
      <c r="J159" s="52"/>
      <c r="K159" s="53">
        <v>1922801</v>
      </c>
      <c r="L159" s="53"/>
      <c r="M159" s="53">
        <v>1731239</v>
      </c>
      <c r="N159" s="53"/>
      <c r="O159" s="53">
        <v>144939</v>
      </c>
      <c r="P159" s="41"/>
      <c r="Q159" s="48">
        <f t="shared" si="6"/>
        <v>4.164867967587793</v>
      </c>
      <c r="S159" s="49">
        <f t="shared" si="7"/>
        <v>11.9</v>
      </c>
      <c r="T159" s="50"/>
    </row>
    <row r="160" spans="1:20" s="47" customFormat="1" ht="15">
      <c r="A160" s="40"/>
      <c r="B160" s="41"/>
      <c r="C160" s="42" t="s">
        <v>123</v>
      </c>
      <c r="D160" s="41"/>
      <c r="E160" s="43" t="s">
        <v>127</v>
      </c>
      <c r="F160" s="43" t="s">
        <v>195</v>
      </c>
      <c r="G160" s="44">
        <v>-5</v>
      </c>
      <c r="H160" s="41"/>
      <c r="I160" s="45">
        <v>2344478.06</v>
      </c>
      <c r="J160" s="52"/>
      <c r="K160" s="53">
        <v>1759372</v>
      </c>
      <c r="L160" s="53"/>
      <c r="M160" s="53">
        <v>702329</v>
      </c>
      <c r="N160" s="53"/>
      <c r="O160" s="53">
        <v>75454</v>
      </c>
      <c r="P160" s="41"/>
      <c r="Q160" s="48">
        <f t="shared" si="6"/>
        <v>3.2183709153584483</v>
      </c>
      <c r="S160" s="49">
        <f t="shared" si="7"/>
        <v>9.3</v>
      </c>
      <c r="T160" s="50"/>
    </row>
    <row r="161" spans="1:20" s="47" customFormat="1" ht="15">
      <c r="A161" s="40"/>
      <c r="B161" s="41"/>
      <c r="C161" s="42" t="s">
        <v>124</v>
      </c>
      <c r="D161" s="41"/>
      <c r="E161" s="43" t="s">
        <v>41</v>
      </c>
      <c r="F161" s="43" t="s">
        <v>195</v>
      </c>
      <c r="G161" s="44">
        <v>-5</v>
      </c>
      <c r="H161" s="41"/>
      <c r="I161" s="45">
        <v>3818831.4</v>
      </c>
      <c r="J161" s="52"/>
      <c r="K161" s="53">
        <v>207703</v>
      </c>
      <c r="L161" s="53"/>
      <c r="M161" s="53">
        <v>3802070</v>
      </c>
      <c r="N161" s="53"/>
      <c r="O161" s="53">
        <v>161790</v>
      </c>
      <c r="P161" s="41"/>
      <c r="Q161" s="48">
        <f t="shared" si="6"/>
        <v>4.2366363699638585</v>
      </c>
      <c r="S161" s="49">
        <f t="shared" si="7"/>
        <v>23.5</v>
      </c>
      <c r="T161" s="50"/>
    </row>
    <row r="162" spans="1:20" s="47" customFormat="1" ht="15">
      <c r="A162" s="40"/>
      <c r="B162" s="41"/>
      <c r="C162" s="42" t="s">
        <v>125</v>
      </c>
      <c r="D162" s="41"/>
      <c r="E162" s="43" t="s">
        <v>127</v>
      </c>
      <c r="F162" s="43" t="s">
        <v>195</v>
      </c>
      <c r="G162" s="44">
        <v>-5</v>
      </c>
      <c r="H162" s="41"/>
      <c r="I162" s="45">
        <v>185229.75</v>
      </c>
      <c r="J162" s="52"/>
      <c r="K162" s="53">
        <v>61876</v>
      </c>
      <c r="L162" s="53"/>
      <c r="M162" s="53">
        <v>132615</v>
      </c>
      <c r="N162" s="53"/>
      <c r="O162" s="53">
        <v>14244</v>
      </c>
      <c r="P162" s="41"/>
      <c r="Q162" s="48">
        <f t="shared" si="6"/>
        <v>7.6899094232972836</v>
      </c>
      <c r="S162" s="49">
        <f t="shared" si="7"/>
        <v>9.3</v>
      </c>
      <c r="T162" s="50"/>
    </row>
    <row r="163" spans="1:20" s="47" customFormat="1" ht="15">
      <c r="A163" s="40"/>
      <c r="B163" s="41"/>
      <c r="C163" s="42" t="s">
        <v>126</v>
      </c>
      <c r="D163" s="41"/>
      <c r="E163" s="43" t="s">
        <v>41</v>
      </c>
      <c r="F163" s="43" t="s">
        <v>195</v>
      </c>
      <c r="G163" s="44">
        <v>-5</v>
      </c>
      <c r="H163" s="41"/>
      <c r="I163" s="74">
        <v>4153532.12</v>
      </c>
      <c r="J163" s="52"/>
      <c r="K163" s="75">
        <v>4552</v>
      </c>
      <c r="L163" s="53"/>
      <c r="M163" s="75">
        <v>4356657</v>
      </c>
      <c r="N163" s="53"/>
      <c r="O163" s="75">
        <v>177823</v>
      </c>
      <c r="P163" s="41"/>
      <c r="Q163" s="48">
        <f t="shared" si="6"/>
        <v>4.28124773957448</v>
      </c>
      <c r="S163" s="49">
        <f t="shared" si="7"/>
        <v>24.5</v>
      </c>
      <c r="T163" s="50"/>
    </row>
    <row r="164" spans="1:20" s="47" customFormat="1" ht="15">
      <c r="A164" s="40"/>
      <c r="B164" s="41"/>
      <c r="C164" s="42"/>
      <c r="D164" s="41"/>
      <c r="E164" s="43"/>
      <c r="F164" s="43"/>
      <c r="G164" s="44"/>
      <c r="H164" s="41"/>
      <c r="I164" s="45"/>
      <c r="J164" s="52"/>
      <c r="K164" s="53"/>
      <c r="L164" s="53"/>
      <c r="M164" s="53"/>
      <c r="N164" s="53"/>
      <c r="O164" s="53"/>
      <c r="P164" s="41"/>
      <c r="Q164" s="40"/>
      <c r="R164" s="41"/>
      <c r="S164" s="73"/>
      <c r="T164" s="50"/>
    </row>
    <row r="165" spans="1:20" s="47" customFormat="1" ht="15">
      <c r="A165" s="40"/>
      <c r="B165" s="41"/>
      <c r="C165" s="80" t="s">
        <v>202</v>
      </c>
      <c r="D165" s="41"/>
      <c r="E165" s="43"/>
      <c r="F165" s="43"/>
      <c r="G165" s="44"/>
      <c r="H165" s="41"/>
      <c r="I165" s="45">
        <f>SUM(I157:I164)</f>
        <v>20596554.680000003</v>
      </c>
      <c r="J165" s="52"/>
      <c r="K165" s="53">
        <f>SUM(K157:K164)</f>
        <v>7871949</v>
      </c>
      <c r="L165" s="53"/>
      <c r="M165" s="53">
        <f>SUM(M157:M164)</f>
        <v>13754431</v>
      </c>
      <c r="N165" s="53"/>
      <c r="O165" s="53">
        <f>SUM(O157:O164)</f>
        <v>715609</v>
      </c>
      <c r="P165" s="41"/>
      <c r="Q165" s="48">
        <f>O165/I165*100</f>
        <v>3.4744111872986316</v>
      </c>
      <c r="S165" s="49">
        <f>ROUND(M165/O165,1)</f>
        <v>19.2</v>
      </c>
      <c r="T165" s="50"/>
    </row>
    <row r="166" spans="1:20" s="47" customFormat="1" ht="15">
      <c r="A166" s="40"/>
      <c r="B166" s="41"/>
      <c r="C166" s="42"/>
      <c r="D166" s="41"/>
      <c r="E166" s="43"/>
      <c r="F166" s="43"/>
      <c r="G166" s="44"/>
      <c r="H166" s="41"/>
      <c r="I166" s="45"/>
      <c r="J166" s="52"/>
      <c r="K166" s="53"/>
      <c r="L166" s="53"/>
      <c r="M166" s="53"/>
      <c r="N166" s="53"/>
      <c r="O166" s="53"/>
      <c r="P166" s="41"/>
      <c r="Q166" s="40"/>
      <c r="R166" s="41"/>
      <c r="S166" s="73"/>
      <c r="T166" s="50"/>
    </row>
    <row r="167" spans="1:20" s="47" customFormat="1" ht="15">
      <c r="A167" s="40">
        <v>342</v>
      </c>
      <c r="B167" s="41"/>
      <c r="C167" s="42" t="s">
        <v>128</v>
      </c>
      <c r="D167" s="41"/>
      <c r="E167" s="43"/>
      <c r="F167" s="43"/>
      <c r="G167" s="44"/>
      <c r="H167" s="41"/>
      <c r="I167" s="45" t="s">
        <v>220</v>
      </c>
      <c r="J167" s="41"/>
      <c r="K167" s="46" t="s">
        <v>220</v>
      </c>
      <c r="L167" s="46"/>
      <c r="M167" s="46" t="s">
        <v>220</v>
      </c>
      <c r="N167" s="46"/>
      <c r="O167" s="46" t="s">
        <v>220</v>
      </c>
      <c r="P167" s="41"/>
      <c r="Q167" s="71"/>
      <c r="R167" s="41"/>
      <c r="S167" s="72"/>
      <c r="T167" s="50"/>
    </row>
    <row r="168" spans="1:20" s="47" customFormat="1" ht="15">
      <c r="A168" s="40"/>
      <c r="B168" s="41"/>
      <c r="C168" s="42" t="s">
        <v>129</v>
      </c>
      <c r="D168" s="41"/>
      <c r="E168" s="43" t="s">
        <v>134</v>
      </c>
      <c r="F168" s="43" t="s">
        <v>195</v>
      </c>
      <c r="G168" s="44">
        <v>-5</v>
      </c>
      <c r="H168" s="41"/>
      <c r="I168" s="45">
        <v>7998178.46</v>
      </c>
      <c r="J168" s="52"/>
      <c r="K168" s="53">
        <v>4831556</v>
      </c>
      <c r="L168" s="53"/>
      <c r="M168" s="53">
        <v>3566531</v>
      </c>
      <c r="N168" s="53"/>
      <c r="O168" s="53">
        <v>166349</v>
      </c>
      <c r="P168" s="41"/>
      <c r="Q168" s="48">
        <f aca="true" t="shared" si="8" ref="Q168:Q173">O168/I168*100</f>
        <v>2.0798360630727912</v>
      </c>
      <c r="S168" s="49">
        <f aca="true" t="shared" si="9" ref="S168:S173">ROUND(M168/O168,1)</f>
        <v>21.4</v>
      </c>
      <c r="T168" s="50"/>
    </row>
    <row r="169" spans="1:20" s="47" customFormat="1" ht="15">
      <c r="A169" s="40"/>
      <c r="B169" s="41"/>
      <c r="C169" s="42" t="s">
        <v>218</v>
      </c>
      <c r="D169" s="41"/>
      <c r="E169" s="43" t="s">
        <v>134</v>
      </c>
      <c r="F169" s="43" t="s">
        <v>195</v>
      </c>
      <c r="G169" s="44">
        <v>-5</v>
      </c>
      <c r="H169" s="41"/>
      <c r="I169" s="45">
        <v>1804662.8</v>
      </c>
      <c r="J169" s="41"/>
      <c r="K169" s="46">
        <v>155513</v>
      </c>
      <c r="L169" s="46"/>
      <c r="M169" s="46">
        <v>1739383</v>
      </c>
      <c r="N169" s="46"/>
      <c r="O169" s="46">
        <v>54560</v>
      </c>
      <c r="P169" s="41"/>
      <c r="Q169" s="48">
        <f t="shared" si="8"/>
        <v>3.0232794735947346</v>
      </c>
      <c r="S169" s="49">
        <f t="shared" si="9"/>
        <v>31.9</v>
      </c>
      <c r="T169" s="50"/>
    </row>
    <row r="170" spans="1:20" s="47" customFormat="1" ht="15">
      <c r="A170" s="40"/>
      <c r="B170" s="41"/>
      <c r="C170" s="42" t="s">
        <v>130</v>
      </c>
      <c r="D170" s="41"/>
      <c r="E170" s="43" t="s">
        <v>134</v>
      </c>
      <c r="F170" s="43" t="s">
        <v>195</v>
      </c>
      <c r="G170" s="44">
        <v>-5</v>
      </c>
      <c r="H170" s="41"/>
      <c r="I170" s="45">
        <v>197234.51</v>
      </c>
      <c r="J170" s="41"/>
      <c r="K170" s="46">
        <v>126179</v>
      </c>
      <c r="L170" s="46"/>
      <c r="M170" s="46">
        <v>80917</v>
      </c>
      <c r="N170" s="46"/>
      <c r="O170" s="46">
        <v>8518</v>
      </c>
      <c r="P170" s="41"/>
      <c r="Q170" s="48">
        <f t="shared" si="8"/>
        <v>4.318716841185653</v>
      </c>
      <c r="S170" s="49">
        <f t="shared" si="9"/>
        <v>9.5</v>
      </c>
      <c r="T170" s="50"/>
    </row>
    <row r="171" spans="1:20" s="47" customFormat="1" ht="15">
      <c r="A171" s="40"/>
      <c r="B171" s="41"/>
      <c r="C171" s="42" t="s">
        <v>131</v>
      </c>
      <c r="D171" s="41"/>
      <c r="E171" s="43" t="s">
        <v>134</v>
      </c>
      <c r="F171" s="43" t="s">
        <v>195</v>
      </c>
      <c r="G171" s="44">
        <v>-5</v>
      </c>
      <c r="H171" s="41"/>
      <c r="I171" s="45">
        <v>3355684.73</v>
      </c>
      <c r="J171" s="41"/>
      <c r="K171" s="46">
        <v>1625259</v>
      </c>
      <c r="L171" s="46"/>
      <c r="M171" s="46">
        <v>1898210</v>
      </c>
      <c r="N171" s="46"/>
      <c r="O171" s="46">
        <v>159351</v>
      </c>
      <c r="P171" s="41"/>
      <c r="Q171" s="48">
        <f t="shared" si="8"/>
        <v>4.7486880568783345</v>
      </c>
      <c r="S171" s="49">
        <f t="shared" si="9"/>
        <v>11.9</v>
      </c>
      <c r="T171" s="50"/>
    </row>
    <row r="172" spans="1:20" s="47" customFormat="1" ht="15">
      <c r="A172" s="40"/>
      <c r="B172" s="41"/>
      <c r="C172" s="41" t="s">
        <v>132</v>
      </c>
      <c r="D172" s="41"/>
      <c r="E172" s="56" t="s">
        <v>134</v>
      </c>
      <c r="F172" s="43" t="s">
        <v>195</v>
      </c>
      <c r="G172" s="44">
        <v>-5</v>
      </c>
      <c r="H172" s="41"/>
      <c r="I172" s="45">
        <v>3702107.48</v>
      </c>
      <c r="J172" s="41"/>
      <c r="K172" s="46">
        <v>3228759</v>
      </c>
      <c r="L172" s="46"/>
      <c r="M172" s="46">
        <v>658453</v>
      </c>
      <c r="N172" s="46"/>
      <c r="O172" s="46">
        <v>71534</v>
      </c>
      <c r="P172" s="41"/>
      <c r="Q172" s="48">
        <f t="shared" si="8"/>
        <v>1.9322507622063958</v>
      </c>
      <c r="S172" s="49">
        <f t="shared" si="9"/>
        <v>9.2</v>
      </c>
      <c r="T172" s="50"/>
    </row>
    <row r="173" spans="1:20" s="47" customFormat="1" ht="15">
      <c r="A173" s="40"/>
      <c r="B173" s="41"/>
      <c r="C173" s="42" t="s">
        <v>133</v>
      </c>
      <c r="D173" s="41"/>
      <c r="E173" s="43" t="s">
        <v>134</v>
      </c>
      <c r="F173" s="43" t="s">
        <v>195</v>
      </c>
      <c r="G173" s="44">
        <v>-5</v>
      </c>
      <c r="H173" s="41"/>
      <c r="I173" s="74">
        <v>134194.7</v>
      </c>
      <c r="J173" s="52"/>
      <c r="K173" s="75">
        <v>73037</v>
      </c>
      <c r="L173" s="53"/>
      <c r="M173" s="75">
        <v>67867</v>
      </c>
      <c r="N173" s="53"/>
      <c r="O173" s="75">
        <v>7817</v>
      </c>
      <c r="P173" s="41"/>
      <c r="Q173" s="48">
        <f t="shared" si="8"/>
        <v>5.825118279633994</v>
      </c>
      <c r="S173" s="49">
        <f t="shared" si="9"/>
        <v>8.7</v>
      </c>
      <c r="T173" s="50"/>
    </row>
    <row r="174" spans="1:20" s="47" customFormat="1" ht="15">
      <c r="A174" s="40"/>
      <c r="B174" s="41"/>
      <c r="C174" s="42"/>
      <c r="D174" s="41"/>
      <c r="E174" s="43"/>
      <c r="F174" s="43"/>
      <c r="G174" s="44"/>
      <c r="H174" s="41"/>
      <c r="I174" s="45"/>
      <c r="J174" s="52"/>
      <c r="K174" s="53"/>
      <c r="L174" s="53"/>
      <c r="M174" s="53"/>
      <c r="N174" s="53"/>
      <c r="O174" s="53"/>
      <c r="P174" s="41"/>
      <c r="Q174" s="71"/>
      <c r="R174" s="41"/>
      <c r="S174" s="72"/>
      <c r="T174" s="50"/>
    </row>
    <row r="175" spans="1:20" s="47" customFormat="1" ht="15">
      <c r="A175" s="40"/>
      <c r="B175" s="41"/>
      <c r="C175" s="80" t="s">
        <v>212</v>
      </c>
      <c r="D175" s="41"/>
      <c r="E175" s="43"/>
      <c r="F175" s="43"/>
      <c r="G175" s="44"/>
      <c r="H175" s="41"/>
      <c r="I175" s="45">
        <f>SUM(I168:I174)</f>
        <v>17192062.68</v>
      </c>
      <c r="J175" s="52"/>
      <c r="K175" s="53">
        <f>SUM(K168:K174)</f>
        <v>10040303</v>
      </c>
      <c r="L175" s="53"/>
      <c r="M175" s="53">
        <f>SUM(M168:M174)</f>
        <v>8011361</v>
      </c>
      <c r="N175" s="53"/>
      <c r="O175" s="53">
        <f>SUM(O168:O174)</f>
        <v>468129</v>
      </c>
      <c r="P175" s="41"/>
      <c r="Q175" s="48">
        <f>O175/I175*100</f>
        <v>2.7229367918986673</v>
      </c>
      <c r="S175" s="49">
        <f>ROUND(M175/O175,1)</f>
        <v>17.1</v>
      </c>
      <c r="T175" s="50"/>
    </row>
    <row r="176" spans="1:20" s="47" customFormat="1" ht="15">
      <c r="A176" s="40"/>
      <c r="B176" s="41"/>
      <c r="C176" s="42"/>
      <c r="D176" s="41"/>
      <c r="E176" s="43"/>
      <c r="F176" s="43"/>
      <c r="G176" s="44"/>
      <c r="H176" s="41"/>
      <c r="I176" s="45"/>
      <c r="J176" s="52"/>
      <c r="K176" s="53"/>
      <c r="L176" s="53"/>
      <c r="M176" s="53"/>
      <c r="N176" s="53"/>
      <c r="O176" s="53"/>
      <c r="P176" s="41"/>
      <c r="Q176" s="71"/>
      <c r="R176" s="41"/>
      <c r="S176" s="72"/>
      <c r="T176" s="50"/>
    </row>
    <row r="177" spans="1:20" s="47" customFormat="1" ht="15">
      <c r="A177" s="40">
        <v>344</v>
      </c>
      <c r="B177" s="41"/>
      <c r="C177" s="42" t="s">
        <v>135</v>
      </c>
      <c r="D177" s="41"/>
      <c r="E177" s="43"/>
      <c r="F177" s="43"/>
      <c r="G177" s="44"/>
      <c r="H177" s="41"/>
      <c r="I177" s="45" t="s">
        <v>220</v>
      </c>
      <c r="J177" s="52"/>
      <c r="K177" s="53" t="s">
        <v>220</v>
      </c>
      <c r="L177" s="53"/>
      <c r="M177" s="53" t="s">
        <v>220</v>
      </c>
      <c r="N177" s="53"/>
      <c r="O177" s="53" t="s">
        <v>220</v>
      </c>
      <c r="P177" s="41"/>
      <c r="Q177" s="48" t="s">
        <v>220</v>
      </c>
      <c r="S177" s="49" t="s">
        <v>220</v>
      </c>
      <c r="T177" s="50"/>
    </row>
    <row r="178" spans="1:20" s="47" customFormat="1" ht="15">
      <c r="A178" s="40"/>
      <c r="B178" s="41"/>
      <c r="C178" s="42" t="s">
        <v>136</v>
      </c>
      <c r="D178" s="41"/>
      <c r="E178" s="43" t="s">
        <v>127</v>
      </c>
      <c r="F178" s="43" t="s">
        <v>195</v>
      </c>
      <c r="G178" s="44">
        <v>0</v>
      </c>
      <c r="H178" s="41"/>
      <c r="I178" s="45">
        <v>70644953.32</v>
      </c>
      <c r="J178" s="52"/>
      <c r="K178" s="53">
        <v>42726036</v>
      </c>
      <c r="L178" s="53"/>
      <c r="M178" s="53">
        <v>27918918</v>
      </c>
      <c r="N178" s="53"/>
      <c r="O178" s="53">
        <v>1302173</v>
      </c>
      <c r="P178" s="41"/>
      <c r="Q178" s="48">
        <f aca="true" t="shared" si="10" ref="Q178:Q185">O178/I178*100</f>
        <v>1.8432640108084652</v>
      </c>
      <c r="S178" s="49">
        <f aca="true" t="shared" si="11" ref="S178:S185">ROUND(M178/O178,1)</f>
        <v>21.4</v>
      </c>
      <c r="T178" s="50"/>
    </row>
    <row r="179" spans="1:20" s="47" customFormat="1" ht="15">
      <c r="A179" s="40"/>
      <c r="B179" s="41"/>
      <c r="C179" s="42" t="s">
        <v>218</v>
      </c>
      <c r="D179" s="41"/>
      <c r="E179" s="43" t="s">
        <v>127</v>
      </c>
      <c r="F179" s="43" t="s">
        <v>195</v>
      </c>
      <c r="G179" s="44">
        <v>0</v>
      </c>
      <c r="H179" s="41"/>
      <c r="I179" s="45">
        <v>29246324.17</v>
      </c>
      <c r="J179" s="52"/>
      <c r="K179" s="53">
        <v>2516210</v>
      </c>
      <c r="L179" s="53"/>
      <c r="M179" s="53">
        <v>26730115</v>
      </c>
      <c r="N179" s="53"/>
      <c r="O179" s="53">
        <v>838446</v>
      </c>
      <c r="P179" s="41"/>
      <c r="Q179" s="48">
        <f t="shared" si="10"/>
        <v>2.8668423256419096</v>
      </c>
      <c r="S179" s="49">
        <f t="shared" si="11"/>
        <v>31.9</v>
      </c>
      <c r="T179" s="50"/>
    </row>
    <row r="180" spans="1:20" s="47" customFormat="1" ht="15">
      <c r="A180" s="40"/>
      <c r="B180" s="41"/>
      <c r="C180" s="42" t="s">
        <v>137</v>
      </c>
      <c r="D180" s="41"/>
      <c r="E180" s="43" t="s">
        <v>127</v>
      </c>
      <c r="F180" s="43" t="s">
        <v>195</v>
      </c>
      <c r="G180" s="44">
        <v>0</v>
      </c>
      <c r="H180" s="41"/>
      <c r="I180" s="45">
        <v>451571.96</v>
      </c>
      <c r="J180" s="52"/>
      <c r="K180" s="53">
        <v>262969</v>
      </c>
      <c r="L180" s="53"/>
      <c r="M180" s="53">
        <v>188603</v>
      </c>
      <c r="N180" s="53"/>
      <c r="O180" s="53">
        <v>20188</v>
      </c>
      <c r="P180" s="41"/>
      <c r="Q180" s="48">
        <f t="shared" si="10"/>
        <v>4.470605305076958</v>
      </c>
      <c r="S180" s="49">
        <f t="shared" si="11"/>
        <v>9.3</v>
      </c>
      <c r="T180" s="50"/>
    </row>
    <row r="181" spans="1:20" s="47" customFormat="1" ht="15">
      <c r="A181" s="40"/>
      <c r="B181" s="41"/>
      <c r="C181" s="42" t="s">
        <v>138</v>
      </c>
      <c r="D181" s="41"/>
      <c r="E181" s="43" t="s">
        <v>127</v>
      </c>
      <c r="F181" s="43" t="s">
        <v>195</v>
      </c>
      <c r="G181" s="44">
        <v>0</v>
      </c>
      <c r="H181" s="41"/>
      <c r="I181" s="45">
        <v>41422739.26</v>
      </c>
      <c r="J181" s="52"/>
      <c r="K181" s="53">
        <v>31233942</v>
      </c>
      <c r="L181" s="53"/>
      <c r="M181" s="53">
        <v>10188798</v>
      </c>
      <c r="N181" s="53"/>
      <c r="O181" s="53">
        <v>851619</v>
      </c>
      <c r="P181" s="41"/>
      <c r="Q181" s="48">
        <f>O181/I181*100</f>
        <v>2.0559214943623214</v>
      </c>
      <c r="S181" s="49">
        <f>ROUND(M181/O181,1)</f>
        <v>12</v>
      </c>
      <c r="T181" s="50"/>
    </row>
    <row r="182" spans="1:20" s="47" customFormat="1" ht="15">
      <c r="A182" s="40"/>
      <c r="B182" s="41"/>
      <c r="C182" s="42" t="s">
        <v>139</v>
      </c>
      <c r="D182" s="41"/>
      <c r="E182" s="43" t="s">
        <v>127</v>
      </c>
      <c r="F182" s="43" t="s">
        <v>195</v>
      </c>
      <c r="G182" s="44">
        <v>0</v>
      </c>
      <c r="H182" s="41"/>
      <c r="I182" s="45">
        <v>24876993.49</v>
      </c>
      <c r="J182" s="52"/>
      <c r="K182" s="53">
        <v>19279911</v>
      </c>
      <c r="L182" s="53"/>
      <c r="M182" s="53">
        <v>5597083</v>
      </c>
      <c r="N182" s="53"/>
      <c r="O182" s="53">
        <v>616923</v>
      </c>
      <c r="P182" s="41"/>
      <c r="Q182" s="48">
        <f>O182/I182*100</f>
        <v>2.4798937228808997</v>
      </c>
      <c r="S182" s="49">
        <f>ROUND(M182/O182,1)</f>
        <v>9.1</v>
      </c>
      <c r="T182" s="50"/>
    </row>
    <row r="183" spans="1:20" s="47" customFormat="1" ht="15">
      <c r="A183" s="40"/>
      <c r="B183" s="41"/>
      <c r="C183" s="42" t="s">
        <v>140</v>
      </c>
      <c r="D183" s="41"/>
      <c r="E183" s="43" t="s">
        <v>41</v>
      </c>
      <c r="F183" s="43" t="s">
        <v>195</v>
      </c>
      <c r="G183" s="44">
        <v>-5</v>
      </c>
      <c r="H183" s="41"/>
      <c r="I183" s="45">
        <v>145368923.69</v>
      </c>
      <c r="J183" s="52"/>
      <c r="K183" s="53">
        <v>7906564</v>
      </c>
      <c r="L183" s="53"/>
      <c r="M183" s="53">
        <v>44730806</v>
      </c>
      <c r="N183" s="53"/>
      <c r="O183" s="53">
        <v>6158758</v>
      </c>
      <c r="P183" s="41"/>
      <c r="Q183" s="48">
        <f t="shared" si="10"/>
        <v>4.236640021586446</v>
      </c>
      <c r="S183" s="49">
        <f t="shared" si="11"/>
        <v>7.3</v>
      </c>
      <c r="T183" s="50"/>
    </row>
    <row r="184" spans="1:20" s="47" customFormat="1" ht="15">
      <c r="A184" s="40"/>
      <c r="B184" s="41"/>
      <c r="C184" s="42" t="s">
        <v>141</v>
      </c>
      <c r="D184" s="41"/>
      <c r="E184" s="43" t="s">
        <v>127</v>
      </c>
      <c r="F184" s="43" t="s">
        <v>195</v>
      </c>
      <c r="G184" s="44">
        <v>0</v>
      </c>
      <c r="H184" s="41"/>
      <c r="I184" s="45">
        <v>41703.33</v>
      </c>
      <c r="J184" s="52"/>
      <c r="K184" s="53">
        <v>13571</v>
      </c>
      <c r="L184" s="53"/>
      <c r="M184" s="53">
        <v>28132</v>
      </c>
      <c r="N184" s="53"/>
      <c r="O184" s="53">
        <v>2963</v>
      </c>
      <c r="P184" s="41"/>
      <c r="Q184" s="48">
        <f t="shared" si="10"/>
        <v>7.104948213967566</v>
      </c>
      <c r="S184" s="49">
        <f t="shared" si="11"/>
        <v>9.5</v>
      </c>
      <c r="T184" s="50"/>
    </row>
    <row r="185" spans="1:20" s="47" customFormat="1" ht="15">
      <c r="A185" s="40"/>
      <c r="B185" s="41"/>
      <c r="C185" s="41" t="s">
        <v>142</v>
      </c>
      <c r="D185" s="41"/>
      <c r="E185" s="43" t="s">
        <v>41</v>
      </c>
      <c r="F185" s="43" t="s">
        <v>195</v>
      </c>
      <c r="G185" s="44">
        <v>-5</v>
      </c>
      <c r="H185" s="41"/>
      <c r="I185" s="74">
        <v>288129346.92</v>
      </c>
      <c r="J185" s="41"/>
      <c r="K185" s="76">
        <v>315758</v>
      </c>
      <c r="L185" s="46"/>
      <c r="M185" s="76">
        <v>2220056</v>
      </c>
      <c r="N185" s="46"/>
      <c r="O185" s="76">
        <v>12335512</v>
      </c>
      <c r="P185" s="41"/>
      <c r="Q185" s="48">
        <f t="shared" si="10"/>
        <v>4.281241092537857</v>
      </c>
      <c r="S185" s="49">
        <f t="shared" si="11"/>
        <v>0.2</v>
      </c>
      <c r="T185" s="50"/>
    </row>
    <row r="186" spans="1:20" s="47" customFormat="1" ht="15">
      <c r="A186" s="40"/>
      <c r="B186" s="41"/>
      <c r="C186" s="42"/>
      <c r="D186" s="41"/>
      <c r="E186" s="43"/>
      <c r="F186" s="43"/>
      <c r="G186" s="44"/>
      <c r="H186" s="41"/>
      <c r="I186" s="45"/>
      <c r="J186" s="41"/>
      <c r="K186" s="46"/>
      <c r="L186" s="46"/>
      <c r="M186" s="46"/>
      <c r="N186" s="46"/>
      <c r="O186" s="46"/>
      <c r="P186" s="41"/>
      <c r="Q186" s="40"/>
      <c r="R186" s="41"/>
      <c r="S186" s="73"/>
      <c r="T186" s="50"/>
    </row>
    <row r="187" spans="1:20" s="47" customFormat="1" ht="15">
      <c r="A187" s="40"/>
      <c r="B187" s="41"/>
      <c r="C187" s="80" t="s">
        <v>213</v>
      </c>
      <c r="D187" s="41"/>
      <c r="E187" s="43"/>
      <c r="F187" s="43"/>
      <c r="G187" s="44"/>
      <c r="H187" s="41"/>
      <c r="I187" s="45">
        <f>SUM(I178:I186)</f>
        <v>600182556.14</v>
      </c>
      <c r="J187" s="41"/>
      <c r="K187" s="46">
        <f>SUM(K178:K186)</f>
        <v>104254961</v>
      </c>
      <c r="L187" s="46"/>
      <c r="M187" s="46">
        <f>SUM(M178:M186)</f>
        <v>117602511</v>
      </c>
      <c r="N187" s="46"/>
      <c r="O187" s="46">
        <f>SUM(O178:O186)</f>
        <v>22126582</v>
      </c>
      <c r="P187" s="41"/>
      <c r="Q187" s="48">
        <f>O187/I187*100</f>
        <v>3.68664196812123</v>
      </c>
      <c r="S187" s="49">
        <f>ROUND(M187/O187,1)</f>
        <v>5.3</v>
      </c>
      <c r="T187" s="50"/>
    </row>
    <row r="188" spans="1:20" s="47" customFormat="1" ht="15">
      <c r="A188" s="40"/>
      <c r="B188" s="41"/>
      <c r="C188" s="41"/>
      <c r="D188" s="41"/>
      <c r="E188" s="41"/>
      <c r="F188" s="41"/>
      <c r="G188" s="51"/>
      <c r="H188" s="41"/>
      <c r="I188" s="45"/>
      <c r="J188" s="41"/>
      <c r="K188" s="46"/>
      <c r="L188" s="46"/>
      <c r="M188" s="46"/>
      <c r="N188" s="46"/>
      <c r="O188" s="46"/>
      <c r="P188" s="41"/>
      <c r="Q188" s="41"/>
      <c r="R188" s="41"/>
      <c r="S188" s="41"/>
      <c r="T188" s="50"/>
    </row>
    <row r="189" spans="1:20" s="47" customFormat="1" ht="15">
      <c r="A189" s="40">
        <v>345</v>
      </c>
      <c r="B189" s="41"/>
      <c r="C189" s="42" t="s">
        <v>67</v>
      </c>
      <c r="D189" s="41"/>
      <c r="E189" s="43"/>
      <c r="F189" s="43"/>
      <c r="G189" s="44"/>
      <c r="H189" s="41"/>
      <c r="I189" s="45" t="s">
        <v>220</v>
      </c>
      <c r="J189" s="52"/>
      <c r="K189" s="53" t="s">
        <v>220</v>
      </c>
      <c r="L189" s="53"/>
      <c r="M189" s="53" t="s">
        <v>220</v>
      </c>
      <c r="N189" s="53"/>
      <c r="O189" s="53" t="s">
        <v>220</v>
      </c>
      <c r="P189" s="41"/>
      <c r="Q189" s="48" t="s">
        <v>220</v>
      </c>
      <c r="S189" s="49" t="s">
        <v>220</v>
      </c>
      <c r="T189" s="50"/>
    </row>
    <row r="190" spans="1:20" s="47" customFormat="1" ht="15">
      <c r="A190" s="40"/>
      <c r="B190" s="41"/>
      <c r="C190" s="42" t="s">
        <v>74</v>
      </c>
      <c r="D190" s="41"/>
      <c r="E190" s="43" t="s">
        <v>127</v>
      </c>
      <c r="F190" s="43" t="s">
        <v>195</v>
      </c>
      <c r="G190" s="44">
        <v>0</v>
      </c>
      <c r="H190" s="41"/>
      <c r="I190" s="45">
        <v>2021517.63</v>
      </c>
      <c r="J190" s="52"/>
      <c r="K190" s="53">
        <v>1221922</v>
      </c>
      <c r="L190" s="53"/>
      <c r="M190" s="53">
        <v>799596</v>
      </c>
      <c r="N190" s="53"/>
      <c r="O190" s="53">
        <v>37295</v>
      </c>
      <c r="P190" s="41"/>
      <c r="Q190" s="48">
        <f aca="true" t="shared" si="12" ref="Q190:Q197">O190/I190*100</f>
        <v>1.8449010509000607</v>
      </c>
      <c r="S190" s="49">
        <f aca="true" t="shared" si="13" ref="S190:S197">ROUND(M190/O190,1)</f>
        <v>21.4</v>
      </c>
      <c r="T190" s="50"/>
    </row>
    <row r="191" spans="1:20" s="47" customFormat="1" ht="15">
      <c r="A191" s="40"/>
      <c r="B191" s="41"/>
      <c r="C191" s="42" t="s">
        <v>218</v>
      </c>
      <c r="D191" s="41"/>
      <c r="E191" s="43" t="s">
        <v>127</v>
      </c>
      <c r="F191" s="43" t="s">
        <v>195</v>
      </c>
      <c r="G191" s="44">
        <v>0</v>
      </c>
      <c r="H191" s="41"/>
      <c r="I191" s="45">
        <v>296766.72</v>
      </c>
      <c r="J191" s="52"/>
      <c r="K191" s="53">
        <v>25573</v>
      </c>
      <c r="L191" s="53"/>
      <c r="M191" s="53">
        <v>271194</v>
      </c>
      <c r="N191" s="53"/>
      <c r="O191" s="53">
        <v>8507</v>
      </c>
      <c r="P191" s="41"/>
      <c r="Q191" s="48">
        <f t="shared" si="12"/>
        <v>2.8665613179267546</v>
      </c>
      <c r="S191" s="49">
        <f t="shared" si="13"/>
        <v>31.9</v>
      </c>
      <c r="T191" s="50"/>
    </row>
    <row r="192" spans="1:20" s="47" customFormat="1" ht="15">
      <c r="A192" s="40"/>
      <c r="B192" s="41"/>
      <c r="C192" s="42" t="s">
        <v>143</v>
      </c>
      <c r="D192" s="41"/>
      <c r="E192" s="43" t="s">
        <v>127</v>
      </c>
      <c r="F192" s="43" t="s">
        <v>195</v>
      </c>
      <c r="G192" s="44">
        <v>0</v>
      </c>
      <c r="H192" s="41"/>
      <c r="I192" s="45">
        <v>84237.34</v>
      </c>
      <c r="J192" s="52"/>
      <c r="K192" s="53">
        <v>44101</v>
      </c>
      <c r="L192" s="53"/>
      <c r="M192" s="53">
        <v>40136</v>
      </c>
      <c r="N192" s="53"/>
      <c r="O192" s="53">
        <v>4272</v>
      </c>
      <c r="P192" s="41"/>
      <c r="Q192" s="48">
        <f t="shared" si="12"/>
        <v>5.071385207557599</v>
      </c>
      <c r="S192" s="49">
        <f t="shared" si="13"/>
        <v>9.4</v>
      </c>
      <c r="T192" s="50"/>
    </row>
    <row r="193" spans="1:20" s="47" customFormat="1" ht="15">
      <c r="A193" s="40"/>
      <c r="B193" s="41"/>
      <c r="C193" s="42" t="s">
        <v>144</v>
      </c>
      <c r="D193" s="41"/>
      <c r="E193" s="43" t="s">
        <v>127</v>
      </c>
      <c r="F193" s="43" t="s">
        <v>195</v>
      </c>
      <c r="G193" s="44">
        <v>0</v>
      </c>
      <c r="H193" s="41"/>
      <c r="I193" s="45">
        <v>884929.97</v>
      </c>
      <c r="J193" s="52"/>
      <c r="K193" s="53">
        <v>558698</v>
      </c>
      <c r="L193" s="53"/>
      <c r="M193" s="53">
        <v>326232</v>
      </c>
      <c r="N193" s="53"/>
      <c r="O193" s="53">
        <v>27086</v>
      </c>
      <c r="P193" s="41"/>
      <c r="Q193" s="48">
        <f t="shared" si="12"/>
        <v>3.060807173250105</v>
      </c>
      <c r="S193" s="49">
        <f t="shared" si="13"/>
        <v>12</v>
      </c>
      <c r="T193" s="50"/>
    </row>
    <row r="194" spans="1:20" s="47" customFormat="1" ht="15">
      <c r="A194" s="40"/>
      <c r="B194" s="41"/>
      <c r="C194" s="42" t="s">
        <v>145</v>
      </c>
      <c r="D194" s="41"/>
      <c r="E194" s="43" t="s">
        <v>127</v>
      </c>
      <c r="F194" s="43" t="s">
        <v>195</v>
      </c>
      <c r="G194" s="44">
        <v>0</v>
      </c>
      <c r="H194" s="41"/>
      <c r="I194" s="45">
        <v>1872008.64</v>
      </c>
      <c r="J194" s="52"/>
      <c r="K194" s="53">
        <v>674941</v>
      </c>
      <c r="L194" s="53"/>
      <c r="M194" s="53">
        <v>1197068</v>
      </c>
      <c r="N194" s="53"/>
      <c r="O194" s="53">
        <v>126403</v>
      </c>
      <c r="P194" s="41"/>
      <c r="Q194" s="48">
        <f>O194/I194*100</f>
        <v>6.752265844243112</v>
      </c>
      <c r="S194" s="49">
        <f>ROUND(M194/O194,1)</f>
        <v>9.5</v>
      </c>
      <c r="T194" s="50"/>
    </row>
    <row r="195" spans="1:20" s="47" customFormat="1" ht="15">
      <c r="A195" s="40"/>
      <c r="B195" s="41"/>
      <c r="C195" s="42" t="s">
        <v>146</v>
      </c>
      <c r="D195" s="41"/>
      <c r="E195" s="43" t="s">
        <v>41</v>
      </c>
      <c r="F195" s="43" t="s">
        <v>195</v>
      </c>
      <c r="G195" s="44">
        <v>-5</v>
      </c>
      <c r="H195" s="41"/>
      <c r="I195" s="45">
        <v>16346021.27</v>
      </c>
      <c r="J195" s="52"/>
      <c r="K195" s="53">
        <v>889045</v>
      </c>
      <c r="L195" s="53"/>
      <c r="M195" s="53">
        <v>16274278</v>
      </c>
      <c r="N195" s="53"/>
      <c r="O195" s="53">
        <v>692523</v>
      </c>
      <c r="P195" s="41"/>
      <c r="Q195" s="48">
        <f t="shared" si="12"/>
        <v>4.236645655606687</v>
      </c>
      <c r="S195" s="49">
        <f t="shared" si="13"/>
        <v>23.5</v>
      </c>
      <c r="T195" s="50"/>
    </row>
    <row r="196" spans="1:20" s="47" customFormat="1" ht="15">
      <c r="A196" s="40"/>
      <c r="B196" s="41"/>
      <c r="C196" s="42" t="s">
        <v>147</v>
      </c>
      <c r="D196" s="41"/>
      <c r="E196" s="43" t="s">
        <v>127</v>
      </c>
      <c r="F196" s="43" t="s">
        <v>195</v>
      </c>
      <c r="G196" s="44">
        <v>0</v>
      </c>
      <c r="H196" s="41"/>
      <c r="I196" s="45">
        <v>183141.18</v>
      </c>
      <c r="J196" s="52"/>
      <c r="K196" s="53">
        <v>96570</v>
      </c>
      <c r="L196" s="53"/>
      <c r="M196" s="53">
        <v>86572</v>
      </c>
      <c r="N196" s="53"/>
      <c r="O196" s="53">
        <v>9189</v>
      </c>
      <c r="P196" s="41"/>
      <c r="Q196" s="48">
        <f t="shared" si="12"/>
        <v>5.017440643333193</v>
      </c>
      <c r="S196" s="49">
        <f t="shared" si="13"/>
        <v>9.4</v>
      </c>
      <c r="T196" s="50"/>
    </row>
    <row r="197" spans="1:20" s="47" customFormat="1" ht="15">
      <c r="A197" s="40"/>
      <c r="B197" s="41"/>
      <c r="C197" s="42" t="s">
        <v>148</v>
      </c>
      <c r="D197" s="41"/>
      <c r="E197" s="43" t="s">
        <v>41</v>
      </c>
      <c r="F197" s="43" t="s">
        <v>195</v>
      </c>
      <c r="G197" s="44">
        <v>-5</v>
      </c>
      <c r="H197" s="41"/>
      <c r="I197" s="74">
        <v>32390556.36</v>
      </c>
      <c r="J197" s="52"/>
      <c r="K197" s="75">
        <v>35497</v>
      </c>
      <c r="L197" s="53"/>
      <c r="M197" s="75">
        <v>33974587</v>
      </c>
      <c r="N197" s="53"/>
      <c r="O197" s="75">
        <v>1386718</v>
      </c>
      <c r="P197" s="41"/>
      <c r="Q197" s="48">
        <f t="shared" si="12"/>
        <v>4.281241682259267</v>
      </c>
      <c r="S197" s="49">
        <f t="shared" si="13"/>
        <v>24.5</v>
      </c>
      <c r="T197" s="50"/>
    </row>
    <row r="198" spans="1:20" s="47" customFormat="1" ht="15">
      <c r="A198" s="40"/>
      <c r="B198" s="41"/>
      <c r="C198" s="42"/>
      <c r="D198" s="41"/>
      <c r="E198" s="43"/>
      <c r="F198" s="43"/>
      <c r="G198" s="44"/>
      <c r="H198" s="41"/>
      <c r="I198" s="45"/>
      <c r="J198" s="52"/>
      <c r="K198" s="53"/>
      <c r="L198" s="53"/>
      <c r="M198" s="53"/>
      <c r="N198" s="53"/>
      <c r="O198" s="53"/>
      <c r="P198" s="41"/>
      <c r="Q198" s="40"/>
      <c r="R198" s="41"/>
      <c r="S198" s="73"/>
      <c r="T198" s="50"/>
    </row>
    <row r="199" spans="1:20" s="47" customFormat="1" ht="15">
      <c r="A199" s="40"/>
      <c r="B199" s="41"/>
      <c r="C199" s="80" t="s">
        <v>205</v>
      </c>
      <c r="D199" s="41"/>
      <c r="E199" s="43"/>
      <c r="F199" s="43"/>
      <c r="G199" s="44"/>
      <c r="H199" s="41"/>
      <c r="I199" s="45">
        <f>SUM(I190:I198)</f>
        <v>54079179.11</v>
      </c>
      <c r="J199" s="52"/>
      <c r="K199" s="53">
        <f>SUM(K190:K198)</f>
        <v>3546347</v>
      </c>
      <c r="L199" s="53"/>
      <c r="M199" s="53">
        <f>SUM(M190:M198)</f>
        <v>52969663</v>
      </c>
      <c r="N199" s="53"/>
      <c r="O199" s="53">
        <f>SUM(O190:O198)</f>
        <v>2291993</v>
      </c>
      <c r="P199" s="41"/>
      <c r="Q199" s="48">
        <f>O199/I199*100</f>
        <v>4.238217069341902</v>
      </c>
      <c r="S199" s="49">
        <f>ROUND(M199/O199,1)</f>
        <v>23.1</v>
      </c>
      <c r="T199" s="50"/>
    </row>
    <row r="200" spans="1:20" s="47" customFormat="1" ht="15">
      <c r="A200" s="40"/>
      <c r="B200" s="41"/>
      <c r="C200" s="41"/>
      <c r="D200" s="41"/>
      <c r="E200" s="43"/>
      <c r="F200" s="43"/>
      <c r="G200" s="44"/>
      <c r="H200" s="41"/>
      <c r="I200" s="45"/>
      <c r="J200" s="52"/>
      <c r="K200" s="53"/>
      <c r="L200" s="53"/>
      <c r="M200" s="53"/>
      <c r="N200" s="53"/>
      <c r="O200" s="53"/>
      <c r="P200" s="41"/>
      <c r="Q200" s="40"/>
      <c r="R200" s="41"/>
      <c r="S200" s="73"/>
      <c r="T200" s="50"/>
    </row>
    <row r="201" spans="1:20" s="47" customFormat="1" ht="15">
      <c r="A201" s="40">
        <v>346</v>
      </c>
      <c r="B201" s="41"/>
      <c r="C201" s="42" t="s">
        <v>76</v>
      </c>
      <c r="D201" s="41"/>
      <c r="E201" s="43"/>
      <c r="F201" s="43"/>
      <c r="G201" s="44"/>
      <c r="H201" s="41"/>
      <c r="I201" s="45" t="s">
        <v>220</v>
      </c>
      <c r="J201" s="41"/>
      <c r="K201" s="46" t="s">
        <v>220</v>
      </c>
      <c r="L201" s="46"/>
      <c r="M201" s="46" t="s">
        <v>220</v>
      </c>
      <c r="N201" s="46"/>
      <c r="O201" s="46" t="s">
        <v>220</v>
      </c>
      <c r="P201" s="41"/>
      <c r="Q201" s="40"/>
      <c r="R201" s="41"/>
      <c r="S201" s="73"/>
      <c r="T201" s="50"/>
    </row>
    <row r="202" spans="1:20" s="47" customFormat="1" ht="15">
      <c r="A202" s="40"/>
      <c r="B202" s="41"/>
      <c r="C202" s="41" t="s">
        <v>84</v>
      </c>
      <c r="D202" s="41"/>
      <c r="E202" s="43" t="s">
        <v>127</v>
      </c>
      <c r="F202" s="43" t="s">
        <v>195</v>
      </c>
      <c r="G202" s="44">
        <v>0</v>
      </c>
      <c r="H202" s="41"/>
      <c r="I202" s="45">
        <v>1263513.11</v>
      </c>
      <c r="J202" s="41"/>
      <c r="K202" s="46">
        <v>693750</v>
      </c>
      <c r="L202" s="46"/>
      <c r="M202" s="46">
        <v>569763</v>
      </c>
      <c r="N202" s="46"/>
      <c r="O202" s="46">
        <v>26558</v>
      </c>
      <c r="P202" s="41"/>
      <c r="Q202" s="48">
        <f>O202/I202*100</f>
        <v>2.1019172488048024</v>
      </c>
      <c r="S202" s="49">
        <f>ROUND(M202/O202,1)</f>
        <v>21.5</v>
      </c>
      <c r="T202" s="50"/>
    </row>
    <row r="203" spans="1:20" s="47" customFormat="1" ht="15">
      <c r="A203" s="40"/>
      <c r="B203" s="41"/>
      <c r="C203" s="41" t="s">
        <v>149</v>
      </c>
      <c r="D203" s="41"/>
      <c r="E203" s="56" t="s">
        <v>127</v>
      </c>
      <c r="F203" s="43" t="s">
        <v>195</v>
      </c>
      <c r="G203" s="44">
        <v>0</v>
      </c>
      <c r="H203" s="41"/>
      <c r="I203" s="45">
        <v>241975.23</v>
      </c>
      <c r="J203" s="52"/>
      <c r="K203" s="83">
        <v>123971</v>
      </c>
      <c r="L203" s="83"/>
      <c r="M203" s="83">
        <v>118004</v>
      </c>
      <c r="N203" s="83"/>
      <c r="O203" s="83">
        <v>9445</v>
      </c>
      <c r="P203" s="41"/>
      <c r="Q203" s="48">
        <f>O203/I203*100</f>
        <v>3.903292084896458</v>
      </c>
      <c r="S203" s="49">
        <f>ROUND(M203/O203,1)</f>
        <v>12.5</v>
      </c>
      <c r="T203" s="50"/>
    </row>
    <row r="204" spans="1:20" s="47" customFormat="1" ht="15">
      <c r="A204" s="40"/>
      <c r="B204" s="41"/>
      <c r="C204" s="42" t="s">
        <v>150</v>
      </c>
      <c r="D204" s="41"/>
      <c r="E204" s="43" t="s">
        <v>127</v>
      </c>
      <c r="F204" s="43" t="s">
        <v>195</v>
      </c>
      <c r="G204" s="44">
        <v>0</v>
      </c>
      <c r="H204" s="41"/>
      <c r="I204" s="45">
        <v>172525.69</v>
      </c>
      <c r="J204" s="41"/>
      <c r="K204" s="84">
        <v>90631</v>
      </c>
      <c r="L204" s="84"/>
      <c r="M204" s="84">
        <v>81895</v>
      </c>
      <c r="N204" s="84"/>
      <c r="O204" s="84">
        <v>8663</v>
      </c>
      <c r="P204" s="41"/>
      <c r="Q204" s="48">
        <f>O204/I204*100</f>
        <v>5.021281178472608</v>
      </c>
      <c r="S204" s="49">
        <f>ROUND(M204/O204,1)</f>
        <v>9.5</v>
      </c>
      <c r="T204" s="50"/>
    </row>
    <row r="205" spans="1:20" s="47" customFormat="1" ht="15">
      <c r="A205" s="40"/>
      <c r="B205" s="41"/>
      <c r="C205" s="42" t="s">
        <v>151</v>
      </c>
      <c r="D205" s="41"/>
      <c r="E205" s="43" t="s">
        <v>41</v>
      </c>
      <c r="F205" s="43" t="s">
        <v>195</v>
      </c>
      <c r="G205" s="44">
        <v>-5</v>
      </c>
      <c r="H205" s="41"/>
      <c r="I205" s="45">
        <v>285518.09</v>
      </c>
      <c r="J205" s="52"/>
      <c r="K205" s="53">
        <v>15529</v>
      </c>
      <c r="L205" s="53"/>
      <c r="M205" s="53">
        <v>284265</v>
      </c>
      <c r="N205" s="53"/>
      <c r="O205" s="53">
        <v>12096</v>
      </c>
      <c r="P205" s="41"/>
      <c r="Q205" s="48">
        <f>O205/I205*100</f>
        <v>4.236509147283802</v>
      </c>
      <c r="S205" s="49">
        <f>ROUND(M205/O205,1)</f>
        <v>23.5</v>
      </c>
      <c r="T205" s="50"/>
    </row>
    <row r="206" spans="1:20" s="47" customFormat="1" ht="15">
      <c r="A206" s="40"/>
      <c r="B206" s="41"/>
      <c r="C206" s="42" t="s">
        <v>152</v>
      </c>
      <c r="D206" s="41"/>
      <c r="E206" s="43" t="s">
        <v>127</v>
      </c>
      <c r="F206" s="43" t="s">
        <v>195</v>
      </c>
      <c r="G206" s="44">
        <v>0</v>
      </c>
      <c r="H206" s="41"/>
      <c r="I206" s="74">
        <v>50002.44</v>
      </c>
      <c r="J206" s="52"/>
      <c r="K206" s="75">
        <v>25283</v>
      </c>
      <c r="L206" s="53"/>
      <c r="M206" s="75">
        <v>24720</v>
      </c>
      <c r="N206" s="53"/>
      <c r="O206" s="75">
        <v>2612</v>
      </c>
      <c r="P206" s="41"/>
      <c r="Q206" s="48">
        <f>O206/I206*100</f>
        <v>5.223745081240035</v>
      </c>
      <c r="S206" s="49">
        <f>ROUND(M206/O206,1)</f>
        <v>9.5</v>
      </c>
      <c r="T206" s="50"/>
    </row>
    <row r="207" spans="1:20" s="47" customFormat="1" ht="15">
      <c r="A207" s="40"/>
      <c r="B207" s="41"/>
      <c r="C207" s="42"/>
      <c r="D207" s="41"/>
      <c r="E207" s="43"/>
      <c r="F207" s="43"/>
      <c r="G207" s="44"/>
      <c r="H207" s="41"/>
      <c r="I207" s="45"/>
      <c r="J207" s="52"/>
      <c r="K207" s="53"/>
      <c r="L207" s="53"/>
      <c r="M207" s="53"/>
      <c r="N207" s="53"/>
      <c r="O207" s="53"/>
      <c r="P207" s="41"/>
      <c r="Q207" s="40"/>
      <c r="R207" s="41"/>
      <c r="S207" s="73"/>
      <c r="T207" s="50"/>
    </row>
    <row r="208" spans="1:20" s="47" customFormat="1" ht="15">
      <c r="A208" s="40"/>
      <c r="B208" s="41"/>
      <c r="C208" s="70" t="s">
        <v>206</v>
      </c>
      <c r="D208" s="41"/>
      <c r="E208" s="43"/>
      <c r="F208" s="43"/>
      <c r="G208" s="44"/>
      <c r="H208" s="41"/>
      <c r="I208" s="45">
        <f>SUM(I202:I207)</f>
        <v>2013534.56</v>
      </c>
      <c r="J208" s="52"/>
      <c r="K208" s="53">
        <f>SUM(K202:K207)</f>
        <v>949164</v>
      </c>
      <c r="L208" s="53"/>
      <c r="M208" s="53">
        <f>SUM(M202:M207)</f>
        <v>1078647</v>
      </c>
      <c r="N208" s="53"/>
      <c r="O208" s="53">
        <f>SUM(O202:O207)</f>
        <v>59374</v>
      </c>
      <c r="P208" s="41"/>
      <c r="Q208" s="48">
        <f>O208/I208*100</f>
        <v>2.9487450168225573</v>
      </c>
      <c r="S208" s="49">
        <f>ROUND(M208/O208,1)</f>
        <v>18.2</v>
      </c>
      <c r="T208" s="50"/>
    </row>
    <row r="209" spans="1:20" s="47" customFormat="1" ht="15">
      <c r="A209" s="40"/>
      <c r="B209" s="41"/>
      <c r="C209" s="42"/>
      <c r="D209" s="41"/>
      <c r="E209" s="43"/>
      <c r="F209" s="43"/>
      <c r="G209" s="44"/>
      <c r="H209" s="41"/>
      <c r="I209" s="45"/>
      <c r="J209" s="52"/>
      <c r="K209" s="53"/>
      <c r="L209" s="53"/>
      <c r="M209" s="53"/>
      <c r="N209" s="53"/>
      <c r="O209" s="53"/>
      <c r="P209" s="41"/>
      <c r="Q209" s="71"/>
      <c r="R209" s="41"/>
      <c r="S209" s="72"/>
      <c r="T209" s="50"/>
    </row>
    <row r="210" spans="1:20" s="47" customFormat="1" ht="15">
      <c r="A210" s="40">
        <v>346.1</v>
      </c>
      <c r="B210" s="41"/>
      <c r="C210" s="42" t="s">
        <v>111</v>
      </c>
      <c r="D210" s="41"/>
      <c r="E210" s="43"/>
      <c r="F210" s="43"/>
      <c r="G210" s="44"/>
      <c r="H210" s="41"/>
      <c r="I210" s="85" t="s">
        <v>220</v>
      </c>
      <c r="J210" s="86"/>
      <c r="K210" s="83" t="s">
        <v>220</v>
      </c>
      <c r="L210" s="83"/>
      <c r="M210" s="83" t="s">
        <v>220</v>
      </c>
      <c r="N210" s="83"/>
      <c r="O210" s="83" t="s">
        <v>220</v>
      </c>
      <c r="P210" s="41"/>
      <c r="Q210" s="40"/>
      <c r="R210" s="41"/>
      <c r="S210" s="73"/>
      <c r="T210" s="50"/>
    </row>
    <row r="211" spans="1:20" s="47" customFormat="1" ht="15">
      <c r="A211" s="40"/>
      <c r="B211" s="41"/>
      <c r="C211" s="42" t="s">
        <v>153</v>
      </c>
      <c r="D211" s="41"/>
      <c r="E211" s="43" t="s">
        <v>41</v>
      </c>
      <c r="F211" s="43" t="s">
        <v>195</v>
      </c>
      <c r="G211" s="44">
        <v>0</v>
      </c>
      <c r="H211" s="41"/>
      <c r="I211" s="45">
        <v>26178.71</v>
      </c>
      <c r="J211" s="52"/>
      <c r="K211" s="53">
        <v>642</v>
      </c>
      <c r="L211" s="53"/>
      <c r="M211" s="53">
        <v>25537</v>
      </c>
      <c r="N211" s="53"/>
      <c r="O211" s="53">
        <v>1188</v>
      </c>
      <c r="P211" s="41"/>
      <c r="Q211" s="48">
        <f>O211/I211*100</f>
        <v>4.538038734528936</v>
      </c>
      <c r="S211" s="49">
        <f>ROUND(M211/O211,1)</f>
        <v>21.5</v>
      </c>
      <c r="T211" s="50"/>
    </row>
    <row r="212" spans="1:20" s="47" customFormat="1" ht="15">
      <c r="A212" s="40"/>
      <c r="B212" s="55"/>
      <c r="C212" s="42" t="s">
        <v>154</v>
      </c>
      <c r="D212" s="55"/>
      <c r="E212" s="43" t="s">
        <v>41</v>
      </c>
      <c r="F212" s="43" t="s">
        <v>195</v>
      </c>
      <c r="G212" s="44">
        <v>0</v>
      </c>
      <c r="H212" s="55"/>
      <c r="I212" s="45">
        <v>10385.31</v>
      </c>
      <c r="J212" s="52"/>
      <c r="K212" s="53">
        <v>8563</v>
      </c>
      <c r="L212" s="53"/>
      <c r="M212" s="53">
        <v>1822</v>
      </c>
      <c r="N212" s="53"/>
      <c r="O212" s="53">
        <v>192</v>
      </c>
      <c r="P212" s="55"/>
      <c r="Q212" s="48">
        <f>O212/I212*100</f>
        <v>1.8487652270370363</v>
      </c>
      <c r="S212" s="49">
        <f>ROUND(M212/O212,1)</f>
        <v>9.5</v>
      </c>
      <c r="T212" s="50"/>
    </row>
    <row r="213" spans="1:20" s="47" customFormat="1" ht="15">
      <c r="A213" s="40"/>
      <c r="B213" s="41"/>
      <c r="C213" s="42" t="s">
        <v>155</v>
      </c>
      <c r="D213" s="41"/>
      <c r="E213" s="43" t="s">
        <v>41</v>
      </c>
      <c r="F213" s="43" t="s">
        <v>195</v>
      </c>
      <c r="G213" s="44">
        <v>0</v>
      </c>
      <c r="H213" s="41"/>
      <c r="I213" s="85">
        <v>358952</v>
      </c>
      <c r="J213" s="86"/>
      <c r="K213" s="83">
        <v>133873</v>
      </c>
      <c r="L213" s="83"/>
      <c r="M213" s="83">
        <v>225079</v>
      </c>
      <c r="N213" s="83"/>
      <c r="O213" s="83">
        <v>18005</v>
      </c>
      <c r="P213" s="41"/>
      <c r="Q213" s="48">
        <f>O213/I213*100</f>
        <v>5.015990996010609</v>
      </c>
      <c r="S213" s="49">
        <f>ROUND(M213/O213,1)</f>
        <v>12.5</v>
      </c>
      <c r="T213" s="50"/>
    </row>
    <row r="214" spans="1:20" s="47" customFormat="1" ht="15">
      <c r="A214" s="40"/>
      <c r="B214" s="41"/>
      <c r="C214" s="42" t="s">
        <v>156</v>
      </c>
      <c r="D214" s="41"/>
      <c r="E214" s="43" t="s">
        <v>41</v>
      </c>
      <c r="F214" s="43" t="s">
        <v>195</v>
      </c>
      <c r="G214" s="44">
        <v>0</v>
      </c>
      <c r="H214" s="41"/>
      <c r="I214" s="85">
        <v>209893.69</v>
      </c>
      <c r="J214" s="86"/>
      <c r="K214" s="83">
        <v>137150</v>
      </c>
      <c r="L214" s="83"/>
      <c r="M214" s="83">
        <v>72746</v>
      </c>
      <c r="N214" s="83"/>
      <c r="O214" s="83">
        <v>7657</v>
      </c>
      <c r="P214" s="41"/>
      <c r="Q214" s="48">
        <f>O214/I214*100</f>
        <v>3.648037251620094</v>
      </c>
      <c r="S214" s="49">
        <f>ROUND(M214/O214,1)</f>
        <v>9.5</v>
      </c>
      <c r="T214" s="50"/>
    </row>
    <row r="215" spans="1:20" s="47" customFormat="1" ht="15">
      <c r="A215" s="40"/>
      <c r="B215" s="41"/>
      <c r="C215" s="41" t="s">
        <v>157</v>
      </c>
      <c r="D215" s="41"/>
      <c r="E215" s="43" t="s">
        <v>41</v>
      </c>
      <c r="F215" s="43" t="s">
        <v>195</v>
      </c>
      <c r="G215" s="44">
        <v>0</v>
      </c>
      <c r="H215" s="41"/>
      <c r="I215" s="74">
        <v>195176.94</v>
      </c>
      <c r="J215" s="41"/>
      <c r="K215" s="76">
        <v>77126</v>
      </c>
      <c r="L215" s="46"/>
      <c r="M215" s="76">
        <v>118049</v>
      </c>
      <c r="N215" s="46"/>
      <c r="O215" s="76">
        <v>12425</v>
      </c>
      <c r="P215" s="41"/>
      <c r="Q215" s="48">
        <f>O215/I215*100</f>
        <v>6.36601844459699</v>
      </c>
      <c r="S215" s="49">
        <f>ROUND(M215/O215,1)</f>
        <v>9.5</v>
      </c>
      <c r="T215" s="50"/>
    </row>
    <row r="216" spans="1:20" s="47" customFormat="1" ht="15">
      <c r="A216" s="40"/>
      <c r="B216" s="41"/>
      <c r="C216" s="42"/>
      <c r="D216" s="41"/>
      <c r="E216" s="43"/>
      <c r="F216" s="43"/>
      <c r="G216" s="44"/>
      <c r="H216" s="41"/>
      <c r="I216" s="45"/>
      <c r="J216" s="41"/>
      <c r="K216" s="46"/>
      <c r="L216" s="46"/>
      <c r="M216" s="46"/>
      <c r="N216" s="46"/>
      <c r="O216" s="46"/>
      <c r="P216" s="41"/>
      <c r="Q216" s="40"/>
      <c r="R216" s="41"/>
      <c r="S216" s="73"/>
      <c r="T216" s="50"/>
    </row>
    <row r="217" spans="1:20" s="47" customFormat="1" ht="15">
      <c r="A217" s="40"/>
      <c r="B217" s="41"/>
      <c r="C217" s="80" t="s">
        <v>207</v>
      </c>
      <c r="D217" s="41"/>
      <c r="E217" s="43"/>
      <c r="F217" s="43"/>
      <c r="G217" s="44"/>
      <c r="H217" s="41"/>
      <c r="I217" s="45">
        <f>SUM(I211:I216)</f>
        <v>800586.6499999999</v>
      </c>
      <c r="J217" s="41"/>
      <c r="K217" s="46">
        <f>SUM(K211:K216)</f>
        <v>357354</v>
      </c>
      <c r="L217" s="46"/>
      <c r="M217" s="46">
        <f>SUM(M211:M216)</f>
        <v>443233</v>
      </c>
      <c r="N217" s="46"/>
      <c r="O217" s="46">
        <f>SUM(O211:O216)</f>
        <v>39467</v>
      </c>
      <c r="P217" s="41"/>
      <c r="Q217" s="48">
        <f>O217/I217*100</f>
        <v>4.929759945410032</v>
      </c>
      <c r="S217" s="49">
        <f>ROUND(M217/O217,1)</f>
        <v>11.2</v>
      </c>
      <c r="T217" s="50"/>
    </row>
    <row r="218" spans="1:20" s="47" customFormat="1" ht="15">
      <c r="A218" s="40"/>
      <c r="B218" s="41"/>
      <c r="C218" s="41"/>
      <c r="D218" s="41"/>
      <c r="E218" s="41"/>
      <c r="F218" s="41"/>
      <c r="G218" s="51"/>
      <c r="H218" s="41"/>
      <c r="I218" s="45"/>
      <c r="J218" s="41"/>
      <c r="K218" s="46"/>
      <c r="L218" s="46"/>
      <c r="M218" s="46"/>
      <c r="N218" s="46"/>
      <c r="O218" s="46"/>
      <c r="P218" s="41"/>
      <c r="Q218" s="41"/>
      <c r="R218" s="41"/>
      <c r="S218" s="41"/>
      <c r="T218" s="50"/>
    </row>
    <row r="219" spans="1:20" s="47" customFormat="1" ht="15">
      <c r="A219" s="40">
        <v>348</v>
      </c>
      <c r="B219" s="41"/>
      <c r="C219" s="42" t="s">
        <v>158</v>
      </c>
      <c r="D219" s="41"/>
      <c r="E219" s="43"/>
      <c r="F219" s="43"/>
      <c r="G219" s="44"/>
      <c r="H219" s="41"/>
      <c r="I219" s="45"/>
      <c r="J219" s="52"/>
      <c r="K219" s="53"/>
      <c r="L219" s="53"/>
      <c r="M219" s="53"/>
      <c r="N219" s="53"/>
      <c r="O219" s="53"/>
      <c r="P219" s="41"/>
      <c r="Q219" s="71"/>
      <c r="R219" s="41"/>
      <c r="S219" s="72"/>
      <c r="T219" s="50"/>
    </row>
    <row r="220" spans="1:20" s="47" customFormat="1" ht="15">
      <c r="A220" s="40"/>
      <c r="B220" s="41"/>
      <c r="C220" s="42" t="s">
        <v>155</v>
      </c>
      <c r="D220" s="41"/>
      <c r="E220" s="43" t="s">
        <v>41</v>
      </c>
      <c r="F220" s="43" t="s">
        <v>195</v>
      </c>
      <c r="G220" s="44">
        <v>0</v>
      </c>
      <c r="H220" s="41"/>
      <c r="I220" s="74">
        <v>221928.75</v>
      </c>
      <c r="J220" s="52"/>
      <c r="K220" s="75">
        <v>115866</v>
      </c>
      <c r="L220" s="53"/>
      <c r="M220" s="75">
        <v>106062</v>
      </c>
      <c r="N220" s="53"/>
      <c r="O220" s="75">
        <v>8485</v>
      </c>
      <c r="P220" s="41"/>
      <c r="Q220" s="48">
        <f>O220/I220*100</f>
        <v>3.823299144432616</v>
      </c>
      <c r="S220" s="49">
        <f>ROUND(M220/O220,1)</f>
        <v>12.5</v>
      </c>
      <c r="T220" s="50"/>
    </row>
    <row r="221" spans="1:20" s="47" customFormat="1" ht="15">
      <c r="A221" s="40"/>
      <c r="B221" s="41"/>
      <c r="C221" s="42"/>
      <c r="D221" s="41"/>
      <c r="E221" s="43"/>
      <c r="F221" s="43"/>
      <c r="G221" s="44"/>
      <c r="H221" s="41"/>
      <c r="I221" s="45"/>
      <c r="J221" s="52"/>
      <c r="K221" s="53"/>
      <c r="L221" s="53"/>
      <c r="M221" s="53"/>
      <c r="N221" s="53"/>
      <c r="O221" s="53"/>
      <c r="P221" s="41"/>
      <c r="Q221" s="40"/>
      <c r="R221" s="41"/>
      <c r="S221" s="73"/>
      <c r="T221" s="50"/>
    </row>
    <row r="222" spans="1:20" s="47" customFormat="1" ht="15">
      <c r="A222" s="40"/>
      <c r="B222" s="41"/>
      <c r="C222" s="80" t="s">
        <v>190</v>
      </c>
      <c r="D222" s="41"/>
      <c r="E222" s="43"/>
      <c r="F222" s="43"/>
      <c r="G222" s="44"/>
      <c r="H222" s="41"/>
      <c r="I222" s="45">
        <f>SUM(I220:I221)</f>
        <v>221928.75</v>
      </c>
      <c r="J222" s="52"/>
      <c r="K222" s="53">
        <f>SUM(K220:K221)</f>
        <v>115866</v>
      </c>
      <c r="L222" s="53"/>
      <c r="M222" s="53">
        <f>SUM(M220:M221)</f>
        <v>106062</v>
      </c>
      <c r="N222" s="53"/>
      <c r="O222" s="53">
        <f>SUM(O220:O221)</f>
        <v>8485</v>
      </c>
      <c r="P222" s="41"/>
      <c r="Q222" s="48">
        <f>O222/I222*100</f>
        <v>3.823299144432616</v>
      </c>
      <c r="S222" s="49">
        <f>ROUND(M222/O222,1)</f>
        <v>12.5</v>
      </c>
      <c r="T222" s="50"/>
    </row>
    <row r="223" spans="1:20" s="47" customFormat="1" ht="15">
      <c r="A223" s="40"/>
      <c r="B223" s="41"/>
      <c r="C223" s="42"/>
      <c r="D223" s="41"/>
      <c r="E223" s="43"/>
      <c r="F223" s="43"/>
      <c r="G223" s="44"/>
      <c r="H223" s="41"/>
      <c r="I223" s="45"/>
      <c r="J223" s="52"/>
      <c r="K223" s="53"/>
      <c r="L223" s="53"/>
      <c r="M223" s="53"/>
      <c r="N223" s="53"/>
      <c r="O223" s="53"/>
      <c r="P223" s="41"/>
      <c r="Q223" s="40"/>
      <c r="R223" s="41"/>
      <c r="S223" s="73"/>
      <c r="T223" s="50"/>
    </row>
    <row r="224" spans="1:20" ht="15.75">
      <c r="A224" s="17"/>
      <c r="C224" s="13" t="s">
        <v>28</v>
      </c>
      <c r="E224" s="2"/>
      <c r="G224" s="24"/>
      <c r="H224" s="12"/>
      <c r="I224" s="38">
        <f>I222+I217+I208+I199+I187+I175+I165</f>
        <v>695086402.5699999</v>
      </c>
      <c r="J224" s="12"/>
      <c r="K224" s="34">
        <f>K222+K217+K208+K199+K187+K175+K165</f>
        <v>127135944</v>
      </c>
      <c r="L224" s="34"/>
      <c r="M224" s="34">
        <f>M222+M217+M208+M199+M187+M175+M165</f>
        <v>193965908</v>
      </c>
      <c r="N224" s="34"/>
      <c r="O224" s="34">
        <f>O222+O217+O208+O199+O187+O175+O165</f>
        <v>25709639</v>
      </c>
      <c r="P224" s="12"/>
      <c r="Q224" s="17"/>
      <c r="S224" s="16"/>
      <c r="T224" s="15"/>
    </row>
    <row r="225" spans="1:20" ht="15.75">
      <c r="A225" s="17"/>
      <c r="C225" s="13"/>
      <c r="E225" s="2"/>
      <c r="G225" s="24"/>
      <c r="H225" s="12"/>
      <c r="I225" s="37"/>
      <c r="J225" s="12"/>
      <c r="K225" s="34"/>
      <c r="L225" s="34"/>
      <c r="M225" s="34"/>
      <c r="N225" s="34"/>
      <c r="O225" s="34"/>
      <c r="P225" s="12"/>
      <c r="Q225" s="17"/>
      <c r="S225" s="16"/>
      <c r="T225" s="15"/>
    </row>
    <row r="226" spans="1:20" ht="15">
      <c r="A226" s="17"/>
      <c r="E226" s="2"/>
      <c r="G226" s="27"/>
      <c r="I226" s="37"/>
      <c r="K226" s="28"/>
      <c r="L226" s="28"/>
      <c r="M226" s="28"/>
      <c r="N226" s="28"/>
      <c r="O226" s="28"/>
      <c r="Q226" s="17"/>
      <c r="S226" s="16"/>
      <c r="T226" s="15"/>
    </row>
    <row r="227" spans="1:20" ht="15.75">
      <c r="A227" s="88"/>
      <c r="B227" s="89"/>
      <c r="C227" s="90" t="s">
        <v>29</v>
      </c>
      <c r="D227" s="89"/>
      <c r="E227" s="91"/>
      <c r="F227" s="89"/>
      <c r="G227" s="92"/>
      <c r="H227" s="89"/>
      <c r="I227" s="93"/>
      <c r="J227" s="89"/>
      <c r="K227" s="94"/>
      <c r="L227" s="94"/>
      <c r="M227" s="94"/>
      <c r="N227" s="94"/>
      <c r="O227" s="94"/>
      <c r="P227" s="89"/>
      <c r="Q227" s="88"/>
      <c r="R227" s="89"/>
      <c r="S227" s="95"/>
      <c r="T227" s="96"/>
    </row>
    <row r="228" spans="1:20" ht="15.75">
      <c r="A228" s="88"/>
      <c r="B228" s="89"/>
      <c r="C228" s="97"/>
      <c r="D228" s="89"/>
      <c r="E228" s="91"/>
      <c r="F228" s="89"/>
      <c r="G228" s="92"/>
      <c r="H228" s="89"/>
      <c r="I228" s="93"/>
      <c r="J228" s="89"/>
      <c r="K228" s="94"/>
      <c r="L228" s="94"/>
      <c r="M228" s="94"/>
      <c r="N228" s="94"/>
      <c r="O228" s="94"/>
      <c r="P228" s="89"/>
      <c r="Q228" s="88"/>
      <c r="R228" s="89"/>
      <c r="S228" s="95"/>
      <c r="T228" s="96"/>
    </row>
    <row r="229" spans="1:20" ht="15">
      <c r="A229" s="88">
        <v>351</v>
      </c>
      <c r="B229" s="89"/>
      <c r="C229" s="89" t="s">
        <v>159</v>
      </c>
      <c r="D229" s="89"/>
      <c r="E229" s="36" t="s">
        <v>172</v>
      </c>
      <c r="F229" s="89"/>
      <c r="G229" s="92">
        <v>0</v>
      </c>
      <c r="H229" s="89"/>
      <c r="I229" s="93">
        <v>5312769.09</v>
      </c>
      <c r="J229" s="98"/>
      <c r="K229" s="87">
        <v>2396619</v>
      </c>
      <c r="L229" s="87"/>
      <c r="M229" s="87">
        <v>2916153</v>
      </c>
      <c r="N229" s="87"/>
      <c r="O229" s="87">
        <v>101063</v>
      </c>
      <c r="P229" s="89"/>
      <c r="Q229" s="99">
        <f aca="true" t="shared" si="14" ref="Q229:Q236">O229/I229*100</f>
        <v>1.9022659989162072</v>
      </c>
      <c r="R229" s="100"/>
      <c r="S229" s="101">
        <f aca="true" t="shared" si="15" ref="S229:S236">ROUND(M229/O229,1)</f>
        <v>28.9</v>
      </c>
      <c r="T229" s="96"/>
    </row>
    <row r="230" spans="1:20" ht="15">
      <c r="A230" s="88">
        <v>352</v>
      </c>
      <c r="B230" s="89"/>
      <c r="C230" s="89" t="s">
        <v>39</v>
      </c>
      <c r="D230" s="89"/>
      <c r="E230" s="36" t="s">
        <v>173</v>
      </c>
      <c r="F230" s="89"/>
      <c r="G230" s="92">
        <v>-5</v>
      </c>
      <c r="H230" s="89"/>
      <c r="I230" s="93">
        <v>2325621.62</v>
      </c>
      <c r="J230" s="98"/>
      <c r="K230" s="87">
        <v>888459</v>
      </c>
      <c r="L230" s="87"/>
      <c r="M230" s="87">
        <v>1553441</v>
      </c>
      <c r="N230" s="87"/>
      <c r="O230" s="87">
        <v>39534</v>
      </c>
      <c r="P230" s="89"/>
      <c r="Q230" s="99">
        <f t="shared" si="14"/>
        <v>1.6999325969458436</v>
      </c>
      <c r="R230" s="100"/>
      <c r="S230" s="101">
        <f t="shared" si="15"/>
        <v>39.3</v>
      </c>
      <c r="T230" s="96"/>
    </row>
    <row r="231" spans="1:20" ht="15">
      <c r="A231" s="88">
        <v>353</v>
      </c>
      <c r="B231" s="89"/>
      <c r="C231" s="89" t="s">
        <v>160</v>
      </c>
      <c r="D231" s="89"/>
      <c r="E231" s="36" t="s">
        <v>174</v>
      </c>
      <c r="F231" s="89"/>
      <c r="G231" s="92">
        <v>-10</v>
      </c>
      <c r="H231" s="89"/>
      <c r="I231" s="93">
        <v>107581869.84</v>
      </c>
      <c r="J231" s="98"/>
      <c r="K231" s="87">
        <v>33435355</v>
      </c>
      <c r="L231" s="87"/>
      <c r="M231" s="87">
        <v>84904703</v>
      </c>
      <c r="N231" s="87"/>
      <c r="O231" s="87">
        <v>2266976</v>
      </c>
      <c r="P231" s="89"/>
      <c r="Q231" s="99">
        <f t="shared" si="14"/>
        <v>2.1072100748681315</v>
      </c>
      <c r="R231" s="100"/>
      <c r="S231" s="101">
        <f t="shared" si="15"/>
        <v>37.5</v>
      </c>
      <c r="T231" s="96"/>
    </row>
    <row r="232" spans="1:20" ht="15">
      <c r="A232" s="88">
        <v>354</v>
      </c>
      <c r="B232" s="89"/>
      <c r="C232" s="89" t="s">
        <v>161</v>
      </c>
      <c r="D232" s="89"/>
      <c r="E232" s="36" t="s">
        <v>175</v>
      </c>
      <c r="F232" s="89"/>
      <c r="G232" s="92">
        <v>-20</v>
      </c>
      <c r="H232" s="89"/>
      <c r="I232" s="93">
        <v>73368519.98</v>
      </c>
      <c r="J232" s="98"/>
      <c r="K232" s="87">
        <v>28794976</v>
      </c>
      <c r="L232" s="87"/>
      <c r="M232" s="87">
        <v>59247247</v>
      </c>
      <c r="N232" s="87"/>
      <c r="O232" s="87">
        <v>1222163</v>
      </c>
      <c r="P232" s="89"/>
      <c r="Q232" s="99">
        <f t="shared" si="14"/>
        <v>1.6657866348307928</v>
      </c>
      <c r="R232" s="100"/>
      <c r="S232" s="101">
        <f t="shared" si="15"/>
        <v>48.5</v>
      </c>
      <c r="T232" s="96"/>
    </row>
    <row r="233" spans="1:20" ht="15">
      <c r="A233" s="88">
        <v>355</v>
      </c>
      <c r="B233" s="89"/>
      <c r="C233" s="89" t="s">
        <v>162</v>
      </c>
      <c r="D233" s="89"/>
      <c r="E233" s="36" t="s">
        <v>226</v>
      </c>
      <c r="F233" s="89"/>
      <c r="G233" s="92">
        <v>-30</v>
      </c>
      <c r="H233" s="89"/>
      <c r="I233" s="93">
        <v>30015416.93</v>
      </c>
      <c r="J233" s="98"/>
      <c r="K233" s="87">
        <v>11141249</v>
      </c>
      <c r="L233" s="87"/>
      <c r="M233" s="87">
        <v>27878791</v>
      </c>
      <c r="N233" s="87"/>
      <c r="O233" s="87">
        <v>905211</v>
      </c>
      <c r="P233" s="89"/>
      <c r="Q233" s="99">
        <f t="shared" si="14"/>
        <v>3.015820177047929</v>
      </c>
      <c r="R233" s="100"/>
      <c r="S233" s="101">
        <f t="shared" si="15"/>
        <v>30.8</v>
      </c>
      <c r="T233" s="96"/>
    </row>
    <row r="234" spans="1:20" ht="15">
      <c r="A234" s="88">
        <v>356</v>
      </c>
      <c r="B234" s="89"/>
      <c r="C234" s="89" t="s">
        <v>163</v>
      </c>
      <c r="D234" s="89"/>
      <c r="E234" s="36" t="s">
        <v>177</v>
      </c>
      <c r="F234" s="89"/>
      <c r="G234" s="92">
        <v>-20</v>
      </c>
      <c r="H234" s="89"/>
      <c r="I234" s="93">
        <v>103996799.15</v>
      </c>
      <c r="J234" s="98"/>
      <c r="K234" s="87">
        <v>46103967</v>
      </c>
      <c r="L234" s="87"/>
      <c r="M234" s="87">
        <v>78692193</v>
      </c>
      <c r="N234" s="87"/>
      <c r="O234" s="87">
        <v>2192740</v>
      </c>
      <c r="P234" s="89"/>
      <c r="Q234" s="99">
        <f t="shared" si="14"/>
        <v>2.108468739347734</v>
      </c>
      <c r="R234" s="100"/>
      <c r="S234" s="101">
        <f t="shared" si="15"/>
        <v>35.9</v>
      </c>
      <c r="T234" s="96"/>
    </row>
    <row r="235" spans="1:20" ht="15">
      <c r="A235" s="88">
        <v>358</v>
      </c>
      <c r="B235" s="89"/>
      <c r="C235" s="89" t="s">
        <v>164</v>
      </c>
      <c r="D235" s="89"/>
      <c r="E235" s="36" t="s">
        <v>177</v>
      </c>
      <c r="F235" s="89"/>
      <c r="G235" s="92">
        <v>0</v>
      </c>
      <c r="H235" s="89"/>
      <c r="I235" s="93">
        <v>3475408.6</v>
      </c>
      <c r="J235" s="98"/>
      <c r="K235" s="87">
        <v>294389</v>
      </c>
      <c r="L235" s="87"/>
      <c r="M235" s="87">
        <v>3181020</v>
      </c>
      <c r="N235" s="87"/>
      <c r="O235" s="87">
        <v>66810</v>
      </c>
      <c r="P235" s="89"/>
      <c r="Q235" s="99">
        <f t="shared" si="14"/>
        <v>1.9223638912558367</v>
      </c>
      <c r="R235" s="100"/>
      <c r="S235" s="101">
        <f t="shared" si="15"/>
        <v>47.6</v>
      </c>
      <c r="T235" s="96"/>
    </row>
    <row r="236" spans="1:20" ht="15">
      <c r="A236" s="88">
        <v>359</v>
      </c>
      <c r="B236" s="89"/>
      <c r="C236" s="89" t="s">
        <v>165</v>
      </c>
      <c r="D236" s="89"/>
      <c r="E236" s="36" t="s">
        <v>178</v>
      </c>
      <c r="F236" s="89"/>
      <c r="G236" s="92">
        <v>0</v>
      </c>
      <c r="H236" s="89"/>
      <c r="I236" s="102">
        <v>606197.1</v>
      </c>
      <c r="J236" s="98"/>
      <c r="K236" s="87">
        <v>265501</v>
      </c>
      <c r="L236" s="87"/>
      <c r="M236" s="87">
        <v>340697</v>
      </c>
      <c r="N236" s="87"/>
      <c r="O236" s="87">
        <v>8673</v>
      </c>
      <c r="P236" s="89"/>
      <c r="Q236" s="99">
        <f t="shared" si="14"/>
        <v>1.4307227797691544</v>
      </c>
      <c r="R236" s="100"/>
      <c r="S236" s="101">
        <f t="shared" si="15"/>
        <v>39.3</v>
      </c>
      <c r="T236" s="96"/>
    </row>
    <row r="237" spans="1:20" ht="15">
      <c r="A237" s="88"/>
      <c r="B237" s="89"/>
      <c r="C237" s="89"/>
      <c r="D237" s="89"/>
      <c r="E237" s="91"/>
      <c r="F237" s="89"/>
      <c r="G237" s="92"/>
      <c r="H237" s="89"/>
      <c r="I237" s="93"/>
      <c r="J237" s="89"/>
      <c r="K237" s="103"/>
      <c r="L237" s="94"/>
      <c r="M237" s="103"/>
      <c r="N237" s="94"/>
      <c r="O237" s="103"/>
      <c r="P237" s="89"/>
      <c r="Q237" s="88"/>
      <c r="R237" s="89"/>
      <c r="S237" s="95"/>
      <c r="T237" s="96"/>
    </row>
    <row r="238" spans="1:20" ht="15.75">
      <c r="A238" s="88"/>
      <c r="B238" s="89"/>
      <c r="C238" s="104" t="s">
        <v>30</v>
      </c>
      <c r="D238" s="89"/>
      <c r="E238" s="105"/>
      <c r="F238" s="106"/>
      <c r="G238" s="107"/>
      <c r="H238" s="106"/>
      <c r="I238" s="108">
        <f>SUM(I229:I236)</f>
        <v>326682602.31000006</v>
      </c>
      <c r="J238" s="106"/>
      <c r="K238" s="109">
        <f>SUM(K229:K236)</f>
        <v>123320515</v>
      </c>
      <c r="L238" s="109"/>
      <c r="M238" s="109">
        <f>SUM(M229:M236)</f>
        <v>258714245</v>
      </c>
      <c r="N238" s="109"/>
      <c r="O238" s="109">
        <f>SUM(O229:O236)</f>
        <v>6803170</v>
      </c>
      <c r="P238" s="89"/>
      <c r="Q238" s="88"/>
      <c r="R238" s="89"/>
      <c r="S238" s="95"/>
      <c r="T238" s="96"/>
    </row>
    <row r="239" spans="1:20" ht="15.75">
      <c r="A239" s="88"/>
      <c r="B239" s="89"/>
      <c r="C239" s="104"/>
      <c r="D239" s="89"/>
      <c r="E239" s="105"/>
      <c r="F239" s="106"/>
      <c r="G239" s="107"/>
      <c r="H239" s="106"/>
      <c r="I239" s="93"/>
      <c r="J239" s="106"/>
      <c r="K239" s="109"/>
      <c r="L239" s="109"/>
      <c r="M239" s="109"/>
      <c r="N239" s="109"/>
      <c r="O239" s="109"/>
      <c r="P239" s="89"/>
      <c r="Q239" s="88"/>
      <c r="R239" s="89"/>
      <c r="S239" s="95"/>
      <c r="T239" s="96"/>
    </row>
    <row r="240" spans="1:20" ht="15">
      <c r="A240" s="88"/>
      <c r="B240" s="89"/>
      <c r="C240" s="89"/>
      <c r="D240" s="89"/>
      <c r="E240" s="91"/>
      <c r="F240" s="89"/>
      <c r="G240" s="92"/>
      <c r="H240" s="89"/>
      <c r="I240" s="93"/>
      <c r="J240" s="89"/>
      <c r="K240" s="94"/>
      <c r="L240" s="94"/>
      <c r="M240" s="94"/>
      <c r="N240" s="94"/>
      <c r="O240" s="94"/>
      <c r="P240" s="89"/>
      <c r="Q240" s="88"/>
      <c r="R240" s="89"/>
      <c r="S240" s="95"/>
      <c r="T240" s="96"/>
    </row>
    <row r="241" spans="1:20" ht="15.75">
      <c r="A241" s="88"/>
      <c r="B241" s="96"/>
      <c r="C241" s="90" t="s">
        <v>31</v>
      </c>
      <c r="D241" s="96"/>
      <c r="E241" s="91"/>
      <c r="F241" s="96"/>
      <c r="G241" s="92"/>
      <c r="H241" s="96"/>
      <c r="I241" s="93"/>
      <c r="J241" s="96"/>
      <c r="K241" s="94"/>
      <c r="L241" s="94"/>
      <c r="M241" s="94"/>
      <c r="N241" s="94"/>
      <c r="O241" s="94"/>
      <c r="P241" s="96"/>
      <c r="Q241" s="88"/>
      <c r="R241" s="96"/>
      <c r="S241" s="95"/>
      <c r="T241" s="96"/>
    </row>
    <row r="242" spans="1:20" ht="15.75">
      <c r="A242" s="88"/>
      <c r="B242" s="89"/>
      <c r="C242" s="97"/>
      <c r="D242" s="89"/>
      <c r="E242" s="91"/>
      <c r="F242" s="89"/>
      <c r="G242" s="92"/>
      <c r="H242" s="89"/>
      <c r="I242" s="93"/>
      <c r="J242" s="89"/>
      <c r="K242" s="94"/>
      <c r="L242" s="94"/>
      <c r="M242" s="94"/>
      <c r="N242" s="94"/>
      <c r="O242" s="94"/>
      <c r="P242" s="89"/>
      <c r="Q242" s="88"/>
      <c r="R242" s="89"/>
      <c r="S242" s="95"/>
      <c r="T242" s="96"/>
    </row>
    <row r="243" spans="1:20" ht="15">
      <c r="A243" s="88">
        <v>361</v>
      </c>
      <c r="B243" s="89"/>
      <c r="C243" s="89" t="s">
        <v>227</v>
      </c>
      <c r="D243" s="89"/>
      <c r="E243" s="36" t="s">
        <v>225</v>
      </c>
      <c r="F243" s="89"/>
      <c r="G243" s="92">
        <v>-5</v>
      </c>
      <c r="H243" s="89"/>
      <c r="I243" s="93">
        <v>6177372.54</v>
      </c>
      <c r="J243" s="98"/>
      <c r="K243" s="87">
        <v>2378068</v>
      </c>
      <c r="L243" s="87"/>
      <c r="M243" s="87">
        <v>4108175</v>
      </c>
      <c r="N243" s="87"/>
      <c r="O243" s="87">
        <v>111899</v>
      </c>
      <c r="P243" s="89"/>
      <c r="Q243" s="99">
        <f aca="true" t="shared" si="16" ref="Q243:Q253">O243/I243*100</f>
        <v>1.8114335710761584</v>
      </c>
      <c r="R243" s="100"/>
      <c r="S243" s="101">
        <f aca="true" t="shared" si="17" ref="S243:S253">ROUND(M243/O243,1)</f>
        <v>36.7</v>
      </c>
      <c r="T243" s="96"/>
    </row>
    <row r="244" spans="1:20" ht="15">
      <c r="A244" s="88">
        <v>362</v>
      </c>
      <c r="B244" s="89"/>
      <c r="C244" s="89" t="s">
        <v>160</v>
      </c>
      <c r="D244" s="89"/>
      <c r="E244" s="36" t="s">
        <v>222</v>
      </c>
      <c r="F244" s="89"/>
      <c r="G244" s="92">
        <v>-10</v>
      </c>
      <c r="H244" s="89"/>
      <c r="I244" s="93">
        <v>397736015.17</v>
      </c>
      <c r="J244" s="98"/>
      <c r="K244" s="87">
        <v>161033371</v>
      </c>
      <c r="L244" s="87"/>
      <c r="M244" s="87">
        <v>276476246</v>
      </c>
      <c r="N244" s="87"/>
      <c r="O244" s="87">
        <v>7848744</v>
      </c>
      <c r="P244" s="89"/>
      <c r="Q244" s="99">
        <f t="shared" si="16"/>
        <v>1.9733551151120414</v>
      </c>
      <c r="R244" s="100"/>
      <c r="S244" s="101">
        <f t="shared" si="17"/>
        <v>35.2</v>
      </c>
      <c r="T244" s="96"/>
    </row>
    <row r="245" spans="1:20" ht="15">
      <c r="A245" s="88">
        <v>364</v>
      </c>
      <c r="B245" s="89"/>
      <c r="C245" s="89" t="s">
        <v>166</v>
      </c>
      <c r="D245" s="89"/>
      <c r="E245" s="36" t="s">
        <v>224</v>
      </c>
      <c r="F245" s="89"/>
      <c r="G245" s="92">
        <v>-30</v>
      </c>
      <c r="H245" s="89"/>
      <c r="I245" s="93">
        <v>322403709.38</v>
      </c>
      <c r="J245" s="98"/>
      <c r="K245" s="87">
        <v>109098892</v>
      </c>
      <c r="L245" s="87"/>
      <c r="M245" s="87">
        <v>310025934</v>
      </c>
      <c r="N245" s="87"/>
      <c r="O245" s="87">
        <v>10025339</v>
      </c>
      <c r="P245" s="89"/>
      <c r="Q245" s="99">
        <f t="shared" si="16"/>
        <v>3.109560686903782</v>
      </c>
      <c r="R245" s="100"/>
      <c r="S245" s="101">
        <f t="shared" si="17"/>
        <v>30.9</v>
      </c>
      <c r="T245" s="96"/>
    </row>
    <row r="246" spans="1:20" ht="15">
      <c r="A246" s="88">
        <v>365</v>
      </c>
      <c r="B246" s="89"/>
      <c r="C246" s="89" t="s">
        <v>163</v>
      </c>
      <c r="D246" s="89"/>
      <c r="E246" s="36" t="s">
        <v>223</v>
      </c>
      <c r="F246" s="89"/>
      <c r="G246" s="92">
        <v>-20</v>
      </c>
      <c r="H246" s="89"/>
      <c r="I246" s="93">
        <v>352071706.51</v>
      </c>
      <c r="J246" s="98"/>
      <c r="K246" s="87">
        <v>168356669</v>
      </c>
      <c r="L246" s="87"/>
      <c r="M246" s="87">
        <v>254129377</v>
      </c>
      <c r="N246" s="87"/>
      <c r="O246" s="87">
        <v>9975037</v>
      </c>
      <c r="P246" s="89"/>
      <c r="Q246" s="99">
        <f t="shared" si="16"/>
        <v>2.8332401654424557</v>
      </c>
      <c r="R246" s="100"/>
      <c r="S246" s="101">
        <f t="shared" si="17"/>
        <v>25.5</v>
      </c>
      <c r="T246" s="96"/>
    </row>
    <row r="247" spans="1:20" ht="15">
      <c r="A247" s="88">
        <v>366</v>
      </c>
      <c r="B247" s="89"/>
      <c r="C247" s="89" t="s">
        <v>167</v>
      </c>
      <c r="D247" s="89"/>
      <c r="E247" s="36" t="s">
        <v>179</v>
      </c>
      <c r="F247" s="89"/>
      <c r="G247" s="92">
        <v>-15</v>
      </c>
      <c r="H247" s="89"/>
      <c r="I247" s="93">
        <v>497097315.81</v>
      </c>
      <c r="J247" s="98"/>
      <c r="K247" s="87">
        <v>148066305</v>
      </c>
      <c r="L247" s="87"/>
      <c r="M247" s="87">
        <v>423595607</v>
      </c>
      <c r="N247" s="87"/>
      <c r="O247" s="87">
        <v>11236633</v>
      </c>
      <c r="P247" s="89"/>
      <c r="Q247" s="99">
        <f t="shared" si="16"/>
        <v>2.2604493411295854</v>
      </c>
      <c r="R247" s="100"/>
      <c r="S247" s="101">
        <f t="shared" si="17"/>
        <v>37.7</v>
      </c>
      <c r="T247" s="96"/>
    </row>
    <row r="248" spans="1:20" ht="15">
      <c r="A248" s="88">
        <v>367</v>
      </c>
      <c r="B248" s="89"/>
      <c r="C248" s="89" t="s">
        <v>164</v>
      </c>
      <c r="D248" s="89"/>
      <c r="E248" s="36" t="s">
        <v>40</v>
      </c>
      <c r="F248" s="89"/>
      <c r="G248" s="92">
        <v>-20</v>
      </c>
      <c r="H248" s="89"/>
      <c r="I248" s="93">
        <v>553731777.6</v>
      </c>
      <c r="J248" s="98"/>
      <c r="K248" s="87">
        <v>191071430</v>
      </c>
      <c r="L248" s="87"/>
      <c r="M248" s="87">
        <v>473406705</v>
      </c>
      <c r="N248" s="87"/>
      <c r="O248" s="87">
        <v>19563877</v>
      </c>
      <c r="P248" s="89"/>
      <c r="Q248" s="99">
        <f t="shared" si="16"/>
        <v>3.533096309696061</v>
      </c>
      <c r="R248" s="100"/>
      <c r="S248" s="101">
        <f t="shared" si="17"/>
        <v>24.2</v>
      </c>
      <c r="T248" s="96"/>
    </row>
    <row r="249" spans="1:20" ht="15">
      <c r="A249" s="88">
        <v>368</v>
      </c>
      <c r="B249" s="89"/>
      <c r="C249" s="89" t="s">
        <v>168</v>
      </c>
      <c r="D249" s="89"/>
      <c r="E249" s="36" t="s">
        <v>180</v>
      </c>
      <c r="F249" s="89"/>
      <c r="G249" s="92">
        <v>-20</v>
      </c>
      <c r="H249" s="89"/>
      <c r="I249" s="93">
        <v>350644501.37</v>
      </c>
      <c r="J249" s="98"/>
      <c r="K249" s="87">
        <v>125575362</v>
      </c>
      <c r="L249" s="87"/>
      <c r="M249" s="87">
        <v>295198036</v>
      </c>
      <c r="N249" s="87"/>
      <c r="O249" s="87">
        <v>11416401</v>
      </c>
      <c r="P249" s="89"/>
      <c r="Q249" s="99">
        <f t="shared" si="16"/>
        <v>3.2558334596421963</v>
      </c>
      <c r="R249" s="100"/>
      <c r="S249" s="101">
        <f t="shared" si="17"/>
        <v>25.9</v>
      </c>
      <c r="T249" s="96"/>
    </row>
    <row r="250" spans="1:20" ht="15">
      <c r="A250" s="88">
        <v>369</v>
      </c>
      <c r="B250" s="89"/>
      <c r="C250" s="89" t="s">
        <v>169</v>
      </c>
      <c r="D250" s="89"/>
      <c r="E250" s="36" t="s">
        <v>176</v>
      </c>
      <c r="F250" s="89"/>
      <c r="G250" s="92">
        <v>-20</v>
      </c>
      <c r="H250" s="89"/>
      <c r="I250" s="93">
        <v>173173054.23</v>
      </c>
      <c r="J250" s="98"/>
      <c r="K250" s="87">
        <v>92265844</v>
      </c>
      <c r="L250" s="87"/>
      <c r="M250" s="87">
        <v>115541820</v>
      </c>
      <c r="N250" s="87"/>
      <c r="O250" s="87">
        <v>4036225</v>
      </c>
      <c r="P250" s="89"/>
      <c r="Q250" s="99">
        <f t="shared" si="16"/>
        <v>2.3307465575096242</v>
      </c>
      <c r="R250" s="100"/>
      <c r="S250" s="101">
        <f t="shared" si="17"/>
        <v>28.6</v>
      </c>
      <c r="T250" s="96"/>
    </row>
    <row r="251" spans="1:20" ht="15">
      <c r="A251" s="88">
        <v>370</v>
      </c>
      <c r="B251" s="89"/>
      <c r="C251" s="89" t="s">
        <v>170</v>
      </c>
      <c r="D251" s="89"/>
      <c r="E251" s="36" t="s">
        <v>40</v>
      </c>
      <c r="F251" s="89"/>
      <c r="G251" s="92">
        <v>0</v>
      </c>
      <c r="H251" s="89"/>
      <c r="I251" s="93">
        <v>130126165.59</v>
      </c>
      <c r="J251" s="98"/>
      <c r="K251" s="87">
        <v>49790896</v>
      </c>
      <c r="L251" s="87"/>
      <c r="M251" s="87">
        <v>80335266</v>
      </c>
      <c r="N251" s="87"/>
      <c r="O251" s="87">
        <v>3016390</v>
      </c>
      <c r="P251" s="89"/>
      <c r="Q251" s="99">
        <f t="shared" si="16"/>
        <v>2.3180503216424637</v>
      </c>
      <c r="R251" s="100"/>
      <c r="S251" s="101">
        <f t="shared" si="17"/>
        <v>26.6</v>
      </c>
      <c r="T251" s="96"/>
    </row>
    <row r="252" spans="1:20" ht="15">
      <c r="A252" s="88">
        <v>373</v>
      </c>
      <c r="B252" s="89"/>
      <c r="C252" s="89" t="s">
        <v>171</v>
      </c>
      <c r="D252" s="89"/>
      <c r="E252" s="36" t="s">
        <v>181</v>
      </c>
      <c r="F252" s="89"/>
      <c r="G252" s="92">
        <v>-15</v>
      </c>
      <c r="H252" s="89"/>
      <c r="I252" s="93">
        <v>53978651.56</v>
      </c>
      <c r="J252" s="98"/>
      <c r="K252" s="87">
        <v>22430432</v>
      </c>
      <c r="L252" s="87"/>
      <c r="M252" s="87">
        <v>39645016</v>
      </c>
      <c r="N252" s="87"/>
      <c r="O252" s="87">
        <v>1800659</v>
      </c>
      <c r="P252" s="89"/>
      <c r="Q252" s="99">
        <f t="shared" si="16"/>
        <v>3.3358725124848227</v>
      </c>
      <c r="R252" s="100"/>
      <c r="S252" s="101">
        <f t="shared" si="17"/>
        <v>22</v>
      </c>
      <c r="T252" s="96"/>
    </row>
    <row r="253" spans="1:20" ht="15">
      <c r="A253" s="88">
        <v>375</v>
      </c>
      <c r="B253" s="89"/>
      <c r="C253" s="89" t="s">
        <v>159</v>
      </c>
      <c r="D253" s="89"/>
      <c r="E253" s="36" t="s">
        <v>172</v>
      </c>
      <c r="F253" s="89"/>
      <c r="G253" s="92">
        <v>0</v>
      </c>
      <c r="H253" s="89"/>
      <c r="I253" s="102">
        <v>24927698.32</v>
      </c>
      <c r="J253" s="98"/>
      <c r="K253" s="87">
        <v>8115310</v>
      </c>
      <c r="L253" s="87"/>
      <c r="M253" s="87">
        <v>16812387</v>
      </c>
      <c r="N253" s="87"/>
      <c r="O253" s="87">
        <v>557940</v>
      </c>
      <c r="P253" s="89"/>
      <c r="Q253" s="99">
        <f t="shared" si="16"/>
        <v>2.2382331205940234</v>
      </c>
      <c r="R253" s="100"/>
      <c r="S253" s="101">
        <f t="shared" si="17"/>
        <v>30.1</v>
      </c>
      <c r="T253" s="96"/>
    </row>
    <row r="254" spans="1:20" ht="15">
      <c r="A254" s="88"/>
      <c r="B254" s="89"/>
      <c r="C254" s="89"/>
      <c r="D254" s="89"/>
      <c r="E254" s="91"/>
      <c r="F254" s="89"/>
      <c r="G254" s="92"/>
      <c r="H254" s="89"/>
      <c r="I254" s="93"/>
      <c r="J254" s="89"/>
      <c r="K254" s="103"/>
      <c r="L254" s="94"/>
      <c r="M254" s="103"/>
      <c r="N254" s="94"/>
      <c r="O254" s="103"/>
      <c r="P254" s="89"/>
      <c r="Q254" s="88"/>
      <c r="R254" s="89"/>
      <c r="S254" s="95"/>
      <c r="T254" s="96"/>
    </row>
    <row r="255" spans="1:20" ht="15.75">
      <c r="A255" s="88"/>
      <c r="B255" s="89"/>
      <c r="C255" s="104" t="s">
        <v>32</v>
      </c>
      <c r="D255" s="89"/>
      <c r="E255" s="105"/>
      <c r="F255" s="106"/>
      <c r="G255" s="107"/>
      <c r="H255" s="106"/>
      <c r="I255" s="108">
        <f>SUM(I243:I253)</f>
        <v>2862067968.08</v>
      </c>
      <c r="J255" s="106"/>
      <c r="K255" s="109">
        <f>SUM(K243:K253)</f>
        <v>1078182579</v>
      </c>
      <c r="L255" s="109"/>
      <c r="M255" s="109">
        <f>SUM(M243:M253)</f>
        <v>2289274569</v>
      </c>
      <c r="N255" s="109"/>
      <c r="O255" s="109">
        <f>SUM(O243:O253)</f>
        <v>79589144</v>
      </c>
      <c r="P255" s="106"/>
      <c r="Q255" s="88"/>
      <c r="R255" s="89"/>
      <c r="S255" s="110"/>
      <c r="T255" s="96"/>
    </row>
    <row r="256" spans="1:20" ht="15.75">
      <c r="A256" s="88"/>
      <c r="B256" s="89"/>
      <c r="C256" s="104"/>
      <c r="D256" s="89"/>
      <c r="E256" s="105"/>
      <c r="F256" s="106"/>
      <c r="G256" s="107"/>
      <c r="H256" s="106"/>
      <c r="I256" s="93"/>
      <c r="J256" s="106"/>
      <c r="K256" s="109"/>
      <c r="L256" s="109"/>
      <c r="M256" s="109"/>
      <c r="N256" s="109"/>
      <c r="O256" s="109"/>
      <c r="P256" s="106"/>
      <c r="Q256" s="88"/>
      <c r="R256" s="89"/>
      <c r="S256" s="110"/>
      <c r="T256" s="96"/>
    </row>
    <row r="257" spans="1:20" ht="15">
      <c r="A257" s="88"/>
      <c r="B257" s="89"/>
      <c r="C257" s="89"/>
      <c r="D257" s="89"/>
      <c r="E257" s="91"/>
      <c r="F257" s="89"/>
      <c r="G257" s="92"/>
      <c r="H257" s="89"/>
      <c r="I257" s="93"/>
      <c r="J257" s="89"/>
      <c r="K257" s="94"/>
      <c r="L257" s="94"/>
      <c r="M257" s="94"/>
      <c r="N257" s="94"/>
      <c r="O257" s="94"/>
      <c r="P257" s="89"/>
      <c r="Q257" s="88"/>
      <c r="R257" s="89"/>
      <c r="S257" s="95"/>
      <c r="T257" s="96"/>
    </row>
    <row r="258" spans="1:20" ht="15.75">
      <c r="A258" s="88"/>
      <c r="B258" s="89"/>
      <c r="C258" s="90" t="s">
        <v>33</v>
      </c>
      <c r="D258" s="89"/>
      <c r="E258" s="91"/>
      <c r="F258" s="89"/>
      <c r="G258" s="92"/>
      <c r="H258" s="89"/>
      <c r="I258" s="93"/>
      <c r="J258" s="89"/>
      <c r="K258" s="94"/>
      <c r="L258" s="94"/>
      <c r="M258" s="94"/>
      <c r="N258" s="94"/>
      <c r="O258" s="94"/>
      <c r="P258" s="89"/>
      <c r="Q258" s="88"/>
      <c r="R258" s="89"/>
      <c r="S258" s="95"/>
      <c r="T258" s="96"/>
    </row>
    <row r="259" spans="1:20" ht="15.75">
      <c r="A259" s="88"/>
      <c r="B259" s="89"/>
      <c r="C259" s="97"/>
      <c r="D259" s="89"/>
      <c r="E259" s="91"/>
      <c r="F259" s="89"/>
      <c r="G259" s="92"/>
      <c r="H259" s="89"/>
      <c r="I259" s="93"/>
      <c r="J259" s="89"/>
      <c r="K259" s="94"/>
      <c r="L259" s="94"/>
      <c r="M259" s="94"/>
      <c r="N259" s="94"/>
      <c r="O259" s="94"/>
      <c r="P259" s="89"/>
      <c r="Q259" s="88"/>
      <c r="R259" s="89"/>
      <c r="S259" s="95"/>
      <c r="T259" s="96"/>
    </row>
    <row r="260" spans="1:20" ht="15">
      <c r="A260" s="88">
        <v>390</v>
      </c>
      <c r="B260" s="89"/>
      <c r="C260" s="111" t="s">
        <v>229</v>
      </c>
      <c r="D260" s="89"/>
      <c r="E260" s="36" t="s">
        <v>189</v>
      </c>
      <c r="F260" s="89"/>
      <c r="G260" s="92">
        <v>-5</v>
      </c>
      <c r="H260" s="89"/>
      <c r="I260" s="93">
        <v>30728309.61</v>
      </c>
      <c r="J260" s="98"/>
      <c r="K260" s="87">
        <v>5895945</v>
      </c>
      <c r="L260" s="87"/>
      <c r="M260" s="87">
        <v>26368781</v>
      </c>
      <c r="N260" s="87"/>
      <c r="O260" s="87">
        <v>2027917</v>
      </c>
      <c r="P260" s="89"/>
      <c r="Q260" s="99">
        <f>O260/I260*100</f>
        <v>6.599507183239424</v>
      </c>
      <c r="R260" s="100"/>
      <c r="S260" s="101">
        <f aca="true" t="shared" si="18" ref="S260:S269">ROUND(M260/O260,1)</f>
        <v>13</v>
      </c>
      <c r="T260" s="96"/>
    </row>
    <row r="261" spans="1:20" ht="15">
      <c r="A261" s="88">
        <v>391.1</v>
      </c>
      <c r="B261" s="89"/>
      <c r="C261" s="112" t="s">
        <v>182</v>
      </c>
      <c r="D261" s="89"/>
      <c r="E261" s="36" t="s">
        <v>34</v>
      </c>
      <c r="F261" s="89"/>
      <c r="G261" s="92">
        <v>0</v>
      </c>
      <c r="H261" s="89"/>
      <c r="I261" s="93">
        <v>13493600.61</v>
      </c>
      <c r="J261" s="98"/>
      <c r="K261" s="87">
        <v>9375599</v>
      </c>
      <c r="L261" s="87"/>
      <c r="M261" s="87">
        <v>4118001</v>
      </c>
      <c r="N261" s="87"/>
      <c r="O261" s="87">
        <v>938381</v>
      </c>
      <c r="P261" s="89"/>
      <c r="Q261" s="99">
        <v>5</v>
      </c>
      <c r="R261" s="113" t="s">
        <v>219</v>
      </c>
      <c r="S261" s="101">
        <f t="shared" si="18"/>
        <v>4.4</v>
      </c>
      <c r="T261" s="96"/>
    </row>
    <row r="262" spans="1:20" ht="15">
      <c r="A262" s="88">
        <v>391.2</v>
      </c>
      <c r="B262" s="89"/>
      <c r="C262" s="112" t="s">
        <v>214</v>
      </c>
      <c r="D262" s="89"/>
      <c r="E262" s="36" t="s">
        <v>215</v>
      </c>
      <c r="F262" s="89"/>
      <c r="G262" s="92">
        <v>0</v>
      </c>
      <c r="H262" s="89"/>
      <c r="I262" s="93">
        <v>21260586.72</v>
      </c>
      <c r="J262" s="98"/>
      <c r="K262" s="87">
        <v>18774380</v>
      </c>
      <c r="L262" s="87"/>
      <c r="M262" s="87">
        <v>2486207</v>
      </c>
      <c r="N262" s="87"/>
      <c r="O262" s="87">
        <v>1460181</v>
      </c>
      <c r="P262" s="89"/>
      <c r="Q262" s="99">
        <v>20</v>
      </c>
      <c r="R262" s="113" t="s">
        <v>219</v>
      </c>
      <c r="S262" s="101">
        <f t="shared" si="18"/>
        <v>1.7</v>
      </c>
      <c r="T262" s="96"/>
    </row>
    <row r="263" spans="1:20" ht="15">
      <c r="A263" s="88">
        <v>392</v>
      </c>
      <c r="B263" s="89"/>
      <c r="C263" s="114" t="s">
        <v>183</v>
      </c>
      <c r="D263" s="89"/>
      <c r="E263" s="36" t="s">
        <v>36</v>
      </c>
      <c r="F263" s="89"/>
      <c r="G263" s="92">
        <v>10</v>
      </c>
      <c r="H263" s="89"/>
      <c r="I263" s="93">
        <v>1135988.92</v>
      </c>
      <c r="J263" s="98"/>
      <c r="K263" s="87">
        <v>1127242</v>
      </c>
      <c r="L263" s="87"/>
      <c r="M263" s="87">
        <v>-104852</v>
      </c>
      <c r="N263" s="87"/>
      <c r="O263" s="87"/>
      <c r="P263" s="89"/>
      <c r="Q263" s="117">
        <v>0</v>
      </c>
      <c r="R263" s="113" t="s">
        <v>219</v>
      </c>
      <c r="S263" s="115">
        <v>0</v>
      </c>
      <c r="T263" s="96"/>
    </row>
    <row r="264" spans="1:20" ht="15">
      <c r="A264" s="88">
        <v>393</v>
      </c>
      <c r="B264" s="89"/>
      <c r="C264" s="114" t="s">
        <v>184</v>
      </c>
      <c r="D264" s="89"/>
      <c r="E264" s="36" t="s">
        <v>34</v>
      </c>
      <c r="F264" s="89"/>
      <c r="G264" s="92">
        <v>0</v>
      </c>
      <c r="H264" s="89"/>
      <c r="I264" s="93">
        <v>1056099.12</v>
      </c>
      <c r="J264" s="98"/>
      <c r="K264" s="87">
        <v>-160146</v>
      </c>
      <c r="L264" s="87"/>
      <c r="M264" s="87">
        <v>1216246</v>
      </c>
      <c r="N264" s="87"/>
      <c r="O264" s="87">
        <v>519670</v>
      </c>
      <c r="P264" s="89"/>
      <c r="Q264" s="99">
        <v>5</v>
      </c>
      <c r="R264" s="113" t="s">
        <v>219</v>
      </c>
      <c r="S264" s="101">
        <f t="shared" si="18"/>
        <v>2.3</v>
      </c>
      <c r="T264" s="96"/>
    </row>
    <row r="265" spans="1:20" ht="15">
      <c r="A265" s="88">
        <v>394</v>
      </c>
      <c r="B265" s="89"/>
      <c r="C265" s="114" t="s">
        <v>216</v>
      </c>
      <c r="D265" s="89"/>
      <c r="E265" s="36" t="s">
        <v>34</v>
      </c>
      <c r="F265" s="89"/>
      <c r="G265" s="92">
        <v>0</v>
      </c>
      <c r="H265" s="89"/>
      <c r="I265" s="93">
        <v>5768784.56</v>
      </c>
      <c r="J265" s="98"/>
      <c r="K265" s="87">
        <v>3436993</v>
      </c>
      <c r="L265" s="87"/>
      <c r="M265" s="87">
        <v>2331790</v>
      </c>
      <c r="N265" s="87"/>
      <c r="O265" s="87">
        <v>308339</v>
      </c>
      <c r="P265" s="89"/>
      <c r="Q265" s="99">
        <v>5</v>
      </c>
      <c r="R265" s="113" t="s">
        <v>219</v>
      </c>
      <c r="S265" s="101">
        <f t="shared" si="18"/>
        <v>7.6</v>
      </c>
      <c r="T265" s="96"/>
    </row>
    <row r="266" spans="1:20" ht="15">
      <c r="A266" s="88">
        <v>395</v>
      </c>
      <c r="B266" s="89"/>
      <c r="C266" s="114" t="s">
        <v>185</v>
      </c>
      <c r="D266" s="89"/>
      <c r="E266" s="36" t="s">
        <v>34</v>
      </c>
      <c r="F266" s="89"/>
      <c r="G266" s="92">
        <v>0</v>
      </c>
      <c r="H266" s="89"/>
      <c r="I266" s="93">
        <v>13345330.63</v>
      </c>
      <c r="J266" s="98"/>
      <c r="K266" s="87">
        <v>5286330</v>
      </c>
      <c r="L266" s="87"/>
      <c r="M266" s="87">
        <v>8059002</v>
      </c>
      <c r="N266" s="87"/>
      <c r="O266" s="87">
        <v>1605414</v>
      </c>
      <c r="P266" s="89"/>
      <c r="Q266" s="99">
        <v>5</v>
      </c>
      <c r="R266" s="113" t="s">
        <v>219</v>
      </c>
      <c r="S266" s="101">
        <f t="shared" si="18"/>
        <v>5</v>
      </c>
      <c r="T266" s="96"/>
    </row>
    <row r="267" spans="1:20" ht="15">
      <c r="A267" s="88">
        <v>396</v>
      </c>
      <c r="B267" s="89"/>
      <c r="C267" s="89" t="s">
        <v>186</v>
      </c>
      <c r="D267" s="89"/>
      <c r="E267" s="36" t="s">
        <v>35</v>
      </c>
      <c r="F267" s="89"/>
      <c r="G267" s="92">
        <v>10</v>
      </c>
      <c r="H267" s="89"/>
      <c r="I267" s="93">
        <v>1196079.65</v>
      </c>
      <c r="J267" s="98"/>
      <c r="K267" s="87">
        <v>1196080</v>
      </c>
      <c r="L267" s="87"/>
      <c r="M267" s="87">
        <v>-119609</v>
      </c>
      <c r="N267" s="87"/>
      <c r="O267" s="87"/>
      <c r="P267" s="89"/>
      <c r="Q267" s="117">
        <v>0</v>
      </c>
      <c r="R267" s="113" t="s">
        <v>219</v>
      </c>
      <c r="S267" s="115">
        <v>0</v>
      </c>
      <c r="T267" s="96"/>
    </row>
    <row r="268" spans="1:20" ht="15">
      <c r="A268" s="88">
        <v>397</v>
      </c>
      <c r="B268" s="89"/>
      <c r="C268" s="112" t="s">
        <v>187</v>
      </c>
      <c r="D268" s="89"/>
      <c r="E268" s="36" t="s">
        <v>35</v>
      </c>
      <c r="F268" s="89"/>
      <c r="G268" s="92">
        <v>0</v>
      </c>
      <c r="H268" s="89"/>
      <c r="I268" s="93">
        <v>41413423.85</v>
      </c>
      <c r="J268" s="98"/>
      <c r="K268" s="87">
        <v>19312260</v>
      </c>
      <c r="L268" s="87"/>
      <c r="M268" s="87">
        <v>22101164</v>
      </c>
      <c r="N268" s="87"/>
      <c r="O268" s="87">
        <v>6130635</v>
      </c>
      <c r="P268" s="89"/>
      <c r="Q268" s="99">
        <v>6.67</v>
      </c>
      <c r="R268" s="113" t="s">
        <v>219</v>
      </c>
      <c r="S268" s="101">
        <f t="shared" si="18"/>
        <v>3.6</v>
      </c>
      <c r="T268" s="96"/>
    </row>
    <row r="269" spans="1:20" ht="15">
      <c r="A269" s="88">
        <v>398</v>
      </c>
      <c r="B269" s="89"/>
      <c r="C269" s="116" t="s">
        <v>188</v>
      </c>
      <c r="D269" s="89"/>
      <c r="E269" s="36" t="s">
        <v>35</v>
      </c>
      <c r="F269" s="89"/>
      <c r="G269" s="92">
        <v>0</v>
      </c>
      <c r="H269" s="89"/>
      <c r="I269" s="102">
        <v>445545.04</v>
      </c>
      <c r="J269" s="98"/>
      <c r="K269" s="87">
        <v>300485</v>
      </c>
      <c r="L269" s="87"/>
      <c r="M269" s="87">
        <v>145060</v>
      </c>
      <c r="N269" s="87"/>
      <c r="O269" s="87">
        <v>50120</v>
      </c>
      <c r="P269" s="89"/>
      <c r="Q269" s="99">
        <v>6.67</v>
      </c>
      <c r="R269" s="113" t="s">
        <v>219</v>
      </c>
      <c r="S269" s="101">
        <f t="shared" si="18"/>
        <v>2.9</v>
      </c>
      <c r="T269" s="96"/>
    </row>
    <row r="270" spans="1:20" ht="15">
      <c r="A270" s="88"/>
      <c r="B270" s="89"/>
      <c r="C270" s="89"/>
      <c r="D270" s="89"/>
      <c r="E270" s="36"/>
      <c r="F270" s="89"/>
      <c r="G270" s="92"/>
      <c r="H270" s="89"/>
      <c r="I270" s="93"/>
      <c r="J270" s="89"/>
      <c r="K270" s="103"/>
      <c r="L270" s="94"/>
      <c r="M270" s="103"/>
      <c r="N270" s="94"/>
      <c r="O270" s="103"/>
      <c r="P270" s="89"/>
      <c r="Q270" s="88"/>
      <c r="R270" s="89"/>
      <c r="S270" s="95"/>
      <c r="T270" s="96"/>
    </row>
    <row r="271" spans="1:20" ht="15.75">
      <c r="A271" s="15"/>
      <c r="C271" s="14" t="s">
        <v>37</v>
      </c>
      <c r="E271" s="2"/>
      <c r="G271" s="27"/>
      <c r="I271" s="38">
        <f>SUM(I260:I269)</f>
        <v>129843748.71000002</v>
      </c>
      <c r="J271" s="12"/>
      <c r="K271" s="34">
        <f>SUM(K260:K269)</f>
        <v>64545168</v>
      </c>
      <c r="L271" s="34"/>
      <c r="M271" s="34">
        <f>SUM(M260:M269)</f>
        <v>66601790</v>
      </c>
      <c r="N271" s="34"/>
      <c r="O271" s="34">
        <f>SUM(O260:O269)</f>
        <v>13040657</v>
      </c>
      <c r="P271" s="12"/>
      <c r="Q271" s="17"/>
      <c r="S271" s="11"/>
      <c r="T271" s="15"/>
    </row>
    <row r="272" spans="1:20" ht="15.75">
      <c r="A272" s="15"/>
      <c r="C272" s="12"/>
      <c r="E272" s="2"/>
      <c r="G272" s="27"/>
      <c r="I272" s="38"/>
      <c r="J272" s="12"/>
      <c r="K272" s="34"/>
      <c r="L272" s="34"/>
      <c r="M272" s="34"/>
      <c r="N272" s="34"/>
      <c r="O272" s="34"/>
      <c r="P272" s="12"/>
      <c r="Q272" s="17"/>
      <c r="S272" s="11"/>
      <c r="T272" s="15"/>
    </row>
    <row r="273" spans="1:20" ht="16.5" thickBot="1">
      <c r="A273" s="15"/>
      <c r="C273" s="14" t="s">
        <v>38</v>
      </c>
      <c r="E273" s="2"/>
      <c r="G273" s="27"/>
      <c r="I273" s="81">
        <f>I271+I255+I238+I224+I78+I151</f>
        <v>4983875057.45</v>
      </c>
      <c r="J273" s="12"/>
      <c r="K273" s="82">
        <f>K271+K255+K238+K224+K78+K151</f>
        <v>1975132685</v>
      </c>
      <c r="L273" s="34"/>
      <c r="M273" s="82">
        <f>M271+M255+M238+M224+M78+M151</f>
        <v>3303193112</v>
      </c>
      <c r="N273" s="34"/>
      <c r="O273" s="82">
        <f>O271+O255+O238+O224+O78+O151</f>
        <v>155113181</v>
      </c>
      <c r="P273" s="12"/>
      <c r="Q273" s="17"/>
      <c r="S273" s="11"/>
      <c r="T273" s="15"/>
    </row>
    <row r="274" spans="1:20" ht="16.5" thickTop="1">
      <c r="A274" s="15"/>
      <c r="C274" s="14"/>
      <c r="E274" s="2"/>
      <c r="G274" s="27"/>
      <c r="I274" s="37"/>
      <c r="J274" s="12"/>
      <c r="K274" s="34"/>
      <c r="L274" s="34"/>
      <c r="M274" s="34"/>
      <c r="N274" s="34"/>
      <c r="O274" s="34"/>
      <c r="P274" s="12"/>
      <c r="Q274" s="17"/>
      <c r="S274" s="11"/>
      <c r="T274" s="15"/>
    </row>
    <row r="275" spans="1:20" ht="15">
      <c r="A275" s="15"/>
      <c r="E275" s="2"/>
      <c r="G275" s="27"/>
      <c r="I275" s="37"/>
      <c r="K275" s="28"/>
      <c r="L275" s="28"/>
      <c r="M275" s="28"/>
      <c r="N275" s="28"/>
      <c r="O275" s="28" t="s">
        <v>220</v>
      </c>
      <c r="Q275" s="17"/>
      <c r="S275" s="16"/>
      <c r="T275" s="15"/>
    </row>
    <row r="276" ht="15">
      <c r="B276" t="s">
        <v>217</v>
      </c>
    </row>
    <row r="277" ht="15">
      <c r="B277" t="s">
        <v>221</v>
      </c>
    </row>
  </sheetData>
  <printOptions/>
  <pageMargins left="0.63" right="0.5" top="0.52" bottom="0.5" header="0.5" footer="0.5"/>
  <pageSetup horizontalDpi="600" verticalDpi="600" orientation="landscape" scale="50" r:id="rId1"/>
  <headerFooter alignWithMargins="0">
    <oddHeader>&amp;RExhibit No. ___ (CRC-5)
Page &amp;P of &amp;N</oddHeader>
  </headerFooter>
  <rowBreaks count="4" manualBreakCount="4">
    <brk id="64" max="18" man="1"/>
    <brk id="118" max="18" man="1"/>
    <brk id="176" max="18" man="1"/>
    <brk id="22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 Name</cp:lastModifiedBy>
  <cp:lastPrinted>2008-07-01T18:56:19Z</cp:lastPrinted>
  <dcterms:created xsi:type="dcterms:W3CDTF">2002-08-25T13:39:51Z</dcterms:created>
  <dcterms:modified xsi:type="dcterms:W3CDTF">2008-07-01T20:43:42Z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072300</vt:lpwstr>
  </property>
  <property fmtid="{D5CDD505-2E9C-101B-9397-08002B2CF9AE}" pid="6" name="IsConfidenti">
    <vt:lpwstr>0</vt:lpwstr>
  </property>
  <property fmtid="{D5CDD505-2E9C-101B-9397-08002B2CF9AE}" pid="7" name="Dat">
    <vt:lpwstr>2008-07-03T00:00:00Z</vt:lpwstr>
  </property>
  <property fmtid="{D5CDD505-2E9C-101B-9397-08002B2CF9AE}" pid="8" name="CaseTy">
    <vt:lpwstr>Tariff Revision</vt:lpwstr>
  </property>
  <property fmtid="{D5CDD505-2E9C-101B-9397-08002B2CF9AE}" pid="9" name="OpenedDa">
    <vt:lpwstr>2007-12-03T00:00:00Z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