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utcvol2ap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<sst xmlns="http://schemas.openxmlformats.org/spreadsheetml/2006/main" count="90" uniqueCount="35">
  <si>
    <t>NW Natural</t>
  </si>
  <si>
    <t>Inventory</t>
  </si>
  <si>
    <t>Assessment</t>
  </si>
  <si>
    <t>Testing</t>
  </si>
  <si>
    <t>PacifiCorp</t>
  </si>
  <si>
    <t>Puget Sound Energy</t>
  </si>
  <si>
    <t>Cascade Natural Gas</t>
  </si>
  <si>
    <t>Avista Corporation</t>
  </si>
  <si>
    <t>Remediation/</t>
  </si>
  <si>
    <t>Estimated</t>
  </si>
  <si>
    <t>Completion</t>
  </si>
  <si>
    <t>Overall</t>
  </si>
  <si>
    <t>Unknown</t>
  </si>
  <si>
    <t>Year 2000 Program Phase</t>
  </si>
  <si>
    <t>Remediation/Testing</t>
  </si>
  <si>
    <t>Average Percent Complete</t>
  </si>
  <si>
    <t>Telecom</t>
  </si>
  <si>
    <t>Substation controls, etc.</t>
  </si>
  <si>
    <t>IT Business IS</t>
  </si>
  <si>
    <t>N/A</t>
  </si>
  <si>
    <t>Business IT System</t>
  </si>
  <si>
    <t>Operations and Embedded Systems</t>
  </si>
  <si>
    <t>Supply Chain</t>
  </si>
  <si>
    <t>Gas:</t>
  </si>
  <si>
    <t>Electric:</t>
  </si>
  <si>
    <t>Puget Sound Energy - Gas:</t>
  </si>
  <si>
    <t>Avista - Gas:</t>
  </si>
  <si>
    <t>Overall Gas</t>
  </si>
  <si>
    <t>Overall Electric</t>
  </si>
  <si>
    <t>Non-Nuclear Generation    Facilities</t>
  </si>
  <si>
    <t>Energy Management Systems</t>
  </si>
  <si>
    <t>Puget Sound Energy - Electric</t>
  </si>
  <si>
    <t>Supply chain</t>
  </si>
  <si>
    <t>Industry Summaries:</t>
  </si>
  <si>
    <t>Company Report Summaries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</si>
</sst>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"/>
    <numFmt numFmtId="167" formatCode="0.0%"/>
    <numFmt numFmtId="168" formatCode="dd\-mmm\-yy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 wrapText="1"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 horizontal="center" wrapText="1"/>
    </xf>
    <xf numFmtId="9" fontId="0" fillId="0" borderId="1" xfId="0" applyNumberFormat="1" applyBorder="1" applyAlignment="1">
      <alignment/>
    </xf>
    <xf numFmtId="9" fontId="0" fillId="0" borderId="0" xfId="0" applyNumberForma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 horizontal="center" wrapText="1"/>
    </xf>
    <xf numFmtId="9" fontId="0" fillId="0" borderId="12" xfId="0" applyNumberFormat="1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9" fontId="0" fillId="0" borderId="3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14" fontId="0" fillId="0" borderId="6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9" fontId="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0" fillId="0" borderId="13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left"/>
    </xf>
    <xf numFmtId="14" fontId="0" fillId="0" borderId="7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left"/>
    </xf>
    <xf numFmtId="0" fontId="0" fillId="0" borderId="8" xfId="0" applyBorder="1" applyAlignment="1">
      <alignment horizontal="center" wrapText="1"/>
    </xf>
    <xf numFmtId="164" fontId="0" fillId="0" borderId="1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14" fontId="0" fillId="0" borderId="6" xfId="0" applyNumberFormat="1" applyBorder="1" applyAlignment="1">
      <alignment horizontal="center" wrapText="1"/>
    </xf>
    <xf numFmtId="9" fontId="0" fillId="0" borderId="0" xfId="0" applyNumberFormat="1" applyAlignment="1">
      <alignment horizontal="centerContinuous"/>
    </xf>
    <xf numFmtId="0" fontId="0" fillId="0" borderId="0" xfId="0" applyAlignment="1">
      <alignment horizontal="centerContinuous" wrapText="1"/>
    </xf>
    <xf numFmtId="14" fontId="0" fillId="0" borderId="14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165" fontId="0" fillId="0" borderId="6" xfId="0" applyNumberFormat="1" applyBorder="1" applyAlignment="1">
      <alignment horizontal="center" wrapText="1"/>
    </xf>
    <xf numFmtId="164" fontId="3" fillId="0" borderId="4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64" fontId="0" fillId="0" borderId="5" xfId="0" applyNumberFormat="1" applyBorder="1" applyAlignment="1">
      <alignment horizontal="left"/>
    </xf>
    <xf numFmtId="9" fontId="0" fillId="0" borderId="0" xfId="0" applyNumberFormat="1" applyBorder="1" applyAlignment="1">
      <alignment/>
    </xf>
    <xf numFmtId="164" fontId="2" fillId="0" borderId="4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0" fontId="2" fillId="0" borderId="4" xfId="0" applyFont="1" applyBorder="1" applyAlignment="1">
      <alignment/>
    </xf>
    <xf numFmtId="9" fontId="0" fillId="0" borderId="0" xfId="0" applyNumberFormat="1" applyFill="1" applyBorder="1" applyAlignment="1">
      <alignment horizontal="center" wrapText="1"/>
    </xf>
    <xf numFmtId="9" fontId="0" fillId="0" borderId="0" xfId="19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0" fillId="0" borderId="0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0"/>
  <sheetViews>
    <sheetView tabSelected="1" view="pageBreakPreview" zoomScale="60" workbookViewId="0" topLeftCell="A35">
      <selection activeCell="A4" sqref="A4"/>
    </sheetView>
  </sheetViews>
  <sheetFormatPr defaultColWidth="9.140625" defaultRowHeight="12.75"/>
  <cols>
    <col min="1" max="1" width="23.28125" style="0" customWidth="1"/>
    <col min="2" max="2" width="15.421875" style="17" customWidth="1"/>
    <col min="3" max="3" width="13.140625" style="17" customWidth="1"/>
    <col min="4" max="4" width="13.7109375" style="17" customWidth="1"/>
    <col min="5" max="5" width="18.140625" style="1" customWidth="1"/>
    <col min="6" max="6" width="12.57421875" style="0" customWidth="1"/>
    <col min="7" max="7" width="11.421875" style="0" customWidth="1"/>
    <col min="8" max="8" width="10.421875" style="0" customWidth="1"/>
  </cols>
  <sheetData>
    <row r="3" spans="1:2" ht="12.75">
      <c r="A3" s="16"/>
      <c r="B3" s="67"/>
    </row>
    <row r="4" spans="1:5" ht="12.75">
      <c r="A4" s="2" t="s">
        <v>27</v>
      </c>
      <c r="D4" s="47" t="s">
        <v>15</v>
      </c>
      <c r="E4" s="48"/>
    </row>
    <row r="5" spans="2:5" ht="12.75">
      <c r="B5" s="18" t="s">
        <v>13</v>
      </c>
      <c r="C5" s="19"/>
      <c r="D5" s="38">
        <v>36250</v>
      </c>
      <c r="E5" s="38">
        <v>36160</v>
      </c>
    </row>
    <row r="6" spans="2:5" ht="12.75">
      <c r="B6" s="20" t="s">
        <v>1</v>
      </c>
      <c r="C6" s="21"/>
      <c r="D6" s="22">
        <f>+B24</f>
        <v>1</v>
      </c>
      <c r="E6" s="22" t="s">
        <v>19</v>
      </c>
    </row>
    <row r="7" spans="2:5" ht="12.75">
      <c r="B7" s="20" t="s">
        <v>2</v>
      </c>
      <c r="C7" s="21"/>
      <c r="D7" s="22">
        <f>+C24</f>
        <v>0.9239285714285714</v>
      </c>
      <c r="E7" s="22" t="s">
        <v>19</v>
      </c>
    </row>
    <row r="8" spans="2:5" ht="12.75">
      <c r="B8" s="23" t="s">
        <v>14</v>
      </c>
      <c r="C8" s="24"/>
      <c r="D8" s="25">
        <f>+D24</f>
        <v>0.6464781746031746</v>
      </c>
      <c r="E8" s="25" t="s">
        <v>19</v>
      </c>
    </row>
    <row r="9" spans="2:5" ht="12.75">
      <c r="B9" s="58"/>
      <c r="C9" s="21"/>
      <c r="D9" s="21"/>
      <c r="E9" s="21"/>
    </row>
    <row r="10" spans="1:5" ht="12.75">
      <c r="A10" s="2" t="s">
        <v>28</v>
      </c>
      <c r="B10" s="58"/>
      <c r="C10" s="21"/>
      <c r="D10" s="21"/>
      <c r="E10" s="21"/>
    </row>
    <row r="11" spans="4:5" ht="12.75">
      <c r="D11" s="47" t="s">
        <v>15</v>
      </c>
      <c r="E11" s="48"/>
    </row>
    <row r="12" spans="2:5" ht="12.75">
      <c r="B12" s="18" t="s">
        <v>13</v>
      </c>
      <c r="C12" s="19"/>
      <c r="D12" s="38">
        <v>36250</v>
      </c>
      <c r="E12" s="38">
        <v>36160</v>
      </c>
    </row>
    <row r="13" spans="2:5" ht="12.75">
      <c r="B13" s="20" t="s">
        <v>1</v>
      </c>
      <c r="C13" s="21"/>
      <c r="D13" s="22">
        <f>+B34</f>
        <v>0.9955555555555556</v>
      </c>
      <c r="E13" s="22" t="s">
        <v>19</v>
      </c>
    </row>
    <row r="14" spans="2:5" ht="13.5" customHeight="1">
      <c r="B14" s="20" t="s">
        <v>2</v>
      </c>
      <c r="C14" s="21"/>
      <c r="D14" s="22">
        <f>+C34</f>
        <v>0.9692821067821068</v>
      </c>
      <c r="E14" s="22" t="s">
        <v>19</v>
      </c>
    </row>
    <row r="15" spans="2:5" ht="12.75">
      <c r="B15" s="23" t="s">
        <v>14</v>
      </c>
      <c r="C15" s="24"/>
      <c r="D15" s="25">
        <f>+D34</f>
        <v>0.770089947089947</v>
      </c>
      <c r="E15" s="25" t="s">
        <v>19</v>
      </c>
    </row>
    <row r="16" ht="12.75">
      <c r="A16" s="2" t="s">
        <v>33</v>
      </c>
    </row>
    <row r="17" spans="1:5" ht="12.75">
      <c r="A17" s="56"/>
      <c r="B17" s="27"/>
      <c r="C17" s="26"/>
      <c r="D17" s="26" t="s">
        <v>8</v>
      </c>
      <c r="E17" s="9" t="s">
        <v>9</v>
      </c>
    </row>
    <row r="18" spans="1:5" ht="12.75">
      <c r="A18" s="55" t="s">
        <v>23</v>
      </c>
      <c r="B18" s="28" t="s">
        <v>1</v>
      </c>
      <c r="C18" s="29" t="s">
        <v>2</v>
      </c>
      <c r="D18" s="29" t="s">
        <v>3</v>
      </c>
      <c r="E18" s="30" t="s">
        <v>10</v>
      </c>
    </row>
    <row r="19" spans="1:5" ht="12.75">
      <c r="A19" s="45" t="str">
        <f>+A42</f>
        <v>NW Natural</v>
      </c>
      <c r="B19" s="26">
        <f>+B45</f>
        <v>1</v>
      </c>
      <c r="C19" s="26">
        <f>+C45</f>
        <v>0.8623809523809524</v>
      </c>
      <c r="D19" s="26">
        <f>+D45</f>
        <v>0.5573809523809524</v>
      </c>
      <c r="E19" s="46">
        <f>+E45</f>
        <v>36525</v>
      </c>
    </row>
    <row r="20" spans="1:5" ht="12.75">
      <c r="A20" s="66" t="s">
        <v>5</v>
      </c>
      <c r="B20" s="21">
        <f>+B70</f>
        <v>1</v>
      </c>
      <c r="C20" s="21">
        <f>+C70</f>
        <v>0.8333333333333334</v>
      </c>
      <c r="D20" s="21">
        <f>+D70</f>
        <v>0.6333333333333333</v>
      </c>
      <c r="E20" s="40">
        <f>+E70</f>
        <v>36341</v>
      </c>
    </row>
    <row r="21" spans="1:5" ht="12.75">
      <c r="A21" s="3" t="str">
        <f>+A73</f>
        <v>Cascade Natural Gas</v>
      </c>
      <c r="B21" s="36">
        <f>+B77</f>
        <v>1</v>
      </c>
      <c r="C21" s="36">
        <f>+C77</f>
        <v>1</v>
      </c>
      <c r="D21" s="36">
        <f>+D77</f>
        <v>0.5771428571428571</v>
      </c>
      <c r="E21" s="40">
        <f>E77</f>
        <v>36403</v>
      </c>
    </row>
    <row r="22" spans="1:5" ht="12.75">
      <c r="A22" s="3" t="str">
        <f>+A84</f>
        <v>Avista Corporation</v>
      </c>
      <c r="B22" s="21">
        <f>+B97</f>
        <v>1</v>
      </c>
      <c r="C22" s="21">
        <f>+C97</f>
        <v>1</v>
      </c>
      <c r="D22" s="21">
        <f>+D97</f>
        <v>0.8180555555555555</v>
      </c>
      <c r="E22" s="40">
        <f>+E90</f>
        <v>36433</v>
      </c>
    </row>
    <row r="23" spans="1:5" ht="12.75">
      <c r="A23" s="3"/>
      <c r="B23" s="21"/>
      <c r="C23" s="21"/>
      <c r="D23" s="21"/>
      <c r="E23" s="11"/>
    </row>
    <row r="24" spans="1:5" ht="12.75">
      <c r="A24" s="3" t="s">
        <v>11</v>
      </c>
      <c r="B24" s="21">
        <f>AVERAGE(B19:B22)</f>
        <v>1</v>
      </c>
      <c r="C24" s="21">
        <f>AVERAGE(C19:C22)</f>
        <v>0.9239285714285714</v>
      </c>
      <c r="D24" s="21">
        <f>AVERAGE(D19:D22)</f>
        <v>0.6464781746031746</v>
      </c>
      <c r="E24" s="40">
        <f>+E19</f>
        <v>36525</v>
      </c>
    </row>
    <row r="25" spans="1:5" ht="12.75">
      <c r="A25" s="41">
        <v>36160</v>
      </c>
      <c r="B25" s="24" t="s">
        <v>19</v>
      </c>
      <c r="C25" s="24" t="s">
        <v>19</v>
      </c>
      <c r="D25" s="24" t="s">
        <v>19</v>
      </c>
      <c r="E25" s="42"/>
    </row>
    <row r="26" spans="1:5" ht="12.75">
      <c r="A26" s="37"/>
      <c r="B26" s="21"/>
      <c r="C26" s="21"/>
      <c r="D26" s="21"/>
      <c r="E26" s="4"/>
    </row>
    <row r="27" ht="12.75">
      <c r="A27" s="2"/>
    </row>
    <row r="28" spans="1:5" ht="12.75">
      <c r="A28" s="56"/>
      <c r="B28" s="27"/>
      <c r="C28" s="26"/>
      <c r="D28" s="26" t="s">
        <v>8</v>
      </c>
      <c r="E28" s="9" t="s">
        <v>9</v>
      </c>
    </row>
    <row r="29" spans="1:5" ht="12.75">
      <c r="A29" s="55" t="s">
        <v>24</v>
      </c>
      <c r="B29" s="28" t="s">
        <v>1</v>
      </c>
      <c r="C29" s="29" t="s">
        <v>2</v>
      </c>
      <c r="D29" s="29" t="s">
        <v>3</v>
      </c>
      <c r="E29" s="30" t="s">
        <v>10</v>
      </c>
    </row>
    <row r="30" spans="1:5" ht="12.75">
      <c r="A30" s="45" t="s">
        <v>4</v>
      </c>
      <c r="B30" s="26">
        <f>+B54</f>
        <v>0.9866666666666667</v>
      </c>
      <c r="C30" s="26">
        <f>+C54</f>
        <v>0.9447222222222222</v>
      </c>
      <c r="D30" s="26">
        <f>+D54</f>
        <v>0.6477619047619048</v>
      </c>
      <c r="E30" s="53">
        <f>+E54</f>
        <v>36525</v>
      </c>
    </row>
    <row r="31" spans="1:5" ht="12.75">
      <c r="A31" s="43" t="s">
        <v>5</v>
      </c>
      <c r="B31" s="21">
        <f>+B63</f>
        <v>1</v>
      </c>
      <c r="C31" s="21">
        <f>+C63</f>
        <v>0.9770129870129871</v>
      </c>
      <c r="D31" s="21">
        <f>+D63</f>
        <v>0.799452380952381</v>
      </c>
      <c r="E31" s="40">
        <f>+E63</f>
        <v>36312</v>
      </c>
    </row>
    <row r="32" spans="1:5" ht="12.75">
      <c r="A32" s="3" t="s">
        <v>7</v>
      </c>
      <c r="B32" s="21">
        <f>+B90</f>
        <v>1</v>
      </c>
      <c r="C32" s="21">
        <f>+C90</f>
        <v>0.986111111111111</v>
      </c>
      <c r="D32" s="21">
        <f>+D90</f>
        <v>0.8630555555555557</v>
      </c>
      <c r="E32" s="40">
        <f>+E90</f>
        <v>36433</v>
      </c>
    </row>
    <row r="33" spans="1:5" ht="12.75">
      <c r="A33" s="3"/>
      <c r="B33" s="21"/>
      <c r="C33" s="21"/>
      <c r="D33" s="21"/>
      <c r="E33" s="11"/>
    </row>
    <row r="34" spans="1:5" ht="12.75">
      <c r="A34" s="5" t="s">
        <v>11</v>
      </c>
      <c r="B34" s="24">
        <f>AVERAGE(B30:B32)</f>
        <v>0.9955555555555556</v>
      </c>
      <c r="C34" s="24">
        <f>AVERAGE(C30:C32)</f>
        <v>0.9692821067821068</v>
      </c>
      <c r="D34" s="24">
        <f>AVERAGE(D30:D32)</f>
        <v>0.770089947089947</v>
      </c>
      <c r="E34" s="65">
        <f>+E30</f>
        <v>36525</v>
      </c>
    </row>
    <row r="35" spans="1:5" ht="12.75">
      <c r="A35" s="16"/>
      <c r="B35" s="21"/>
      <c r="C35" s="21"/>
      <c r="D35" s="21"/>
      <c r="E35" s="69"/>
    </row>
    <row r="36" spans="1:5" ht="12.75">
      <c r="A36" s="16"/>
      <c r="B36" s="21"/>
      <c r="C36" s="21"/>
      <c r="D36" s="21"/>
      <c r="E36" s="69"/>
    </row>
    <row r="37" spans="1:5" ht="12.75">
      <c r="A37" s="16"/>
      <c r="B37" s="21"/>
      <c r="C37" s="21"/>
      <c r="D37" s="21"/>
      <c r="E37" s="69"/>
    </row>
    <row r="38" spans="1:5" ht="12.75">
      <c r="A38" s="16"/>
      <c r="B38" s="21"/>
      <c r="C38" s="21"/>
      <c r="D38" s="21"/>
      <c r="E38" s="4"/>
    </row>
    <row r="39" spans="1:5" ht="12.75">
      <c r="A39" s="68" t="s">
        <v>34</v>
      </c>
      <c r="B39" s="24"/>
      <c r="C39" s="24"/>
      <c r="D39" s="24"/>
      <c r="E39" s="6"/>
    </row>
    <row r="40" spans="4:5" ht="12.75">
      <c r="D40" s="17" t="s">
        <v>8</v>
      </c>
      <c r="E40" s="1" t="s">
        <v>9</v>
      </c>
    </row>
    <row r="41" spans="2:5" ht="12.75">
      <c r="B41" s="31" t="s">
        <v>1</v>
      </c>
      <c r="C41" s="31" t="s">
        <v>2</v>
      </c>
      <c r="D41" s="31" t="s">
        <v>3</v>
      </c>
      <c r="E41" s="32" t="s">
        <v>10</v>
      </c>
    </row>
    <row r="42" spans="1:5" ht="12.75">
      <c r="A42" s="7" t="s">
        <v>0</v>
      </c>
      <c r="B42" s="26"/>
      <c r="C42" s="26"/>
      <c r="D42" s="26"/>
      <c r="E42" s="9"/>
    </row>
    <row r="43" spans="1:5" ht="12.75">
      <c r="A43" s="43" t="s">
        <v>20</v>
      </c>
      <c r="B43" s="21">
        <v>1</v>
      </c>
      <c r="C43" s="21">
        <v>0.82</v>
      </c>
      <c r="D43" s="21">
        <v>0.21</v>
      </c>
      <c r="E43" s="10">
        <f>DATE(1999,12,31)</f>
        <v>36525</v>
      </c>
    </row>
    <row r="44" spans="1:5" ht="12.75">
      <c r="A44" s="3" t="s">
        <v>32</v>
      </c>
      <c r="B44" s="36">
        <v>1</v>
      </c>
      <c r="C44" s="36">
        <f>(588-56)/588</f>
        <v>0.9047619047619048</v>
      </c>
      <c r="D44" s="36">
        <f>(328+115+89)/588</f>
        <v>0.9047619047619048</v>
      </c>
      <c r="E44" s="11" t="s">
        <v>12</v>
      </c>
    </row>
    <row r="45" spans="1:5" ht="12.75">
      <c r="A45" s="3" t="s">
        <v>11</v>
      </c>
      <c r="B45" s="21">
        <f>AVERAGE(B43:B44)</f>
        <v>1</v>
      </c>
      <c r="C45" s="21">
        <f>AVERAGE(C43:C44)</f>
        <v>0.8623809523809524</v>
      </c>
      <c r="D45" s="21">
        <f>AVERAGE(D43:D44)</f>
        <v>0.5573809523809524</v>
      </c>
      <c r="E45" s="40">
        <f>+E43</f>
        <v>36525</v>
      </c>
    </row>
    <row r="46" spans="1:5" ht="12.75">
      <c r="A46" s="39">
        <v>36160</v>
      </c>
      <c r="B46" s="19">
        <v>0.88</v>
      </c>
      <c r="C46" s="19">
        <v>0.79</v>
      </c>
      <c r="D46" s="19">
        <v>0.58</v>
      </c>
      <c r="E46" s="49">
        <v>36525</v>
      </c>
    </row>
    <row r="48" spans="1:5" ht="12.75">
      <c r="A48" s="7" t="s">
        <v>4</v>
      </c>
      <c r="B48" s="26"/>
      <c r="C48" s="26"/>
      <c r="D48" s="26"/>
      <c r="E48" s="34"/>
    </row>
    <row r="49" spans="1:5" ht="25.5">
      <c r="A49" s="35" t="s">
        <v>29</v>
      </c>
      <c r="B49" s="21">
        <v>1</v>
      </c>
      <c r="C49" s="21">
        <v>1</v>
      </c>
      <c r="D49" s="21">
        <v>0.42</v>
      </c>
      <c r="E49" s="10">
        <f>DATE(1999,9,30)</f>
        <v>36433</v>
      </c>
    </row>
    <row r="50" spans="1:5" ht="25.5">
      <c r="A50" s="35" t="s">
        <v>30</v>
      </c>
      <c r="B50" s="21">
        <v>1</v>
      </c>
      <c r="C50" s="21">
        <f>AVERAGE(0.95,0.95,1,1,1,0.8,0.95)</f>
        <v>0.9500000000000001</v>
      </c>
      <c r="D50" s="21">
        <f>AVERAGE(0.6,0.65,1,0.6,1,0.5,0.6)</f>
        <v>0.7071428571428571</v>
      </c>
      <c r="E50" s="10">
        <f>DATE(1999,6,30)</f>
        <v>36341</v>
      </c>
    </row>
    <row r="51" spans="1:5" ht="12.75">
      <c r="A51" s="35" t="s">
        <v>16</v>
      </c>
      <c r="B51" s="21">
        <v>1</v>
      </c>
      <c r="C51" s="21">
        <f>AVERAGE(1,1,1,1,1,1,0.55,1,1,1,0.05,1)</f>
        <v>0.8833333333333334</v>
      </c>
      <c r="D51" s="21">
        <f>AVERAGE(0.28,1,1,1,0.8,1,0,1,0,1,0,1)</f>
        <v>0.6733333333333333</v>
      </c>
      <c r="E51" s="10">
        <f>DATE(1999,9,30)</f>
        <v>36433</v>
      </c>
    </row>
    <row r="52" spans="1:5" ht="12.75">
      <c r="A52" s="35" t="s">
        <v>17</v>
      </c>
      <c r="B52" s="21">
        <f>AVERAGE(0.9,1,1,0.9,0.9,0.9,1,0.9,0.9)</f>
        <v>0.9333333333333333</v>
      </c>
      <c r="C52" s="21">
        <f>AVERAGE(0.9,0.8,1,0.9,0.9,0.9,1,0.9,0.9)</f>
        <v>0.9111111111111112</v>
      </c>
      <c r="D52" s="21">
        <v>0.8</v>
      </c>
      <c r="E52" s="10">
        <f>DATE(1999,6,30)</f>
        <v>36341</v>
      </c>
    </row>
    <row r="53" spans="1:5" ht="12.75">
      <c r="A53" s="35" t="s">
        <v>18</v>
      </c>
      <c r="B53" s="21">
        <v>1</v>
      </c>
      <c r="C53" s="21">
        <f>AVERAGE(1,1,1,1,1,1,1,1,1,1,0.95,0.8)</f>
        <v>0.9791666666666666</v>
      </c>
      <c r="D53" s="21">
        <f>AVERAGE(1,0.75,0.75,0.75,0.75,0.75,0.75,0.6,0.75,0.75,0.03,0.03)</f>
        <v>0.6383333333333333</v>
      </c>
      <c r="E53" s="10">
        <f>DATE(1999,12,31)</f>
        <v>36525</v>
      </c>
    </row>
    <row r="54" spans="1:5" ht="12.75">
      <c r="A54" s="35" t="s">
        <v>11</v>
      </c>
      <c r="B54" s="21">
        <f>AVERAGE(B49:B53)</f>
        <v>0.9866666666666667</v>
      </c>
      <c r="C54" s="21">
        <f>AVERAGE(C49:C53)</f>
        <v>0.9447222222222222</v>
      </c>
      <c r="D54" s="21">
        <f>AVERAGE(D49:D53)</f>
        <v>0.6477619047619048</v>
      </c>
      <c r="E54" s="10">
        <f>+E53</f>
        <v>36525</v>
      </c>
    </row>
    <row r="55" spans="1:5" ht="12.75">
      <c r="A55" s="39">
        <v>36160</v>
      </c>
      <c r="B55" s="19">
        <v>0.82</v>
      </c>
      <c r="C55" s="19">
        <v>0.64</v>
      </c>
      <c r="D55" s="19">
        <v>0.21</v>
      </c>
      <c r="E55" s="49">
        <f>+E53</f>
        <v>36525</v>
      </c>
    </row>
    <row r="56" spans="1:5" ht="12.75">
      <c r="A56" s="33"/>
      <c r="B56" s="21"/>
      <c r="C56" s="21"/>
      <c r="D56" s="21"/>
      <c r="E56" s="15"/>
    </row>
    <row r="57" spans="1:5" ht="12.75">
      <c r="A57" s="61" t="s">
        <v>31</v>
      </c>
      <c r="B57" s="26"/>
      <c r="C57" s="26"/>
      <c r="D57" s="26"/>
      <c r="E57" s="12"/>
    </row>
    <row r="58" spans="1:5" ht="25.5">
      <c r="A58" s="35" t="s">
        <v>29</v>
      </c>
      <c r="B58" s="21">
        <v>1</v>
      </c>
      <c r="C58" s="62">
        <v>1</v>
      </c>
      <c r="D58" s="62">
        <v>0.95</v>
      </c>
      <c r="E58" s="10">
        <f>DATE(1999,9,30)</f>
        <v>36433</v>
      </c>
    </row>
    <row r="59" spans="1:6" ht="25.5">
      <c r="A59" s="35" t="s">
        <v>30</v>
      </c>
      <c r="B59" s="21">
        <v>1</v>
      </c>
      <c r="C59" s="62">
        <f>AVERAGE(1,1,1,1,1,0.9)</f>
        <v>0.9833333333333334</v>
      </c>
      <c r="D59" s="62">
        <f>AVERAGE(0.75,0.6,0,0.9,0.5,0.8)</f>
        <v>0.5916666666666667</v>
      </c>
      <c r="E59" s="10">
        <f>DATE(1999,9,30)</f>
        <v>36433</v>
      </c>
      <c r="F59" s="60"/>
    </row>
    <row r="60" spans="1:5" ht="12.75">
      <c r="A60" s="35" t="s">
        <v>16</v>
      </c>
      <c r="B60" s="21">
        <v>1</v>
      </c>
      <c r="C60" s="62">
        <f>AVERAGE(1,1,1,1,1,1,1,1,0.3,1,1,1)</f>
        <v>0.9416666666666668</v>
      </c>
      <c r="D60" s="62">
        <f>AVERAGE(0.9,0.9,0.5,0.98,0.98,0.9,0.98,0.98,0,0.98,0.98,0.9)</f>
        <v>0.8316666666666669</v>
      </c>
      <c r="E60" s="10">
        <f>DATE(1999,9,30)</f>
        <v>36433</v>
      </c>
    </row>
    <row r="61" spans="1:5" ht="12.75">
      <c r="A61" s="35" t="s">
        <v>17</v>
      </c>
      <c r="B61" s="21">
        <v>1</v>
      </c>
      <c r="C61" s="63">
        <f>AVERAGE(1,1,1,1,1,1,1,0.95,1,1,1,1,1,1)</f>
        <v>0.9964285714285713</v>
      </c>
      <c r="D61" s="63">
        <f>AVERAGE(0.98,0.98,0.98,0.98,0.98,0.98,0.98,0.75,1,0.9,0.9,0.9,0.9,0.9)</f>
        <v>0.9364285714285716</v>
      </c>
      <c r="E61" s="10">
        <f>DATE(1999,6,30)</f>
        <v>36341</v>
      </c>
    </row>
    <row r="62" spans="1:5" ht="12.75">
      <c r="A62" s="35" t="s">
        <v>18</v>
      </c>
      <c r="B62" s="21">
        <v>1</v>
      </c>
      <c r="C62" s="62">
        <f>AVERAGE(0.75,0.85,1,1,1,1,1,1,1,1,1)</f>
        <v>0.9636363636363636</v>
      </c>
      <c r="D62" s="62">
        <f>AVERAGE(0,0.2,0.3,1,1,1,1,1,1,1,0.5,0.25)</f>
        <v>0.6875</v>
      </c>
      <c r="E62" s="10">
        <f>DATE(1999,9,30)</f>
        <v>36433</v>
      </c>
    </row>
    <row r="63" spans="1:5" ht="12.75">
      <c r="A63" s="3" t="s">
        <v>11</v>
      </c>
      <c r="B63" s="21">
        <f>AVERAGE(B58:B62)</f>
        <v>1</v>
      </c>
      <c r="C63" s="62">
        <f>AVERAGE(C58:C62)</f>
        <v>0.9770129870129871</v>
      </c>
      <c r="D63" s="62">
        <f>AVERAGE(D58:D62)</f>
        <v>0.799452380952381</v>
      </c>
      <c r="E63" s="10">
        <f>DATE(1999,6,1)</f>
        <v>36312</v>
      </c>
    </row>
    <row r="64" spans="1:5" ht="12.75">
      <c r="A64" s="39">
        <v>36160</v>
      </c>
      <c r="B64" s="19">
        <v>1</v>
      </c>
      <c r="C64" s="19">
        <v>0.85</v>
      </c>
      <c r="D64" s="19">
        <v>0.33</v>
      </c>
      <c r="E64" s="49">
        <v>36341</v>
      </c>
    </row>
    <row r="65" spans="1:5" ht="12.75">
      <c r="A65" s="57"/>
      <c r="B65" s="21"/>
      <c r="C65" s="21"/>
      <c r="D65" s="21"/>
      <c r="E65" s="51"/>
    </row>
    <row r="66" spans="1:5" ht="12.75">
      <c r="A66" s="59" t="s">
        <v>25</v>
      </c>
      <c r="B66" s="26"/>
      <c r="C66" s="26"/>
      <c r="D66" s="26"/>
      <c r="E66" s="46"/>
    </row>
    <row r="67" spans="1:5" ht="12.75">
      <c r="A67" s="43" t="s">
        <v>20</v>
      </c>
      <c r="B67" s="21">
        <v>1</v>
      </c>
      <c r="C67" s="21">
        <v>1</v>
      </c>
      <c r="D67" s="62">
        <v>0.95</v>
      </c>
      <c r="E67" s="64">
        <f>DATE(1999,9,30)</f>
        <v>36433</v>
      </c>
    </row>
    <row r="68" spans="1:5" ht="25.5">
      <c r="A68" s="52" t="s">
        <v>21</v>
      </c>
      <c r="B68" s="21">
        <v>1</v>
      </c>
      <c r="C68" s="21">
        <v>1</v>
      </c>
      <c r="D68" s="62">
        <v>0.95</v>
      </c>
      <c r="E68" s="64">
        <f>DATE(1999,9,30)</f>
        <v>36433</v>
      </c>
    </row>
    <row r="69" spans="1:5" ht="12.75">
      <c r="A69" s="43" t="s">
        <v>22</v>
      </c>
      <c r="B69" s="21">
        <v>1</v>
      </c>
      <c r="C69" s="21">
        <v>0.5</v>
      </c>
      <c r="D69" s="62">
        <v>0</v>
      </c>
      <c r="E69" s="64">
        <f>DATE(1999,6,30)</f>
        <v>36341</v>
      </c>
    </row>
    <row r="70" spans="1:5" ht="12.75">
      <c r="A70" s="43" t="s">
        <v>11</v>
      </c>
      <c r="B70" s="21">
        <f>AVERAGE(B67:B69)</f>
        <v>1</v>
      </c>
      <c r="C70" s="21">
        <f>AVERAGE(C67:C69)</f>
        <v>0.8333333333333334</v>
      </c>
      <c r="D70" s="21">
        <f>AVERAGE(D67:D69)</f>
        <v>0.6333333333333333</v>
      </c>
      <c r="E70" s="10">
        <f>DATE(1999,6,30)</f>
        <v>36341</v>
      </c>
    </row>
    <row r="71" spans="1:5" ht="12.75">
      <c r="A71" s="41"/>
      <c r="B71" s="24"/>
      <c r="C71" s="24"/>
      <c r="D71" s="24"/>
      <c r="E71" s="42"/>
    </row>
    <row r="72" spans="1:5" ht="12" customHeight="1">
      <c r="A72" s="57"/>
      <c r="B72" s="21"/>
      <c r="C72" s="21"/>
      <c r="D72" s="21"/>
      <c r="E72" s="8"/>
    </row>
    <row r="73" spans="1:5" ht="12.75">
      <c r="A73" s="7" t="s">
        <v>6</v>
      </c>
      <c r="B73" s="26"/>
      <c r="C73" s="26"/>
      <c r="D73" s="26"/>
      <c r="E73" s="9"/>
    </row>
    <row r="74" spans="1:5" ht="12.75">
      <c r="A74" s="43" t="s">
        <v>20</v>
      </c>
      <c r="B74" s="62">
        <v>1</v>
      </c>
      <c r="C74" s="62">
        <v>1</v>
      </c>
      <c r="D74" s="62">
        <v>0.9</v>
      </c>
      <c r="E74" s="64">
        <f>DATE(1999,8,31)</f>
        <v>36403</v>
      </c>
    </row>
    <row r="75" spans="1:5" ht="25.5">
      <c r="A75" s="52" t="s">
        <v>21</v>
      </c>
      <c r="B75" s="62">
        <v>1</v>
      </c>
      <c r="C75" s="62">
        <v>1</v>
      </c>
      <c r="D75" s="62">
        <f>AVERAGE(0.75,1,1,1,0.5,0.6,0.97)</f>
        <v>0.8314285714285713</v>
      </c>
      <c r="E75" s="64">
        <f>DATE(1999,8,31)</f>
        <v>36403</v>
      </c>
    </row>
    <row r="76" spans="1:5" ht="12.75">
      <c r="A76" s="43" t="s">
        <v>22</v>
      </c>
      <c r="B76" s="62">
        <v>1</v>
      </c>
      <c r="C76" s="62">
        <v>1</v>
      </c>
      <c r="D76" s="62">
        <v>0</v>
      </c>
      <c r="E76" s="64">
        <f>DATE(1999,8,31)</f>
        <v>36403</v>
      </c>
    </row>
    <row r="77" spans="1:5" ht="12.75">
      <c r="A77" s="14" t="s">
        <v>11</v>
      </c>
      <c r="B77" s="24">
        <f>AVERAGE(B74:B76)</f>
        <v>1</v>
      </c>
      <c r="C77" s="24">
        <f>AVERAGE(C74:C76)</f>
        <v>1</v>
      </c>
      <c r="D77" s="24">
        <f>AVERAGE(D74:D76)</f>
        <v>0.5771428571428571</v>
      </c>
      <c r="E77" s="13">
        <f>DATE(1999,8,31)</f>
        <v>36403</v>
      </c>
    </row>
    <row r="78" spans="1:5" ht="12.75">
      <c r="A78" s="41">
        <v>36160</v>
      </c>
      <c r="B78" s="24">
        <v>1</v>
      </c>
      <c r="C78" s="24">
        <v>0.63</v>
      </c>
      <c r="D78" s="24">
        <v>0.36</v>
      </c>
      <c r="E78" s="50">
        <v>36403</v>
      </c>
    </row>
    <row r="79" spans="1:5" ht="12.75">
      <c r="A79" s="44"/>
      <c r="B79" s="21"/>
      <c r="C79" s="21"/>
      <c r="D79" s="21"/>
      <c r="E79" s="15"/>
    </row>
    <row r="80" spans="1:5" ht="12.75">
      <c r="A80" s="44"/>
      <c r="B80" s="21"/>
      <c r="C80" s="21"/>
      <c r="D80" s="21"/>
      <c r="E80" s="15"/>
    </row>
    <row r="81" spans="1:5" ht="12.75">
      <c r="A81" s="44"/>
      <c r="B81" s="21"/>
      <c r="C81" s="21"/>
      <c r="D81" s="21"/>
      <c r="E81" s="15"/>
    </row>
    <row r="82" spans="1:5" ht="12.75">
      <c r="A82" s="44"/>
      <c r="B82" s="21"/>
      <c r="C82" s="21"/>
      <c r="D82" s="21"/>
      <c r="E82" s="15"/>
    </row>
    <row r="84" spans="1:5" ht="12.75">
      <c r="A84" s="7" t="s">
        <v>7</v>
      </c>
      <c r="B84" s="26"/>
      <c r="C84" s="26"/>
      <c r="D84" s="26"/>
      <c r="E84" s="9"/>
    </row>
    <row r="85" spans="1:5" ht="25.5">
      <c r="A85" s="35" t="s">
        <v>29</v>
      </c>
      <c r="B85" s="21">
        <v>1</v>
      </c>
      <c r="C85" s="21">
        <v>1</v>
      </c>
      <c r="D85" s="21">
        <v>1</v>
      </c>
      <c r="E85" s="10">
        <f>DATE(1999,3,31)</f>
        <v>36250</v>
      </c>
    </row>
    <row r="86" spans="1:5" ht="25.5">
      <c r="A86" s="35" t="s">
        <v>30</v>
      </c>
      <c r="B86" s="21">
        <v>1</v>
      </c>
      <c r="C86" s="21">
        <f>AVERAGE(1,1,1,1,1,0.85)</f>
        <v>0.975</v>
      </c>
      <c r="D86" s="21">
        <f>AVERAGE(1,1,1,1,1,0)</f>
        <v>0.8333333333333334</v>
      </c>
      <c r="E86" s="10">
        <f>DATE(1999,6,30)</f>
        <v>36341</v>
      </c>
    </row>
    <row r="87" spans="1:5" ht="12.75">
      <c r="A87" s="35" t="s">
        <v>16</v>
      </c>
      <c r="B87" s="21">
        <v>1</v>
      </c>
      <c r="C87" s="21">
        <f>AVERAGE(0.9,1,1,1,1,1,1,0.7,1)</f>
        <v>0.9555555555555557</v>
      </c>
      <c r="D87" s="21">
        <f>AVERAGE(0,1,1,1,1,1,1,0,1)</f>
        <v>0.7777777777777778</v>
      </c>
      <c r="E87" s="10">
        <f>DATE(1999,6,30)</f>
        <v>36341</v>
      </c>
    </row>
    <row r="88" spans="1:5" ht="12.75">
      <c r="A88" s="35" t="s">
        <v>17</v>
      </c>
      <c r="B88" s="21">
        <v>1</v>
      </c>
      <c r="C88" s="21">
        <v>1</v>
      </c>
      <c r="D88" s="21">
        <v>1</v>
      </c>
      <c r="E88" s="10">
        <f>DATE(1999,3,31)</f>
        <v>36250</v>
      </c>
    </row>
    <row r="89" spans="1:5" ht="12.75">
      <c r="A89" s="35" t="s">
        <v>18</v>
      </c>
      <c r="B89" s="21">
        <v>1</v>
      </c>
      <c r="C89" s="21">
        <v>1</v>
      </c>
      <c r="D89" s="21">
        <f>AVERAGE(1,1,1,1,0.95,1,0.5,1,1,0,0,)</f>
        <v>0.7041666666666666</v>
      </c>
      <c r="E89" s="10">
        <f>DATE(1999,9,30)</f>
        <v>36433</v>
      </c>
    </row>
    <row r="90" spans="1:5" ht="12.75">
      <c r="A90" s="5" t="s">
        <v>11</v>
      </c>
      <c r="B90" s="24">
        <f>AVERAGE(B85:B89)</f>
        <v>1</v>
      </c>
      <c r="C90" s="24">
        <f>AVERAGE(C85:C89)</f>
        <v>0.986111111111111</v>
      </c>
      <c r="D90" s="24">
        <f>AVERAGE(D85:D89)</f>
        <v>0.8630555555555557</v>
      </c>
      <c r="E90" s="13">
        <f>DATE(1999,9,30)</f>
        <v>36433</v>
      </c>
    </row>
    <row r="91" spans="1:5" ht="12.75">
      <c r="A91" s="41">
        <v>36160</v>
      </c>
      <c r="B91" s="24">
        <v>1</v>
      </c>
      <c r="C91" s="24">
        <v>1</v>
      </c>
      <c r="D91" s="24">
        <v>0.46</v>
      </c>
      <c r="E91" s="50">
        <v>36433</v>
      </c>
    </row>
    <row r="92" ht="12.75">
      <c r="A92" s="16"/>
    </row>
    <row r="93" spans="1:5" ht="12.75">
      <c r="A93" s="54" t="s">
        <v>26</v>
      </c>
      <c r="B93" s="26"/>
      <c r="C93" s="26"/>
      <c r="D93" s="26"/>
      <c r="E93" s="46"/>
    </row>
    <row r="94" spans="1:5" ht="12.75">
      <c r="A94" s="43" t="s">
        <v>20</v>
      </c>
      <c r="B94" s="62">
        <v>1</v>
      </c>
      <c r="C94" s="62">
        <v>1</v>
      </c>
      <c r="D94" s="62">
        <f>AVERAGE(1,1,1,1,0.95,1,0.5,1,1,0,0,)</f>
        <v>0.7041666666666666</v>
      </c>
      <c r="E94" s="64">
        <f>DATE(1999,7,31)</f>
        <v>36372</v>
      </c>
    </row>
    <row r="95" spans="1:5" ht="25.5">
      <c r="A95" s="52" t="s">
        <v>21</v>
      </c>
      <c r="B95" s="62">
        <v>1</v>
      </c>
      <c r="C95" s="62">
        <v>1</v>
      </c>
      <c r="D95" s="21">
        <v>1</v>
      </c>
      <c r="E95" s="64">
        <f>DATE(1999,6,30)</f>
        <v>36341</v>
      </c>
    </row>
    <row r="96" spans="1:5" ht="12.75">
      <c r="A96" s="43" t="s">
        <v>22</v>
      </c>
      <c r="B96" s="62">
        <v>1</v>
      </c>
      <c r="C96" s="62">
        <v>1</v>
      </c>
      <c r="D96" s="62">
        <v>0.75</v>
      </c>
      <c r="E96" s="64">
        <f>DATE(1999,6,30)</f>
        <v>36341</v>
      </c>
    </row>
    <row r="97" spans="1:5" ht="12.75">
      <c r="A97" s="41" t="s">
        <v>11</v>
      </c>
      <c r="B97" s="24">
        <f>AVERAGE(B94:B96)</f>
        <v>1</v>
      </c>
      <c r="C97" s="24">
        <f>AVERAGE(C94:C96)</f>
        <v>1</v>
      </c>
      <c r="D97" s="24">
        <f>AVERAGE(D94:D96)</f>
        <v>0.8180555555555555</v>
      </c>
      <c r="E97" s="13">
        <f>DATE(1999,7,31)</f>
        <v>36372</v>
      </c>
    </row>
    <row r="250" ht="12.75">
      <c r="A250" s="37"/>
    </row>
  </sheetData>
  <printOptions/>
  <pageMargins left="1.09" right="0.97" top="1.03" bottom="0.97" header="0.34" footer="0.5"/>
  <pageSetup firstPageNumber="10" useFirstPageNumber="1" horizontalDpi="300" verticalDpi="300" orientation="portrait" r:id="rId1"/>
  <headerFooter alignWithMargins="0">
    <oddHeader>&amp;C&amp;"Arial,Bold"Appendix
State of the Industry Report
Washington Utilities and Transportation Commission
Quarter Ending 3/31/99</oddHeader>
    <oddFooter>&amp;L&amp;"Times New Roman,Regular"&amp;14
&amp;R&amp;"Times New Roman,Regular"&amp;12Page &amp;P
Year 2000 Readiness Disclosure
</oddFooter>
  </headerFooter>
  <rowBreaks count="4" manualBreakCount="4">
    <brk id="35" max="255" man="1"/>
    <brk id="79" max="255" man="1"/>
    <brk id="101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C4" sqref="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Information Services</cp:lastModifiedBy>
  <cp:lastPrinted>1999-06-09T04:37:49Z</cp:lastPrinted>
  <dcterms:created xsi:type="dcterms:W3CDTF">1999-02-19T17:51:16Z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Report</vt:lpwstr>
  </property>
  <property fmtid="{D5CDD505-2E9C-101B-9397-08002B2CF9AE}" pid="3" name="IsHighlyConfidential">
    <vt:lpwstr>0</vt:lpwstr>
  </property>
  <property fmtid="{D5CDD505-2E9C-101B-9397-08002B2CF9AE}" pid="4" name="DocketNumber">
    <vt:lpwstr>971835</vt:lpwstr>
  </property>
  <property fmtid="{D5CDD505-2E9C-101B-9397-08002B2CF9AE}" pid="5" name="IsConfidential">
    <vt:lpwstr>0</vt:lpwstr>
  </property>
  <property fmtid="{D5CDD505-2E9C-101B-9397-08002B2CF9AE}" pid="6" name="Date1">
    <vt:lpwstr>1999-06-14T00:00:00Z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1997-12-24T00:00:00Z</vt:lpwstr>
  </property>
  <property fmtid="{D5CDD505-2E9C-101B-9397-08002B2CF9AE}" pid="9" name="Prefix">
    <vt:lpwstr>U</vt:lpwstr>
  </property>
  <property fmtid="{D5CDD505-2E9C-101B-9397-08002B2CF9AE}" pid="10" name="CaseCompanyNames">
    <vt:lpwstr/>
  </property>
  <property fmtid="{D5CDD505-2E9C-101B-9397-08002B2CF9AE}" pid="11" name="IndustryCode">
    <vt:lpwstr>501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