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rojects.gasco.com\DavWWWRoot\operations\2017RateCase\WARateCase\Testimony and Exhibits\Rate Mechanisms_Decoupling\"/>
    </mc:Choice>
  </mc:AlternateContent>
  <bookViews>
    <workbookView xWindow="0" yWindow="0" windowWidth="28800" windowHeight="1138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F12" i="1" l="1"/>
  <c r="F13" i="1"/>
  <c r="F10" i="1"/>
  <c r="F36" i="1" l="1"/>
  <c r="D39" i="1"/>
  <c r="D38" i="1"/>
  <c r="D37" i="1"/>
  <c r="D36" i="1"/>
  <c r="F24" i="1"/>
  <c r="F23" i="1"/>
  <c r="F22" i="1"/>
  <c r="F21" i="1"/>
  <c r="F20" i="1"/>
  <c r="F19" i="1"/>
  <c r="F16" i="1"/>
  <c r="F15" i="1"/>
  <c r="F14" i="1" l="1"/>
  <c r="F38" i="1" s="1"/>
  <c r="F17" i="1"/>
  <c r="F18" i="1"/>
  <c r="F25" i="1"/>
  <c r="F26" i="1"/>
  <c r="F27" i="1"/>
  <c r="F28" i="1"/>
  <c r="F29" i="1"/>
  <c r="F30" i="1"/>
  <c r="F11" i="1"/>
  <c r="F37" i="1" l="1"/>
  <c r="F31" i="1"/>
  <c r="F39" i="1"/>
  <c r="E39" i="1" s="1"/>
  <c r="F6" i="1" l="1"/>
  <c r="A6" i="1"/>
  <c r="A7" i="1" s="1"/>
  <c r="A8" i="1" s="1"/>
  <c r="A9" i="1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3" i="1" s="1"/>
  <c r="A34" i="1" s="1"/>
  <c r="A35" i="1" s="1"/>
  <c r="A36" i="1" s="1"/>
  <c r="A37" i="1" s="1"/>
  <c r="A38" i="1" s="1"/>
  <c r="A39" i="1" s="1"/>
  <c r="A40" i="1" s="1"/>
  <c r="D40" i="1"/>
  <c r="E37" i="1"/>
  <c r="E38" i="1" l="1"/>
  <c r="E36" i="1"/>
  <c r="F40" i="1" l="1"/>
</calcChain>
</file>

<file path=xl/sharedStrings.xml><?xml version="1.0" encoding="utf-8"?>
<sst xmlns="http://schemas.openxmlformats.org/spreadsheetml/2006/main" count="53" uniqueCount="42">
  <si>
    <t>ALL VOLUMES IN THERMS</t>
  </si>
  <si>
    <t>Proposed</t>
  </si>
  <si>
    <t>Schedule</t>
  </si>
  <si>
    <t>Block</t>
  </si>
  <si>
    <t>A</t>
  </si>
  <si>
    <t>B</t>
  </si>
  <si>
    <t>C</t>
  </si>
  <si>
    <t>Block 1</t>
  </si>
  <si>
    <t>Block 2</t>
  </si>
  <si>
    <t>Block 3</t>
  </si>
  <si>
    <t>Block 4</t>
  </si>
  <si>
    <t>Block 5</t>
  </si>
  <si>
    <t>Block 6</t>
  </si>
  <si>
    <t>Group Margin</t>
  </si>
  <si>
    <t>Group Margin Rate</t>
  </si>
  <si>
    <t>C = A*B</t>
  </si>
  <si>
    <t>NW Natural Gas Company</t>
  </si>
  <si>
    <t>Exh. KTW-3</t>
  </si>
  <si>
    <t>Margin Rate Weighting Example</t>
  </si>
  <si>
    <t>Rate Case</t>
  </si>
  <si>
    <t>Decoupling Margin</t>
  </si>
  <si>
    <t>Group 1 - Residential Schedule 1</t>
  </si>
  <si>
    <t>Group 2 - Residential Schedule 2 and Dry-out Schedule 27</t>
  </si>
  <si>
    <t>Group 3 - Commercial Schedule 1 and 3</t>
  </si>
  <si>
    <t>Group 4 - Commercial firm and Interruptible Sales Schedule 41 and 42</t>
  </si>
  <si>
    <t>27 Dry Out</t>
  </si>
  <si>
    <t>Residential 1</t>
  </si>
  <si>
    <t>Residential 2</t>
  </si>
  <si>
    <t>Commercial 1</t>
  </si>
  <si>
    <t>Commercial 3</t>
  </si>
  <si>
    <t>Commercial Firm Sales 41</t>
  </si>
  <si>
    <t>Commercial Interruptible Sales 41</t>
  </si>
  <si>
    <t>Commercial Firm Sales 42</t>
  </si>
  <si>
    <t>Commercial Interruptible Sales 42</t>
  </si>
  <si>
    <t>Group Volumes</t>
  </si>
  <si>
    <t>Calculation of Group Decoupling Margin Rates*</t>
  </si>
  <si>
    <t>*Decoupling margin rates are proposed to be updated each year coincident with the PGA in a Decoupling advice filing</t>
  </si>
  <si>
    <t>Volumes [1]</t>
  </si>
  <si>
    <t>Margin Rate [2]</t>
  </si>
  <si>
    <t>[2] Base margin less permanent amortization rates in Adjustment Schedule 305.1</t>
  </si>
  <si>
    <t>Page 1 of 1</t>
  </si>
  <si>
    <t>[1] NEW-NWN-KSM-4-WP-1-4-2019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</si>
</sst>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3" formatCode="_(* #,##0.00_);_(* \(#,##0.00\);_(* &quot;-&quot;??_);_(@_)"/>
    <numFmt numFmtId="164" formatCode="[$-409]mmm\-yy;@"/>
    <numFmt numFmtId="165" formatCode="&quot;$&quot;#,##0.00000_);\(&quot;$&quot;#,##0.00000\)"/>
    <numFmt numFmtId="166" formatCode="&quot;$&quot;#,##0.00000"/>
  </numFmts>
  <fonts count="11" x14ac:knownFonts="1">
    <font>
      <sz val="11"/>
      <color theme="1"/>
      <name val="Calibri"/>
      <family val="2"/>
      <scheme val="minor"/>
    </font>
    <font>
      <b/>
      <sz val="11"/>
      <name val="Tahoma"/>
      <family val="2"/>
    </font>
    <font>
      <sz val="10"/>
      <name val="Tahoma"/>
      <family val="2"/>
    </font>
    <font>
      <sz val="10"/>
      <name val="Times New Roman"/>
      <family val="1"/>
    </font>
    <font>
      <b/>
      <sz val="10"/>
      <name val="Tahoma"/>
      <family val="2"/>
    </font>
    <font>
      <b/>
      <sz val="9"/>
      <name val="Tahoma"/>
      <family val="2"/>
    </font>
    <font>
      <b/>
      <u/>
      <sz val="10"/>
      <name val="Tahoma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3" fillId="0" borderId="0"/>
    <xf numFmtId="43" fontId="3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37" fontId="2" fillId="0" borderId="0" xfId="1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14" fontId="4" fillId="0" borderId="0" xfId="0" quotePrefix="1" applyNumberFormat="1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37" fontId="2" fillId="0" borderId="0" xfId="0" applyNumberFormat="1" applyFont="1"/>
    <xf numFmtId="5" fontId="2" fillId="0" borderId="0" xfId="0" quotePrefix="1" applyNumberFormat="1" applyFont="1"/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5" fontId="2" fillId="0" borderId="0" xfId="0" applyNumberFormat="1" applyFont="1"/>
    <xf numFmtId="37" fontId="2" fillId="0" borderId="2" xfId="0" applyNumberFormat="1" applyFont="1" applyBorder="1"/>
    <xf numFmtId="164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5" fontId="2" fillId="0" borderId="0" xfId="0" quotePrefix="1" applyNumberFormat="1" applyFont="1" applyFill="1"/>
    <xf numFmtId="5" fontId="2" fillId="0" borderId="2" xfId="0" quotePrefix="1" applyNumberFormat="1" applyFont="1" applyBorder="1"/>
    <xf numFmtId="5" fontId="2" fillId="0" borderId="2" xfId="0" quotePrefix="1" applyNumberFormat="1" applyFont="1" applyFill="1" applyBorder="1"/>
    <xf numFmtId="5" fontId="2" fillId="0" borderId="0" xfId="0" quotePrefix="1" applyNumberFormat="1" applyFont="1" applyBorder="1"/>
    <xf numFmtId="5" fontId="2" fillId="0" borderId="0" xfId="0" quotePrefix="1" applyNumberFormat="1" applyFont="1" applyFill="1" applyBorder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Fill="1"/>
    <xf numFmtId="0" fontId="9" fillId="0" borderId="0" xfId="0" applyFont="1"/>
    <xf numFmtId="0" fontId="8" fillId="0" borderId="4" xfId="0" applyFont="1" applyBorder="1"/>
    <xf numFmtId="164" fontId="2" fillId="0" borderId="4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37" fontId="2" fillId="0" borderId="0" xfId="0" applyNumberFormat="1" applyFont="1" applyBorder="1"/>
    <xf numFmtId="166" fontId="4" fillId="0" borderId="0" xfId="0" applyNumberFormat="1" applyFont="1" applyBorder="1"/>
    <xf numFmtId="37" fontId="2" fillId="0" borderId="8" xfId="0" applyNumberFormat="1" applyFont="1" applyBorder="1"/>
    <xf numFmtId="37" fontId="2" fillId="0" borderId="9" xfId="0" applyNumberFormat="1" applyFont="1" applyBorder="1"/>
    <xf numFmtId="164" fontId="4" fillId="0" borderId="10" xfId="0" applyNumberFormat="1" applyFont="1" applyBorder="1" applyAlignment="1">
      <alignment horizontal="center"/>
    </xf>
    <xf numFmtId="0" fontId="2" fillId="0" borderId="1" xfId="0" applyFont="1" applyBorder="1"/>
    <xf numFmtId="37" fontId="2" fillId="0" borderId="1" xfId="0" applyNumberFormat="1" applyFont="1" applyBorder="1"/>
    <xf numFmtId="5" fontId="2" fillId="0" borderId="11" xfId="0" applyNumberFormat="1" applyFont="1" applyBorder="1"/>
    <xf numFmtId="0" fontId="0" fillId="0" borderId="0" xfId="0" applyAlignment="1">
      <alignment horizontal="left"/>
    </xf>
    <xf numFmtId="37" fontId="2" fillId="0" borderId="3" xfId="2" applyNumberFormat="1" applyFont="1" applyFill="1" applyBorder="1"/>
    <xf numFmtId="37" fontId="2" fillId="0" borderId="2" xfId="2" applyNumberFormat="1" applyFont="1" applyFill="1" applyBorder="1"/>
    <xf numFmtId="37" fontId="2" fillId="0" borderId="0" xfId="2" applyNumberFormat="1" applyFont="1" applyFill="1"/>
    <xf numFmtId="5" fontId="2" fillId="0" borderId="3" xfId="0" quotePrefix="1" applyNumberFormat="1" applyFont="1" applyBorder="1"/>
    <xf numFmtId="164" fontId="2" fillId="0" borderId="0" xfId="0" applyNumberFormat="1" applyFont="1" applyAlignment="1">
      <alignment horizontal="left"/>
    </xf>
    <xf numFmtId="165" fontId="2" fillId="0" borderId="3" xfId="0" applyNumberFormat="1" applyFont="1" applyFill="1" applyBorder="1"/>
    <xf numFmtId="165" fontId="2" fillId="0" borderId="2" xfId="0" applyNumberFormat="1" applyFont="1" applyFill="1" applyBorder="1"/>
    <xf numFmtId="165" fontId="2" fillId="0" borderId="0" xfId="0" applyNumberFormat="1" applyFont="1" applyFill="1" applyBorder="1"/>
    <xf numFmtId="165" fontId="2" fillId="0" borderId="0" xfId="0" applyNumberFormat="1" applyFont="1" applyFill="1"/>
    <xf numFmtId="37" fontId="2" fillId="0" borderId="0" xfId="1" applyNumberFormat="1" applyFont="1" applyBorder="1"/>
    <xf numFmtId="164" fontId="2" fillId="0" borderId="0" xfId="0" applyNumberFormat="1" applyFont="1" applyFill="1" applyAlignment="1">
      <alignment horizontal="left"/>
    </xf>
    <xf numFmtId="0" fontId="10" fillId="0" borderId="0" xfId="0" applyFont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showGridLines="0" tabSelected="1" topLeftCell="A19" zoomScaleNormal="100" zoomScaleSheetLayoutView="80" workbookViewId="0">
      <selection activeCell="I34" sqref="I34"/>
    </sheetView>
  </sheetViews>
  <sheetFormatPr defaultRowHeight="14.4" x14ac:dyDescent="0.3"/>
  <cols>
    <col min="2" max="2" width="61.5546875" style="29" bestFit="1" customWidth="1"/>
    <col min="4" max="4" width="14.88671875" customWidth="1"/>
    <col min="5" max="5" width="18.5546875" bestFit="1" customWidth="1"/>
    <col min="6" max="6" width="18.21875" customWidth="1"/>
  </cols>
  <sheetData>
    <row r="1" spans="1:6" ht="17.399999999999999" x14ac:dyDescent="0.3">
      <c r="A1" s="30" t="s">
        <v>16</v>
      </c>
      <c r="B1" s="31"/>
      <c r="C1" s="1"/>
      <c r="D1" s="1"/>
      <c r="E1" s="1"/>
      <c r="F1" s="58" t="s">
        <v>17</v>
      </c>
    </row>
    <row r="2" spans="1:6" ht="15.6" x14ac:dyDescent="0.3">
      <c r="A2" s="32" t="s">
        <v>17</v>
      </c>
      <c r="B2" s="31"/>
      <c r="C2" s="1"/>
      <c r="D2" s="1"/>
      <c r="E2" s="1"/>
      <c r="F2" s="58" t="s">
        <v>40</v>
      </c>
    </row>
    <row r="3" spans="1:6" x14ac:dyDescent="0.3">
      <c r="A3" s="33" t="s">
        <v>18</v>
      </c>
      <c r="B3" s="31"/>
      <c r="C3" s="1"/>
      <c r="D3" s="1"/>
      <c r="E3" s="1"/>
      <c r="F3" s="1"/>
    </row>
    <row r="4" spans="1:6" x14ac:dyDescent="0.3">
      <c r="A4" s="56" t="s">
        <v>0</v>
      </c>
      <c r="B4" s="27"/>
      <c r="C4" s="1"/>
      <c r="D4" s="1"/>
      <c r="E4" s="1"/>
      <c r="F4" s="1"/>
    </row>
    <row r="5" spans="1:6" x14ac:dyDescent="0.3">
      <c r="A5" s="2">
        <v>1</v>
      </c>
      <c r="B5" s="27"/>
      <c r="C5" s="1"/>
      <c r="D5" s="1"/>
      <c r="F5" s="4"/>
    </row>
    <row r="6" spans="1:6" x14ac:dyDescent="0.3">
      <c r="A6" s="2">
        <f>A5+1</f>
        <v>2</v>
      </c>
      <c r="B6" s="27"/>
      <c r="C6" s="1"/>
      <c r="D6" s="5" t="s">
        <v>19</v>
      </c>
      <c r="E6" s="3" t="s">
        <v>1</v>
      </c>
      <c r="F6" s="6" t="str">
        <f>+E6</f>
        <v>Proposed</v>
      </c>
    </row>
    <row r="7" spans="1:6" ht="15" thickBot="1" x14ac:dyDescent="0.35">
      <c r="A7" s="2">
        <f t="shared" ref="A7:A40" si="0">A6+1</f>
        <v>3</v>
      </c>
      <c r="B7" s="27"/>
      <c r="C7" s="1"/>
      <c r="D7" s="7" t="s">
        <v>37</v>
      </c>
      <c r="E7" s="8" t="s">
        <v>38</v>
      </c>
      <c r="F7" s="8" t="s">
        <v>20</v>
      </c>
    </row>
    <row r="8" spans="1:6" x14ac:dyDescent="0.3">
      <c r="A8" s="2">
        <f t="shared" si="0"/>
        <v>4</v>
      </c>
      <c r="B8" s="28"/>
      <c r="C8" s="9"/>
      <c r="D8" s="1"/>
      <c r="E8" s="1"/>
      <c r="F8" s="10" t="s">
        <v>15</v>
      </c>
    </row>
    <row r="9" spans="1:6" x14ac:dyDescent="0.3">
      <c r="A9" s="2">
        <f t="shared" si="0"/>
        <v>5</v>
      </c>
      <c r="B9" s="20" t="s">
        <v>2</v>
      </c>
      <c r="C9" s="21" t="s">
        <v>3</v>
      </c>
      <c r="D9" s="13" t="s">
        <v>4</v>
      </c>
      <c r="E9" s="13" t="s">
        <v>5</v>
      </c>
      <c r="F9" s="13" t="s">
        <v>6</v>
      </c>
    </row>
    <row r="10" spans="1:6" x14ac:dyDescent="0.3">
      <c r="A10" s="2">
        <f t="shared" si="0"/>
        <v>6</v>
      </c>
      <c r="B10" s="11" t="s">
        <v>26</v>
      </c>
      <c r="C10" s="21"/>
      <c r="D10" s="47">
        <v>195500</v>
      </c>
      <c r="E10" s="52">
        <v>0.91221000000000019</v>
      </c>
      <c r="F10" s="50">
        <f>D10*E10</f>
        <v>178337.05500000002</v>
      </c>
    </row>
    <row r="11" spans="1:6" x14ac:dyDescent="0.3">
      <c r="A11" s="2">
        <f t="shared" si="0"/>
        <v>7</v>
      </c>
      <c r="B11" s="11" t="s">
        <v>27</v>
      </c>
      <c r="C11" s="12"/>
      <c r="D11" s="48">
        <v>50173169</v>
      </c>
      <c r="E11" s="53">
        <v>0.4935799999999998</v>
      </c>
      <c r="F11" s="23">
        <f>D11*E11</f>
        <v>24764472.755019989</v>
      </c>
    </row>
    <row r="12" spans="1:6" x14ac:dyDescent="0.3">
      <c r="A12" s="2">
        <f t="shared" si="0"/>
        <v>8</v>
      </c>
      <c r="B12" s="11" t="s">
        <v>25</v>
      </c>
      <c r="C12" s="12"/>
      <c r="D12" s="48">
        <v>517111</v>
      </c>
      <c r="E12" s="53">
        <v>0.38898999999999984</v>
      </c>
      <c r="F12" s="23">
        <f t="shared" ref="F12:F13" si="1">D12*E12</f>
        <v>201151.00788999992</v>
      </c>
    </row>
    <row r="13" spans="1:6" x14ac:dyDescent="0.3">
      <c r="A13" s="2">
        <f t="shared" si="0"/>
        <v>9</v>
      </c>
      <c r="B13" s="11" t="s">
        <v>28</v>
      </c>
      <c r="C13" s="12"/>
      <c r="D13" s="48">
        <v>45533</v>
      </c>
      <c r="E13" s="53">
        <v>0.91220999999999963</v>
      </c>
      <c r="F13" s="23">
        <f t="shared" si="1"/>
        <v>41535.657929999987</v>
      </c>
    </row>
    <row r="14" spans="1:6" x14ac:dyDescent="0.3">
      <c r="A14" s="2">
        <f t="shared" si="0"/>
        <v>10</v>
      </c>
      <c r="B14" s="11" t="s">
        <v>29</v>
      </c>
      <c r="C14" s="12"/>
      <c r="D14" s="48">
        <v>16892375</v>
      </c>
      <c r="E14" s="53">
        <v>0.47885000000000016</v>
      </c>
      <c r="F14" s="23">
        <f t="shared" ref="F14:F30" si="2">D14*E14</f>
        <v>8088913.7687500026</v>
      </c>
    </row>
    <row r="15" spans="1:6" x14ac:dyDescent="0.3">
      <c r="A15" s="2">
        <f t="shared" si="0"/>
        <v>11</v>
      </c>
      <c r="B15" s="16" t="s">
        <v>30</v>
      </c>
      <c r="C15" s="17" t="s">
        <v>7</v>
      </c>
      <c r="D15" s="49">
        <v>1845370.0521046275</v>
      </c>
      <c r="E15" s="54">
        <v>0.37312000000000028</v>
      </c>
      <c r="F15" s="15">
        <f t="shared" ref="F15:F16" si="3">D15*E15</f>
        <v>688544.47384127916</v>
      </c>
    </row>
    <row r="16" spans="1:6" x14ac:dyDescent="0.3">
      <c r="A16" s="2">
        <f t="shared" si="0"/>
        <v>12</v>
      </c>
      <c r="B16" s="11"/>
      <c r="C16" s="12" t="s">
        <v>8</v>
      </c>
      <c r="D16" s="48">
        <v>1822270.4689744238</v>
      </c>
      <c r="E16" s="53">
        <v>0.32871</v>
      </c>
      <c r="F16" s="23">
        <f t="shared" si="3"/>
        <v>598998.52585658291</v>
      </c>
    </row>
    <row r="17" spans="1:6" x14ac:dyDescent="0.3">
      <c r="A17" s="2">
        <f t="shared" si="0"/>
        <v>13</v>
      </c>
      <c r="B17" s="16" t="s">
        <v>31</v>
      </c>
      <c r="C17" s="17" t="s">
        <v>7</v>
      </c>
      <c r="D17" s="49">
        <v>0</v>
      </c>
      <c r="E17" s="54">
        <v>0.37312000000000001</v>
      </c>
      <c r="F17" s="15">
        <f t="shared" si="2"/>
        <v>0</v>
      </c>
    </row>
    <row r="18" spans="1:6" x14ac:dyDescent="0.3">
      <c r="A18" s="2">
        <f t="shared" si="0"/>
        <v>14</v>
      </c>
      <c r="B18" s="11"/>
      <c r="C18" s="12" t="s">
        <v>8</v>
      </c>
      <c r="D18" s="48">
        <v>0</v>
      </c>
      <c r="E18" s="53">
        <v>0.32870999999999995</v>
      </c>
      <c r="F18" s="23">
        <f t="shared" si="2"/>
        <v>0</v>
      </c>
    </row>
    <row r="19" spans="1:6" x14ac:dyDescent="0.3">
      <c r="A19" s="2">
        <f t="shared" si="0"/>
        <v>15</v>
      </c>
      <c r="B19" s="16" t="s">
        <v>32</v>
      </c>
      <c r="C19" s="17" t="s">
        <v>7</v>
      </c>
      <c r="D19" s="49">
        <v>375026.16770230286</v>
      </c>
      <c r="E19" s="55">
        <v>0.14398999999999995</v>
      </c>
      <c r="F19" s="15">
        <f t="shared" ref="F19:F24" si="4">D19*E19</f>
        <v>54000.017887454567</v>
      </c>
    </row>
    <row r="20" spans="1:6" x14ac:dyDescent="0.3">
      <c r="A20" s="2">
        <f t="shared" si="0"/>
        <v>16</v>
      </c>
      <c r="B20" s="16"/>
      <c r="C20" s="17" t="s">
        <v>8</v>
      </c>
      <c r="D20" s="49">
        <v>296468.52767807955</v>
      </c>
      <c r="E20" s="55">
        <v>0.1288199999999998</v>
      </c>
      <c r="F20" s="25">
        <f t="shared" si="4"/>
        <v>38191.075735490151</v>
      </c>
    </row>
    <row r="21" spans="1:6" x14ac:dyDescent="0.3">
      <c r="A21" s="2">
        <f t="shared" si="0"/>
        <v>17</v>
      </c>
      <c r="B21" s="16"/>
      <c r="C21" s="17" t="s">
        <v>9</v>
      </c>
      <c r="D21" s="49">
        <v>74327.252382580977</v>
      </c>
      <c r="E21" s="55">
        <v>9.8689999999999903E-2</v>
      </c>
      <c r="F21" s="26">
        <f t="shared" si="4"/>
        <v>7335.3565376369097</v>
      </c>
    </row>
    <row r="22" spans="1:6" x14ac:dyDescent="0.3">
      <c r="A22" s="2">
        <f t="shared" si="0"/>
        <v>18</v>
      </c>
      <c r="B22" s="16"/>
      <c r="C22" s="17" t="s">
        <v>10</v>
      </c>
      <c r="D22" s="49">
        <v>1196.5703303302539</v>
      </c>
      <c r="E22" s="55">
        <v>7.8910000000000202E-2</v>
      </c>
      <c r="F22" s="22">
        <f t="shared" si="4"/>
        <v>94.421364766360583</v>
      </c>
    </row>
    <row r="23" spans="1:6" x14ac:dyDescent="0.3">
      <c r="A23" s="2">
        <f t="shared" si="0"/>
        <v>19</v>
      </c>
      <c r="B23" s="16"/>
      <c r="C23" s="17" t="s">
        <v>11</v>
      </c>
      <c r="D23" s="49">
        <v>0</v>
      </c>
      <c r="E23" s="55">
        <v>5.2609999999999893E-2</v>
      </c>
      <c r="F23" s="22">
        <f t="shared" si="4"/>
        <v>0</v>
      </c>
    </row>
    <row r="24" spans="1:6" x14ac:dyDescent="0.3">
      <c r="A24" s="2">
        <f t="shared" si="0"/>
        <v>20</v>
      </c>
      <c r="B24" s="11"/>
      <c r="C24" s="12" t="s">
        <v>12</v>
      </c>
      <c r="D24" s="48">
        <v>0</v>
      </c>
      <c r="E24" s="53">
        <v>1.6300000000000082E-2</v>
      </c>
      <c r="F24" s="24">
        <f t="shared" si="4"/>
        <v>0</v>
      </c>
    </row>
    <row r="25" spans="1:6" x14ac:dyDescent="0.3">
      <c r="A25" s="2">
        <f t="shared" si="0"/>
        <v>21</v>
      </c>
      <c r="B25" s="16" t="s">
        <v>33</v>
      </c>
      <c r="C25" s="17" t="s">
        <v>7</v>
      </c>
      <c r="D25" s="49">
        <v>240014.56328353498</v>
      </c>
      <c r="E25" s="55">
        <v>0.14398999999999998</v>
      </c>
      <c r="F25" s="15">
        <f t="shared" si="2"/>
        <v>34559.6969671962</v>
      </c>
    </row>
    <row r="26" spans="1:6" x14ac:dyDescent="0.3">
      <c r="A26" s="2">
        <f t="shared" si="0"/>
        <v>22</v>
      </c>
      <c r="B26" s="16"/>
      <c r="C26" s="17" t="s">
        <v>8</v>
      </c>
      <c r="D26" s="49">
        <v>472188.31633306126</v>
      </c>
      <c r="E26" s="55">
        <v>0.12881999999999996</v>
      </c>
      <c r="F26" s="25">
        <f t="shared" si="2"/>
        <v>60827.298910024932</v>
      </c>
    </row>
    <row r="27" spans="1:6" x14ac:dyDescent="0.3">
      <c r="A27" s="2">
        <f t="shared" si="0"/>
        <v>23</v>
      </c>
      <c r="B27" s="16"/>
      <c r="C27" s="17" t="s">
        <v>9</v>
      </c>
      <c r="D27" s="49">
        <v>247080</v>
      </c>
      <c r="E27" s="55">
        <v>9.8690000000000125E-2</v>
      </c>
      <c r="F27" s="26">
        <f t="shared" si="2"/>
        <v>24384.325200000032</v>
      </c>
    </row>
    <row r="28" spans="1:6" x14ac:dyDescent="0.3">
      <c r="A28" s="2">
        <f t="shared" si="0"/>
        <v>24</v>
      </c>
      <c r="B28" s="16"/>
      <c r="C28" s="17" t="s">
        <v>10</v>
      </c>
      <c r="D28" s="49">
        <v>51943</v>
      </c>
      <c r="E28" s="55">
        <v>7.8909999999999952E-2</v>
      </c>
      <c r="F28" s="22">
        <f t="shared" si="2"/>
        <v>4098.8221299999977</v>
      </c>
    </row>
    <row r="29" spans="1:6" x14ac:dyDescent="0.3">
      <c r="A29" s="2">
        <f t="shared" si="0"/>
        <v>25</v>
      </c>
      <c r="B29" s="16"/>
      <c r="C29" s="17" t="s">
        <v>11</v>
      </c>
      <c r="D29" s="49">
        <v>0</v>
      </c>
      <c r="E29" s="55">
        <v>5.2610000000000011E-2</v>
      </c>
      <c r="F29" s="22">
        <f t="shared" si="2"/>
        <v>0</v>
      </c>
    </row>
    <row r="30" spans="1:6" x14ac:dyDescent="0.3">
      <c r="A30" s="2">
        <f t="shared" si="0"/>
        <v>26</v>
      </c>
      <c r="B30" s="11"/>
      <c r="C30" s="12" t="s">
        <v>12</v>
      </c>
      <c r="D30" s="48">
        <v>0</v>
      </c>
      <c r="E30" s="53">
        <v>1.6299999999999905E-2</v>
      </c>
      <c r="F30" s="24">
        <f t="shared" si="2"/>
        <v>0</v>
      </c>
    </row>
    <row r="31" spans="1:6" x14ac:dyDescent="0.3">
      <c r="A31" s="2">
        <f t="shared" si="0"/>
        <v>27</v>
      </c>
      <c r="B31" s="57" t="s">
        <v>41</v>
      </c>
      <c r="C31" s="1"/>
      <c r="D31" s="14">
        <f>SUM(D10:D30)</f>
        <v>73249572.918788925</v>
      </c>
      <c r="E31" s="1"/>
      <c r="F31" s="18">
        <f>SUM(F10:F30)</f>
        <v>34785444.259020433</v>
      </c>
    </row>
    <row r="32" spans="1:6" x14ac:dyDescent="0.3">
      <c r="A32" s="2"/>
      <c r="B32" s="51" t="s">
        <v>39</v>
      </c>
      <c r="C32" s="1"/>
      <c r="D32" s="14"/>
      <c r="E32" s="1"/>
      <c r="F32" s="18"/>
    </row>
    <row r="33" spans="1:6" ht="15" thickBot="1" x14ac:dyDescent="0.35">
      <c r="A33" s="2">
        <f>A31+1</f>
        <v>28</v>
      </c>
      <c r="B33" s="27"/>
      <c r="C33" s="1"/>
      <c r="D33" s="14"/>
      <c r="E33" s="1"/>
      <c r="F33" s="14"/>
    </row>
    <row r="34" spans="1:6" ht="15" thickBot="1" x14ac:dyDescent="0.35">
      <c r="A34" s="2">
        <f t="shared" si="0"/>
        <v>29</v>
      </c>
      <c r="B34" s="59" t="s">
        <v>35</v>
      </c>
      <c r="C34" s="60"/>
      <c r="D34" s="60"/>
      <c r="E34" s="60"/>
      <c r="F34" s="61"/>
    </row>
    <row r="35" spans="1:6" x14ac:dyDescent="0.3">
      <c r="A35" s="2">
        <f t="shared" si="0"/>
        <v>30</v>
      </c>
      <c r="B35" s="35"/>
      <c r="C35" s="9"/>
      <c r="D35" s="36" t="s">
        <v>34</v>
      </c>
      <c r="E35" s="36" t="s">
        <v>14</v>
      </c>
      <c r="F35" s="37" t="s">
        <v>13</v>
      </c>
    </row>
    <row r="36" spans="1:6" x14ac:dyDescent="0.3">
      <c r="A36" s="2">
        <f t="shared" si="0"/>
        <v>31</v>
      </c>
      <c r="B36" s="34" t="s">
        <v>21</v>
      </c>
      <c r="C36" s="9"/>
      <c r="D36" s="38">
        <f>D10</f>
        <v>195500</v>
      </c>
      <c r="E36" s="39">
        <f>ROUND(+F36/D36,5)</f>
        <v>0.91220999999999997</v>
      </c>
      <c r="F36" s="40">
        <f>F10</f>
        <v>178337.05500000002</v>
      </c>
    </row>
    <row r="37" spans="1:6" x14ac:dyDescent="0.3">
      <c r="A37" s="2">
        <f t="shared" si="0"/>
        <v>32</v>
      </c>
      <c r="B37" s="34" t="s">
        <v>22</v>
      </c>
      <c r="C37" s="9"/>
      <c r="D37" s="38">
        <f>D11+D12</f>
        <v>50690280</v>
      </c>
      <c r="E37" s="39">
        <f t="shared" ref="E37:E39" si="5">ROUND(+F37/D37,5)</f>
        <v>0.49251</v>
      </c>
      <c r="F37" s="40">
        <f>F11+F12</f>
        <v>24965623.76290999</v>
      </c>
    </row>
    <row r="38" spans="1:6" x14ac:dyDescent="0.3">
      <c r="A38" s="2">
        <f t="shared" si="0"/>
        <v>33</v>
      </c>
      <c r="B38" s="34" t="s">
        <v>23</v>
      </c>
      <c r="C38" s="9"/>
      <c r="D38" s="38">
        <f>D13+D14</f>
        <v>16937908</v>
      </c>
      <c r="E38" s="39">
        <f t="shared" si="5"/>
        <v>0.48000999999999999</v>
      </c>
      <c r="F38" s="40">
        <f>F13+F14</f>
        <v>8130449.4266800024</v>
      </c>
    </row>
    <row r="39" spans="1:6" x14ac:dyDescent="0.3">
      <c r="A39" s="2">
        <f t="shared" si="0"/>
        <v>34</v>
      </c>
      <c r="B39" s="34" t="s">
        <v>24</v>
      </c>
      <c r="C39" s="9"/>
      <c r="D39" s="19">
        <f>SUM(D15:D30)</f>
        <v>5425884.9187889406</v>
      </c>
      <c r="E39" s="39">
        <f t="shared" si="5"/>
        <v>0.27849000000000002</v>
      </c>
      <c r="F39" s="41">
        <f>SUM(F15:F30)</f>
        <v>1511034.0144304312</v>
      </c>
    </row>
    <row r="40" spans="1:6" ht="15" thickBot="1" x14ac:dyDescent="0.35">
      <c r="A40" s="2">
        <f t="shared" si="0"/>
        <v>35</v>
      </c>
      <c r="B40" s="42"/>
      <c r="C40" s="43"/>
      <c r="D40" s="44">
        <f>SUM(D36:D39)</f>
        <v>73249572.91878894</v>
      </c>
      <c r="E40" s="43"/>
      <c r="F40" s="45">
        <f>SUM(F36:F39)</f>
        <v>34785444.259020425</v>
      </c>
    </row>
    <row r="41" spans="1:6" x14ac:dyDescent="0.3">
      <c r="A41" s="2"/>
      <c r="B41" s="46" t="s">
        <v>36</v>
      </c>
    </row>
    <row r="42" spans="1:6" x14ac:dyDescent="0.3">
      <c r="A42" s="2"/>
    </row>
    <row r="43" spans="1:6" x14ac:dyDescent="0.3">
      <c r="A43" s="2"/>
    </row>
    <row r="44" spans="1:6" x14ac:dyDescent="0.3">
      <c r="A44" s="2"/>
    </row>
    <row r="45" spans="1:6" x14ac:dyDescent="0.3">
      <c r="A45" s="2"/>
    </row>
    <row r="46" spans="1:6" x14ac:dyDescent="0.3">
      <c r="A46" s="2"/>
    </row>
    <row r="47" spans="1:6" x14ac:dyDescent="0.3">
      <c r="A47" s="2"/>
    </row>
    <row r="48" spans="1:6" x14ac:dyDescent="0.3">
      <c r="A48" s="2"/>
    </row>
    <row r="49" spans="1:1" x14ac:dyDescent="0.3">
      <c r="A49" s="2"/>
    </row>
    <row r="50" spans="1:1" x14ac:dyDescent="0.3">
      <c r="A50" s="2"/>
    </row>
  </sheetData>
  <mergeCells count="1">
    <mergeCell ref="B34:F34"/>
  </mergeCells>
  <pageMargins left="0.7" right="0.7" top="0.75" bottom="0.75" header="0.3" footer="0.3"/>
  <pageSetup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2018-12-31T08:00:00+00:00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181053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63ACE37-D18C-4D08-B405-A673881443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A3D0F7-17AC-455F-B156-3BD674A51867}"/>
</file>

<file path=customXml/itemProps3.xml><?xml version="1.0" encoding="utf-8"?>
<ds:datastoreItem xmlns:ds="http://schemas.openxmlformats.org/officeDocument/2006/customXml" ds:itemID="{FA231742-742E-49BD-89DA-01161DEDF895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84594A95-0A88-4886-A31C-C2BA0D8342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Walker, Kyle T.</dc:creator>
  <cp:lastModifiedBy>Lee, Erica N</cp:lastModifiedBy>
  <cp:lastPrinted>2018-12-20T00:56:44Z</cp:lastPrinted>
  <dcterms:created xsi:type="dcterms:W3CDTF">2017-11-30T23:17:33Z</dcterms:created>
  <dcterms:modified xsi:type="dcterms:W3CDTF">2018-12-20T19:14:46Z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