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D16CA68-0223-4FB3-98CA-907B23F4031A}" xr6:coauthVersionLast="47" xr6:coauthVersionMax="47" xr10:uidLastSave="{00000000-0000-0000-0000-000000000000}"/>
  <bookViews>
    <workbookView xWindow="-120" yWindow="480" windowWidth="19440" windowHeight="15000" xr2:uid="{E1F48E1D-AF29-451D-9276-963CD84EDBC3}"/>
  </bookViews>
  <sheets>
    <sheet name="16.1" sheetId="1" r:id="rId1"/>
    <sheet name="16.1.1" sheetId="2" r:id="rId2"/>
    <sheet name="16.1.2" sheetId="3" r:id="rId3"/>
    <sheet name="16.1.3" sheetId="4" r:id="rId4"/>
  </sheets>
  <definedNames>
    <definedName name="_xlnm.Print_Area" localSheetId="0">'16.1'!$A$1:$J$61</definedName>
    <definedName name="_xlnm.Print_Area" localSheetId="1">'16.1.1'!$A$1:$G$41</definedName>
    <definedName name="_xlnm.Print_Area" localSheetId="2">'16.1.2'!$A$1:$G$40</definedName>
    <definedName name="_xlnm.Print_Area" localSheetId="3">'16.1.3'!$A$1:$G$42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4" l="1"/>
  <c r="A3" i="3"/>
  <c r="A4" i="2"/>
  <c r="I22" i="1"/>
  <c r="I21" i="1"/>
  <c r="I20" i="1"/>
  <c r="E40" i="4" l="1"/>
  <c r="E9" i="4" s="1"/>
  <c r="E10" i="4" s="1"/>
  <c r="F15" i="1" s="1"/>
  <c r="I15" i="1" s="1"/>
  <c r="E17" i="4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C16" i="4"/>
  <c r="F16" i="4" s="1"/>
  <c r="G16" i="4" s="1"/>
  <c r="C17" i="4" s="1"/>
  <c r="E40" i="3"/>
  <c r="E9" i="3" s="1"/>
  <c r="E10" i="3" s="1"/>
  <c r="F14" i="1" s="1"/>
  <c r="I14" i="1" s="1"/>
  <c r="E17" i="3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C16" i="3"/>
  <c r="F16" i="3" s="1"/>
  <c r="C17" i="3" s="1"/>
  <c r="F17" i="3" s="1"/>
  <c r="C18" i="3" s="1"/>
  <c r="E41" i="2"/>
  <c r="E10" i="2" s="1"/>
  <c r="E11" i="2" s="1"/>
  <c r="F13" i="1" s="1"/>
  <c r="I13" i="1" s="1"/>
  <c r="E18" i="2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F17" i="2"/>
  <c r="C18" i="2" s="1"/>
  <c r="C17" i="2"/>
  <c r="F18" i="3" l="1"/>
  <c r="C19" i="3" s="1"/>
  <c r="F18" i="2"/>
  <c r="F19" i="2" s="1"/>
  <c r="F17" i="4"/>
  <c r="G17" i="4" s="1"/>
  <c r="C18" i="4" s="1"/>
  <c r="F19" i="3"/>
  <c r="C20" i="3" s="1"/>
  <c r="F20" i="3" s="1"/>
  <c r="C21" i="3" s="1"/>
  <c r="F21" i="3" s="1"/>
  <c r="C22" i="3" s="1"/>
  <c r="F22" i="3" s="1"/>
  <c r="C23" i="3" s="1"/>
  <c r="F23" i="3" s="1"/>
  <c r="C24" i="3" s="1"/>
  <c r="F24" i="3" s="1"/>
  <c r="C25" i="3" s="1"/>
  <c r="F25" i="3" s="1"/>
  <c r="C26" i="3" s="1"/>
  <c r="F26" i="3" s="1"/>
  <c r="C27" i="3" s="1"/>
  <c r="F20" i="2"/>
  <c r="C20" i="2"/>
  <c r="C19" i="2"/>
  <c r="F27" i="3" l="1"/>
  <c r="C28" i="3" s="1"/>
  <c r="F28" i="3" s="1"/>
  <c r="C29" i="3" s="1"/>
  <c r="F29" i="3" s="1"/>
  <c r="C30" i="3" s="1"/>
  <c r="F30" i="3" s="1"/>
  <c r="C31" i="3" s="1"/>
  <c r="F31" i="3" s="1"/>
  <c r="C32" i="3" s="1"/>
  <c r="F32" i="3" s="1"/>
  <c r="C33" i="3" s="1"/>
  <c r="F33" i="3" s="1"/>
  <c r="C34" i="3" s="1"/>
  <c r="F34" i="3" s="1"/>
  <c r="C35" i="3" s="1"/>
  <c r="F35" i="3" s="1"/>
  <c r="C36" i="3" s="1"/>
  <c r="F36" i="3" s="1"/>
  <c r="C37" i="3" s="1"/>
  <c r="F37" i="3" s="1"/>
  <c r="C38" i="3" s="1"/>
  <c r="F38" i="3" s="1"/>
  <c r="C39" i="3" s="1"/>
  <c r="F39" i="3" s="1"/>
  <c r="F18" i="4"/>
  <c r="G18" i="4" s="1"/>
  <c r="C19" i="4" s="1"/>
  <c r="C21" i="2"/>
  <c r="F21" i="2"/>
  <c r="F19" i="4" l="1"/>
  <c r="G19" i="4" s="1"/>
  <c r="C20" i="4" s="1"/>
  <c r="F22" i="2"/>
  <c r="C22" i="2"/>
  <c r="F20" i="4" l="1"/>
  <c r="G20" i="4" s="1"/>
  <c r="C21" i="4" s="1"/>
  <c r="F23" i="2"/>
  <c r="C23" i="2"/>
  <c r="F21" i="4" l="1"/>
  <c r="G21" i="4" s="1"/>
  <c r="C22" i="4" s="1"/>
  <c r="F24" i="2"/>
  <c r="C24" i="2"/>
  <c r="F22" i="4" l="1"/>
  <c r="G22" i="4"/>
  <c r="C23" i="4" s="1"/>
  <c r="F25" i="2"/>
  <c r="C25" i="2"/>
  <c r="F23" i="4" l="1"/>
  <c r="G23" i="4" s="1"/>
  <c r="C24" i="4" s="1"/>
  <c r="C26" i="2"/>
  <c r="F26" i="2"/>
  <c r="F24" i="4" l="1"/>
  <c r="G24" i="4"/>
  <c r="C25" i="4" s="1"/>
  <c r="F27" i="2"/>
  <c r="F28" i="2" s="1"/>
  <c r="C27" i="2"/>
  <c r="F25" i="4" l="1"/>
  <c r="G25" i="4" s="1"/>
  <c r="C26" i="4" s="1"/>
  <c r="C28" i="2"/>
  <c r="F26" i="4" l="1"/>
  <c r="G26" i="4"/>
  <c r="C27" i="4" s="1"/>
  <c r="G28" i="2"/>
  <c r="F29" i="2"/>
  <c r="C29" i="2"/>
  <c r="F27" i="4" l="1"/>
  <c r="F30" i="2"/>
  <c r="C30" i="2"/>
  <c r="G27" i="4" l="1"/>
  <c r="C28" i="4" s="1"/>
  <c r="F28" i="4" s="1"/>
  <c r="G28" i="4" s="1"/>
  <c r="C29" i="4" s="1"/>
  <c r="F31" i="2"/>
  <c r="C31" i="2"/>
  <c r="F29" i="4" l="1"/>
  <c r="G29" i="4" s="1"/>
  <c r="C30" i="4" s="1"/>
  <c r="F32" i="2"/>
  <c r="C32" i="2"/>
  <c r="F30" i="4" l="1"/>
  <c r="G30" i="4" s="1"/>
  <c r="C31" i="4" s="1"/>
  <c r="F33" i="2"/>
  <c r="C33" i="2"/>
  <c r="F31" i="4" l="1"/>
  <c r="G31" i="4" s="1"/>
  <c r="C32" i="4" s="1"/>
  <c r="F34" i="2"/>
  <c r="C34" i="2"/>
  <c r="F32" i="4" l="1"/>
  <c r="G32" i="4" s="1"/>
  <c r="C33" i="4" s="1"/>
  <c r="F35" i="2"/>
  <c r="C35" i="2"/>
  <c r="F33" i="4" l="1"/>
  <c r="G33" i="4" s="1"/>
  <c r="C34" i="4" s="1"/>
  <c r="F36" i="2"/>
  <c r="C36" i="2"/>
  <c r="F34" i="4" l="1"/>
  <c r="G34" i="4" s="1"/>
  <c r="C35" i="4" s="1"/>
  <c r="C37" i="2"/>
  <c r="F37" i="2"/>
  <c r="F35" i="4" l="1"/>
  <c r="G35" i="4" s="1"/>
  <c r="C36" i="4" s="1"/>
  <c r="F38" i="2"/>
  <c r="C38" i="2"/>
  <c r="F36" i="4" l="1"/>
  <c r="G36" i="4" s="1"/>
  <c r="C37" i="4" s="1"/>
  <c r="F39" i="2"/>
  <c r="C39" i="2"/>
  <c r="F37" i="4" l="1"/>
  <c r="G37" i="4" s="1"/>
  <c r="C38" i="4" s="1"/>
  <c r="F40" i="2"/>
  <c r="G40" i="2" s="1"/>
  <c r="F10" i="2" s="1"/>
  <c r="F11" i="2" s="1"/>
  <c r="F10" i="1" s="1"/>
  <c r="I10" i="1" s="1"/>
  <c r="C40" i="2"/>
  <c r="F38" i="4" l="1"/>
  <c r="G38" i="4" s="1"/>
  <c r="C39" i="4" s="1"/>
  <c r="F39" i="4" l="1"/>
  <c r="G39" i="4"/>
</calcChain>
</file>

<file path=xl/sharedStrings.xml><?xml version="1.0" encoding="utf-8"?>
<sst xmlns="http://schemas.openxmlformats.org/spreadsheetml/2006/main" count="182" uniqueCount="67">
  <si>
    <t>PacifiCorp</t>
  </si>
  <si>
    <t>PAGE</t>
  </si>
  <si>
    <t>Washington 2023 General Rate Case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</si>
  <si>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</si>
  <si>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</si>
  <si>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</si>
  <si>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</si>
  <si>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</si>
  <si>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</si>
  <si>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</si>
  <si>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</si>
  <si>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</si>
  <si>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</si>
  <si>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182M</t>
  </si>
  <si>
    <t>PRO</t>
  </si>
  <si>
    <t>WA</t>
  </si>
  <si>
    <t>16.1.1</t>
  </si>
  <si>
    <t>Adjustment to Expense:</t>
  </si>
  <si>
    <t>COVID 19 Deferral Amort.</t>
  </si>
  <si>
    <t>16.1.2</t>
  </si>
  <si>
    <t>16.1.3</t>
  </si>
  <si>
    <t>Adjustment to Tax:</t>
  </si>
  <si>
    <t>SCHMDT</t>
  </si>
  <si>
    <t>Description of Adjustment:</t>
  </si>
  <si>
    <t>This adjustment removes the annual amortization amounts proposed in Adjustment 8.2.  The company is requesting a one year amortization period of all deferred costs for all COVID 19 costs, Electric Vehicle Supply Equipment Pilot Program costs, and WA Equity Advisory Bord CETA costs.</t>
  </si>
  <si>
    <t>Amortization</t>
  </si>
  <si>
    <t>Rate Base</t>
  </si>
  <si>
    <t>Pro Forma 2024 Amount (below)</t>
  </si>
  <si>
    <t>Ref 8.2.3</t>
  </si>
  <si>
    <t>Pro Forma 2025 Amount (below)</t>
  </si>
  <si>
    <t>below</t>
  </si>
  <si>
    <t>Adjustment:</t>
  </si>
  <si>
    <t>Ref 16.1</t>
  </si>
  <si>
    <t>Beginning Bal.</t>
  </si>
  <si>
    <t>Accrual</t>
  </si>
  <si>
    <t>Ending Bal.</t>
  </si>
  <si>
    <t>AMA Bal.</t>
  </si>
  <si>
    <t>Opening Balance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</si>
  <si>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</si>
  <si>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</si>
  <si>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</si>
  <si>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</si>
  <si>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</si>
  <si>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</si>
  <si>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</si>
  <si>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</si>
  <si>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</si>
  <si>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</si>
  <si>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</si>
  <si>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</si>
  <si>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2025 Pro Forma Amort =</t>
  </si>
  <si>
    <t>COVID-19 Deferred Costs</t>
  </si>
  <si>
    <t>Pro Forma 2024 Amount</t>
  </si>
  <si>
    <t>Ref 8.2.4</t>
  </si>
  <si>
    <t>Opening Bal.</t>
  </si>
  <si>
    <t>Washington Electric Vehicle Supply Equipment</t>
  </si>
  <si>
    <t>Ref 8.2.6</t>
  </si>
  <si>
    <r>
      <t>Interest</t>
    </r>
    <r>
      <rPr>
        <b/>
        <vertAlign val="superscript"/>
        <sz val="10"/>
        <rFont val="Arial"/>
        <family val="2"/>
      </rPr>
      <t>1</t>
    </r>
  </si>
  <si>
    <t>Clean Energy Transformation Act (CETA) Deferred Costs</t>
  </si>
  <si>
    <t>Washington CETA Amort.</t>
  </si>
  <si>
    <t>Washington CETA - SCHMDT</t>
  </si>
  <si>
    <t>Washington CETA - 41010</t>
  </si>
  <si>
    <t>Washington CETA - ADIT</t>
  </si>
  <si>
    <t>Electric Vehicle Supply Equipment (EVSE)</t>
  </si>
  <si>
    <t>Situs</t>
  </si>
  <si>
    <t>Regulatory Assets &amp; Liabilities Amortization - Year 2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</si>
  <si>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Interest rates based upon quarterly electric interest rate published by FERC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</si>
</sst>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u val="singleAccounting"/>
      <sz val="10"/>
      <color rgb="FFC00000"/>
      <name val="Arial"/>
      <family val="2"/>
    </font>
    <font>
      <sz val="10"/>
      <color rgb="FFC0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165" fontId="2" fillId="0" borderId="0" xfId="1" applyNumberFormat="1" applyFont="1" applyFill="1"/>
    <xf numFmtId="165" fontId="2" fillId="0" borderId="0" xfId="0" applyNumberFormat="1" applyFont="1"/>
    <xf numFmtId="0" fontId="6" fillId="0" borderId="0" xfId="0" applyFont="1"/>
    <xf numFmtId="37" fontId="2" fillId="0" borderId="0" xfId="0" applyNumberFormat="1" applyFont="1"/>
    <xf numFmtId="0" fontId="2" fillId="0" borderId="1" xfId="0" applyFont="1" applyBorder="1"/>
    <xf numFmtId="0" fontId="2" fillId="0" borderId="4" xfId="0" applyFont="1" applyBorder="1"/>
    <xf numFmtId="0" fontId="2" fillId="0" borderId="6" xfId="0" applyFont="1" applyBorder="1"/>
    <xf numFmtId="0" fontId="4" fillId="0" borderId="0" xfId="0" applyFont="1" applyAlignment="1">
      <alignment horizontal="right"/>
    </xf>
    <xf numFmtId="0" fontId="3" fillId="0" borderId="0" xfId="3" applyFont="1"/>
    <xf numFmtId="0" fontId="6" fillId="0" borderId="0" xfId="0" applyFont="1" applyAlignment="1">
      <alignment horizontal="center"/>
    </xf>
    <xf numFmtId="0" fontId="7" fillId="0" borderId="0" xfId="3" applyFont="1" applyAlignment="1">
      <alignment horizontal="center"/>
    </xf>
    <xf numFmtId="165" fontId="4" fillId="0" borderId="0" xfId="0" applyNumberFormat="1" applyFont="1"/>
    <xf numFmtId="165" fontId="3" fillId="0" borderId="10" xfId="0" applyNumberFormat="1" applyFont="1" applyBorder="1"/>
    <xf numFmtId="0" fontId="3" fillId="0" borderId="0" xfId="3" applyFont="1" applyAlignment="1">
      <alignment horizontal="right"/>
    </xf>
    <xf numFmtId="165" fontId="3" fillId="0" borderId="0" xfId="3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3" fillId="0" borderId="0" xfId="0" applyNumberFormat="1" applyFont="1"/>
    <xf numFmtId="165" fontId="3" fillId="0" borderId="0" xfId="3" applyNumberFormat="1" applyFont="1"/>
    <xf numFmtId="165" fontId="8" fillId="0" borderId="0" xfId="3" applyNumberFormat="1" applyFont="1" applyAlignment="1">
      <alignment horizontal="right"/>
    </xf>
    <xf numFmtId="165" fontId="8" fillId="0" borderId="0" xfId="4" applyNumberFormat="1" applyFont="1" applyBorder="1"/>
    <xf numFmtId="165" fontId="9" fillId="0" borderId="0" xfId="3" applyNumberFormat="1" applyFont="1"/>
    <xf numFmtId="0" fontId="9" fillId="0" borderId="0" xfId="3" applyFont="1"/>
    <xf numFmtId="165" fontId="9" fillId="0" borderId="0" xfId="3" applyNumberFormat="1" applyFont="1" applyAlignment="1">
      <alignment horizontal="right"/>
    </xf>
    <xf numFmtId="0" fontId="3" fillId="0" borderId="0" xfId="3" applyFont="1" applyAlignment="1">
      <alignment horizontal="center"/>
    </xf>
    <xf numFmtId="166" fontId="2" fillId="0" borderId="0" xfId="2" applyNumberFormat="1" applyFont="1" applyAlignment="1">
      <alignment horizontal="center"/>
    </xf>
    <xf numFmtId="0" fontId="4" fillId="0" borderId="0" xfId="3" applyFont="1"/>
    <xf numFmtId="0" fontId="4" fillId="0" borderId="0" xfId="3" applyFont="1" applyAlignment="1">
      <alignment horizontal="right"/>
    </xf>
    <xf numFmtId="165" fontId="4" fillId="0" borderId="0" xfId="3" applyNumberFormat="1" applyFont="1"/>
    <xf numFmtId="165" fontId="4" fillId="0" borderId="9" xfId="3" applyNumberFormat="1" applyFont="1" applyBorder="1"/>
    <xf numFmtId="165" fontId="4" fillId="0" borderId="11" xfId="3" applyNumberFormat="1" applyFont="1" applyBorder="1"/>
    <xf numFmtId="165" fontId="4" fillId="0" borderId="12" xfId="3" applyNumberFormat="1" applyFont="1" applyBorder="1"/>
    <xf numFmtId="165" fontId="4" fillId="0" borderId="13" xfId="3" applyNumberFormat="1" applyFont="1" applyBorder="1"/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</cellXfs>
  <cellStyles count="5">
    <cellStyle name="Comma" xfId="1" builtinId="3"/>
    <cellStyle name="Comma 10" xfId="4" xr:uid="{0F727701-0C66-40F0-9475-523C2345CCF8}"/>
    <cellStyle name="Normal" xfId="0" builtinId="0"/>
    <cellStyle name="Normal 11 3" xfId="3" xr:uid="{B93F0FAB-02DD-4573-8787-5D5567132AA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26E0B-A7FE-4205-9D79-65ECC2BF4C3D}">
  <sheetPr>
    <pageSetUpPr fitToPage="1"/>
  </sheetPr>
  <dimension ref="A2:J61"/>
  <sheetViews>
    <sheetView tabSelected="1" view="pageBreakPreview" zoomScale="80" zoomScaleNormal="100" zoomScaleSheetLayoutView="80" workbookViewId="0">
      <selection activeCell="F62" sqref="F62"/>
    </sheetView>
  </sheetViews>
  <sheetFormatPr defaultRowHeight="12.75" x14ac:dyDescent="0.2"/>
  <cols>
    <col min="1" max="1" width="2.5703125" style="1" customWidth="1"/>
    <col min="2" max="2" width="4" style="1" customWidth="1"/>
    <col min="3" max="3" width="33.28515625" style="1" customWidth="1"/>
    <col min="4" max="4" width="10.140625" style="1" bestFit="1" customWidth="1"/>
    <col min="5" max="5" width="5.5703125" style="1" bestFit="1" customWidth="1"/>
    <col min="6" max="6" width="12" style="1" bestFit="1" customWidth="1"/>
    <col min="7" max="7" width="8.7109375" style="1" bestFit="1" customWidth="1"/>
    <col min="8" max="8" width="10.7109375" style="1" bestFit="1" customWidth="1"/>
    <col min="9" max="9" width="13.7109375" style="1" bestFit="1" customWidth="1"/>
    <col min="10" max="10" width="6.5703125" style="1" bestFit="1" customWidth="1"/>
    <col min="11" max="16384" width="9.140625" style="1"/>
  </cols>
  <sheetData>
    <row r="2" spans="2:10" x14ac:dyDescent="0.2">
      <c r="B2" s="2" t="s">
        <v>0</v>
      </c>
      <c r="D2" s="3"/>
      <c r="F2" s="3"/>
      <c r="G2" s="3"/>
      <c r="H2" s="3"/>
      <c r="I2" s="15" t="s">
        <v>1</v>
      </c>
      <c r="J2" s="4">
        <v>16.100000000000001</v>
      </c>
    </row>
    <row r="3" spans="2:10" x14ac:dyDescent="0.2">
      <c r="B3" s="2" t="s">
        <v>2</v>
      </c>
      <c r="D3" s="3"/>
      <c r="F3" s="3"/>
      <c r="G3" s="3"/>
      <c r="H3" s="3"/>
      <c r="I3" s="3"/>
      <c r="J3" s="3"/>
    </row>
    <row r="4" spans="2:10" x14ac:dyDescent="0.2">
      <c r="B4" s="2" t="s">
        <v>65</v>
      </c>
      <c r="D4" s="3"/>
      <c r="F4" s="3"/>
      <c r="G4" s="3"/>
      <c r="H4" s="3"/>
      <c r="I4" s="3"/>
      <c r="J4" s="3"/>
    </row>
    <row r="5" spans="2:10" x14ac:dyDescent="0.2">
      <c r="D5" s="3"/>
      <c r="F5" s="3"/>
      <c r="G5" s="3"/>
      <c r="H5" s="3"/>
      <c r="I5" s="3"/>
      <c r="J5" s="3"/>
    </row>
    <row r="6" spans="2:10" x14ac:dyDescent="0.2">
      <c r="D6" s="3"/>
      <c r="F6" s="3"/>
      <c r="G6" s="3"/>
      <c r="H6" s="3"/>
      <c r="I6" s="3"/>
      <c r="J6" s="3"/>
    </row>
    <row r="7" spans="2:10" x14ac:dyDescent="0.2">
      <c r="D7" s="3"/>
      <c r="F7" s="3" t="s">
        <v>3</v>
      </c>
      <c r="G7" s="3"/>
      <c r="H7" s="3"/>
      <c r="I7" s="3" t="s">
        <v>4</v>
      </c>
      <c r="J7" s="3"/>
    </row>
    <row r="8" spans="2:10" x14ac:dyDescent="0.2"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</row>
    <row r="9" spans="2:10" x14ac:dyDescent="0.2">
      <c r="B9" s="2" t="s">
        <v>12</v>
      </c>
      <c r="D9" s="5"/>
      <c r="E9" s="5"/>
      <c r="F9" s="5"/>
      <c r="G9" s="5"/>
      <c r="H9" s="5"/>
      <c r="I9" s="5"/>
      <c r="J9" s="5"/>
    </row>
    <row r="10" spans="2:10" x14ac:dyDescent="0.2">
      <c r="B10" s="6" t="s">
        <v>59</v>
      </c>
      <c r="D10" s="3" t="s">
        <v>13</v>
      </c>
      <c r="E10" s="7" t="s">
        <v>14</v>
      </c>
      <c r="F10" s="8">
        <f>'16.1.1'!F11</f>
        <v>-413046.41499999963</v>
      </c>
      <c r="G10" s="7" t="s">
        <v>15</v>
      </c>
      <c r="H10" s="32" t="s">
        <v>64</v>
      </c>
      <c r="I10" s="9">
        <f>F10</f>
        <v>-413046.41499999963</v>
      </c>
      <c r="J10" s="1" t="s">
        <v>16</v>
      </c>
    </row>
    <row r="11" spans="2:10" x14ac:dyDescent="0.2">
      <c r="D11" s="3"/>
      <c r="E11" s="5"/>
      <c r="F11" s="8"/>
      <c r="G11" s="7"/>
      <c r="H11" s="7"/>
      <c r="J11" s="5"/>
    </row>
    <row r="12" spans="2:10" x14ac:dyDescent="0.2">
      <c r="B12" s="2" t="s">
        <v>17</v>
      </c>
      <c r="D12" s="3"/>
      <c r="F12" s="8"/>
      <c r="G12" s="7"/>
      <c r="H12" s="7"/>
    </row>
    <row r="13" spans="2:10" x14ac:dyDescent="0.2">
      <c r="B13" s="6" t="s">
        <v>59</v>
      </c>
      <c r="D13" s="3">
        <v>407</v>
      </c>
      <c r="E13" s="7" t="s">
        <v>14</v>
      </c>
      <c r="F13" s="8">
        <f>'16.1.1'!E11</f>
        <v>-826092.83000000054</v>
      </c>
      <c r="G13" s="7" t="s">
        <v>15</v>
      </c>
      <c r="H13" s="32" t="s">
        <v>64</v>
      </c>
      <c r="I13" s="9">
        <f t="shared" ref="I13:I15" si="0">F13</f>
        <v>-826092.83000000054</v>
      </c>
      <c r="J13" s="1" t="s">
        <v>16</v>
      </c>
    </row>
    <row r="14" spans="2:10" x14ac:dyDescent="0.2">
      <c r="B14" s="6" t="s">
        <v>18</v>
      </c>
      <c r="D14" s="3">
        <v>407</v>
      </c>
      <c r="E14" s="7" t="s">
        <v>14</v>
      </c>
      <c r="F14" s="8">
        <f>'16.1.2'!E10</f>
        <v>-5273956.0282760151</v>
      </c>
      <c r="G14" s="7" t="s">
        <v>15</v>
      </c>
      <c r="H14" s="32" t="s">
        <v>64</v>
      </c>
      <c r="I14" s="9">
        <f t="shared" si="0"/>
        <v>-5273956.0282760151</v>
      </c>
      <c r="J14" s="1" t="s">
        <v>19</v>
      </c>
    </row>
    <row r="15" spans="2:10" x14ac:dyDescent="0.2">
      <c r="B15" s="6" t="s">
        <v>63</v>
      </c>
      <c r="D15" s="3">
        <v>407</v>
      </c>
      <c r="E15" s="7" t="s">
        <v>14</v>
      </c>
      <c r="F15" s="8">
        <f>'16.1.3'!E10</f>
        <v>-911208.99240238813</v>
      </c>
      <c r="G15" s="7" t="s">
        <v>15</v>
      </c>
      <c r="H15" s="32" t="s">
        <v>64</v>
      </c>
      <c r="I15" s="9">
        <f t="shared" si="0"/>
        <v>-911208.99240238813</v>
      </c>
      <c r="J15" s="1" t="s">
        <v>20</v>
      </c>
    </row>
    <row r="16" spans="2:10" x14ac:dyDescent="0.2">
      <c r="D16" s="3"/>
      <c r="F16" s="9"/>
      <c r="H16" s="7"/>
    </row>
    <row r="17" spans="2:9" x14ac:dyDescent="0.2">
      <c r="D17" s="3"/>
      <c r="H17" s="7"/>
    </row>
    <row r="18" spans="2:9" x14ac:dyDescent="0.2">
      <c r="D18" s="3"/>
      <c r="H18" s="7"/>
    </row>
    <row r="19" spans="2:9" x14ac:dyDescent="0.2">
      <c r="B19" s="10" t="s">
        <v>21</v>
      </c>
      <c r="H19" s="7"/>
    </row>
    <row r="20" spans="2:9" x14ac:dyDescent="0.2">
      <c r="B20" s="1" t="s">
        <v>60</v>
      </c>
      <c r="D20" s="7" t="s">
        <v>22</v>
      </c>
      <c r="E20" s="7" t="s">
        <v>14</v>
      </c>
      <c r="F20" s="11">
        <v>826092.83000000054</v>
      </c>
      <c r="G20" s="7" t="s">
        <v>15</v>
      </c>
      <c r="H20" s="32" t="s">
        <v>64</v>
      </c>
      <c r="I20" s="9">
        <f t="shared" ref="I20:I22" si="1">F20</f>
        <v>826092.83000000054</v>
      </c>
    </row>
    <row r="21" spans="2:9" x14ac:dyDescent="0.2">
      <c r="B21" s="1" t="s">
        <v>61</v>
      </c>
      <c r="D21" s="7">
        <v>41010</v>
      </c>
      <c r="E21" s="7" t="s">
        <v>14</v>
      </c>
      <c r="F21" s="11">
        <v>203108.13974078008</v>
      </c>
      <c r="G21" s="7" t="s">
        <v>15</v>
      </c>
      <c r="H21" s="32" t="s">
        <v>64</v>
      </c>
      <c r="I21" s="9">
        <f t="shared" si="1"/>
        <v>203108.13974078008</v>
      </c>
    </row>
    <row r="22" spans="2:9" x14ac:dyDescent="0.2">
      <c r="B22" s="1" t="s">
        <v>62</v>
      </c>
      <c r="D22" s="7">
        <v>283</v>
      </c>
      <c r="E22" s="7" t="s">
        <v>14</v>
      </c>
      <c r="F22" s="11">
        <v>101554.06987039014</v>
      </c>
      <c r="G22" s="7" t="s">
        <v>15</v>
      </c>
      <c r="H22" s="32" t="s">
        <v>64</v>
      </c>
      <c r="I22" s="9">
        <f t="shared" si="1"/>
        <v>101554.06987039014</v>
      </c>
    </row>
    <row r="23" spans="2:9" x14ac:dyDescent="0.2">
      <c r="H23" s="7"/>
    </row>
    <row r="24" spans="2:9" x14ac:dyDescent="0.2">
      <c r="H24" s="7"/>
    </row>
    <row r="25" spans="2:9" x14ac:dyDescent="0.2">
      <c r="H25" s="7"/>
    </row>
    <row r="26" spans="2:9" x14ac:dyDescent="0.2">
      <c r="H26" s="7"/>
    </row>
    <row r="27" spans="2:9" x14ac:dyDescent="0.2">
      <c r="H27" s="7"/>
    </row>
    <row r="28" spans="2:9" x14ac:dyDescent="0.2">
      <c r="H28" s="7"/>
    </row>
    <row r="29" spans="2:9" x14ac:dyDescent="0.2">
      <c r="H29" s="7"/>
    </row>
    <row r="30" spans="2:9" x14ac:dyDescent="0.2">
      <c r="H30" s="7"/>
    </row>
    <row r="49" spans="1:10" ht="13.5" thickBot="1" x14ac:dyDescent="0.25">
      <c r="B49" s="10" t="s">
        <v>23</v>
      </c>
    </row>
    <row r="50" spans="1:10" x14ac:dyDescent="0.2">
      <c r="A50" s="12"/>
      <c r="B50" s="40" t="s">
        <v>24</v>
      </c>
      <c r="C50" s="40"/>
      <c r="D50" s="40"/>
      <c r="E50" s="40"/>
      <c r="F50" s="40"/>
      <c r="G50" s="40"/>
      <c r="H50" s="40"/>
      <c r="I50" s="40"/>
      <c r="J50" s="41"/>
    </row>
    <row r="51" spans="1:10" x14ac:dyDescent="0.2">
      <c r="A51" s="13"/>
      <c r="B51" s="42"/>
      <c r="C51" s="42"/>
      <c r="D51" s="42"/>
      <c r="E51" s="42"/>
      <c r="F51" s="42"/>
      <c r="G51" s="42"/>
      <c r="H51" s="42"/>
      <c r="I51" s="42"/>
      <c r="J51" s="43"/>
    </row>
    <row r="52" spans="1:10" x14ac:dyDescent="0.2">
      <c r="A52" s="13"/>
      <c r="B52" s="42"/>
      <c r="C52" s="42"/>
      <c r="D52" s="42"/>
      <c r="E52" s="42"/>
      <c r="F52" s="42"/>
      <c r="G52" s="42"/>
      <c r="H52" s="42"/>
      <c r="I52" s="42"/>
      <c r="J52" s="43"/>
    </row>
    <row r="53" spans="1:10" x14ac:dyDescent="0.2">
      <c r="A53" s="13"/>
      <c r="B53" s="42"/>
      <c r="C53" s="42"/>
      <c r="D53" s="42"/>
      <c r="E53" s="42"/>
      <c r="F53" s="42"/>
      <c r="G53" s="42"/>
      <c r="H53" s="42"/>
      <c r="I53" s="42"/>
      <c r="J53" s="43"/>
    </row>
    <row r="54" spans="1:10" x14ac:dyDescent="0.2">
      <c r="A54" s="13"/>
      <c r="B54" s="42"/>
      <c r="C54" s="42"/>
      <c r="D54" s="42"/>
      <c r="E54" s="42"/>
      <c r="F54" s="42"/>
      <c r="G54" s="42"/>
      <c r="H54" s="42"/>
      <c r="I54" s="42"/>
      <c r="J54" s="43"/>
    </row>
    <row r="55" spans="1:10" x14ac:dyDescent="0.2">
      <c r="A55" s="13"/>
      <c r="B55" s="42"/>
      <c r="C55" s="42"/>
      <c r="D55" s="42"/>
      <c r="E55" s="42"/>
      <c r="F55" s="42"/>
      <c r="G55" s="42"/>
      <c r="H55" s="42"/>
      <c r="I55" s="42"/>
      <c r="J55" s="43"/>
    </row>
    <row r="56" spans="1:10" x14ac:dyDescent="0.2">
      <c r="A56" s="13"/>
      <c r="B56" s="42"/>
      <c r="C56" s="42"/>
      <c r="D56" s="42"/>
      <c r="E56" s="42"/>
      <c r="F56" s="42"/>
      <c r="G56" s="42"/>
      <c r="H56" s="42"/>
      <c r="I56" s="42"/>
      <c r="J56" s="43"/>
    </row>
    <row r="57" spans="1:10" x14ac:dyDescent="0.2">
      <c r="A57" s="13"/>
      <c r="B57" s="42"/>
      <c r="C57" s="42"/>
      <c r="D57" s="42"/>
      <c r="E57" s="42"/>
      <c r="F57" s="42"/>
      <c r="G57" s="42"/>
      <c r="H57" s="42"/>
      <c r="I57" s="42"/>
      <c r="J57" s="43"/>
    </row>
    <row r="58" spans="1:10" x14ac:dyDescent="0.2">
      <c r="A58" s="13"/>
      <c r="B58" s="42"/>
      <c r="C58" s="42"/>
      <c r="D58" s="42"/>
      <c r="E58" s="42"/>
      <c r="F58" s="42"/>
      <c r="G58" s="42"/>
      <c r="H58" s="42"/>
      <c r="I58" s="42"/>
      <c r="J58" s="43"/>
    </row>
    <row r="59" spans="1:10" x14ac:dyDescent="0.2">
      <c r="A59" s="13"/>
      <c r="B59" s="42"/>
      <c r="C59" s="42"/>
      <c r="D59" s="42"/>
      <c r="E59" s="42"/>
      <c r="F59" s="42"/>
      <c r="G59" s="42"/>
      <c r="H59" s="42"/>
      <c r="I59" s="42"/>
      <c r="J59" s="43"/>
    </row>
    <row r="60" spans="1:10" x14ac:dyDescent="0.2">
      <c r="A60" s="13"/>
      <c r="B60" s="42"/>
      <c r="C60" s="42"/>
      <c r="D60" s="42"/>
      <c r="E60" s="42"/>
      <c r="F60" s="42"/>
      <c r="G60" s="42"/>
      <c r="H60" s="42"/>
      <c r="I60" s="42"/>
      <c r="J60" s="43"/>
    </row>
    <row r="61" spans="1:10" ht="13.5" thickBot="1" x14ac:dyDescent="0.25">
      <c r="A61" s="14"/>
      <c r="B61" s="44"/>
      <c r="C61" s="44"/>
      <c r="D61" s="44"/>
      <c r="E61" s="44"/>
      <c r="F61" s="44"/>
      <c r="G61" s="44"/>
      <c r="H61" s="44"/>
      <c r="I61" s="44"/>
      <c r="J61" s="45"/>
    </row>
  </sheetData>
  <mergeCells count="1">
    <mergeCell ref="B50:J61"/>
  </mergeCells>
  <pageMargins left="0.7" right="0.7" top="0.75" bottom="0.75" header="0.3" footer="0.3"/>
  <pageSetup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45E01-CD7C-4720-9ADA-546176F03264}">
  <sheetPr>
    <pageSetUpPr fitToPage="1"/>
  </sheetPr>
  <dimension ref="A2:G41"/>
  <sheetViews>
    <sheetView view="pageBreakPreview" zoomScale="90" zoomScaleNormal="100" zoomScaleSheetLayoutView="90" workbookViewId="0">
      <selection activeCell="K20" sqref="K20"/>
    </sheetView>
  </sheetViews>
  <sheetFormatPr defaultRowHeight="12.75" x14ac:dyDescent="0.2"/>
  <cols>
    <col min="1" max="1" width="9.7109375" style="33" customWidth="1"/>
    <col min="2" max="2" width="16.140625" style="33" customWidth="1"/>
    <col min="3" max="3" width="16.42578125" style="33" customWidth="1"/>
    <col min="4" max="4" width="15.140625" style="33" customWidth="1"/>
    <col min="5" max="5" width="15" style="33" customWidth="1"/>
    <col min="6" max="6" width="15.85546875" style="33" bestFit="1" customWidth="1"/>
    <col min="7" max="7" width="13" style="33" bestFit="1" customWidth="1"/>
    <col min="8" max="16384" width="9.140625" style="1"/>
  </cols>
  <sheetData>
    <row r="2" spans="1:7" x14ac:dyDescent="0.2">
      <c r="A2" s="2" t="s">
        <v>0</v>
      </c>
      <c r="F2" s="15" t="s">
        <v>1</v>
      </c>
      <c r="G2" s="3" t="s">
        <v>16</v>
      </c>
    </row>
    <row r="3" spans="1:7" x14ac:dyDescent="0.2">
      <c r="A3" s="2" t="s">
        <v>2</v>
      </c>
      <c r="E3" s="1"/>
      <c r="F3" s="1"/>
      <c r="G3" s="1"/>
    </row>
    <row r="4" spans="1:7" x14ac:dyDescent="0.2">
      <c r="A4" s="2" t="str">
        <f>'16.1'!B4</f>
        <v>Regulatory Assets &amp; Liabilities Amortization - Year 2</v>
      </c>
      <c r="E4" s="1"/>
      <c r="F4" s="1"/>
      <c r="G4" s="1"/>
    </row>
    <row r="5" spans="1:7" x14ac:dyDescent="0.2">
      <c r="A5" s="16" t="s">
        <v>58</v>
      </c>
      <c r="E5" s="1"/>
      <c r="F5" s="1"/>
      <c r="G5" s="1"/>
    </row>
    <row r="6" spans="1:7" x14ac:dyDescent="0.2">
      <c r="A6" s="16"/>
      <c r="E6" s="1"/>
      <c r="F6" s="1"/>
      <c r="G6" s="1"/>
    </row>
    <row r="7" spans="1:7" x14ac:dyDescent="0.2">
      <c r="E7" s="17"/>
      <c r="F7" s="1"/>
      <c r="G7" s="1"/>
    </row>
    <row r="8" spans="1:7" x14ac:dyDescent="0.2">
      <c r="D8" s="34"/>
      <c r="E8" s="18" t="s">
        <v>25</v>
      </c>
      <c r="F8" s="18" t="s">
        <v>26</v>
      </c>
      <c r="G8" s="1"/>
    </row>
    <row r="9" spans="1:7" x14ac:dyDescent="0.2">
      <c r="D9" s="34" t="s">
        <v>27</v>
      </c>
      <c r="E9" s="35">
        <v>826092.83000000054</v>
      </c>
      <c r="F9" s="19">
        <v>413046.41499999963</v>
      </c>
      <c r="G9" s="16" t="s">
        <v>28</v>
      </c>
    </row>
    <row r="10" spans="1:7" x14ac:dyDescent="0.2">
      <c r="D10" s="34" t="s">
        <v>29</v>
      </c>
      <c r="E10" s="36">
        <f>-E41</f>
        <v>0</v>
      </c>
      <c r="F10" s="19">
        <f>G40</f>
        <v>0</v>
      </c>
      <c r="G10" s="16" t="s">
        <v>30</v>
      </c>
    </row>
    <row r="11" spans="1:7" ht="13.5" thickBot="1" x14ac:dyDescent="0.25">
      <c r="D11" s="34" t="s">
        <v>31</v>
      </c>
      <c r="E11" s="20">
        <f>E10-E9</f>
        <v>-826092.83000000054</v>
      </c>
      <c r="F11" s="20">
        <f>F10-F9</f>
        <v>-413046.41499999963</v>
      </c>
    </row>
    <row r="12" spans="1:7" ht="13.5" thickTop="1" x14ac:dyDescent="0.2">
      <c r="D12" s="21"/>
      <c r="E12" s="22" t="s">
        <v>32</v>
      </c>
      <c r="F12" s="22" t="s">
        <v>32</v>
      </c>
    </row>
    <row r="13" spans="1:7" x14ac:dyDescent="0.2">
      <c r="D13" s="35"/>
      <c r="E13" s="35"/>
      <c r="F13" s="35"/>
      <c r="G13" s="35"/>
    </row>
    <row r="14" spans="1:7" x14ac:dyDescent="0.2">
      <c r="E14" s="35"/>
    </row>
    <row r="15" spans="1:7" x14ac:dyDescent="0.2">
      <c r="A15" s="16"/>
      <c r="B15" s="16"/>
      <c r="C15" s="18" t="s">
        <v>33</v>
      </c>
      <c r="D15" s="18" t="s">
        <v>34</v>
      </c>
      <c r="E15" s="18" t="s">
        <v>25</v>
      </c>
      <c r="F15" s="18" t="s">
        <v>35</v>
      </c>
      <c r="G15" s="18" t="s">
        <v>36</v>
      </c>
    </row>
    <row r="16" spans="1:7" x14ac:dyDescent="0.2">
      <c r="A16" s="16"/>
      <c r="B16" s="33" t="s">
        <v>37</v>
      </c>
      <c r="E16" s="18"/>
      <c r="F16" s="35">
        <v>826092.83</v>
      </c>
      <c r="G16" s="19"/>
    </row>
    <row r="17" spans="1:7" x14ac:dyDescent="0.2">
      <c r="A17" s="1">
        <v>2024</v>
      </c>
      <c r="B17" s="33" t="s">
        <v>38</v>
      </c>
      <c r="C17" s="35">
        <f t="shared" ref="C17:C40" si="0">+F16</f>
        <v>826092.83</v>
      </c>
      <c r="D17" s="35">
        <v>0</v>
      </c>
      <c r="E17" s="35">
        <v>-68841.069166666712</v>
      </c>
      <c r="F17" s="35">
        <f t="shared" ref="F17:F40" si="1">F16+D17+E17</f>
        <v>757251.76083333325</v>
      </c>
      <c r="G17" s="19"/>
    </row>
    <row r="18" spans="1:7" x14ac:dyDescent="0.2">
      <c r="A18" s="1"/>
      <c r="B18" s="33" t="s">
        <v>39</v>
      </c>
      <c r="C18" s="35">
        <f t="shared" si="0"/>
        <v>757251.76083333325</v>
      </c>
      <c r="D18" s="35">
        <v>0</v>
      </c>
      <c r="E18" s="35">
        <f t="shared" ref="E18:E26" si="2">E17</f>
        <v>-68841.069166666712</v>
      </c>
      <c r="F18" s="35">
        <f t="shared" si="1"/>
        <v>688410.69166666653</v>
      </c>
      <c r="G18" s="19"/>
    </row>
    <row r="19" spans="1:7" x14ac:dyDescent="0.2">
      <c r="A19" s="1"/>
      <c r="B19" s="33" t="s">
        <v>40</v>
      </c>
      <c r="C19" s="35">
        <f t="shared" si="0"/>
        <v>688410.69166666653</v>
      </c>
      <c r="D19" s="35">
        <v>0</v>
      </c>
      <c r="E19" s="35">
        <f t="shared" si="2"/>
        <v>-68841.069166666712</v>
      </c>
      <c r="F19" s="35">
        <f t="shared" si="1"/>
        <v>619569.62249999982</v>
      </c>
      <c r="G19" s="19"/>
    </row>
    <row r="20" spans="1:7" x14ac:dyDescent="0.2">
      <c r="A20" s="1"/>
      <c r="B20" s="33" t="s">
        <v>41</v>
      </c>
      <c r="C20" s="35">
        <f t="shared" si="0"/>
        <v>619569.62249999982</v>
      </c>
      <c r="D20" s="35">
        <v>0</v>
      </c>
      <c r="E20" s="35">
        <f t="shared" si="2"/>
        <v>-68841.069166666712</v>
      </c>
      <c r="F20" s="35">
        <f t="shared" si="1"/>
        <v>550728.55333333311</v>
      </c>
      <c r="G20" s="19"/>
    </row>
    <row r="21" spans="1:7" x14ac:dyDescent="0.2">
      <c r="A21" s="1"/>
      <c r="B21" s="33" t="s">
        <v>42</v>
      </c>
      <c r="C21" s="35">
        <f t="shared" si="0"/>
        <v>550728.55333333311</v>
      </c>
      <c r="D21" s="35">
        <v>0</v>
      </c>
      <c r="E21" s="35">
        <f t="shared" si="2"/>
        <v>-68841.069166666712</v>
      </c>
      <c r="F21" s="35">
        <f t="shared" si="1"/>
        <v>481887.4841666664</v>
      </c>
      <c r="G21" s="19"/>
    </row>
    <row r="22" spans="1:7" x14ac:dyDescent="0.2">
      <c r="A22" s="1"/>
      <c r="B22" s="33" t="s">
        <v>43</v>
      </c>
      <c r="C22" s="35">
        <f t="shared" si="0"/>
        <v>481887.4841666664</v>
      </c>
      <c r="D22" s="35">
        <v>0</v>
      </c>
      <c r="E22" s="35">
        <f t="shared" si="2"/>
        <v>-68841.069166666712</v>
      </c>
      <c r="F22" s="35">
        <f t="shared" si="1"/>
        <v>413046.41499999969</v>
      </c>
      <c r="G22" s="19"/>
    </row>
    <row r="23" spans="1:7" x14ac:dyDescent="0.2">
      <c r="A23" s="1"/>
      <c r="B23" s="33" t="s">
        <v>44</v>
      </c>
      <c r="C23" s="35">
        <f t="shared" si="0"/>
        <v>413046.41499999969</v>
      </c>
      <c r="D23" s="35">
        <v>0</v>
      </c>
      <c r="E23" s="35">
        <f t="shared" si="2"/>
        <v>-68841.069166666712</v>
      </c>
      <c r="F23" s="35">
        <f t="shared" si="1"/>
        <v>344205.34583333298</v>
      </c>
      <c r="G23" s="19"/>
    </row>
    <row r="24" spans="1:7" x14ac:dyDescent="0.2">
      <c r="A24" s="1"/>
      <c r="B24" s="33" t="s">
        <v>45</v>
      </c>
      <c r="C24" s="35">
        <f t="shared" si="0"/>
        <v>344205.34583333298</v>
      </c>
      <c r="D24" s="35">
        <v>0</v>
      </c>
      <c r="E24" s="35">
        <f t="shared" si="2"/>
        <v>-68841.069166666712</v>
      </c>
      <c r="F24" s="35">
        <f t="shared" si="1"/>
        <v>275364.27666666626</v>
      </c>
      <c r="G24" s="19"/>
    </row>
    <row r="25" spans="1:7" x14ac:dyDescent="0.2">
      <c r="A25" s="1"/>
      <c r="B25" s="33" t="s">
        <v>46</v>
      </c>
      <c r="C25" s="35">
        <f t="shared" si="0"/>
        <v>275364.27666666626</v>
      </c>
      <c r="D25" s="35">
        <v>0</v>
      </c>
      <c r="E25" s="35">
        <f t="shared" si="2"/>
        <v>-68841.069166666712</v>
      </c>
      <c r="F25" s="35">
        <f t="shared" si="1"/>
        <v>206523.20749999955</v>
      </c>
      <c r="G25" s="19"/>
    </row>
    <row r="26" spans="1:7" x14ac:dyDescent="0.2">
      <c r="A26" s="1"/>
      <c r="B26" s="33" t="s">
        <v>47</v>
      </c>
      <c r="C26" s="35">
        <f t="shared" si="0"/>
        <v>206523.20749999955</v>
      </c>
      <c r="D26" s="35">
        <v>0</v>
      </c>
      <c r="E26" s="35">
        <f t="shared" si="2"/>
        <v>-68841.069166666712</v>
      </c>
      <c r="F26" s="35">
        <f t="shared" si="1"/>
        <v>137682.13833333284</v>
      </c>
      <c r="G26" s="19"/>
    </row>
    <row r="27" spans="1:7" x14ac:dyDescent="0.2">
      <c r="A27" s="1"/>
      <c r="B27" s="33" t="s">
        <v>48</v>
      </c>
      <c r="C27" s="35">
        <f t="shared" si="0"/>
        <v>137682.13833333284</v>
      </c>
      <c r="D27" s="35">
        <v>0</v>
      </c>
      <c r="E27" s="35">
        <f>E26</f>
        <v>-68841.069166666712</v>
      </c>
      <c r="F27" s="35">
        <f t="shared" si="1"/>
        <v>68841.06916666613</v>
      </c>
      <c r="G27" s="19"/>
    </row>
    <row r="28" spans="1:7" ht="13.5" thickBot="1" x14ac:dyDescent="0.25">
      <c r="A28" s="1"/>
      <c r="B28" s="33" t="s">
        <v>49</v>
      </c>
      <c r="C28" s="35">
        <f t="shared" si="0"/>
        <v>68841.06916666613</v>
      </c>
      <c r="D28" s="35">
        <v>0</v>
      </c>
      <c r="E28" s="35">
        <f>E27</f>
        <v>-68841.069166666712</v>
      </c>
      <c r="F28" s="35">
        <f>ROUND(F27+D28+E28,0)</f>
        <v>0</v>
      </c>
      <c r="G28" s="35">
        <f>(F16+F28+2*SUM(F17:F27))/24</f>
        <v>413046.41499999963</v>
      </c>
    </row>
    <row r="29" spans="1:7" x14ac:dyDescent="0.2">
      <c r="A29" s="1">
        <v>2025</v>
      </c>
      <c r="B29" s="33" t="s">
        <v>38</v>
      </c>
      <c r="C29" s="35">
        <f t="shared" si="0"/>
        <v>0</v>
      </c>
      <c r="D29" s="35">
        <v>0</v>
      </c>
      <c r="E29" s="37">
        <v>0</v>
      </c>
      <c r="F29" s="35">
        <f t="shared" si="1"/>
        <v>0</v>
      </c>
      <c r="G29" s="19"/>
    </row>
    <row r="30" spans="1:7" x14ac:dyDescent="0.2">
      <c r="A30" s="1"/>
      <c r="B30" s="33" t="s">
        <v>39</v>
      </c>
      <c r="C30" s="35">
        <f t="shared" si="0"/>
        <v>0</v>
      </c>
      <c r="D30" s="35">
        <v>0</v>
      </c>
      <c r="E30" s="38">
        <v>0</v>
      </c>
      <c r="F30" s="35">
        <f t="shared" si="1"/>
        <v>0</v>
      </c>
      <c r="G30" s="19"/>
    </row>
    <row r="31" spans="1:7" x14ac:dyDescent="0.2">
      <c r="A31" s="1"/>
      <c r="B31" s="33" t="s">
        <v>40</v>
      </c>
      <c r="C31" s="35">
        <f t="shared" si="0"/>
        <v>0</v>
      </c>
      <c r="D31" s="35">
        <v>0</v>
      </c>
      <c r="E31" s="38">
        <v>0</v>
      </c>
      <c r="F31" s="35">
        <f t="shared" si="1"/>
        <v>0</v>
      </c>
      <c r="G31" s="19"/>
    </row>
    <row r="32" spans="1:7" x14ac:dyDescent="0.2">
      <c r="A32" s="1"/>
      <c r="B32" s="33" t="s">
        <v>41</v>
      </c>
      <c r="C32" s="35">
        <f t="shared" si="0"/>
        <v>0</v>
      </c>
      <c r="D32" s="35">
        <v>0</v>
      </c>
      <c r="E32" s="38">
        <v>0</v>
      </c>
      <c r="F32" s="35">
        <f t="shared" si="1"/>
        <v>0</v>
      </c>
      <c r="G32" s="19"/>
    </row>
    <row r="33" spans="1:7" x14ac:dyDescent="0.2">
      <c r="A33" s="1"/>
      <c r="B33" s="33" t="s">
        <v>42</v>
      </c>
      <c r="C33" s="35">
        <f t="shared" si="0"/>
        <v>0</v>
      </c>
      <c r="D33" s="35">
        <v>0</v>
      </c>
      <c r="E33" s="38">
        <v>0</v>
      </c>
      <c r="F33" s="35">
        <f t="shared" si="1"/>
        <v>0</v>
      </c>
      <c r="G33" s="19"/>
    </row>
    <row r="34" spans="1:7" x14ac:dyDescent="0.2">
      <c r="A34" s="1"/>
      <c r="B34" s="33" t="s">
        <v>43</v>
      </c>
      <c r="C34" s="35">
        <f t="shared" si="0"/>
        <v>0</v>
      </c>
      <c r="D34" s="35">
        <v>0</v>
      </c>
      <c r="E34" s="38">
        <v>0</v>
      </c>
      <c r="F34" s="35">
        <f t="shared" si="1"/>
        <v>0</v>
      </c>
      <c r="G34" s="19"/>
    </row>
    <row r="35" spans="1:7" x14ac:dyDescent="0.2">
      <c r="A35" s="1"/>
      <c r="B35" s="33" t="s">
        <v>44</v>
      </c>
      <c r="C35" s="35">
        <f t="shared" si="0"/>
        <v>0</v>
      </c>
      <c r="D35" s="35">
        <v>0</v>
      </c>
      <c r="E35" s="38">
        <v>0</v>
      </c>
      <c r="F35" s="35">
        <f t="shared" si="1"/>
        <v>0</v>
      </c>
      <c r="G35" s="19"/>
    </row>
    <row r="36" spans="1:7" x14ac:dyDescent="0.2">
      <c r="A36" s="1"/>
      <c r="B36" s="33" t="s">
        <v>45</v>
      </c>
      <c r="C36" s="35">
        <f t="shared" si="0"/>
        <v>0</v>
      </c>
      <c r="D36" s="35">
        <v>0</v>
      </c>
      <c r="E36" s="38">
        <v>0</v>
      </c>
      <c r="F36" s="35">
        <f t="shared" si="1"/>
        <v>0</v>
      </c>
      <c r="G36" s="19"/>
    </row>
    <row r="37" spans="1:7" x14ac:dyDescent="0.2">
      <c r="A37" s="1"/>
      <c r="B37" s="33" t="s">
        <v>46</v>
      </c>
      <c r="C37" s="35">
        <f t="shared" si="0"/>
        <v>0</v>
      </c>
      <c r="D37" s="35">
        <v>0</v>
      </c>
      <c r="E37" s="38">
        <v>0</v>
      </c>
      <c r="F37" s="35">
        <f t="shared" si="1"/>
        <v>0</v>
      </c>
      <c r="G37" s="19"/>
    </row>
    <row r="38" spans="1:7" x14ac:dyDescent="0.2">
      <c r="A38" s="1"/>
      <c r="B38" s="33" t="s">
        <v>47</v>
      </c>
      <c r="C38" s="35">
        <f t="shared" si="0"/>
        <v>0</v>
      </c>
      <c r="D38" s="35">
        <v>0</v>
      </c>
      <c r="E38" s="38">
        <v>0</v>
      </c>
      <c r="F38" s="35">
        <f t="shared" si="1"/>
        <v>0</v>
      </c>
      <c r="G38" s="19"/>
    </row>
    <row r="39" spans="1:7" x14ac:dyDescent="0.2">
      <c r="A39" s="1"/>
      <c r="B39" s="33" t="s">
        <v>48</v>
      </c>
      <c r="C39" s="35">
        <f t="shared" si="0"/>
        <v>0</v>
      </c>
      <c r="D39" s="35">
        <v>0</v>
      </c>
      <c r="E39" s="38">
        <v>0</v>
      </c>
      <c r="F39" s="35">
        <f t="shared" si="1"/>
        <v>0</v>
      </c>
      <c r="G39" s="19"/>
    </row>
    <row r="40" spans="1:7" ht="13.5" thickBot="1" x14ac:dyDescent="0.25">
      <c r="A40" s="1"/>
      <c r="B40" s="33" t="s">
        <v>49</v>
      </c>
      <c r="C40" s="35">
        <f t="shared" si="0"/>
        <v>0</v>
      </c>
      <c r="D40" s="35">
        <v>0</v>
      </c>
      <c r="E40" s="39">
        <v>0</v>
      </c>
      <c r="F40" s="35">
        <f t="shared" si="1"/>
        <v>0</v>
      </c>
      <c r="G40" s="35">
        <f>(F28+F40+2*SUM(F29:F39))/24</f>
        <v>0</v>
      </c>
    </row>
    <row r="41" spans="1:7" x14ac:dyDescent="0.2">
      <c r="D41" s="23" t="s">
        <v>50</v>
      </c>
      <c r="E41" s="24">
        <f>SUM(E29:E40)</f>
        <v>0</v>
      </c>
      <c r="G41" s="35"/>
    </row>
  </sheetData>
  <pageMargins left="0.7" right="0.7" top="0.75" bottom="0.75" header="0.3" footer="0.3"/>
  <pageSetup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6BDAA-63F5-46CA-BF91-06D007F2B5A0}">
  <sheetPr>
    <pageSetUpPr fitToPage="1"/>
  </sheetPr>
  <dimension ref="A1:G58"/>
  <sheetViews>
    <sheetView view="pageBreakPreview" zoomScale="90" zoomScaleNormal="100" zoomScaleSheetLayoutView="90" workbookViewId="0">
      <selection activeCell="K20" sqref="K20"/>
    </sheetView>
  </sheetViews>
  <sheetFormatPr defaultRowHeight="12.75" x14ac:dyDescent="0.2"/>
  <cols>
    <col min="1" max="1" width="6.5703125" style="33" customWidth="1"/>
    <col min="2" max="2" width="16.140625" style="33" customWidth="1"/>
    <col min="3" max="4" width="16.42578125" style="33" customWidth="1"/>
    <col min="5" max="5" width="15.140625" style="33" customWidth="1"/>
    <col min="6" max="6" width="15" style="33" customWidth="1"/>
    <col min="7" max="16384" width="9.140625" style="1"/>
  </cols>
  <sheetData>
    <row r="1" spans="1:7" x14ac:dyDescent="0.2">
      <c r="A1" s="2" t="s">
        <v>0</v>
      </c>
      <c r="F1" s="15" t="s">
        <v>1</v>
      </c>
      <c r="G1" s="3" t="s">
        <v>19</v>
      </c>
    </row>
    <row r="2" spans="1:7" x14ac:dyDescent="0.2">
      <c r="A2" s="2" t="s">
        <v>2</v>
      </c>
      <c r="F2" s="1"/>
    </row>
    <row r="3" spans="1:7" x14ac:dyDescent="0.2">
      <c r="A3" s="2" t="str">
        <f>'16.1'!B4</f>
        <v>Regulatory Assets &amp; Liabilities Amortization - Year 2</v>
      </c>
      <c r="F3" s="1"/>
    </row>
    <row r="4" spans="1:7" x14ac:dyDescent="0.2">
      <c r="A4" s="16" t="s">
        <v>51</v>
      </c>
      <c r="F4" s="1"/>
    </row>
    <row r="5" spans="1:7" x14ac:dyDescent="0.2">
      <c r="A5" s="16"/>
      <c r="F5" s="1"/>
    </row>
    <row r="6" spans="1:7" x14ac:dyDescent="0.2">
      <c r="F6" s="17"/>
    </row>
    <row r="7" spans="1:7" x14ac:dyDescent="0.2">
      <c r="D7" s="34"/>
      <c r="E7" s="18" t="s">
        <v>25</v>
      </c>
      <c r="F7" s="18"/>
    </row>
    <row r="8" spans="1:7" x14ac:dyDescent="0.2">
      <c r="D8" s="34" t="s">
        <v>52</v>
      </c>
      <c r="E8" s="35">
        <v>5273956.0282760151</v>
      </c>
      <c r="F8" s="16" t="s">
        <v>53</v>
      </c>
    </row>
    <row r="9" spans="1:7" x14ac:dyDescent="0.2">
      <c r="D9" s="34" t="s">
        <v>29</v>
      </c>
      <c r="E9" s="36">
        <f>E40</f>
        <v>0</v>
      </c>
      <c r="F9" s="19"/>
    </row>
    <row r="10" spans="1:7" ht="13.5" thickBot="1" x14ac:dyDescent="0.25">
      <c r="D10" s="34" t="s">
        <v>31</v>
      </c>
      <c r="E10" s="20">
        <f>E9-E8</f>
        <v>-5273956.0282760151</v>
      </c>
      <c r="F10" s="24"/>
    </row>
    <row r="11" spans="1:7" ht="13.5" thickTop="1" x14ac:dyDescent="0.2">
      <c r="D11" s="21"/>
      <c r="E11" s="22" t="s">
        <v>32</v>
      </c>
      <c r="F11" s="22"/>
    </row>
    <row r="12" spans="1:7" x14ac:dyDescent="0.2">
      <c r="E12" s="35"/>
      <c r="F12" s="35"/>
    </row>
    <row r="13" spans="1:7" x14ac:dyDescent="0.2">
      <c r="F13" s="35"/>
    </row>
    <row r="14" spans="1:7" x14ac:dyDescent="0.2">
      <c r="A14" s="16"/>
      <c r="B14" s="16"/>
      <c r="C14" s="18" t="s">
        <v>54</v>
      </c>
      <c r="D14" s="18" t="s">
        <v>34</v>
      </c>
      <c r="E14" s="18" t="s">
        <v>25</v>
      </c>
      <c r="F14" s="18" t="s">
        <v>35</v>
      </c>
    </row>
    <row r="15" spans="1:7" x14ac:dyDescent="0.2">
      <c r="A15" s="16"/>
      <c r="B15" s="33" t="s">
        <v>37</v>
      </c>
      <c r="E15" s="18"/>
      <c r="F15" s="35">
        <v>5273956.0282760207</v>
      </c>
      <c r="G15" s="1" t="s">
        <v>53</v>
      </c>
    </row>
    <row r="16" spans="1:7" x14ac:dyDescent="0.2">
      <c r="A16" s="33">
        <v>2024</v>
      </c>
      <c r="B16" s="33" t="s">
        <v>38</v>
      </c>
      <c r="C16" s="35">
        <f t="shared" ref="C16:C39" si="0">F15</f>
        <v>5273956.0282760207</v>
      </c>
      <c r="D16" s="35">
        <v>0</v>
      </c>
      <c r="E16" s="35">
        <v>-439496.33568966802</v>
      </c>
      <c r="F16" s="35">
        <f t="shared" ref="F16:F39" si="1">C16+D16+E16</f>
        <v>4834459.692586353</v>
      </c>
    </row>
    <row r="17" spans="1:6" x14ac:dyDescent="0.2">
      <c r="B17" s="33" t="s">
        <v>39</v>
      </c>
      <c r="C17" s="35">
        <f t="shared" si="0"/>
        <v>4834459.692586353</v>
      </c>
      <c r="D17" s="35">
        <v>0</v>
      </c>
      <c r="E17" s="35">
        <f t="shared" ref="E17:E27" si="2">E16</f>
        <v>-439496.33568966802</v>
      </c>
      <c r="F17" s="35">
        <f t="shared" si="1"/>
        <v>4394963.3568966854</v>
      </c>
    </row>
    <row r="18" spans="1:6" x14ac:dyDescent="0.2">
      <c r="B18" s="33" t="s">
        <v>40</v>
      </c>
      <c r="C18" s="35">
        <f t="shared" si="0"/>
        <v>4394963.3568966854</v>
      </c>
      <c r="D18" s="35">
        <v>0</v>
      </c>
      <c r="E18" s="35">
        <f t="shared" si="2"/>
        <v>-439496.33568966802</v>
      </c>
      <c r="F18" s="35">
        <f t="shared" si="1"/>
        <v>3955467.0212070174</v>
      </c>
    </row>
    <row r="19" spans="1:6" x14ac:dyDescent="0.2">
      <c r="B19" s="33" t="s">
        <v>41</v>
      </c>
      <c r="C19" s="35">
        <f t="shared" si="0"/>
        <v>3955467.0212070174</v>
      </c>
      <c r="D19" s="35">
        <v>0</v>
      </c>
      <c r="E19" s="35">
        <f t="shared" si="2"/>
        <v>-439496.33568966802</v>
      </c>
      <c r="F19" s="35">
        <f t="shared" si="1"/>
        <v>3515970.6855173493</v>
      </c>
    </row>
    <row r="20" spans="1:6" x14ac:dyDescent="0.2">
      <c r="B20" s="33" t="s">
        <v>42</v>
      </c>
      <c r="C20" s="35">
        <f t="shared" si="0"/>
        <v>3515970.6855173493</v>
      </c>
      <c r="D20" s="35">
        <v>0</v>
      </c>
      <c r="E20" s="35">
        <f t="shared" si="2"/>
        <v>-439496.33568966802</v>
      </c>
      <c r="F20" s="35">
        <f t="shared" si="1"/>
        <v>3076474.3498276812</v>
      </c>
    </row>
    <row r="21" spans="1:6" x14ac:dyDescent="0.2">
      <c r="A21" s="1"/>
      <c r="B21" s="33" t="s">
        <v>43</v>
      </c>
      <c r="C21" s="35">
        <f t="shared" si="0"/>
        <v>3076474.3498276812</v>
      </c>
      <c r="D21" s="35">
        <v>0</v>
      </c>
      <c r="E21" s="35">
        <f t="shared" si="2"/>
        <v>-439496.33568966802</v>
      </c>
      <c r="F21" s="35">
        <f t="shared" si="1"/>
        <v>2636978.0141380131</v>
      </c>
    </row>
    <row r="22" spans="1:6" x14ac:dyDescent="0.2">
      <c r="A22" s="1"/>
      <c r="B22" s="33" t="s">
        <v>44</v>
      </c>
      <c r="C22" s="35">
        <f t="shared" si="0"/>
        <v>2636978.0141380131</v>
      </c>
      <c r="D22" s="35">
        <v>0</v>
      </c>
      <c r="E22" s="35">
        <f t="shared" si="2"/>
        <v>-439496.33568966802</v>
      </c>
      <c r="F22" s="35">
        <f t="shared" si="1"/>
        <v>2197481.678448345</v>
      </c>
    </row>
    <row r="23" spans="1:6" x14ac:dyDescent="0.2">
      <c r="A23" s="1"/>
      <c r="B23" s="33" t="s">
        <v>45</v>
      </c>
      <c r="C23" s="35">
        <f t="shared" si="0"/>
        <v>2197481.678448345</v>
      </c>
      <c r="D23" s="35">
        <v>0</v>
      </c>
      <c r="E23" s="35">
        <f t="shared" si="2"/>
        <v>-439496.33568966802</v>
      </c>
      <c r="F23" s="35">
        <f t="shared" si="1"/>
        <v>1757985.342758677</v>
      </c>
    </row>
    <row r="24" spans="1:6" x14ac:dyDescent="0.2">
      <c r="A24" s="1"/>
      <c r="B24" s="33" t="s">
        <v>46</v>
      </c>
      <c r="C24" s="35">
        <f t="shared" si="0"/>
        <v>1757985.342758677</v>
      </c>
      <c r="D24" s="35">
        <v>0</v>
      </c>
      <c r="E24" s="35">
        <f t="shared" si="2"/>
        <v>-439496.33568966802</v>
      </c>
      <c r="F24" s="35">
        <f t="shared" si="1"/>
        <v>1318489.0070690089</v>
      </c>
    </row>
    <row r="25" spans="1:6" x14ac:dyDescent="0.2">
      <c r="A25" s="1"/>
      <c r="B25" s="33" t="s">
        <v>47</v>
      </c>
      <c r="C25" s="35">
        <f t="shared" si="0"/>
        <v>1318489.0070690089</v>
      </c>
      <c r="D25" s="35">
        <v>0</v>
      </c>
      <c r="E25" s="35">
        <f t="shared" si="2"/>
        <v>-439496.33568966802</v>
      </c>
      <c r="F25" s="35">
        <f t="shared" si="1"/>
        <v>878992.67137934081</v>
      </c>
    </row>
    <row r="26" spans="1:6" x14ac:dyDescent="0.2">
      <c r="A26" s="1"/>
      <c r="B26" s="33" t="s">
        <v>48</v>
      </c>
      <c r="C26" s="35">
        <f t="shared" si="0"/>
        <v>878992.67137934081</v>
      </c>
      <c r="D26" s="35">
        <v>0</v>
      </c>
      <c r="E26" s="35">
        <f t="shared" si="2"/>
        <v>-439496.33568966802</v>
      </c>
      <c r="F26" s="35">
        <f t="shared" si="1"/>
        <v>439496.33568967279</v>
      </c>
    </row>
    <row r="27" spans="1:6" ht="13.5" thickBot="1" x14ac:dyDescent="0.25">
      <c r="A27" s="1"/>
      <c r="B27" s="33" t="s">
        <v>49</v>
      </c>
      <c r="C27" s="35">
        <f t="shared" si="0"/>
        <v>439496.33568967279</v>
      </c>
      <c r="D27" s="35">
        <v>0</v>
      </c>
      <c r="E27" s="35">
        <f t="shared" si="2"/>
        <v>-439496.33568966802</v>
      </c>
      <c r="F27" s="35">
        <f>ROUND(C27+D27+E27,0)</f>
        <v>0</v>
      </c>
    </row>
    <row r="28" spans="1:6" x14ac:dyDescent="0.2">
      <c r="A28" s="1">
        <v>2025</v>
      </c>
      <c r="B28" s="33" t="s">
        <v>38</v>
      </c>
      <c r="C28" s="35">
        <f t="shared" si="0"/>
        <v>0</v>
      </c>
      <c r="D28" s="35">
        <v>0</v>
      </c>
      <c r="E28" s="37">
        <v>0</v>
      </c>
      <c r="F28" s="35">
        <f t="shared" si="1"/>
        <v>0</v>
      </c>
    </row>
    <row r="29" spans="1:6" x14ac:dyDescent="0.2">
      <c r="A29" s="1"/>
      <c r="B29" s="33" t="s">
        <v>39</v>
      </c>
      <c r="C29" s="35">
        <f t="shared" si="0"/>
        <v>0</v>
      </c>
      <c r="D29" s="35">
        <v>0</v>
      </c>
      <c r="E29" s="38">
        <v>0</v>
      </c>
      <c r="F29" s="35">
        <f t="shared" si="1"/>
        <v>0</v>
      </c>
    </row>
    <row r="30" spans="1:6" x14ac:dyDescent="0.2">
      <c r="A30" s="1"/>
      <c r="B30" s="33" t="s">
        <v>40</v>
      </c>
      <c r="C30" s="35">
        <f t="shared" si="0"/>
        <v>0</v>
      </c>
      <c r="D30" s="35">
        <v>0</v>
      </c>
      <c r="E30" s="38">
        <v>0</v>
      </c>
      <c r="F30" s="35">
        <f t="shared" si="1"/>
        <v>0</v>
      </c>
    </row>
    <row r="31" spans="1:6" x14ac:dyDescent="0.2">
      <c r="A31" s="1"/>
      <c r="B31" s="33" t="s">
        <v>41</v>
      </c>
      <c r="C31" s="35">
        <f t="shared" si="0"/>
        <v>0</v>
      </c>
      <c r="D31" s="35">
        <v>0</v>
      </c>
      <c r="E31" s="38">
        <v>0</v>
      </c>
      <c r="F31" s="35">
        <f t="shared" si="1"/>
        <v>0</v>
      </c>
    </row>
    <row r="32" spans="1:6" x14ac:dyDescent="0.2">
      <c r="A32" s="1"/>
      <c r="B32" s="33" t="s">
        <v>42</v>
      </c>
      <c r="C32" s="35">
        <f t="shared" si="0"/>
        <v>0</v>
      </c>
      <c r="D32" s="35">
        <v>0</v>
      </c>
      <c r="E32" s="38">
        <v>0</v>
      </c>
      <c r="F32" s="35">
        <f t="shared" si="1"/>
        <v>0</v>
      </c>
    </row>
    <row r="33" spans="1:6" x14ac:dyDescent="0.2">
      <c r="A33" s="1"/>
      <c r="B33" s="33" t="s">
        <v>43</v>
      </c>
      <c r="C33" s="35">
        <f t="shared" si="0"/>
        <v>0</v>
      </c>
      <c r="D33" s="35">
        <v>0</v>
      </c>
      <c r="E33" s="38">
        <v>0</v>
      </c>
      <c r="F33" s="35">
        <f t="shared" si="1"/>
        <v>0</v>
      </c>
    </row>
    <row r="34" spans="1:6" x14ac:dyDescent="0.2">
      <c r="A34" s="1"/>
      <c r="B34" s="33" t="s">
        <v>44</v>
      </c>
      <c r="C34" s="35">
        <f t="shared" si="0"/>
        <v>0</v>
      </c>
      <c r="D34" s="35">
        <v>0</v>
      </c>
      <c r="E34" s="38">
        <v>0</v>
      </c>
      <c r="F34" s="35">
        <f t="shared" si="1"/>
        <v>0</v>
      </c>
    </row>
    <row r="35" spans="1:6" x14ac:dyDescent="0.2">
      <c r="A35" s="1"/>
      <c r="B35" s="33" t="s">
        <v>45</v>
      </c>
      <c r="C35" s="35">
        <f t="shared" si="0"/>
        <v>0</v>
      </c>
      <c r="D35" s="35">
        <v>0</v>
      </c>
      <c r="E35" s="38">
        <v>0</v>
      </c>
      <c r="F35" s="35">
        <f t="shared" si="1"/>
        <v>0</v>
      </c>
    </row>
    <row r="36" spans="1:6" x14ac:dyDescent="0.2">
      <c r="A36" s="1"/>
      <c r="B36" s="33" t="s">
        <v>46</v>
      </c>
      <c r="C36" s="35">
        <f t="shared" si="0"/>
        <v>0</v>
      </c>
      <c r="D36" s="35">
        <v>0</v>
      </c>
      <c r="E36" s="38">
        <v>0</v>
      </c>
      <c r="F36" s="35">
        <f t="shared" si="1"/>
        <v>0</v>
      </c>
    </row>
    <row r="37" spans="1:6" x14ac:dyDescent="0.2">
      <c r="A37" s="1"/>
      <c r="B37" s="33" t="s">
        <v>47</v>
      </c>
      <c r="C37" s="35">
        <f t="shared" si="0"/>
        <v>0</v>
      </c>
      <c r="D37" s="35">
        <v>0</v>
      </c>
      <c r="E37" s="38">
        <v>0</v>
      </c>
      <c r="F37" s="35">
        <f t="shared" si="1"/>
        <v>0</v>
      </c>
    </row>
    <row r="38" spans="1:6" x14ac:dyDescent="0.2">
      <c r="A38" s="1"/>
      <c r="B38" s="33" t="s">
        <v>48</v>
      </c>
      <c r="C38" s="35">
        <f t="shared" si="0"/>
        <v>0</v>
      </c>
      <c r="D38" s="35">
        <v>0</v>
      </c>
      <c r="E38" s="38">
        <v>0</v>
      </c>
      <c r="F38" s="35">
        <f t="shared" si="1"/>
        <v>0</v>
      </c>
    </row>
    <row r="39" spans="1:6" ht="13.5" thickBot="1" x14ac:dyDescent="0.25">
      <c r="B39" s="33" t="s">
        <v>49</v>
      </c>
      <c r="C39" s="35">
        <f t="shared" si="0"/>
        <v>0</v>
      </c>
      <c r="D39" s="35">
        <v>0</v>
      </c>
      <c r="E39" s="39">
        <v>0</v>
      </c>
      <c r="F39" s="35">
        <f t="shared" si="1"/>
        <v>0</v>
      </c>
    </row>
    <row r="40" spans="1:6" x14ac:dyDescent="0.2">
      <c r="D40" s="23" t="s">
        <v>50</v>
      </c>
      <c r="E40" s="24">
        <f>SUM(E28:E39)</f>
        <v>0</v>
      </c>
      <c r="F40" s="35"/>
    </row>
    <row r="41" spans="1:6" x14ac:dyDescent="0.2">
      <c r="C41" s="35"/>
      <c r="D41" s="35"/>
      <c r="E41" s="35"/>
    </row>
    <row r="42" spans="1:6" x14ac:dyDescent="0.2">
      <c r="C42" s="35"/>
      <c r="D42" s="35"/>
      <c r="E42" s="35"/>
    </row>
    <row r="43" spans="1:6" x14ac:dyDescent="0.2">
      <c r="C43" s="35"/>
      <c r="D43" s="35"/>
      <c r="E43" s="35"/>
      <c r="F43" s="16"/>
    </row>
    <row r="44" spans="1:6" x14ac:dyDescent="0.2">
      <c r="C44" s="35"/>
      <c r="D44" s="35"/>
      <c r="E44" s="35"/>
    </row>
    <row r="45" spans="1:6" x14ac:dyDescent="0.2">
      <c r="C45" s="35"/>
      <c r="D45" s="35"/>
      <c r="E45" s="35"/>
    </row>
    <row r="46" spans="1:6" x14ac:dyDescent="0.2">
      <c r="C46" s="35"/>
      <c r="D46" s="35"/>
      <c r="E46" s="35"/>
    </row>
    <row r="47" spans="1:6" x14ac:dyDescent="0.2">
      <c r="C47" s="35"/>
      <c r="D47" s="35"/>
      <c r="E47" s="35"/>
    </row>
    <row r="48" spans="1:6" x14ac:dyDescent="0.2">
      <c r="C48" s="35"/>
      <c r="D48" s="35"/>
      <c r="E48" s="35"/>
    </row>
    <row r="49" spans="3:6" x14ac:dyDescent="0.2">
      <c r="C49" s="35"/>
      <c r="D49" s="35"/>
      <c r="E49" s="35"/>
      <c r="F49" s="16"/>
    </row>
    <row r="50" spans="3:6" x14ac:dyDescent="0.2">
      <c r="C50" s="35"/>
      <c r="D50" s="35"/>
      <c r="E50" s="35"/>
      <c r="F50" s="25"/>
    </row>
    <row r="51" spans="3:6" x14ac:dyDescent="0.2">
      <c r="C51" s="34"/>
      <c r="D51" s="34"/>
      <c r="E51" s="35"/>
      <c r="F51" s="25"/>
    </row>
    <row r="52" spans="3:6" x14ac:dyDescent="0.2">
      <c r="C52" s="35"/>
      <c r="D52" s="35"/>
      <c r="E52" s="35"/>
      <c r="F52" s="35"/>
    </row>
    <row r="53" spans="3:6" ht="15" x14ac:dyDescent="0.35">
      <c r="C53" s="26"/>
      <c r="D53" s="26"/>
      <c r="E53" s="27"/>
      <c r="F53" s="28"/>
    </row>
    <row r="54" spans="3:6" x14ac:dyDescent="0.2">
      <c r="C54" s="29"/>
      <c r="D54" s="29"/>
      <c r="E54" s="28"/>
      <c r="F54" s="29"/>
    </row>
    <row r="55" spans="3:6" x14ac:dyDescent="0.2">
      <c r="C55" s="30"/>
      <c r="D55" s="30"/>
      <c r="E55" s="28"/>
      <c r="F55" s="28"/>
    </row>
    <row r="56" spans="3:6" x14ac:dyDescent="0.2">
      <c r="C56" s="28"/>
      <c r="D56" s="28"/>
      <c r="E56" s="28"/>
      <c r="F56" s="28"/>
    </row>
    <row r="57" spans="3:6" x14ac:dyDescent="0.2">
      <c r="C57" s="29"/>
      <c r="D57" s="29"/>
      <c r="E57" s="28"/>
      <c r="F57" s="28"/>
    </row>
    <row r="58" spans="3:6" x14ac:dyDescent="0.2">
      <c r="C58" s="30"/>
      <c r="D58" s="30"/>
      <c r="E58" s="28"/>
      <c r="F58" s="28"/>
    </row>
  </sheetData>
  <pageMargins left="0.7" right="0.7" top="0.75" bottom="0.75" header="0.3" footer="0.3"/>
  <pageSetup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84E98-FD5F-4F75-A76E-068804B541D8}">
  <sheetPr>
    <pageSetUpPr fitToPage="1"/>
  </sheetPr>
  <dimension ref="A1:G42"/>
  <sheetViews>
    <sheetView view="pageBreakPreview" zoomScale="90" zoomScaleNormal="100" zoomScaleSheetLayoutView="90" workbookViewId="0">
      <selection activeCell="K20" sqref="K20"/>
    </sheetView>
  </sheetViews>
  <sheetFormatPr defaultRowHeight="12.75" x14ac:dyDescent="0.2"/>
  <cols>
    <col min="1" max="1" width="6.85546875" style="33" customWidth="1"/>
    <col min="2" max="2" width="13.85546875" style="33" customWidth="1"/>
    <col min="3" max="3" width="17.85546875" style="33" customWidth="1"/>
    <col min="4" max="4" width="14.42578125" style="33" customWidth="1"/>
    <col min="5" max="5" width="14" style="33" customWidth="1"/>
    <col min="6" max="6" width="13.5703125" style="33" customWidth="1"/>
    <col min="7" max="7" width="13" style="33" bestFit="1" customWidth="1"/>
    <col min="8" max="16384" width="9.140625" style="1"/>
  </cols>
  <sheetData>
    <row r="1" spans="1:7" x14ac:dyDescent="0.2">
      <c r="A1" s="2" t="s">
        <v>0</v>
      </c>
      <c r="F1" s="15" t="s">
        <v>1</v>
      </c>
      <c r="G1" s="3" t="s">
        <v>20</v>
      </c>
    </row>
    <row r="2" spans="1:7" x14ac:dyDescent="0.2">
      <c r="A2" s="2" t="s">
        <v>2</v>
      </c>
      <c r="G2" s="1"/>
    </row>
    <row r="3" spans="1:7" x14ac:dyDescent="0.2">
      <c r="A3" s="2" t="str">
        <f>'16.1'!B4</f>
        <v>Regulatory Assets &amp; Liabilities Amortization - Year 2</v>
      </c>
      <c r="G3" s="1"/>
    </row>
    <row r="4" spans="1:7" x14ac:dyDescent="0.2">
      <c r="A4" s="16" t="s">
        <v>55</v>
      </c>
      <c r="G4" s="1"/>
    </row>
    <row r="5" spans="1:7" x14ac:dyDescent="0.2">
      <c r="A5" s="16"/>
      <c r="G5" s="1"/>
    </row>
    <row r="6" spans="1:7" x14ac:dyDescent="0.2">
      <c r="G6" s="1"/>
    </row>
    <row r="7" spans="1:7" x14ac:dyDescent="0.2">
      <c r="D7" s="34"/>
      <c r="E7" s="18" t="s">
        <v>25</v>
      </c>
      <c r="F7" s="18"/>
      <c r="G7" s="31"/>
    </row>
    <row r="8" spans="1:7" x14ac:dyDescent="0.2">
      <c r="D8" s="34" t="s">
        <v>27</v>
      </c>
      <c r="E8" s="35">
        <v>911208.99240238813</v>
      </c>
      <c r="F8" s="16" t="s">
        <v>56</v>
      </c>
      <c r="G8" s="19"/>
    </row>
    <row r="9" spans="1:7" x14ac:dyDescent="0.2">
      <c r="D9" s="34" t="s">
        <v>29</v>
      </c>
      <c r="E9" s="36">
        <f>E40</f>
        <v>0</v>
      </c>
      <c r="F9" s="35"/>
      <c r="G9" s="19"/>
    </row>
    <row r="10" spans="1:7" ht="13.5" thickBot="1" x14ac:dyDescent="0.25">
      <c r="D10" s="34" t="s">
        <v>31</v>
      </c>
      <c r="E10" s="20">
        <f>E9-E8</f>
        <v>-911208.99240238813</v>
      </c>
      <c r="F10" s="24"/>
      <c r="G10" s="24"/>
    </row>
    <row r="11" spans="1:7" ht="13.5" thickTop="1" x14ac:dyDescent="0.2">
      <c r="D11" s="21"/>
      <c r="E11" s="22" t="s">
        <v>32</v>
      </c>
      <c r="F11" s="22"/>
      <c r="G11" s="22"/>
    </row>
    <row r="12" spans="1:7" x14ac:dyDescent="0.2">
      <c r="D12" s="35"/>
      <c r="E12" s="35"/>
      <c r="F12" s="35"/>
      <c r="G12" s="35"/>
    </row>
    <row r="13" spans="1:7" x14ac:dyDescent="0.2">
      <c r="D13" s="35"/>
      <c r="E13" s="35"/>
      <c r="F13" s="35"/>
    </row>
    <row r="14" spans="1:7" ht="14.25" x14ac:dyDescent="0.2">
      <c r="A14" s="16"/>
      <c r="B14" s="16"/>
      <c r="C14" s="18" t="s">
        <v>54</v>
      </c>
      <c r="D14" s="18" t="s">
        <v>34</v>
      </c>
      <c r="E14" s="18" t="s">
        <v>25</v>
      </c>
      <c r="F14" s="18" t="s">
        <v>57</v>
      </c>
      <c r="G14" s="18" t="s">
        <v>35</v>
      </c>
    </row>
    <row r="15" spans="1:7" x14ac:dyDescent="0.2">
      <c r="B15" s="33" t="s">
        <v>37</v>
      </c>
      <c r="C15" s="35"/>
      <c r="D15" s="35"/>
      <c r="E15" s="35"/>
      <c r="F15" s="35"/>
      <c r="G15" s="35">
        <v>878498.24934837699</v>
      </c>
    </row>
    <row r="16" spans="1:7" x14ac:dyDescent="0.2">
      <c r="A16" s="33">
        <v>2024</v>
      </c>
      <c r="B16" s="33" t="s">
        <v>38</v>
      </c>
      <c r="C16" s="35">
        <f t="shared" ref="C16:C39" si="0">G15</f>
        <v>878498.24934837699</v>
      </c>
      <c r="D16" s="35">
        <v>0</v>
      </c>
      <c r="E16" s="35">
        <v>-75934.082700199026</v>
      </c>
      <c r="F16" s="35">
        <f t="shared" ref="F16:F39" si="1">(C16+0.5*(D16-E16))*0.0631/12</f>
        <v>4819.0799869228222</v>
      </c>
      <c r="G16" s="35">
        <f t="shared" ref="G16:G39" si="2">+C16+D16+F16+E16</f>
        <v>807383.2466351008</v>
      </c>
    </row>
    <row r="17" spans="1:7" x14ac:dyDescent="0.2">
      <c r="B17" s="33" t="s">
        <v>39</v>
      </c>
      <c r="C17" s="35">
        <f t="shared" si="0"/>
        <v>807383.2466351008</v>
      </c>
      <c r="D17" s="35">
        <v>0</v>
      </c>
      <c r="E17" s="35">
        <f t="shared" ref="E17:E27" si="3">E16</f>
        <v>-75934.082700199026</v>
      </c>
      <c r="F17" s="35">
        <f t="shared" si="1"/>
        <v>4445.1335976555119</v>
      </c>
      <c r="G17" s="35">
        <f t="shared" si="2"/>
        <v>735894.29753255728</v>
      </c>
    </row>
    <row r="18" spans="1:7" x14ac:dyDescent="0.2">
      <c r="B18" s="33" t="s">
        <v>40</v>
      </c>
      <c r="C18" s="35">
        <f t="shared" si="0"/>
        <v>735894.29753255728</v>
      </c>
      <c r="D18" s="35">
        <v>0</v>
      </c>
      <c r="E18" s="35">
        <f t="shared" si="3"/>
        <v>-75934.082700199026</v>
      </c>
      <c r="F18" s="35">
        <f t="shared" si="1"/>
        <v>4069.2208736246371</v>
      </c>
      <c r="G18" s="35">
        <f t="shared" si="2"/>
        <v>664029.43570598296</v>
      </c>
    </row>
    <row r="19" spans="1:7" x14ac:dyDescent="0.2">
      <c r="B19" s="33" t="s">
        <v>41</v>
      </c>
      <c r="C19" s="35">
        <f t="shared" si="0"/>
        <v>664029.43570598296</v>
      </c>
      <c r="D19" s="35">
        <v>0</v>
      </c>
      <c r="E19" s="35">
        <f t="shared" si="3"/>
        <v>-75934.082700199026</v>
      </c>
      <c r="F19" s="35">
        <f t="shared" si="1"/>
        <v>3691.3314751865673</v>
      </c>
      <c r="G19" s="35">
        <f t="shared" si="2"/>
        <v>591786.68448097049</v>
      </c>
    </row>
    <row r="20" spans="1:7" x14ac:dyDescent="0.2">
      <c r="B20" s="33" t="s">
        <v>42</v>
      </c>
      <c r="C20" s="35">
        <f t="shared" si="0"/>
        <v>591786.68448097049</v>
      </c>
      <c r="D20" s="35">
        <v>0</v>
      </c>
      <c r="E20" s="35">
        <f t="shared" si="3"/>
        <v>-75934.082700199026</v>
      </c>
      <c r="F20" s="35">
        <f t="shared" si="1"/>
        <v>3311.4550083283762</v>
      </c>
      <c r="G20" s="35">
        <f t="shared" si="2"/>
        <v>519164.05678909988</v>
      </c>
    </row>
    <row r="21" spans="1:7" x14ac:dyDescent="0.2">
      <c r="B21" s="33" t="s">
        <v>43</v>
      </c>
      <c r="C21" s="35">
        <f t="shared" si="0"/>
        <v>519164.05678909988</v>
      </c>
      <c r="D21" s="35">
        <v>0</v>
      </c>
      <c r="E21" s="35">
        <f t="shared" si="3"/>
        <v>-75934.082700199026</v>
      </c>
      <c r="F21" s="35">
        <f t="shared" si="1"/>
        <v>2929.5810243819574</v>
      </c>
      <c r="G21" s="35">
        <f t="shared" si="2"/>
        <v>446159.55511328281</v>
      </c>
    </row>
    <row r="22" spans="1:7" x14ac:dyDescent="0.2">
      <c r="B22" s="33" t="s">
        <v>44</v>
      </c>
      <c r="C22" s="35">
        <f t="shared" si="0"/>
        <v>446159.55511328281</v>
      </c>
      <c r="D22" s="35">
        <v>0</v>
      </c>
      <c r="E22" s="35">
        <f t="shared" si="3"/>
        <v>-75934.082700199026</v>
      </c>
      <c r="F22" s="35">
        <f t="shared" si="1"/>
        <v>2545.699019736619</v>
      </c>
      <c r="G22" s="35">
        <f t="shared" si="2"/>
        <v>372771.17143282038</v>
      </c>
    </row>
    <row r="23" spans="1:7" x14ac:dyDescent="0.2">
      <c r="B23" s="33" t="s">
        <v>45</v>
      </c>
      <c r="C23" s="35">
        <f t="shared" si="0"/>
        <v>372771.17143282038</v>
      </c>
      <c r="D23" s="35">
        <v>0</v>
      </c>
      <c r="E23" s="35">
        <f t="shared" si="3"/>
        <v>-75934.082700199026</v>
      </c>
      <c r="F23" s="35">
        <f t="shared" si="1"/>
        <v>2159.7984355501872</v>
      </c>
      <c r="G23" s="35">
        <f t="shared" si="2"/>
        <v>298996.88716817152</v>
      </c>
    </row>
    <row r="24" spans="1:7" x14ac:dyDescent="0.2">
      <c r="B24" s="33" t="s">
        <v>46</v>
      </c>
      <c r="C24" s="35">
        <f t="shared" si="0"/>
        <v>298996.88716817152</v>
      </c>
      <c r="D24" s="35">
        <v>0</v>
      </c>
      <c r="E24" s="35">
        <f t="shared" si="3"/>
        <v>-75934.082700199026</v>
      </c>
      <c r="F24" s="35">
        <f t="shared" si="1"/>
        <v>1771.8686574585752</v>
      </c>
      <c r="G24" s="35">
        <f t="shared" si="2"/>
        <v>224834.67312543106</v>
      </c>
    </row>
    <row r="25" spans="1:7" x14ac:dyDescent="0.2">
      <c r="B25" s="33" t="s">
        <v>47</v>
      </c>
      <c r="C25" s="35">
        <f t="shared" si="0"/>
        <v>224834.67312543106</v>
      </c>
      <c r="D25" s="35">
        <v>0</v>
      </c>
      <c r="E25" s="35">
        <f t="shared" si="3"/>
        <v>-75934.082700199026</v>
      </c>
      <c r="F25" s="35">
        <f t="shared" si="1"/>
        <v>1381.8990152838314</v>
      </c>
      <c r="G25" s="35">
        <f t="shared" si="2"/>
        <v>150282.48944051587</v>
      </c>
    </row>
    <row r="26" spans="1:7" x14ac:dyDescent="0.2">
      <c r="B26" s="33" t="s">
        <v>48</v>
      </c>
      <c r="C26" s="35">
        <f t="shared" si="0"/>
        <v>150282.48944051587</v>
      </c>
      <c r="D26" s="35">
        <v>0</v>
      </c>
      <c r="E26" s="35">
        <f t="shared" si="3"/>
        <v>-75934.082700199026</v>
      </c>
      <c r="F26" s="35">
        <f t="shared" si="1"/>
        <v>989.8787827406527</v>
      </c>
      <c r="G26" s="35">
        <f t="shared" si="2"/>
        <v>75338.285523057493</v>
      </c>
    </row>
    <row r="27" spans="1:7" ht="13.5" thickBot="1" x14ac:dyDescent="0.25">
      <c r="B27" s="33" t="s">
        <v>49</v>
      </c>
      <c r="C27" s="35">
        <f t="shared" si="0"/>
        <v>75338.285523057493</v>
      </c>
      <c r="D27" s="35">
        <v>0</v>
      </c>
      <c r="E27" s="35">
        <f t="shared" si="3"/>
        <v>-75934.082700199026</v>
      </c>
      <c r="F27" s="35">
        <f t="shared" si="1"/>
        <v>595.79717714135052</v>
      </c>
      <c r="G27" s="35">
        <f>ROUND(+C27+D27+F27+E27,0)</f>
        <v>0</v>
      </c>
    </row>
    <row r="28" spans="1:7" x14ac:dyDescent="0.2">
      <c r="A28" s="33">
        <v>2025</v>
      </c>
      <c r="B28" s="33" t="s">
        <v>38</v>
      </c>
      <c r="C28" s="35">
        <f>G27</f>
        <v>0</v>
      </c>
      <c r="D28" s="35">
        <v>0</v>
      </c>
      <c r="E28" s="37">
        <v>0</v>
      </c>
      <c r="F28" s="35">
        <f t="shared" si="1"/>
        <v>0</v>
      </c>
      <c r="G28" s="35">
        <f t="shared" si="2"/>
        <v>0</v>
      </c>
    </row>
    <row r="29" spans="1:7" x14ac:dyDescent="0.2">
      <c r="B29" s="33" t="s">
        <v>39</v>
      </c>
      <c r="C29" s="35">
        <f t="shared" si="0"/>
        <v>0</v>
      </c>
      <c r="D29" s="35">
        <v>0</v>
      </c>
      <c r="E29" s="38">
        <v>0</v>
      </c>
      <c r="F29" s="35">
        <f t="shared" si="1"/>
        <v>0</v>
      </c>
      <c r="G29" s="35">
        <f t="shared" si="2"/>
        <v>0</v>
      </c>
    </row>
    <row r="30" spans="1:7" x14ac:dyDescent="0.2">
      <c r="B30" s="33" t="s">
        <v>40</v>
      </c>
      <c r="C30" s="35">
        <f t="shared" si="0"/>
        <v>0</v>
      </c>
      <c r="D30" s="35">
        <v>0</v>
      </c>
      <c r="E30" s="38">
        <v>0</v>
      </c>
      <c r="F30" s="35">
        <f t="shared" si="1"/>
        <v>0</v>
      </c>
      <c r="G30" s="35">
        <f t="shared" si="2"/>
        <v>0</v>
      </c>
    </row>
    <row r="31" spans="1:7" x14ac:dyDescent="0.2">
      <c r="B31" s="33" t="s">
        <v>41</v>
      </c>
      <c r="C31" s="35">
        <f t="shared" si="0"/>
        <v>0</v>
      </c>
      <c r="D31" s="35">
        <v>0</v>
      </c>
      <c r="E31" s="38">
        <v>0</v>
      </c>
      <c r="F31" s="35">
        <f t="shared" si="1"/>
        <v>0</v>
      </c>
      <c r="G31" s="35">
        <f t="shared" si="2"/>
        <v>0</v>
      </c>
    </row>
    <row r="32" spans="1:7" x14ac:dyDescent="0.2">
      <c r="B32" s="33" t="s">
        <v>42</v>
      </c>
      <c r="C32" s="35">
        <f t="shared" si="0"/>
        <v>0</v>
      </c>
      <c r="D32" s="35">
        <v>0</v>
      </c>
      <c r="E32" s="38">
        <v>0</v>
      </c>
      <c r="F32" s="35">
        <f t="shared" si="1"/>
        <v>0</v>
      </c>
      <c r="G32" s="35">
        <f t="shared" si="2"/>
        <v>0</v>
      </c>
    </row>
    <row r="33" spans="1:7" x14ac:dyDescent="0.2">
      <c r="B33" s="33" t="s">
        <v>43</v>
      </c>
      <c r="C33" s="35">
        <f t="shared" si="0"/>
        <v>0</v>
      </c>
      <c r="D33" s="35">
        <v>0</v>
      </c>
      <c r="E33" s="38">
        <v>0</v>
      </c>
      <c r="F33" s="35">
        <f t="shared" si="1"/>
        <v>0</v>
      </c>
      <c r="G33" s="35">
        <f t="shared" si="2"/>
        <v>0</v>
      </c>
    </row>
    <row r="34" spans="1:7" x14ac:dyDescent="0.2">
      <c r="B34" s="33" t="s">
        <v>44</v>
      </c>
      <c r="C34" s="35">
        <f t="shared" si="0"/>
        <v>0</v>
      </c>
      <c r="D34" s="35">
        <v>0</v>
      </c>
      <c r="E34" s="38">
        <v>0</v>
      </c>
      <c r="F34" s="35">
        <f t="shared" si="1"/>
        <v>0</v>
      </c>
      <c r="G34" s="35">
        <f t="shared" si="2"/>
        <v>0</v>
      </c>
    </row>
    <row r="35" spans="1:7" x14ac:dyDescent="0.2">
      <c r="B35" s="33" t="s">
        <v>45</v>
      </c>
      <c r="C35" s="35">
        <f t="shared" si="0"/>
        <v>0</v>
      </c>
      <c r="D35" s="35">
        <v>0</v>
      </c>
      <c r="E35" s="38">
        <v>0</v>
      </c>
      <c r="F35" s="35">
        <f t="shared" si="1"/>
        <v>0</v>
      </c>
      <c r="G35" s="35">
        <f t="shared" si="2"/>
        <v>0</v>
      </c>
    </row>
    <row r="36" spans="1:7" x14ac:dyDescent="0.2">
      <c r="B36" s="33" t="s">
        <v>46</v>
      </c>
      <c r="C36" s="35">
        <f t="shared" si="0"/>
        <v>0</v>
      </c>
      <c r="D36" s="35">
        <v>0</v>
      </c>
      <c r="E36" s="38">
        <v>0</v>
      </c>
      <c r="F36" s="35">
        <f t="shared" si="1"/>
        <v>0</v>
      </c>
      <c r="G36" s="35">
        <f t="shared" si="2"/>
        <v>0</v>
      </c>
    </row>
    <row r="37" spans="1:7" x14ac:dyDescent="0.2">
      <c r="B37" s="33" t="s">
        <v>47</v>
      </c>
      <c r="C37" s="35">
        <f t="shared" si="0"/>
        <v>0</v>
      </c>
      <c r="D37" s="35">
        <v>0</v>
      </c>
      <c r="E37" s="38">
        <v>0</v>
      </c>
      <c r="F37" s="35">
        <f t="shared" si="1"/>
        <v>0</v>
      </c>
      <c r="G37" s="35">
        <f t="shared" si="2"/>
        <v>0</v>
      </c>
    </row>
    <row r="38" spans="1:7" x14ac:dyDescent="0.2">
      <c r="B38" s="33" t="s">
        <v>48</v>
      </c>
      <c r="C38" s="35">
        <f t="shared" si="0"/>
        <v>0</v>
      </c>
      <c r="D38" s="35">
        <v>0</v>
      </c>
      <c r="E38" s="38">
        <v>0</v>
      </c>
      <c r="F38" s="35">
        <f t="shared" si="1"/>
        <v>0</v>
      </c>
      <c r="G38" s="35">
        <f t="shared" si="2"/>
        <v>0</v>
      </c>
    </row>
    <row r="39" spans="1:7" ht="13.5" thickBot="1" x14ac:dyDescent="0.25">
      <c r="B39" s="33" t="s">
        <v>49</v>
      </c>
      <c r="C39" s="35">
        <f t="shared" si="0"/>
        <v>0</v>
      </c>
      <c r="D39" s="35">
        <v>0</v>
      </c>
      <c r="E39" s="39">
        <v>0</v>
      </c>
      <c r="F39" s="35">
        <f t="shared" si="1"/>
        <v>0</v>
      </c>
      <c r="G39" s="35">
        <f t="shared" si="2"/>
        <v>0</v>
      </c>
    </row>
    <row r="40" spans="1:7" x14ac:dyDescent="0.2">
      <c r="D40" s="23" t="s">
        <v>50</v>
      </c>
      <c r="E40" s="19">
        <f>SUM(E28:E39)</f>
        <v>0</v>
      </c>
      <c r="F40" s="35"/>
      <c r="G40" s="35"/>
    </row>
    <row r="41" spans="1:7" x14ac:dyDescent="0.2">
      <c r="D41" s="23"/>
      <c r="E41" s="19"/>
      <c r="F41" s="35"/>
      <c r="G41" s="35"/>
    </row>
    <row r="42" spans="1:7" ht="14.25" x14ac:dyDescent="0.2">
      <c r="A42" s="33" t="s">
        <v>66</v>
      </c>
    </row>
  </sheetData>
  <pageMargins left="0.7" right="0.7" top="0.75" bottom="0.75" header="0.3" footer="0.3"/>
  <pageSetup scale="9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E69DA43-22D1-470F-B87D-7CF3F0A97F33}"/>
</file>

<file path=customXml/itemProps2.xml><?xml version="1.0" encoding="utf-8"?>
<ds:datastoreItem xmlns:ds="http://schemas.openxmlformats.org/officeDocument/2006/customXml" ds:itemID="{63785730-90FB-49F6-AC79-E425F3669108}"/>
</file>

<file path=customXml/itemProps3.xml><?xml version="1.0" encoding="utf-8"?>
<ds:datastoreItem xmlns:ds="http://schemas.openxmlformats.org/officeDocument/2006/customXml" ds:itemID="{8B60501E-A38A-4573-A881-205FF8366DA7}"/>
</file>

<file path=customXml/itemProps4.xml><?xml version="1.0" encoding="utf-8"?>
<ds:datastoreItem xmlns:ds="http://schemas.openxmlformats.org/officeDocument/2006/customXml" ds:itemID="{BF6EFC45-66E1-408B-AB7F-45E6211D2F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16.1</vt:lpstr>
      <vt:lpstr>16.1.1</vt:lpstr>
      <vt:lpstr>16.1.2</vt:lpstr>
      <vt:lpstr>16.1.3</vt:lpstr>
      <vt:lpstr>'16.1'!Print_Area</vt:lpstr>
      <vt:lpstr>'16.1.1'!Print_Area</vt:lpstr>
      <vt:lpstr>'16.1.2'!Print_Area</vt:lpstr>
      <vt:lpstr>'16.1.3'!Print_Area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2023-03-01T17:52:45Z</dcterms:created>
  <dcterms:modified xsi:type="dcterms:W3CDTF">2023-03-10T19:13:41Z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