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showInkAnnotation="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DE19E29-7F7E-4C8B-9DDB-885FB3E2D717}" xr6:coauthVersionLast="45" xr6:coauthVersionMax="45" xr10:uidLastSave="{00000000-0000-0000-0000-000000000000}"/>
  <bookViews>
    <workbookView xWindow="-110" yWindow="-110" windowWidth="19420" windowHeight="10460" tabRatio="500" xr2:uid="{00000000-000D-0000-FFFF-FFFF00000000}"/>
  </bookViews>
  <sheets>
    <sheet name="Transpo Recap to Pilots" sheetId="31" r:id="rId1"/>
  </sheets>
  <definedNames>
    <definedName name="_xlnm.Print_Area" localSheetId="0">'Transpo Recap to Pilots'!$A$4:$H$65</definedName>
    <definedName name="_xlnm.Print_Titles" localSheetId="0">'Transpo Recap to Pilots'!$1:$3</definedName>
  </definedNames>
  <calcPr calcId="18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7" i="31" l="1"/>
  <c r="C11" i="31"/>
  <c r="C28" i="31" s="1"/>
  <c r="C30" i="31" s="1"/>
  <c r="D18" i="31"/>
  <c r="E18" i="31"/>
  <c r="C18" i="31"/>
  <c r="D16" i="31"/>
  <c r="E16" i="31"/>
  <c r="C16" i="31"/>
  <c r="F27" i="31"/>
  <c r="E11" i="31"/>
  <c r="E28" i="31" s="1"/>
  <c r="E30" i="31" s="1"/>
  <c r="D11" i="31"/>
  <c r="D28" i="31" s="1"/>
  <c r="D30" i="31" s="1"/>
  <c r="D10" i="31"/>
  <c r="E10" i="31"/>
  <c r="C10" i="31"/>
  <c r="G30" i="31" l="1"/>
  <c r="G28" i="31"/>
  <c r="F28" i="31"/>
  <c r="H28" i="31" s="1"/>
  <c r="E20" i="31"/>
  <c r="F18" i="31"/>
  <c r="G18" i="31" s="1"/>
  <c r="G16" i="31"/>
  <c r="D20" i="31"/>
  <c r="F16" i="31"/>
  <c r="C20" i="31"/>
  <c r="G10" i="31"/>
  <c r="F10" i="31"/>
  <c r="G11" i="31"/>
  <c r="G9" i="31"/>
  <c r="G6" i="31"/>
  <c r="G7" i="31"/>
  <c r="F65" i="31"/>
  <c r="E65" i="31"/>
  <c r="F6" i="31"/>
  <c r="G50" i="31"/>
  <c r="B60" i="31"/>
  <c r="D42" i="31"/>
  <c r="D17" i="31" s="1"/>
  <c r="E42" i="31"/>
  <c r="E17" i="31" s="1"/>
  <c r="C42" i="31"/>
  <c r="B42" i="31"/>
  <c r="C51" i="31"/>
  <c r="C19" i="31" s="1"/>
  <c r="D51" i="31"/>
  <c r="D19" i="31" s="1"/>
  <c r="E51" i="31"/>
  <c r="E19" i="31" s="1"/>
  <c r="B51" i="31"/>
  <c r="G20" i="31" l="1"/>
  <c r="E21" i="31"/>
  <c r="E29" i="31" s="1"/>
  <c r="E31" i="31" s="1"/>
  <c r="D21" i="31"/>
  <c r="F20" i="31"/>
  <c r="F19" i="31"/>
  <c r="H19" i="31" s="1"/>
  <c r="G19" i="31"/>
  <c r="G42" i="31"/>
  <c r="C17" i="31"/>
  <c r="G51" i="31"/>
  <c r="G38" i="31"/>
  <c r="G39" i="31"/>
  <c r="G40" i="31"/>
  <c r="G41" i="31"/>
  <c r="G37" i="31"/>
  <c r="F38" i="31"/>
  <c r="H38" i="31" s="1"/>
  <c r="F39" i="31"/>
  <c r="H39" i="31" s="1"/>
  <c r="F40" i="31"/>
  <c r="H40" i="31" s="1"/>
  <c r="F41" i="31"/>
  <c r="H41" i="31" s="1"/>
  <c r="F37" i="31"/>
  <c r="G47" i="31"/>
  <c r="G48" i="31"/>
  <c r="G49" i="31"/>
  <c r="G46" i="31"/>
  <c r="F47" i="31"/>
  <c r="H47" i="31" s="1"/>
  <c r="F48" i="31"/>
  <c r="H48" i="31" s="1"/>
  <c r="F49" i="31"/>
  <c r="H49" i="31" s="1"/>
  <c r="F50" i="31"/>
  <c r="H50" i="31" s="1"/>
  <c r="F46" i="31"/>
  <c r="E23" i="31" l="1"/>
  <c r="D23" i="31"/>
  <c r="D29" i="31"/>
  <c r="D31" i="31" s="1"/>
  <c r="G17" i="31"/>
  <c r="C21" i="31"/>
  <c r="C29" i="31" s="1"/>
  <c r="C31" i="31" s="1"/>
  <c r="G31" i="31" s="1"/>
  <c r="F17" i="31"/>
  <c r="H17" i="31" s="1"/>
  <c r="H46" i="31"/>
  <c r="F51" i="31"/>
  <c r="H51" i="31" s="1"/>
  <c r="H37" i="31"/>
  <c r="F42" i="31"/>
  <c r="H42" i="31" s="1"/>
  <c r="F29" i="31" l="1"/>
  <c r="H29" i="31" s="1"/>
  <c r="G29" i="31"/>
  <c r="G21" i="31"/>
  <c r="C23" i="31"/>
  <c r="F21" i="31"/>
  <c r="H21" i="31" s="1"/>
  <c r="F59" i="31"/>
  <c r="H59" i="31" s="1"/>
  <c r="E59" i="31"/>
  <c r="D59" i="31"/>
  <c r="C59" i="31"/>
  <c r="F58" i="31"/>
  <c r="H58" i="31" s="1"/>
  <c r="E58" i="31"/>
  <c r="D58" i="31"/>
  <c r="C58" i="31"/>
  <c r="F57" i="31"/>
  <c r="H57" i="31" s="1"/>
  <c r="E57" i="31"/>
  <c r="D57" i="31"/>
  <c r="C57" i="31"/>
  <c r="F56" i="31"/>
  <c r="H56" i="31" s="1"/>
  <c r="E56" i="31"/>
  <c r="D56" i="31"/>
  <c r="C56" i="31"/>
  <c r="F55" i="31"/>
  <c r="H55" i="31" s="1"/>
  <c r="E55" i="31"/>
  <c r="D55" i="31"/>
  <c r="C55" i="31"/>
  <c r="F11" i="31"/>
  <c r="F9" i="31"/>
  <c r="F7" i="31"/>
  <c r="H7" i="31" s="1"/>
  <c r="J17" i="31" s="1"/>
  <c r="F8" i="31"/>
  <c r="G8" i="31" s="1"/>
  <c r="I29" i="31" l="1"/>
  <c r="J29" i="31"/>
  <c r="I17" i="31"/>
  <c r="G23" i="31"/>
  <c r="F23" i="31"/>
  <c r="H11" i="31"/>
  <c r="I21" i="31" s="1"/>
  <c r="G65" i="31"/>
  <c r="H65" i="31" s="1"/>
  <c r="H9" i="31"/>
  <c r="G55" i="31"/>
  <c r="G56" i="31"/>
  <c r="G58" i="31"/>
  <c r="G59" i="31"/>
  <c r="G57" i="31"/>
  <c r="F60" i="31"/>
  <c r="E60" i="31"/>
  <c r="D60" i="31"/>
  <c r="C60" i="31"/>
  <c r="J19" i="31" l="1"/>
  <c r="I19" i="31"/>
  <c r="J21" i="31"/>
  <c r="H60" i="31"/>
  <c r="G60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</author>
  </authors>
  <commentList>
    <comment ref="A47" authorId="0" shapeId="0" xr:uid="{336619DC-33D5-48EE-90FB-1AAE33B52831}">
      <text>
        <r>
          <rPr>
            <b/>
            <sz val="9"/>
            <color rgb="FF000000"/>
            <rFont val="Tahoma"/>
            <family val="2"/>
          </rPr>
          <t>Joe: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L, T, R</t>
        </r>
      </text>
    </comment>
  </commentList>
</comments>
</file>

<file path=xl/sharedStrings.xml><?xml version="1.0" encoding="utf-8"?>
<sst xmlns="http://schemas.openxmlformats.org/spreadsheetml/2006/main" count="103" uniqueCount="54">
  <si>
    <t>Total</t>
  </si>
  <si>
    <t>Qty*</t>
  </si>
  <si>
    <t>Repo Cost Paid Out</t>
  </si>
  <si>
    <t>Air Vendor</t>
  </si>
  <si>
    <t>Ground Vendor</t>
  </si>
  <si>
    <t>Pilot  Mileage</t>
  </si>
  <si>
    <t>Non-Repo Cost Paid Out</t>
  </si>
  <si>
    <t>Total Paid Out by Type</t>
  </si>
  <si>
    <t>Total Transpo Paid Out</t>
  </si>
  <si>
    <t>Repo Cost Subtotal</t>
  </si>
  <si>
    <t xml:space="preserve">Non-Repo Cost Subtotal </t>
  </si>
  <si>
    <t xml:space="preserve"> Transportation Trial Results</t>
  </si>
  <si>
    <t>Feb 1, 2019 - April 30, 2019</t>
  </si>
  <si>
    <t>Ave/Month</t>
  </si>
  <si>
    <t>Project Administration</t>
  </si>
  <si>
    <t>Consultant Expense</t>
  </si>
  <si>
    <t>Cost/Job</t>
  </si>
  <si>
    <t>Repo Assignments</t>
  </si>
  <si>
    <t>Pilot Other#</t>
  </si>
  <si>
    <t>Actual + Admin</t>
  </si>
  <si>
    <t>Total TEC + Repo Job Assignments</t>
  </si>
  <si>
    <t>Assignments w/TEC Billed</t>
  </si>
  <si>
    <t>Average per Month</t>
  </si>
  <si>
    <t>March 2019</t>
  </si>
  <si>
    <t>February 2019</t>
  </si>
  <si>
    <t>April   2019</t>
  </si>
  <si>
    <t>Non-Repo Actual Transpo Expense</t>
  </si>
  <si>
    <t>Repo Actual Transpo Expense</t>
  </si>
  <si>
    <r>
      <t xml:space="preserve">Total TEC + Repo </t>
    </r>
    <r>
      <rPr>
        <b/>
        <i/>
        <sz val="12"/>
        <color rgb="FFA11754"/>
        <rFont val="Calibri (Body)"/>
      </rPr>
      <t>Allowance</t>
    </r>
    <r>
      <rPr>
        <b/>
        <sz val="12"/>
        <color theme="1"/>
        <rFont val="Calibri"/>
        <family val="2"/>
        <scheme val="minor"/>
      </rPr>
      <t xml:space="preserve"> Expense</t>
    </r>
  </si>
  <si>
    <r>
      <t xml:space="preserve">Total TEC + Repo </t>
    </r>
    <r>
      <rPr>
        <b/>
        <i/>
        <sz val="12"/>
        <color rgb="FFA11754"/>
        <rFont val="Calibri (Body)"/>
      </rPr>
      <t xml:space="preserve">Actual </t>
    </r>
    <r>
      <rPr>
        <b/>
        <sz val="12"/>
        <color theme="1"/>
        <rFont val="Calibri (Body)"/>
      </rPr>
      <t>Expense</t>
    </r>
  </si>
  <si>
    <t>$ Var to Allowance</t>
  </si>
  <si>
    <t>% Var to Allowance</t>
  </si>
  <si>
    <t>TEC and Repo Allowance* Expense</t>
  </si>
  <si>
    <t>TEC and Repo Actual Expense</t>
  </si>
  <si>
    <t>Repo Allowance* Expense</t>
  </si>
  <si>
    <t>TEC* Expense Billed to Customer</t>
  </si>
  <si>
    <r>
      <t xml:space="preserve">Total TEC + Repo </t>
    </r>
    <r>
      <rPr>
        <b/>
        <i/>
        <sz val="12"/>
        <color rgb="FFA11754"/>
        <rFont val="Calibri (Body)"/>
      </rPr>
      <t>Allowance</t>
    </r>
    <r>
      <rPr>
        <sz val="12"/>
        <rFont val="Calibri"/>
        <family val="2"/>
        <scheme val="minor"/>
      </rPr>
      <t xml:space="preserve"> Expense</t>
    </r>
  </si>
  <si>
    <r>
      <t xml:space="preserve">Total TEC + Repo </t>
    </r>
    <r>
      <rPr>
        <b/>
        <i/>
        <sz val="12"/>
        <color rgb="FFA11754"/>
        <rFont val="Calibri (Body)"/>
      </rPr>
      <t xml:space="preserve">Actual </t>
    </r>
    <r>
      <rPr>
        <sz val="12"/>
        <rFont val="Calibri"/>
        <family val="2"/>
        <scheme val="minor"/>
      </rPr>
      <t>Expense</t>
    </r>
  </si>
  <si>
    <r>
      <t xml:space="preserve">Cost/Revenue Job if </t>
    </r>
    <r>
      <rPr>
        <b/>
        <i/>
        <sz val="12"/>
        <color rgb="FFA11754"/>
        <rFont val="Calibri (Body)"/>
      </rPr>
      <t>Allowances</t>
    </r>
    <r>
      <rPr>
        <b/>
        <sz val="12"/>
        <color theme="1"/>
        <rFont val="Calibri"/>
        <family val="2"/>
        <scheme val="minor"/>
      </rPr>
      <t xml:space="preserve"> Paid Out</t>
    </r>
  </si>
  <si>
    <r>
      <t xml:space="preserve">Cost/Rev Job at </t>
    </r>
    <r>
      <rPr>
        <b/>
        <i/>
        <sz val="12"/>
        <color rgb="FFA11754"/>
        <rFont val="Calibri (Body)"/>
      </rPr>
      <t xml:space="preserve">Actual </t>
    </r>
    <r>
      <rPr>
        <b/>
        <sz val="12"/>
        <color theme="1"/>
        <rFont val="Calibri"/>
        <family val="2"/>
        <scheme val="minor"/>
      </rPr>
      <t>Expense Paid Out</t>
    </r>
  </si>
  <si>
    <t>I. Comparison of Transportation Allowance and Actual Expense</t>
  </si>
  <si>
    <t>IV. Transportation Trial Project Administration</t>
  </si>
  <si>
    <t>III. Breakdown of Actual Transportation Expense</t>
  </si>
  <si>
    <r>
      <rPr>
        <b/>
        <i/>
        <sz val="12"/>
        <color rgb="FFA11754"/>
        <rFont val="Calibri (Body)"/>
      </rPr>
      <t>Actual</t>
    </r>
    <r>
      <rPr>
        <b/>
        <sz val="12"/>
        <color theme="1"/>
        <rFont val="Calibri (Body)"/>
      </rPr>
      <t xml:space="preserve"> vs. </t>
    </r>
    <r>
      <rPr>
        <b/>
        <i/>
        <sz val="12"/>
        <color rgb="FFA11754"/>
        <rFont val="Calibri (Body)"/>
      </rPr>
      <t>Allowance</t>
    </r>
    <r>
      <rPr>
        <b/>
        <sz val="12"/>
        <color theme="1"/>
        <rFont val="Calibri (Body)"/>
      </rPr>
      <t xml:space="preserve"> Variance</t>
    </r>
  </si>
  <si>
    <r>
      <t xml:space="preserve">Total </t>
    </r>
    <r>
      <rPr>
        <b/>
        <i/>
        <sz val="12"/>
        <color rgb="FFA11754"/>
        <rFont val="Calibri (Body)"/>
      </rPr>
      <t>Revenue</t>
    </r>
    <r>
      <rPr>
        <sz val="12"/>
        <rFont val="Calibri"/>
        <family val="2"/>
        <scheme val="minor"/>
      </rPr>
      <t>$ Job Assignments</t>
    </r>
  </si>
  <si>
    <t>Cost Per Tariff Revenue$ Job Assignment (Repos Excluded)</t>
  </si>
  <si>
    <r>
      <t xml:space="preserve">$ </t>
    </r>
    <r>
      <rPr>
        <sz val="10"/>
        <color theme="1"/>
        <rFont val="Calibri"/>
        <family val="2"/>
        <scheme val="minor"/>
      </rPr>
      <t xml:space="preserve">Revenue </t>
    </r>
    <r>
      <rPr>
        <i/>
        <sz val="10"/>
        <color theme="1"/>
        <rFont val="Calibri"/>
        <family val="2"/>
        <scheme val="minor"/>
      </rPr>
      <t>Assignments exclude repos and include TEC plus</t>
    </r>
    <r>
      <rPr>
        <i/>
        <u/>
        <sz val="10"/>
        <color theme="1"/>
        <rFont val="Calibri (Body)"/>
      </rPr>
      <t xml:space="preserve"> </t>
    </r>
    <r>
      <rPr>
        <i/>
        <sz val="10"/>
        <color theme="1"/>
        <rFont val="Calibri (Body)"/>
      </rPr>
      <t>canceled assignments</t>
    </r>
    <r>
      <rPr>
        <i/>
        <u/>
        <sz val="10"/>
        <color theme="1"/>
        <rFont val="Calibri (Body)"/>
      </rPr>
      <t xml:space="preserve"> </t>
    </r>
    <r>
      <rPr>
        <i/>
        <sz val="10"/>
        <color theme="1"/>
        <rFont val="Calibri"/>
        <family val="2"/>
        <scheme val="minor"/>
      </rPr>
      <t>that were billed Tonnage Charges</t>
    </r>
  </si>
  <si>
    <r>
      <t xml:space="preserve"># </t>
    </r>
    <r>
      <rPr>
        <b/>
        <sz val="10"/>
        <color theme="1"/>
        <rFont val="Calibri"/>
        <family val="2"/>
        <scheme val="minor"/>
      </rPr>
      <t>Pilot Other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includes actual expenses for ferry, taxi, towncar and line boss rides reimbursed directly to pilots.</t>
    </r>
  </si>
  <si>
    <r>
      <t xml:space="preserve">* </t>
    </r>
    <r>
      <rPr>
        <i/>
        <sz val="10"/>
        <color theme="1"/>
        <rFont val="Calibri (Body)"/>
      </rPr>
      <t>Feb - Apr TEC and Repo Allowances (PA Travel) were not paid out; repo allowance is $163 per repo</t>
    </r>
    <r>
      <rPr>
        <sz val="10"/>
        <color theme="1"/>
        <rFont val="Calibri"/>
        <family val="2"/>
        <scheme val="minor"/>
      </rPr>
      <t>.</t>
    </r>
  </si>
  <si>
    <t>Pool Car</t>
  </si>
  <si>
    <r>
      <t xml:space="preserve">Note: </t>
    </r>
    <r>
      <rPr>
        <i/>
        <sz val="10"/>
        <color theme="1"/>
        <rFont val="Calibri"/>
        <family val="2"/>
        <scheme val="minor"/>
      </rPr>
      <t>*Qty reflects the quantity of transportation expense transactions paid out to vendors or reimbursed to pilots. For example, A pilot assigned a repo job may have taken a pool car to the ferry, ferry to the other side, then taxi from the ferry to PA which would have three transportation expense transactions associated with a single job assignment.</t>
    </r>
  </si>
  <si>
    <r>
      <t xml:space="preserve">Average Cost per </t>
    </r>
    <r>
      <rPr>
        <b/>
        <sz val="12"/>
        <color theme="0"/>
        <rFont val="Calibri (Body)"/>
      </rPr>
      <t>Job</t>
    </r>
  </si>
  <si>
    <r>
      <t xml:space="preserve">Average Cost per </t>
    </r>
    <r>
      <rPr>
        <b/>
        <sz val="12"/>
        <color theme="0"/>
        <rFont val="Calibri (Body)"/>
      </rPr>
      <t>Qty</t>
    </r>
  </si>
  <si>
    <t>II. Comparision of Cost Per Tariff Revenue Job Assignment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</si>
</sst>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Helvetica Neue"/>
      <family val="2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rgb="FFA1175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A11754"/>
      <name val="Calibri (Body)"/>
    </font>
    <font>
      <b/>
      <sz val="12"/>
      <color theme="1"/>
      <name val="Calibri (Body)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0"/>
      <color theme="1"/>
      <name val="Calibri (Body)"/>
    </font>
    <font>
      <i/>
      <sz val="10"/>
      <color theme="1"/>
      <name val="Calibri (Body)"/>
    </font>
    <font>
      <b/>
      <sz val="18"/>
      <color theme="4"/>
      <name val="Calibri"/>
      <family val="2"/>
      <scheme val="minor"/>
    </font>
    <font>
      <b/>
      <sz val="12"/>
      <color theme="0"/>
      <name val="Calibri (Body)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9" fillId="0" borderId="0" applyNumberFormat="0" applyFill="0" applyBorder="0" applyProtection="0">
      <alignment vertical="top" wrapText="1"/>
    </xf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 vertical="center"/>
    </xf>
    <xf numFmtId="8" fontId="0" fillId="0" borderId="0" xfId="0" applyNumberFormat="1"/>
    <xf numFmtId="0" fontId="0" fillId="0" borderId="0" xfId="0" applyFont="1"/>
    <xf numFmtId="0" fontId="5" fillId="0" borderId="0" xfId="0" applyFont="1"/>
    <xf numFmtId="6" fontId="0" fillId="0" borderId="0" xfId="0" applyNumberFormat="1"/>
    <xf numFmtId="0" fontId="11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0" fillId="4" borderId="0" xfId="0" applyFill="1"/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3" xfId="0" applyNumberFormat="1" applyFont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4" borderId="3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67" fontId="0" fillId="5" borderId="0" xfId="0" applyNumberFormat="1" applyFill="1" applyBorder="1"/>
    <xf numFmtId="167" fontId="0" fillId="6" borderId="0" xfId="0" applyNumberFormat="1" applyFill="1" applyBorder="1"/>
    <xf numFmtId="0" fontId="14" fillId="0" borderId="0" xfId="0" applyFont="1" applyFill="1"/>
    <xf numFmtId="0" fontId="0" fillId="0" borderId="0" xfId="0" applyAlignment="1">
      <alignment horizontal="left" vertical="top" wrapText="1"/>
    </xf>
    <xf numFmtId="8" fontId="5" fillId="0" borderId="0" xfId="0" applyNumberFormat="1" applyFont="1" applyFill="1" applyBorder="1"/>
    <xf numFmtId="6" fontId="5" fillId="0" borderId="0" xfId="0" applyNumberFormat="1" applyFont="1" applyFill="1" applyBorder="1"/>
    <xf numFmtId="6" fontId="0" fillId="0" borderId="0" xfId="0" applyNumberFormat="1" applyFont="1" applyFill="1" applyBorder="1"/>
    <xf numFmtId="0" fontId="16" fillId="0" borderId="0" xfId="0" applyFont="1" applyFill="1"/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0" fontId="0" fillId="4" borderId="0" xfId="0" applyFill="1" applyBorder="1" applyAlignment="1">
      <alignment horizontal="left"/>
    </xf>
    <xf numFmtId="0" fontId="11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center" wrapText="1"/>
    </xf>
    <xf numFmtId="49" fontId="11" fillId="3" borderId="1" xfId="0" applyNumberFormat="1" applyFont="1" applyFill="1" applyBorder="1" applyAlignment="1">
      <alignment horizont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9" fontId="10" fillId="0" borderId="0" xfId="9" applyFont="1" applyFill="1" applyBorder="1"/>
    <xf numFmtId="0" fontId="5" fillId="4" borderId="0" xfId="0" applyFont="1" applyFill="1" applyAlignment="1">
      <alignment horizontal="center"/>
    </xf>
    <xf numFmtId="0" fontId="5" fillId="5" borderId="6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0" fontId="0" fillId="5" borderId="6" xfId="0" applyNumberFormat="1" applyFill="1" applyBorder="1" applyAlignment="1">
      <alignment horizontal="center" vertical="center"/>
    </xf>
    <xf numFmtId="8" fontId="5" fillId="5" borderId="6" xfId="0" applyNumberFormat="1" applyFont="1" applyFill="1" applyBorder="1"/>
    <xf numFmtId="0" fontId="5" fillId="5" borderId="1" xfId="0" applyFont="1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8" fontId="14" fillId="5" borderId="1" xfId="0" applyNumberFormat="1" applyFont="1" applyFill="1" applyBorder="1"/>
    <xf numFmtId="1" fontId="0" fillId="5" borderId="6" xfId="0" applyNumberFormat="1" applyFont="1" applyFill="1" applyBorder="1"/>
    <xf numFmtId="8" fontId="5" fillId="5" borderId="1" xfId="0" applyNumberFormat="1" applyFont="1" applyFill="1" applyBorder="1"/>
    <xf numFmtId="168" fontId="18" fillId="5" borderId="1" xfId="9" applyNumberFormat="1" applyFont="1" applyFill="1" applyBorder="1"/>
    <xf numFmtId="9" fontId="5" fillId="0" borderId="0" xfId="9" applyFont="1" applyFill="1" applyBorder="1"/>
    <xf numFmtId="0" fontId="16" fillId="4" borderId="0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center"/>
    </xf>
    <xf numFmtId="6" fontId="0" fillId="0" borderId="0" xfId="0" applyNumberFormat="1" applyFill="1" applyBorder="1" applyAlignment="1">
      <alignment horizontal="center" vertical="center"/>
    </xf>
    <xf numFmtId="6" fontId="0" fillId="4" borderId="0" xfId="0" applyNumberFormat="1" applyFill="1" applyBorder="1" applyAlignment="1">
      <alignment horizontal="center"/>
    </xf>
    <xf numFmtId="0" fontId="16" fillId="4" borderId="0" xfId="0" applyFont="1" applyFill="1" applyBorder="1"/>
    <xf numFmtId="1" fontId="0" fillId="4" borderId="0" xfId="0" applyNumberFormat="1" applyFill="1" applyBorder="1" applyAlignment="1">
      <alignment horizontal="center"/>
    </xf>
    <xf numFmtId="8" fontId="0" fillId="5" borderId="6" xfId="0" applyNumberFormat="1" applyFill="1" applyBorder="1" applyAlignment="1">
      <alignment horizontal="center" vertical="center"/>
    </xf>
    <xf numFmtId="8" fontId="0" fillId="5" borderId="1" xfId="0" applyNumberFormat="1" applyFill="1" applyBorder="1" applyAlignment="1">
      <alignment horizontal="center" vertical="center"/>
    </xf>
    <xf numFmtId="6" fontId="0" fillId="5" borderId="1" xfId="0" applyNumberFormat="1" applyFill="1" applyBorder="1" applyAlignment="1">
      <alignment horizontal="center" vertical="center"/>
    </xf>
    <xf numFmtId="6" fontId="0" fillId="5" borderId="1" xfId="0" applyNumberFormat="1" applyFont="1" applyFill="1" applyBorder="1" applyAlignment="1">
      <alignment horizontal="center"/>
    </xf>
    <xf numFmtId="166" fontId="7" fillId="4" borderId="0" xfId="8" applyNumberFormat="1" applyFont="1" applyFill="1" applyAlignment="1">
      <alignment horizontal="center" vertical="center"/>
    </xf>
    <xf numFmtId="3" fontId="7" fillId="4" borderId="0" xfId="8" applyNumberFormat="1" applyFont="1" applyFill="1" applyAlignment="1">
      <alignment horizontal="center" vertical="center"/>
    </xf>
    <xf numFmtId="1" fontId="0" fillId="4" borderId="0" xfId="0" applyNumberForma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6" fontId="0" fillId="4" borderId="0" xfId="0" applyNumberFormat="1" applyFont="1" applyFill="1" applyAlignment="1">
      <alignment horizontal="center" vertical="center"/>
    </xf>
    <xf numFmtId="6" fontId="0" fillId="4" borderId="0" xfId="0" applyNumberFormat="1" applyFill="1" applyAlignment="1">
      <alignment horizontal="center" vertical="center"/>
    </xf>
    <xf numFmtId="8" fontId="5" fillId="4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4" borderId="0" xfId="0" applyNumberFormat="1" applyFont="1" applyFill="1" applyAlignment="1">
      <alignment horizontal="center" vertical="center"/>
    </xf>
    <xf numFmtId="1" fontId="0" fillId="4" borderId="0" xfId="0" applyNumberFormat="1" applyFont="1" applyFill="1" applyAlignment="1">
      <alignment horizontal="center" vertical="center"/>
    </xf>
    <xf numFmtId="0" fontId="0" fillId="5" borderId="6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8" fontId="5" fillId="5" borderId="6" xfId="0" applyNumberFormat="1" applyFont="1" applyFill="1" applyBorder="1" applyAlignment="1">
      <alignment horizontal="center" vertical="center"/>
    </xf>
    <xf numFmtId="6" fontId="0" fillId="5" borderId="1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 wrapText="1"/>
    </xf>
    <xf numFmtId="167" fontId="0" fillId="0" borderId="0" xfId="0" applyNumberFormat="1" applyFont="1" applyFill="1" applyBorder="1" applyAlignment="1">
      <alignment horizontal="center" vertical="center" wrapText="1"/>
    </xf>
    <xf numFmtId="0" fontId="5" fillId="4" borderId="0" xfId="0" applyNumberFormat="1" applyFont="1" applyFill="1" applyAlignment="1">
      <alignment horizontal="center" vertical="center"/>
    </xf>
    <xf numFmtId="167" fontId="0" fillId="0" borderId="1" xfId="0" applyNumberFormat="1" applyFont="1" applyFill="1" applyBorder="1" applyAlignment="1">
      <alignment horizontal="center" vertical="center" wrapText="1"/>
    </xf>
    <xf numFmtId="168" fontId="18" fillId="4" borderId="0" xfId="9" applyNumberFormat="1" applyFont="1" applyFill="1" applyAlignment="1">
      <alignment horizontal="center" vertical="center"/>
    </xf>
    <xf numFmtId="168" fontId="18" fillId="4" borderId="1" xfId="9" applyNumberFormat="1" applyFont="1" applyFill="1" applyBorder="1" applyAlignment="1">
      <alignment horizontal="center" vertical="center"/>
    </xf>
    <xf numFmtId="8" fontId="14" fillId="5" borderId="1" xfId="0" applyNumberFormat="1" applyFont="1" applyFill="1" applyBorder="1" applyAlignment="1">
      <alignment horizontal="center" vertical="center"/>
    </xf>
    <xf numFmtId="168" fontId="18" fillId="5" borderId="1" xfId="9" applyNumberFormat="1" applyFont="1" applyFill="1" applyBorder="1" applyAlignment="1">
      <alignment horizontal="center" vertical="center"/>
    </xf>
    <xf numFmtId="6" fontId="5" fillId="2" borderId="4" xfId="0" applyNumberFormat="1" applyFont="1" applyFill="1" applyBorder="1" applyAlignment="1">
      <alignment horizontal="center" vertical="center"/>
    </xf>
    <xf numFmtId="8" fontId="0" fillId="5" borderId="6" xfId="0" applyNumberFormat="1" applyFont="1" applyFill="1" applyBorder="1" applyAlignment="1">
      <alignment horizontal="center"/>
    </xf>
    <xf numFmtId="8" fontId="16" fillId="4" borderId="0" xfId="0" applyNumberFormat="1" applyFont="1" applyFill="1" applyBorder="1" applyAlignment="1">
      <alignment horizontal="center"/>
    </xf>
    <xf numFmtId="8" fontId="15" fillId="4" borderId="0" xfId="0" applyNumberFormat="1" applyFont="1" applyFill="1" applyBorder="1" applyAlignment="1">
      <alignment horizontal="center"/>
    </xf>
    <xf numFmtId="164" fontId="0" fillId="5" borderId="0" xfId="0" applyNumberFormat="1" applyFill="1" applyBorder="1"/>
    <xf numFmtId="164" fontId="0" fillId="6" borderId="0" xfId="0" applyNumberFormat="1" applyFill="1" applyBorder="1"/>
    <xf numFmtId="167" fontId="0" fillId="0" borderId="4" xfId="0" applyNumberFormat="1" applyFont="1" applyFill="1" applyBorder="1" applyAlignment="1">
      <alignment horizontal="center"/>
    </xf>
    <xf numFmtId="167" fontId="0" fillId="4" borderId="4" xfId="0" applyNumberFormat="1" applyFont="1" applyFill="1" applyBorder="1" applyAlignment="1">
      <alignment horizontal="center"/>
    </xf>
    <xf numFmtId="164" fontId="0" fillId="5" borderId="4" xfId="0" applyNumberFormat="1" applyFont="1" applyFill="1" applyBorder="1" applyAlignment="1">
      <alignment horizontal="center"/>
    </xf>
    <xf numFmtId="0" fontId="11" fillId="7" borderId="1" xfId="0" applyFont="1" applyFill="1" applyBorder="1"/>
    <xf numFmtId="0" fontId="11" fillId="7" borderId="1" xfId="0" applyFont="1" applyFill="1" applyBorder="1" applyAlignment="1">
      <alignment horizontal="center"/>
    </xf>
    <xf numFmtId="49" fontId="11" fillId="7" borderId="1" xfId="0" applyNumberFormat="1" applyFont="1" applyFill="1" applyBorder="1" applyAlignment="1">
      <alignment horizontal="center" wrapText="1"/>
    </xf>
    <xf numFmtId="0" fontId="11" fillId="7" borderId="1" xfId="0" applyFont="1" applyFill="1" applyBorder="1" applyAlignment="1">
      <alignment horizontal="center" wrapText="1"/>
    </xf>
    <xf numFmtId="0" fontId="5" fillId="8" borderId="4" xfId="0" applyFont="1" applyFill="1" applyBorder="1" applyAlignment="1">
      <alignment horizontal="right"/>
    </xf>
    <xf numFmtId="166" fontId="0" fillId="8" borderId="4" xfId="8" applyNumberFormat="1" applyFont="1" applyFill="1" applyBorder="1" applyAlignment="1">
      <alignment horizontal="center"/>
    </xf>
    <xf numFmtId="165" fontId="5" fillId="8" borderId="4" xfId="3" applyNumberFormat="1" applyFont="1" applyFill="1" applyBorder="1"/>
    <xf numFmtId="167" fontId="5" fillId="8" borderId="4" xfId="0" applyNumberFormat="1" applyFont="1" applyFill="1" applyBorder="1"/>
    <xf numFmtId="44" fontId="5" fillId="8" borderId="4" xfId="0" applyNumberFormat="1" applyFont="1" applyFill="1" applyBorder="1"/>
    <xf numFmtId="0" fontId="0" fillId="8" borderId="4" xfId="3" applyNumberFormat="1" applyFont="1" applyFill="1" applyBorder="1" applyAlignment="1">
      <alignment horizontal="center"/>
    </xf>
    <xf numFmtId="37" fontId="0" fillId="8" borderId="4" xfId="8" applyNumberFormat="1" applyFont="1" applyFill="1" applyBorder="1" applyAlignment="1">
      <alignment horizontal="center"/>
    </xf>
    <xf numFmtId="167" fontId="5" fillId="8" borderId="2" xfId="0" applyNumberFormat="1" applyFont="1" applyFill="1" applyBorder="1"/>
    <xf numFmtId="164" fontId="5" fillId="8" borderId="4" xfId="0" applyNumberFormat="1" applyFont="1" applyFill="1" applyBorder="1"/>
    <xf numFmtId="167" fontId="0" fillId="5" borderId="0" xfId="0" applyNumberFormat="1" applyFill="1" applyBorder="1" applyAlignment="1">
      <alignment horizontal="right"/>
    </xf>
    <xf numFmtId="167" fontId="0" fillId="6" borderId="0" xfId="0" applyNumberFormat="1" applyFill="1" applyBorder="1" applyAlignment="1">
      <alignment horizontal="right"/>
    </xf>
    <xf numFmtId="0" fontId="5" fillId="8" borderId="2" xfId="0" applyFont="1" applyFill="1" applyBorder="1" applyAlignment="1">
      <alignment horizontal="right"/>
    </xf>
    <xf numFmtId="167" fontId="0" fillId="0" borderId="0" xfId="0" applyNumberFormat="1" applyBorder="1" applyAlignment="1">
      <alignment horizontal="center"/>
    </xf>
    <xf numFmtId="167" fontId="0" fillId="4" borderId="0" xfId="0" applyNumberFormat="1" applyFill="1" applyBorder="1" applyAlignment="1">
      <alignment horizontal="center"/>
    </xf>
    <xf numFmtId="167" fontId="0" fillId="8" borderId="2" xfId="0" applyNumberFormat="1" applyFill="1" applyBorder="1" applyAlignment="1">
      <alignment horizontal="center"/>
    </xf>
    <xf numFmtId="17" fontId="11" fillId="7" borderId="1" xfId="0" applyNumberFormat="1" applyFont="1" applyFill="1" applyBorder="1" applyAlignment="1">
      <alignment horizontal="left"/>
    </xf>
    <xf numFmtId="17" fontId="11" fillId="7" borderId="1" xfId="0" applyNumberFormat="1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167" fontId="0" fillId="5" borderId="5" xfId="0" applyNumberFormat="1" applyFill="1" applyBorder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left"/>
    </xf>
    <xf numFmtId="0" fontId="21" fillId="0" borderId="0" xfId="0" applyFont="1" applyFill="1" applyBorder="1"/>
    <xf numFmtId="0" fontId="20" fillId="2" borderId="4" xfId="0" applyFont="1" applyFill="1" applyBorder="1"/>
    <xf numFmtId="164" fontId="5" fillId="4" borderId="5" xfId="0" applyNumberFormat="1" applyFont="1" applyFill="1" applyBorder="1" applyAlignment="1">
      <alignment horizontal="center"/>
    </xf>
    <xf numFmtId="8" fontId="5" fillId="5" borderId="1" xfId="0" applyNumberFormat="1" applyFont="1" applyFill="1" applyBorder="1" applyAlignment="1">
      <alignment horizontal="center" vertical="center"/>
    </xf>
    <xf numFmtId="8" fontId="0" fillId="0" borderId="0" xfId="0" applyNumberFormat="1" applyFont="1" applyAlignment="1">
      <alignment horizontal="center" vertical="center"/>
    </xf>
    <xf numFmtId="0" fontId="21" fillId="0" borderId="0" xfId="0" applyFont="1" applyFill="1" applyAlignment="1">
      <alignment horizontal="left" vertical="center" wrapText="1" indent="2"/>
    </xf>
    <xf numFmtId="8" fontId="25" fillId="0" borderId="0" xfId="0" applyNumberFormat="1" applyFont="1" applyAlignment="1">
      <alignment horizontal="center" vertical="center"/>
    </xf>
    <xf numFmtId="8" fontId="0" fillId="0" borderId="0" xfId="0" applyNumberFormat="1" applyFont="1" applyAlignment="1">
      <alignment horizontal="center" vertical="center"/>
    </xf>
    <xf numFmtId="0" fontId="5" fillId="5" borderId="0" xfId="0" applyFont="1" applyFill="1" applyBorder="1" applyAlignment="1">
      <alignment horizontal="left"/>
    </xf>
    <xf numFmtId="0" fontId="0" fillId="5" borderId="0" xfId="0" applyFill="1" applyBorder="1" applyAlignment="1">
      <alignment horizontal="center"/>
    </xf>
    <xf numFmtId="6" fontId="0" fillId="5" borderId="0" xfId="0" applyNumberFormat="1" applyFill="1" applyBorder="1" applyAlignment="1">
      <alignment horizontal="center" vertical="center"/>
    </xf>
    <xf numFmtId="6" fontId="0" fillId="5" borderId="0" xfId="0" applyNumberFormat="1" applyFont="1" applyFill="1" applyBorder="1" applyAlignment="1">
      <alignment horizontal="center" vertical="center"/>
    </xf>
    <xf numFmtId="8" fontId="5" fillId="5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6" fontId="0" fillId="0" borderId="1" xfId="0" applyNumberFormat="1" applyFill="1" applyBorder="1" applyAlignment="1">
      <alignment horizontal="center" vertical="center"/>
    </xf>
    <xf numFmtId="6" fontId="0" fillId="0" borderId="1" xfId="0" applyNumberFormat="1" applyFont="1" applyFill="1" applyBorder="1" applyAlignment="1">
      <alignment horizontal="center" vertical="center"/>
    </xf>
    <xf numFmtId="8" fontId="5" fillId="0" borderId="0" xfId="0" applyNumberFormat="1" applyFont="1" applyFill="1" applyBorder="1" applyAlignment="1">
      <alignment horizontal="center" vertical="center"/>
    </xf>
    <xf numFmtId="8" fontId="14" fillId="0" borderId="0" xfId="0" applyNumberFormat="1" applyFont="1" applyFill="1" applyBorder="1" applyAlignment="1">
      <alignment horizontal="center" vertical="center"/>
    </xf>
    <xf numFmtId="168" fontId="18" fillId="0" borderId="0" xfId="9" applyNumberFormat="1" applyFont="1" applyFill="1" applyBorder="1" applyAlignment="1">
      <alignment horizontal="center" vertical="center"/>
    </xf>
  </cellXfs>
  <cellStyles count="10">
    <cellStyle name="Comma" xfId="8" builtinId="3"/>
    <cellStyle name="Currency" xfId="3" builtinId="4"/>
    <cellStyle name="Hyperlink 2" xfId="2" xr:uid="{00000000-0005-0000-0000-000001000000}"/>
    <cellStyle name="Normal" xfId="0" builtinId="0"/>
    <cellStyle name="Normal 2" xfId="1" xr:uid="{00000000-0005-0000-0000-000003000000}"/>
    <cellStyle name="Normal 3" xfId="4" xr:uid="{00000000-0005-0000-0000-000004000000}"/>
    <cellStyle name="Normal 3 2" xfId="5" xr:uid="{00000000-0005-0000-0000-000005000000}"/>
    <cellStyle name="Normal 4" xfId="6" xr:uid="{4390BB86-8808-4BCC-A9D6-3D33E19C2CF4}"/>
    <cellStyle name="Normal 5" xfId="7" xr:uid="{97554F98-BA07-DE49-AD23-90FC78B4538D}"/>
    <cellStyle name="Percent" xfId="9" builtinId="5"/>
  </cellStyles>
  <dxfs count="0"/>
  <tableStyles count="0" defaultTableStyle="TableStyleMedium9" defaultPivotStyle="PivotStyleMedium7"/>
  <colors>
    <mruColors>
      <color rgb="FFA117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EAFA1-9C1C-9A4D-A479-26EEA4D44C6E}">
  <dimension ref="A1:M65"/>
  <sheetViews>
    <sheetView tabSelected="1" zoomScale="153" zoomScaleNormal="153" workbookViewId="0">
      <selection activeCell="A4" sqref="A4:H65"/>
    </sheetView>
  </sheetViews>
  <sheetFormatPr defaultColWidth="10.75" defaultRowHeight="15.5"/>
  <cols>
    <col min="1" max="1" width="25" customWidth="1"/>
    <col min="2" max="2" width="9.75" customWidth="1"/>
    <col min="3" max="3" width="10.75" bestFit="1" customWidth="1"/>
    <col min="4" max="5" width="9.5" bestFit="1" customWidth="1"/>
    <col min="6" max="6" width="10.25" customWidth="1"/>
    <col min="7" max="7" width="10.33203125" customWidth="1"/>
    <col min="8" max="8" width="13.33203125" customWidth="1"/>
    <col min="9" max="9" width="10.25" customWidth="1"/>
    <col min="10" max="10" width="9.33203125" customWidth="1"/>
  </cols>
  <sheetData>
    <row r="1" spans="1:13" ht="23.5">
      <c r="A1" s="121" t="s">
        <v>11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3" s="8" customFormat="1">
      <c r="A2" s="122" t="s">
        <v>12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3" s="8" customFormat="1">
      <c r="A3" s="119"/>
      <c r="B3" s="119"/>
      <c r="C3" s="119"/>
      <c r="D3" s="119"/>
      <c r="E3" s="119"/>
      <c r="F3" s="119"/>
      <c r="G3" s="119"/>
      <c r="H3" s="119"/>
      <c r="I3" s="119"/>
      <c r="J3" s="119"/>
    </row>
    <row r="4" spans="1:13">
      <c r="A4" s="22" t="s">
        <v>40</v>
      </c>
    </row>
    <row r="5" spans="1:13" s="9" customFormat="1" ht="31.15" customHeight="1">
      <c r="A5" s="11" t="s">
        <v>32</v>
      </c>
      <c r="B5" s="33"/>
      <c r="C5" s="33" t="s">
        <v>24</v>
      </c>
      <c r="D5" s="33" t="s">
        <v>23</v>
      </c>
      <c r="E5" s="33" t="s">
        <v>25</v>
      </c>
      <c r="F5" s="12" t="s">
        <v>0</v>
      </c>
      <c r="G5" s="32" t="s">
        <v>22</v>
      </c>
      <c r="H5" s="32" t="s">
        <v>51</v>
      </c>
    </row>
    <row r="6" spans="1:13">
      <c r="A6" s="13" t="s">
        <v>21</v>
      </c>
      <c r="B6" s="15"/>
      <c r="C6" s="6">
        <v>540</v>
      </c>
      <c r="D6" s="6">
        <v>498</v>
      </c>
      <c r="E6" s="6">
        <v>481</v>
      </c>
      <c r="F6" s="60">
        <f>SUM(C6:E6)</f>
        <v>1519</v>
      </c>
      <c r="G6" s="61">
        <f>AVERAGE(C6:E6)</f>
        <v>506.33333333333331</v>
      </c>
      <c r="H6" s="62"/>
    </row>
    <row r="7" spans="1:13">
      <c r="A7" s="28" t="s">
        <v>35</v>
      </c>
      <c r="B7" s="14"/>
      <c r="C7" s="51">
        <v>77316.25</v>
      </c>
      <c r="D7" s="51">
        <v>67709.25</v>
      </c>
      <c r="E7" s="51">
        <v>64469.75</v>
      </c>
      <c r="F7" s="63">
        <f>C7+D7+E7</f>
        <v>209495.25</v>
      </c>
      <c r="G7" s="64">
        <f>AVERAGE(C7:E7)</f>
        <v>69831.75</v>
      </c>
      <c r="H7" s="65">
        <f>F7/F6</f>
        <v>137.91655694535879</v>
      </c>
      <c r="J7" s="7"/>
      <c r="K7" s="7"/>
      <c r="L7" s="7"/>
      <c r="M7" s="7"/>
    </row>
    <row r="8" spans="1:13" s="9" customFormat="1">
      <c r="A8" s="29" t="s">
        <v>17</v>
      </c>
      <c r="B8" s="37"/>
      <c r="C8" s="66">
        <v>100</v>
      </c>
      <c r="D8" s="66">
        <v>95</v>
      </c>
      <c r="E8" s="66">
        <v>124</v>
      </c>
      <c r="F8" s="67">
        <f>SUM(C8:E8)</f>
        <v>319</v>
      </c>
      <c r="G8" s="68">
        <f>F8/3</f>
        <v>106.33333333333333</v>
      </c>
      <c r="H8" s="62"/>
    </row>
    <row r="9" spans="1:13">
      <c r="A9" s="30" t="s">
        <v>34</v>
      </c>
      <c r="B9" s="14"/>
      <c r="C9" s="51">
        <v>16300</v>
      </c>
      <c r="D9" s="51">
        <v>15485</v>
      </c>
      <c r="E9" s="51">
        <v>20212</v>
      </c>
      <c r="F9" s="63">
        <f>C9+D9+E9</f>
        <v>51997</v>
      </c>
      <c r="G9" s="64">
        <f>AVERAGE(C9:E9)</f>
        <v>17332.333333333332</v>
      </c>
      <c r="H9" s="65">
        <f>F9/F8</f>
        <v>163</v>
      </c>
    </row>
    <row r="10" spans="1:13">
      <c r="A10" s="38" t="s">
        <v>20</v>
      </c>
      <c r="B10" s="39"/>
      <c r="C10" s="40">
        <f>C6+C8</f>
        <v>640</v>
      </c>
      <c r="D10" s="40">
        <f t="shared" ref="D10:E10" si="0">D6+D8</f>
        <v>593</v>
      </c>
      <c r="E10" s="40">
        <f t="shared" si="0"/>
        <v>605</v>
      </c>
      <c r="F10" s="69">
        <f>C10+D10+E10</f>
        <v>1838</v>
      </c>
      <c r="G10" s="70">
        <f>AVERAGE(C10:E10)</f>
        <v>612.66666666666663</v>
      </c>
      <c r="H10" s="71"/>
    </row>
    <row r="11" spans="1:13">
      <c r="A11" s="42" t="s">
        <v>28</v>
      </c>
      <c r="B11" s="43"/>
      <c r="C11" s="57">
        <f>C7+C9</f>
        <v>93616.25</v>
      </c>
      <c r="D11" s="57">
        <f>D7+D9</f>
        <v>83194.25</v>
      </c>
      <c r="E11" s="57">
        <f>E7+E9</f>
        <v>84681.75</v>
      </c>
      <c r="F11" s="72">
        <f>C11+D11+E11</f>
        <v>261492.25</v>
      </c>
      <c r="G11" s="72">
        <f>AVERAGE(C11:E11)</f>
        <v>87164.083333333328</v>
      </c>
      <c r="H11" s="118">
        <f>F11/F10</f>
        <v>142.2699945593036</v>
      </c>
    </row>
    <row r="12" spans="1:13">
      <c r="A12" s="123"/>
      <c r="B12" s="124"/>
      <c r="C12" s="125"/>
      <c r="D12" s="125"/>
      <c r="E12" s="125"/>
      <c r="F12" s="126"/>
      <c r="G12" s="126"/>
      <c r="H12" s="127"/>
    </row>
    <row r="13" spans="1:13">
      <c r="A13" s="113" t="s">
        <v>48</v>
      </c>
      <c r="B13" s="2"/>
      <c r="H13" s="10"/>
    </row>
    <row r="14" spans="1:13">
      <c r="B14" s="2"/>
    </row>
    <row r="15" spans="1:13" ht="31.15" customHeight="1">
      <c r="A15" s="11" t="s">
        <v>33</v>
      </c>
      <c r="B15" s="12"/>
      <c r="C15" s="33" t="s">
        <v>24</v>
      </c>
      <c r="D15" s="33" t="s">
        <v>23</v>
      </c>
      <c r="E15" s="33" t="s">
        <v>25</v>
      </c>
      <c r="F15" s="12" t="s">
        <v>0</v>
      </c>
      <c r="G15" s="32" t="s">
        <v>22</v>
      </c>
      <c r="H15" s="32" t="s">
        <v>51</v>
      </c>
      <c r="I15" s="32" t="s">
        <v>30</v>
      </c>
      <c r="J15" s="32" t="s">
        <v>31</v>
      </c>
    </row>
    <row r="16" spans="1:13">
      <c r="A16" s="13" t="s">
        <v>21</v>
      </c>
      <c r="B16" s="15"/>
      <c r="C16" s="73">
        <f>C6</f>
        <v>540</v>
      </c>
      <c r="D16" s="73">
        <f t="shared" ref="D16:E16" si="1">D6</f>
        <v>498</v>
      </c>
      <c r="E16" s="73">
        <f t="shared" si="1"/>
        <v>481</v>
      </c>
      <c r="F16" s="60">
        <f>SUM(C16:E16)</f>
        <v>1519</v>
      </c>
      <c r="G16" s="61">
        <f>AVERAGE(C16:E16)</f>
        <v>506.33333333333331</v>
      </c>
      <c r="H16" s="62"/>
      <c r="I16" s="62"/>
      <c r="J16" s="59"/>
    </row>
    <row r="17" spans="1:10">
      <c r="A17" s="28" t="s">
        <v>26</v>
      </c>
      <c r="B17" s="14"/>
      <c r="C17" s="74">
        <f>C42</f>
        <v>86222.137802898578</v>
      </c>
      <c r="D17" s="74">
        <f t="shared" ref="D17:E17" si="2">D42</f>
        <v>80735.164266666688</v>
      </c>
      <c r="E17" s="74">
        <f t="shared" si="2"/>
        <v>73325.051999999923</v>
      </c>
      <c r="F17" s="63">
        <f t="shared" ref="F17:F19" si="3">SUM(C17:E17)</f>
        <v>240282.35406956519</v>
      </c>
      <c r="G17" s="64">
        <f>AVERAGE(C17:E17)</f>
        <v>80094.118023188392</v>
      </c>
      <c r="H17" s="65">
        <f>F17/F16</f>
        <v>158.18456489108965</v>
      </c>
      <c r="I17" s="65">
        <f>H7-H17</f>
        <v>-20.268007945730858</v>
      </c>
      <c r="J17" s="77">
        <f>(H7-H17)/H7</f>
        <v>-0.14695848268428602</v>
      </c>
    </row>
    <row r="18" spans="1:10">
      <c r="A18" s="29" t="s">
        <v>17</v>
      </c>
      <c r="B18" s="37"/>
      <c r="C18" s="73">
        <f>C8</f>
        <v>100</v>
      </c>
      <c r="D18" s="73">
        <f t="shared" ref="D18:E18" si="4">D8</f>
        <v>95</v>
      </c>
      <c r="E18" s="73">
        <f t="shared" si="4"/>
        <v>124</v>
      </c>
      <c r="F18" s="67">
        <f t="shared" si="3"/>
        <v>319</v>
      </c>
      <c r="G18" s="68">
        <f>F18/3</f>
        <v>106.33333333333333</v>
      </c>
      <c r="H18" s="62"/>
      <c r="I18" s="62"/>
      <c r="J18" s="75"/>
    </row>
    <row r="19" spans="1:10" s="5" customFormat="1">
      <c r="A19" s="30" t="s">
        <v>27</v>
      </c>
      <c r="B19" s="14"/>
      <c r="C19" s="76">
        <f>C51</f>
        <v>21918.423930434787</v>
      </c>
      <c r="D19" s="76">
        <f t="shared" ref="D19:E19" si="5">D51</f>
        <v>21886.691999999999</v>
      </c>
      <c r="E19" s="76">
        <f t="shared" si="5"/>
        <v>27770.862000000001</v>
      </c>
      <c r="F19" s="63">
        <f t="shared" si="3"/>
        <v>71575.977930434776</v>
      </c>
      <c r="G19" s="64">
        <f>AVERAGE(C19:E19)</f>
        <v>23858.659310144925</v>
      </c>
      <c r="H19" s="65">
        <f>F19/F18</f>
        <v>224.37610636499929</v>
      </c>
      <c r="I19" s="65">
        <f>H9-H19</f>
        <v>-61.376106364999288</v>
      </c>
      <c r="J19" s="78">
        <f>(H9-H19)/H9</f>
        <v>-0.3765405298466214</v>
      </c>
    </row>
    <row r="20" spans="1:10" s="5" customFormat="1">
      <c r="A20" s="38" t="s">
        <v>20</v>
      </c>
      <c r="B20" s="39"/>
      <c r="C20" s="40">
        <f>C16+C18</f>
        <v>640</v>
      </c>
      <c r="D20" s="40">
        <f t="shared" ref="D20:E20" si="6">D16+D18</f>
        <v>593</v>
      </c>
      <c r="E20" s="40">
        <f t="shared" si="6"/>
        <v>605</v>
      </c>
      <c r="F20" s="69">
        <f>C20+D20+E20</f>
        <v>1838</v>
      </c>
      <c r="G20" s="70">
        <f>AVERAGE(C20:E20)</f>
        <v>612.66666666666663</v>
      </c>
      <c r="H20" s="70"/>
      <c r="I20" s="70"/>
      <c r="J20" s="71"/>
    </row>
    <row r="21" spans="1:10" s="5" customFormat="1">
      <c r="A21" s="42" t="s">
        <v>29</v>
      </c>
      <c r="B21" s="43"/>
      <c r="C21" s="57">
        <f>C17+C19</f>
        <v>108140.56173333336</v>
      </c>
      <c r="D21" s="57">
        <f>D17+D19</f>
        <v>102621.85626666668</v>
      </c>
      <c r="E21" s="57">
        <f>E17+E19</f>
        <v>101095.91399999993</v>
      </c>
      <c r="F21" s="72">
        <f>C21+D21+E21</f>
        <v>311858.33199999999</v>
      </c>
      <c r="G21" s="72">
        <f>AVERAGE(C21:E21)</f>
        <v>103952.77733333333</v>
      </c>
      <c r="H21" s="118">
        <f>F21/F20</f>
        <v>169.67265070729053</v>
      </c>
      <c r="I21" s="79">
        <f>H11-H21</f>
        <v>-27.402656147986932</v>
      </c>
      <c r="J21" s="80">
        <f>(H11-H21)/H11</f>
        <v>-0.19261022841021092</v>
      </c>
    </row>
    <row r="22" spans="1:10" s="5" customFormat="1">
      <c r="A22" s="128"/>
      <c r="B22" s="129"/>
      <c r="C22" s="130"/>
      <c r="D22" s="130"/>
      <c r="E22" s="130"/>
      <c r="F22" s="131"/>
      <c r="G22" s="131"/>
      <c r="H22" s="132"/>
      <c r="I22" s="133"/>
      <c r="J22" s="134"/>
    </row>
    <row r="23" spans="1:10">
      <c r="A23" s="116" t="s">
        <v>43</v>
      </c>
      <c r="B23" s="19"/>
      <c r="C23" s="81">
        <f>C11-C21</f>
        <v>-14524.311733333365</v>
      </c>
      <c r="D23" s="81">
        <f>D11-D21</f>
        <v>-19427.606266666684</v>
      </c>
      <c r="E23" s="81">
        <f>E11-E21</f>
        <v>-16414.163999999932</v>
      </c>
      <c r="F23" s="81">
        <f>SUM(C23:E23)</f>
        <v>-50366.08199999998</v>
      </c>
      <c r="G23" s="81">
        <f>AVERAGE(C23:E23)</f>
        <v>-16788.693999999992</v>
      </c>
      <c r="H23" s="24"/>
      <c r="I23" s="24"/>
      <c r="J23" s="48"/>
    </row>
    <row r="24" spans="1:10" s="5" customFormat="1">
      <c r="A24" s="34"/>
      <c r="B24" s="35"/>
      <c r="C24" s="26"/>
      <c r="D24" s="26"/>
      <c r="E24" s="26"/>
      <c r="F24" s="25"/>
      <c r="G24" s="26"/>
      <c r="H24" s="24"/>
      <c r="I24" s="36"/>
    </row>
    <row r="25" spans="1:10">
      <c r="A25" s="22" t="s">
        <v>53</v>
      </c>
    </row>
    <row r="26" spans="1:10" ht="31.15" customHeight="1">
      <c r="A26" s="31" t="s">
        <v>45</v>
      </c>
      <c r="B26" s="12"/>
      <c r="C26" s="33" t="s">
        <v>24</v>
      </c>
      <c r="D26" s="33" t="s">
        <v>23</v>
      </c>
      <c r="E26" s="33" t="s">
        <v>25</v>
      </c>
      <c r="F26" s="12" t="s">
        <v>0</v>
      </c>
      <c r="G26" s="32" t="s">
        <v>22</v>
      </c>
      <c r="H26" s="32" t="s">
        <v>51</v>
      </c>
      <c r="I26" s="32" t="s">
        <v>30</v>
      </c>
      <c r="J26" s="32" t="s">
        <v>31</v>
      </c>
    </row>
    <row r="27" spans="1:10" s="27" customFormat="1">
      <c r="A27" s="49" t="s">
        <v>44</v>
      </c>
      <c r="B27" s="50"/>
      <c r="C27" s="14">
        <v>559</v>
      </c>
      <c r="D27" s="14">
        <v>522</v>
      </c>
      <c r="E27" s="14">
        <v>493</v>
      </c>
      <c r="F27" s="60">
        <f>SUM(C27:E27)</f>
        <v>1574</v>
      </c>
      <c r="G27" s="54">
        <f>AVERAGE(C27:E27)</f>
        <v>524.66666666666663</v>
      </c>
      <c r="H27" s="49"/>
      <c r="I27" s="50"/>
      <c r="J27" s="53"/>
    </row>
    <row r="28" spans="1:10" s="27" customFormat="1">
      <c r="A28" s="49" t="s">
        <v>36</v>
      </c>
      <c r="B28" s="50"/>
      <c r="C28" s="52">
        <f>C11</f>
        <v>93616.25</v>
      </c>
      <c r="D28" s="52">
        <f>D11</f>
        <v>83194.25</v>
      </c>
      <c r="E28" s="52">
        <f>E11</f>
        <v>84681.75</v>
      </c>
      <c r="F28" s="52">
        <f t="shared" ref="F28:F29" si="7">SUM(C28:E28)</f>
        <v>261492.25</v>
      </c>
      <c r="G28" s="52">
        <f t="shared" ref="G28:G29" si="8">AVERAGE(C28:E28)</f>
        <v>87164.083333333328</v>
      </c>
      <c r="H28" s="83">
        <f>F28/F27</f>
        <v>166.13230622617536</v>
      </c>
      <c r="I28" s="50"/>
      <c r="J28" s="53"/>
    </row>
    <row r="29" spans="1:10" s="27" customFormat="1">
      <c r="A29" s="49" t="s">
        <v>37</v>
      </c>
      <c r="B29" s="50"/>
      <c r="C29" s="52">
        <f>C21</f>
        <v>108140.56173333336</v>
      </c>
      <c r="D29" s="52">
        <f>D21</f>
        <v>102621.85626666668</v>
      </c>
      <c r="E29" s="52">
        <f>E21</f>
        <v>101095.91399999993</v>
      </c>
      <c r="F29" s="52">
        <f t="shared" si="7"/>
        <v>311858.33199999999</v>
      </c>
      <c r="G29" s="52">
        <f t="shared" si="8"/>
        <v>103952.77733333333</v>
      </c>
      <c r="H29" s="83">
        <f>F29/F27</f>
        <v>198.13108767471411</v>
      </c>
      <c r="I29" s="84">
        <f>H28-H29</f>
        <v>-31.99878144853875</v>
      </c>
      <c r="J29" s="78">
        <f>(H28-H29)/H28</f>
        <v>-0.19261022841021097</v>
      </c>
    </row>
    <row r="30" spans="1:10" s="27" customFormat="1">
      <c r="A30" s="38" t="s">
        <v>38</v>
      </c>
      <c r="B30" s="39"/>
      <c r="C30" s="55">
        <f>C28/C27</f>
        <v>167.47093023255815</v>
      </c>
      <c r="D30" s="55">
        <f>D28/D27</f>
        <v>159.37595785440612</v>
      </c>
      <c r="E30" s="55">
        <f>E28/E27</f>
        <v>171.76825557809332</v>
      </c>
      <c r="F30" s="82"/>
      <c r="G30" s="55">
        <f>AVERAGE(C30:E30)</f>
        <v>166.20504788835254</v>
      </c>
      <c r="H30" s="45"/>
      <c r="I30" s="45"/>
      <c r="J30" s="41"/>
    </row>
    <row r="31" spans="1:10" s="27" customFormat="1">
      <c r="A31" s="42" t="s">
        <v>39</v>
      </c>
      <c r="B31" s="43"/>
      <c r="C31" s="56">
        <f>C29/C27</f>
        <v>193.4535988073942</v>
      </c>
      <c r="D31" s="56">
        <f>D29/D27</f>
        <v>196.59359438058752</v>
      </c>
      <c r="E31" s="56">
        <f>E29/E27</f>
        <v>205.06270588235282</v>
      </c>
      <c r="F31" s="58"/>
      <c r="G31" s="56">
        <f>AVERAGE(C31:E31)</f>
        <v>198.36996635677818</v>
      </c>
      <c r="H31" s="46"/>
      <c r="I31" s="44"/>
      <c r="J31" s="47"/>
    </row>
    <row r="32" spans="1:10" s="5" customFormat="1">
      <c r="A32" s="115" t="s">
        <v>46</v>
      </c>
      <c r="B32" s="35"/>
      <c r="C32" s="26"/>
      <c r="D32" s="26"/>
      <c r="E32" s="26"/>
      <c r="F32" s="25"/>
      <c r="G32" s="26"/>
      <c r="H32" s="24"/>
      <c r="I32" s="36"/>
    </row>
    <row r="33" spans="1:11" ht="17.149999999999999" customHeight="1">
      <c r="B33" s="2"/>
      <c r="G33" s="10"/>
    </row>
    <row r="34" spans="1:11">
      <c r="A34" s="22" t="s">
        <v>42</v>
      </c>
      <c r="B34" s="2"/>
    </row>
    <row r="35" spans="1:11" s="113" customFormat="1" ht="53.15" customHeight="1">
      <c r="A35" s="120" t="s">
        <v>50</v>
      </c>
      <c r="B35" s="120"/>
      <c r="C35" s="120"/>
      <c r="D35" s="120"/>
      <c r="E35" s="120"/>
      <c r="F35" s="120"/>
      <c r="G35" s="120"/>
      <c r="H35" s="120"/>
    </row>
    <row r="36" spans="1:11" ht="31.15" customHeight="1">
      <c r="A36" s="90" t="s">
        <v>6</v>
      </c>
      <c r="B36" s="91" t="s">
        <v>1</v>
      </c>
      <c r="C36" s="92" t="s">
        <v>24</v>
      </c>
      <c r="D36" s="92" t="s">
        <v>23</v>
      </c>
      <c r="E36" s="92" t="s">
        <v>25</v>
      </c>
      <c r="F36" s="91" t="s">
        <v>0</v>
      </c>
      <c r="G36" s="93" t="s">
        <v>22</v>
      </c>
      <c r="H36" s="93" t="s">
        <v>52</v>
      </c>
    </row>
    <row r="37" spans="1:11">
      <c r="A37" s="103" t="s">
        <v>3</v>
      </c>
      <c r="B37" s="2">
        <v>61</v>
      </c>
      <c r="C37" s="106">
        <v>7540.55</v>
      </c>
      <c r="D37" s="106">
        <v>13591.650000000003</v>
      </c>
      <c r="E37" s="106">
        <v>7918.1200000000008</v>
      </c>
      <c r="F37" s="20">
        <f>SUM($C37:$E37)</f>
        <v>29050.320000000007</v>
      </c>
      <c r="G37" s="20">
        <f>AVERAGE($C37:$E37)</f>
        <v>9683.4400000000023</v>
      </c>
      <c r="H37" s="85">
        <f>$F37/$B37</f>
        <v>476.23475409836078</v>
      </c>
    </row>
    <row r="38" spans="1:11">
      <c r="A38" s="104" t="s">
        <v>4</v>
      </c>
      <c r="B38" s="15">
        <v>1186</v>
      </c>
      <c r="C38" s="107">
        <v>64730.937802898581</v>
      </c>
      <c r="D38" s="107">
        <v>58507.424266666683</v>
      </c>
      <c r="E38" s="107">
        <v>59580.209999999926</v>
      </c>
      <c r="F38" s="21">
        <f>SUM($C38:$E38)</f>
        <v>182818.57206956518</v>
      </c>
      <c r="G38" s="21">
        <f>AVERAGE($C38:$E38)</f>
        <v>60939.524023188394</v>
      </c>
      <c r="H38" s="86">
        <f>$F38/$B38</f>
        <v>154.14719398782898</v>
      </c>
    </row>
    <row r="39" spans="1:11">
      <c r="A39" s="103" t="s">
        <v>49</v>
      </c>
      <c r="B39" s="2">
        <v>21</v>
      </c>
      <c r="C39" s="106">
        <v>150</v>
      </c>
      <c r="D39" s="106">
        <v>110</v>
      </c>
      <c r="E39" s="106">
        <v>80</v>
      </c>
      <c r="F39" s="20">
        <f>SUM($C39:$E39)</f>
        <v>340</v>
      </c>
      <c r="G39" s="20">
        <f>AVERAGE($C39:$E39)</f>
        <v>113.33333333333333</v>
      </c>
      <c r="H39" s="85">
        <f>$F39/$B39</f>
        <v>16.19047619047619</v>
      </c>
    </row>
    <row r="40" spans="1:11">
      <c r="A40" s="104" t="s">
        <v>5</v>
      </c>
      <c r="B40" s="15">
        <v>567</v>
      </c>
      <c r="C40" s="107">
        <v>6522.840000000002</v>
      </c>
      <c r="D40" s="107">
        <v>5327.92</v>
      </c>
      <c r="E40" s="107">
        <v>5002.831999999994</v>
      </c>
      <c r="F40" s="21">
        <f>SUM($C40:$E40)</f>
        <v>16853.591999999997</v>
      </c>
      <c r="G40" s="21">
        <f>AVERAGE($C40:$E40)</f>
        <v>5617.8639999999987</v>
      </c>
      <c r="H40" s="86">
        <f>$F40/$B40</f>
        <v>29.724148148148142</v>
      </c>
    </row>
    <row r="41" spans="1:11">
      <c r="A41" s="103" t="s">
        <v>18</v>
      </c>
      <c r="B41" s="2">
        <v>39</v>
      </c>
      <c r="C41" s="106">
        <v>7277.81</v>
      </c>
      <c r="D41" s="106">
        <v>3198.1699999999996</v>
      </c>
      <c r="E41" s="106">
        <v>743.89</v>
      </c>
      <c r="F41" s="20">
        <f>SUM($C41:$E41)</f>
        <v>11219.869999999999</v>
      </c>
      <c r="G41" s="20">
        <f>AVERAGE($C41:$E41)</f>
        <v>3739.9566666666665</v>
      </c>
      <c r="H41" s="85">
        <f>$F41/$B41</f>
        <v>287.68897435897435</v>
      </c>
    </row>
    <row r="42" spans="1:11">
      <c r="A42" s="94" t="s">
        <v>10</v>
      </c>
      <c r="B42" s="95">
        <f>SUM(B37:B41)</f>
        <v>1874</v>
      </c>
      <c r="C42" s="108">
        <f>SUM(C37:C41)</f>
        <v>86222.137802898578</v>
      </c>
      <c r="D42" s="108">
        <f t="shared" ref="D42:F42" si="9">SUM(D37:D41)</f>
        <v>80735.164266666688</v>
      </c>
      <c r="E42" s="108">
        <f t="shared" si="9"/>
        <v>73325.051999999923</v>
      </c>
      <c r="F42" s="96">
        <f t="shared" si="9"/>
        <v>240282.35406956519</v>
      </c>
      <c r="G42" s="97">
        <f>AVERAGE(C42:E42)</f>
        <v>80094.118023188392</v>
      </c>
      <c r="H42" s="98">
        <f>F42/B42</f>
        <v>128.21897228898891</v>
      </c>
    </row>
    <row r="43" spans="1:11">
      <c r="A43" s="114" t="s">
        <v>47</v>
      </c>
      <c r="B43" s="2"/>
      <c r="C43" s="2"/>
      <c r="D43" s="2"/>
      <c r="E43" s="2"/>
    </row>
    <row r="44" spans="1:11">
      <c r="A44" s="4"/>
      <c r="B44" s="2"/>
      <c r="C44" s="2"/>
      <c r="D44" s="2"/>
      <c r="E44" s="2"/>
    </row>
    <row r="45" spans="1:11" ht="31.15" customHeight="1">
      <c r="A45" s="90" t="s">
        <v>2</v>
      </c>
      <c r="B45" s="91" t="s">
        <v>1</v>
      </c>
      <c r="C45" s="92" t="s">
        <v>24</v>
      </c>
      <c r="D45" s="92" t="s">
        <v>23</v>
      </c>
      <c r="E45" s="92" t="s">
        <v>25</v>
      </c>
      <c r="F45" s="91" t="s">
        <v>0</v>
      </c>
      <c r="G45" s="93" t="s">
        <v>22</v>
      </c>
      <c r="H45" s="93" t="s">
        <v>52</v>
      </c>
    </row>
    <row r="46" spans="1:11">
      <c r="A46" s="103" t="s">
        <v>3</v>
      </c>
      <c r="B46" s="2">
        <v>137</v>
      </c>
      <c r="C46" s="106">
        <v>12675.790000000003</v>
      </c>
      <c r="D46" s="106">
        <v>16379</v>
      </c>
      <c r="E46" s="106">
        <v>14373.970000000001</v>
      </c>
      <c r="F46" s="20">
        <f>SUM($C46:$E46)</f>
        <v>43428.76</v>
      </c>
      <c r="G46" s="20">
        <f>AVERAGE($C46:$E46)</f>
        <v>14476.253333333334</v>
      </c>
      <c r="H46" s="85">
        <f>$F46/$B46</f>
        <v>316.99824817518248</v>
      </c>
      <c r="J46" s="3"/>
      <c r="K46" s="3"/>
    </row>
    <row r="47" spans="1:11">
      <c r="A47" s="104" t="s">
        <v>4</v>
      </c>
      <c r="B47" s="15">
        <v>219</v>
      </c>
      <c r="C47" s="107">
        <v>4986.9879304347824</v>
      </c>
      <c r="D47" s="107">
        <v>3364.8</v>
      </c>
      <c r="E47" s="107">
        <v>9543.3600000000024</v>
      </c>
      <c r="F47" s="21">
        <f>SUM($C47:$E47)</f>
        <v>17895.147930434785</v>
      </c>
      <c r="G47" s="21">
        <f>AVERAGE($C47:$E47)</f>
        <v>5965.0493101449283</v>
      </c>
      <c r="H47" s="86">
        <f>$F47/$B47</f>
        <v>81.713004248560665</v>
      </c>
    </row>
    <row r="48" spans="1:11">
      <c r="A48" s="103" t="s">
        <v>49</v>
      </c>
      <c r="B48" s="2">
        <v>98</v>
      </c>
      <c r="C48" s="106">
        <v>1000</v>
      </c>
      <c r="D48" s="106">
        <v>1120</v>
      </c>
      <c r="E48" s="106">
        <v>1700</v>
      </c>
      <c r="F48" s="20">
        <f>SUM($C48:$E48)</f>
        <v>3820</v>
      </c>
      <c r="G48" s="20">
        <f>AVERAGE($C48:$E48)</f>
        <v>1273.3333333333333</v>
      </c>
      <c r="H48" s="85">
        <f>$F48/$B48</f>
        <v>38.979591836734691</v>
      </c>
    </row>
    <row r="49" spans="1:8">
      <c r="A49" s="104" t="s">
        <v>5</v>
      </c>
      <c r="B49" s="15">
        <v>82</v>
      </c>
      <c r="C49" s="107">
        <v>640.19199999999989</v>
      </c>
      <c r="D49" s="107">
        <v>530.04200000000003</v>
      </c>
      <c r="E49" s="107">
        <v>1023.3519999999996</v>
      </c>
      <c r="F49" s="21">
        <f>SUM($C49:$E49)</f>
        <v>2193.5859999999993</v>
      </c>
      <c r="G49" s="21">
        <f>AVERAGE($C49:$E49)</f>
        <v>731.19533333333311</v>
      </c>
      <c r="H49" s="86">
        <f>$F49/$B49</f>
        <v>26.751048780487796</v>
      </c>
    </row>
    <row r="50" spans="1:8">
      <c r="A50" s="103" t="s">
        <v>18</v>
      </c>
      <c r="B50" s="2">
        <v>34</v>
      </c>
      <c r="C50" s="106">
        <v>2615.4539999999997</v>
      </c>
      <c r="D50" s="106">
        <v>492.85</v>
      </c>
      <c r="E50" s="106">
        <v>1130.18</v>
      </c>
      <c r="F50" s="20">
        <f>SUM($C50:$E50)</f>
        <v>4238.4839999999995</v>
      </c>
      <c r="G50" s="20">
        <f>AVERAGE($C50:$E50)</f>
        <v>1412.8279999999997</v>
      </c>
      <c r="H50" s="85">
        <f>$F50/$B50</f>
        <v>124.66129411764705</v>
      </c>
    </row>
    <row r="51" spans="1:8">
      <c r="A51" s="94" t="s">
        <v>9</v>
      </c>
      <c r="B51" s="99">
        <f>SUM(B46:B50)</f>
        <v>570</v>
      </c>
      <c r="C51" s="108">
        <f t="shared" ref="C51:F51" si="10">SUM(C46:C50)</f>
        <v>21918.423930434787</v>
      </c>
      <c r="D51" s="108">
        <f t="shared" si="10"/>
        <v>21886.691999999999</v>
      </c>
      <c r="E51" s="108">
        <f t="shared" si="10"/>
        <v>27770.862000000001</v>
      </c>
      <c r="F51" s="96">
        <f t="shared" si="10"/>
        <v>71575.977930434776</v>
      </c>
      <c r="G51" s="97">
        <f>AVERAGE(C51:E51)</f>
        <v>23858.659310144925</v>
      </c>
      <c r="H51" s="98">
        <f>F51/B51</f>
        <v>125.57189110602592</v>
      </c>
    </row>
    <row r="52" spans="1:8">
      <c r="A52" s="114" t="s">
        <v>47</v>
      </c>
      <c r="B52" s="2"/>
      <c r="C52" s="2"/>
      <c r="D52" s="2"/>
      <c r="E52" s="2"/>
    </row>
    <row r="53" spans="1:8">
      <c r="A53" s="1"/>
      <c r="B53" s="2"/>
      <c r="C53" s="2"/>
      <c r="D53" s="2"/>
      <c r="E53" s="2"/>
    </row>
    <row r="54" spans="1:8" ht="31.15" customHeight="1">
      <c r="A54" s="90" t="s">
        <v>7</v>
      </c>
      <c r="B54" s="91" t="s">
        <v>1</v>
      </c>
      <c r="C54" s="92" t="s">
        <v>24</v>
      </c>
      <c r="D54" s="92" t="s">
        <v>23</v>
      </c>
      <c r="E54" s="92" t="s">
        <v>25</v>
      </c>
      <c r="F54" s="91" t="s">
        <v>0</v>
      </c>
      <c r="G54" s="93" t="s">
        <v>22</v>
      </c>
      <c r="H54" s="93" t="s">
        <v>52</v>
      </c>
    </row>
    <row r="55" spans="1:8">
      <c r="A55" s="103" t="s">
        <v>3</v>
      </c>
      <c r="B55" s="2">
        <v>198</v>
      </c>
      <c r="C55" s="106">
        <f t="shared" ref="C55:F59" si="11">C46+C37</f>
        <v>20216.340000000004</v>
      </c>
      <c r="D55" s="106">
        <f t="shared" si="11"/>
        <v>29970.65</v>
      </c>
      <c r="E55" s="106">
        <f t="shared" si="11"/>
        <v>22292.090000000004</v>
      </c>
      <c r="F55" s="20">
        <f t="shared" si="11"/>
        <v>72479.080000000016</v>
      </c>
      <c r="G55" s="20">
        <f>AVERAGE($C55:$E55)</f>
        <v>24159.69333333334</v>
      </c>
      <c r="H55" s="85">
        <f>$F55/$B55</f>
        <v>366.05595959595968</v>
      </c>
    </row>
    <row r="56" spans="1:8">
      <c r="A56" s="104" t="s">
        <v>4</v>
      </c>
      <c r="B56" s="15">
        <v>1405</v>
      </c>
      <c r="C56" s="107">
        <f t="shared" si="11"/>
        <v>69717.925733333366</v>
      </c>
      <c r="D56" s="107">
        <f t="shared" si="11"/>
        <v>61872.224266666686</v>
      </c>
      <c r="E56" s="107">
        <f t="shared" si="11"/>
        <v>69123.569999999934</v>
      </c>
      <c r="F56" s="21">
        <f t="shared" si="11"/>
        <v>200713.71999999997</v>
      </c>
      <c r="G56" s="21">
        <f t="shared" ref="G56:G59" si="12">AVERAGE($C56:$E56)</f>
        <v>66904.573333333319</v>
      </c>
      <c r="H56" s="86">
        <f t="shared" ref="H56:H59" si="13">$F56/$B56</f>
        <v>142.85674021352312</v>
      </c>
    </row>
    <row r="57" spans="1:8">
      <c r="A57" s="103" t="s">
        <v>49</v>
      </c>
      <c r="B57" s="16">
        <v>119</v>
      </c>
      <c r="C57" s="106">
        <f t="shared" si="11"/>
        <v>1150</v>
      </c>
      <c r="D57" s="106">
        <f t="shared" si="11"/>
        <v>1230</v>
      </c>
      <c r="E57" s="106">
        <f t="shared" si="11"/>
        <v>1780</v>
      </c>
      <c r="F57" s="20">
        <f t="shared" si="11"/>
        <v>4160</v>
      </c>
      <c r="G57" s="20">
        <f t="shared" si="12"/>
        <v>1386.6666666666667</v>
      </c>
      <c r="H57" s="85">
        <f t="shared" si="13"/>
        <v>34.957983193277308</v>
      </c>
    </row>
    <row r="58" spans="1:8">
      <c r="A58" s="104" t="s">
        <v>5</v>
      </c>
      <c r="B58" s="18">
        <v>649</v>
      </c>
      <c r="C58" s="107">
        <f t="shared" si="11"/>
        <v>7163.032000000002</v>
      </c>
      <c r="D58" s="107">
        <f t="shared" si="11"/>
        <v>5857.9620000000004</v>
      </c>
      <c r="E58" s="107">
        <f t="shared" si="11"/>
        <v>6026.1839999999938</v>
      </c>
      <c r="F58" s="21">
        <f t="shared" si="11"/>
        <v>19047.177999999996</v>
      </c>
      <c r="G58" s="21">
        <f t="shared" si="12"/>
        <v>6349.0593333333318</v>
      </c>
      <c r="H58" s="86">
        <f t="shared" si="13"/>
        <v>29.348502311248069</v>
      </c>
    </row>
    <row r="59" spans="1:8">
      <c r="A59" s="103" t="s">
        <v>18</v>
      </c>
      <c r="B59" s="17">
        <v>73</v>
      </c>
      <c r="C59" s="106">
        <f t="shared" si="11"/>
        <v>9893.2639999999992</v>
      </c>
      <c r="D59" s="106">
        <f t="shared" si="11"/>
        <v>3691.0199999999995</v>
      </c>
      <c r="E59" s="106">
        <f t="shared" si="11"/>
        <v>1874.0700000000002</v>
      </c>
      <c r="F59" s="20">
        <f t="shared" si="11"/>
        <v>15458.353999999999</v>
      </c>
      <c r="G59" s="20">
        <f t="shared" si="12"/>
        <v>5152.7846666666665</v>
      </c>
      <c r="H59" s="85">
        <f t="shared" si="13"/>
        <v>211.75827397260272</v>
      </c>
    </row>
    <row r="60" spans="1:8">
      <c r="A60" s="105" t="s">
        <v>8</v>
      </c>
      <c r="B60" s="100">
        <f>SUM(B55:B59)</f>
        <v>2444</v>
      </c>
      <c r="C60" s="108">
        <f>SUM(C55:C59)</f>
        <v>108140.56173333336</v>
      </c>
      <c r="D60" s="108">
        <f t="shared" ref="D60:F60" si="14">SUM(D55:D59)</f>
        <v>102621.85626666668</v>
      </c>
      <c r="E60" s="108">
        <f t="shared" si="14"/>
        <v>101095.91399999995</v>
      </c>
      <c r="F60" s="101">
        <f t="shared" si="14"/>
        <v>311858.33199999999</v>
      </c>
      <c r="G60" s="97">
        <f>AVERAGE(C60:E60)</f>
        <v>103952.77733333333</v>
      </c>
      <c r="H60" s="102">
        <f>F60/B60</f>
        <v>127.60160883797055</v>
      </c>
    </row>
    <row r="61" spans="1:8">
      <c r="A61" s="114" t="s">
        <v>47</v>
      </c>
      <c r="B61" s="2"/>
      <c r="C61" s="2"/>
      <c r="D61" s="2"/>
      <c r="E61" s="2"/>
    </row>
    <row r="62" spans="1:8" ht="16.149999999999999" customHeight="1">
      <c r="A62" s="23"/>
      <c r="B62" s="23"/>
      <c r="C62" s="23"/>
      <c r="D62" s="23"/>
      <c r="E62" s="23"/>
      <c r="F62" s="23"/>
      <c r="G62" s="23"/>
      <c r="H62" s="23"/>
    </row>
    <row r="63" spans="1:8">
      <c r="A63" s="22" t="s">
        <v>41</v>
      </c>
    </row>
    <row r="64" spans="1:8">
      <c r="A64" s="109" t="s">
        <v>14</v>
      </c>
      <c r="B64" s="110">
        <v>43497</v>
      </c>
      <c r="C64" s="110">
        <v>43525</v>
      </c>
      <c r="D64" s="110">
        <v>43556</v>
      </c>
      <c r="E64" s="91" t="s">
        <v>0</v>
      </c>
      <c r="F64" s="91" t="s">
        <v>13</v>
      </c>
      <c r="G64" s="91" t="s">
        <v>16</v>
      </c>
      <c r="H64" s="111" t="s">
        <v>19</v>
      </c>
    </row>
    <row r="65" spans="1:8">
      <c r="A65" s="112" t="s">
        <v>15</v>
      </c>
      <c r="B65" s="87">
        <v>2200</v>
      </c>
      <c r="C65" s="87">
        <v>1520</v>
      </c>
      <c r="D65" s="87">
        <v>1390</v>
      </c>
      <c r="E65" s="88">
        <f>SUM(B65:D65)</f>
        <v>5110</v>
      </c>
      <c r="F65" s="88">
        <f>AVERAGE(B65:D65)</f>
        <v>1703.3333333333333</v>
      </c>
      <c r="G65" s="89">
        <f>E65/F19</f>
        <v>7.1392667592560827E-2</v>
      </c>
      <c r="H65" s="117">
        <f>G65+H21</f>
        <v>169.74404337488309</v>
      </c>
    </row>
  </sheetData>
  <mergeCells count="3">
    <mergeCell ref="A35:H35"/>
    <mergeCell ref="A1:J1"/>
    <mergeCell ref="A2:J2"/>
  </mergeCells>
  <phoneticPr fontId="17" type="noConversion"/>
  <printOptions horizontalCentered="1"/>
  <pageMargins left="0.25" right="0.25" top="0.75" bottom="0.75" header="0.3" footer="0.3"/>
  <pageSetup fitToHeight="2" orientation="landscape" horizontalDpi="4294967293" verticalDpi="360" copies="12" r:id="rId1"/>
  <headerFooter>
    <oddFooter>&amp;L&amp;D&amp;C&amp;F    &amp;A&amp;RPage 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B45DDC509B45C478FAB6DD6BD075772" ma:contentTypeVersion="56" ma:contentTypeDescription="" ma:contentTypeScope="" ma:versionID="de6c6aa20818f4e908147677790feae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2019-11-20T08:00:00+00:00</OpenedDate>
    <SignificantOrder xmlns="dc463f71-b30c-4ab2-9473-d307f9d35888">false</SignificantOrder>
    <Date1 xmlns="dc463f71-b30c-4ab2-9473-d307f9d35888">2019-11-21T08:00:00+00:00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190976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F8DB8D0-5F2A-4B66-88E5-467987EB4928}"/>
</file>

<file path=customXml/itemProps2.xml><?xml version="1.0" encoding="utf-8"?>
<ds:datastoreItem xmlns:ds="http://schemas.openxmlformats.org/officeDocument/2006/customXml" ds:itemID="{431E3D03-C975-4370-BBC8-9A983E8D8BF7}"/>
</file>

<file path=customXml/itemProps3.xml><?xml version="1.0" encoding="utf-8"?>
<ds:datastoreItem xmlns:ds="http://schemas.openxmlformats.org/officeDocument/2006/customXml" ds:itemID="{B1DB5EE9-40C4-4CE3-B35A-B717FDC9182E}"/>
</file>

<file path=customXml/itemProps4.xml><?xml version="1.0" encoding="utf-8"?>
<ds:datastoreItem xmlns:ds="http://schemas.openxmlformats.org/officeDocument/2006/customXml" ds:itemID="{552868C9-D224-4446-8AD0-0D424D22E5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Transpo Recap to Pilots</vt:lpstr>
      <vt:lpstr>'Transpo Recap to Pilots'!Print_Area</vt:lpstr>
      <vt:lpstr>'Transpo Recap to Pilots'!Print_Titles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Weldon Burton</cp:lastModifiedBy>
  <cp:lastPrinted>2019-11-19T03:19:40Z</cp:lastPrinted>
  <dcterms:created xsi:type="dcterms:W3CDTF">2019-02-14T22:13:13Z</dcterms:created>
  <dcterms:modified xsi:type="dcterms:W3CDTF">2019-11-19T03:20:13Z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0x0101006E56B4D1795A2E4DB2F0B01679ED314A000B45DDC509B45C478FAB6DD6BD075772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