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774" activeTab="0"/>
  </bookViews>
  <sheets>
    <sheet name="JAD-3" sheetId="1" r:id="rId1"/>
    <sheet name="JAD-4" sheetId="2" r:id="rId2"/>
    <sheet name="JAD-5" sheetId="3" r:id="rId3"/>
    <sheet name="JAD-6" sheetId="4" r:id="rId4"/>
    <sheet name="JAD-6A" sheetId="5" r:id="rId5"/>
    <sheet name="JAD-7" sheetId="6" r:id="rId6"/>
    <sheet name="JAD-8" sheetId="7" r:id="rId7"/>
    <sheet name="JAD-9" sheetId="8" r:id="rId8"/>
    <sheet name="JAD-10" sheetId="9" r:id="rId9"/>
    <sheet name="JAD-11" sheetId="10" r:id="rId10"/>
    <sheet name="JAD-12" sheetId="11" r:id="rId11"/>
    <sheet name="JAD-13" sheetId="12" r:id="rId12"/>
    <sheet name="JAD-14" sheetId="13" r:id="rId13"/>
    <sheet name="datasheet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<sst xmlns="http://schemas.openxmlformats.org/spreadsheetml/2006/main" count="55" uniqueCount="53">
  <si>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year</t>
  </si>
  <si>
    <t>WELLS GENERATION</t>
  </si>
  <si>
    <t>ROCKY REACH GENERATION</t>
  </si>
  <si>
    <t>ROCK ISLAND 1 GENERATION</t>
  </si>
  <si>
    <t>ROCK ISLAND 2 GENERATION</t>
  </si>
  <si>
    <t>WANAPUM GENERATION</t>
  </si>
  <si>
    <t>PRIEST RAPIDS GENERATION</t>
  </si>
  <si>
    <t>UPPER BAKER GENERATION</t>
  </si>
  <si>
    <t>LOWER BAKER GENERATION</t>
  </si>
  <si>
    <t>PUGET SOUND ENERGY SMALL PLANTS</t>
  </si>
  <si>
    <t>GRAND COULEE NATURAL FLOWS</t>
  </si>
  <si>
    <t>TOT</t>
  </si>
  <si>
    <t>PTOT</t>
  </si>
  <si>
    <t>PTOT60</t>
  </si>
  <si>
    <t>PTOT40</t>
  </si>
  <si>
    <t>TOT60</t>
  </si>
  <si>
    <t>TOT40</t>
  </si>
  <si>
    <t>MIN</t>
  </si>
  <si>
    <t>MAX</t>
  </si>
  <si>
    <t>Extended PSE Actual data</t>
  </si>
  <si>
    <t>av_ubak</t>
  </si>
  <si>
    <t>av_lbak</t>
  </si>
  <si>
    <t>av_snoq</t>
  </si>
  <si>
    <t>av_elec</t>
  </si>
  <si>
    <t>SUM OF AVERAGE WESTSIDE FLOWS PER MONTH</t>
  </si>
  <si>
    <t>MODEL</t>
  </si>
  <si>
    <t>40 YEAR BASELINE:  AVG FROM HYDRO DATA
(MWs / HOUR)</t>
  </si>
  <si>
    <t>60 YEAR FORECAST:            2005 MODEL PREDICTION                     (MWs / HOUR)</t>
  </si>
  <si>
    <t>% DIFFERENCE</t>
  </si>
  <si>
    <t>PUGET 40 YEAR BASELINE
(MWs / HOUR)</t>
  </si>
  <si>
    <t>DIFFERENCE
(MWs / HOUR)</t>
  </si>
  <si>
    <t>DIFFERENCE (MWHs / YEAR)</t>
  </si>
  <si>
    <t xml:space="preserve">FACTOR RELATIVE TO PUGETS $11.2 MILLION </t>
  </si>
  <si>
    <t>ESTIMATED COST DIFFERENCE         ($ MILLIONS)</t>
  </si>
  <si>
    <t>CONSTANT (60 years)</t>
  </si>
  <si>
    <t>ARIMA100 (60 years)</t>
  </si>
  <si>
    <t>ARIMA202 (60 years)</t>
  </si>
  <si>
    <t>ARIMA100 WITH STRUCTURAL SHIFT (60 years)</t>
  </si>
  <si>
    <t>ARIMA202 WITH STRUCTURAL SHIFT (60 years)</t>
  </si>
  <si>
    <t>600-649</t>
  </si>
  <si>
    <t>650-699</t>
  </si>
  <si>
    <t>700-749</t>
  </si>
  <si>
    <t>750-799</t>
  </si>
  <si>
    <t>800-849</t>
  </si>
  <si>
    <t>850-899</t>
  </si>
  <si>
    <t>900-949</t>
  </si>
  <si>
    <t>950-999</t>
  </si>
  <si>
    <t>1000-1049</t>
  </si>
  <si>
    <t>1050-1099</t>
  </si>
  <si>
    <t>ESTIMATED COST DIFFERENCE BASED ON ARIMA MODELS AND 60 YEAR PERIOD</t>
  </si>
  <si>
    <t>FLOW/TOT TREND</t>
  </si>
  <si>
    <t>Source:  U.S. Army Corps of Engineers North Pacific Region Water Management Division</t>
  </si>
  <si>
    <t>http://www.nwd-wc.usace.army.mil/report/colmap.htm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</si>
</sst>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0"/>
    <numFmt numFmtId="167" formatCode="yyyy"/>
    <numFmt numFmtId="168" formatCode="0.000"/>
    <numFmt numFmtId="169" formatCode="0.0000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"/>
    <numFmt numFmtId="181" formatCode="m/d/yyyy"/>
    <numFmt numFmtId="182" formatCode="_(* #,##0.00000_);_(* \(#,##0.00000\);_(* &quot;-&quot;??_);_(@_)"/>
    <numFmt numFmtId="183" formatCode="_(* #,##0.000000_);_(* \(#,##0.000000\);_(* &quot;-&quot;??_);_(@_)"/>
    <numFmt numFmtId="184" formatCode="0.0%"/>
    <numFmt numFmtId="185" formatCode="0.0000000"/>
    <numFmt numFmtId="186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"/>
      <name val="Courier New"/>
      <family val="3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0" applyNumberFormat="1" applyAlignment="1">
      <alignment wrapText="1"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/>
    </xf>
    <xf numFmtId="171" fontId="6" fillId="0" borderId="0" xfId="0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Alignment="1">
      <alignment/>
    </xf>
    <xf numFmtId="1" fontId="7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70" fontId="0" fillId="0" borderId="5" xfId="0" applyNumberFormat="1" applyBorder="1" applyAlignment="1">
      <alignment/>
    </xf>
    <xf numFmtId="184" fontId="0" fillId="0" borderId="5" xfId="21" applyNumberFormat="1" applyBorder="1" applyAlignment="1">
      <alignment/>
    </xf>
    <xf numFmtId="171" fontId="0" fillId="0" borderId="5" xfId="15" applyNumberFormat="1" applyBorder="1" applyAlignment="1">
      <alignment/>
    </xf>
    <xf numFmtId="2" fontId="0" fillId="0" borderId="5" xfId="0" applyNumberFormat="1" applyBorder="1" applyAlignment="1">
      <alignment/>
    </xf>
    <xf numFmtId="43" fontId="0" fillId="0" borderId="6" xfId="15" applyBorder="1" applyAlignment="1">
      <alignment/>
    </xf>
    <xf numFmtId="0" fontId="0" fillId="0" borderId="7" xfId="0" applyBorder="1" applyAlignment="1">
      <alignment wrapText="1"/>
    </xf>
    <xf numFmtId="170" fontId="0" fillId="0" borderId="8" xfId="0" applyNumberFormat="1" applyBorder="1" applyAlignment="1">
      <alignment/>
    </xf>
    <xf numFmtId="184" fontId="0" fillId="0" borderId="8" xfId="21" applyNumberFormat="1" applyBorder="1" applyAlignment="1">
      <alignment/>
    </xf>
    <xf numFmtId="171" fontId="0" fillId="0" borderId="8" xfId="15" applyNumberFormat="1" applyBorder="1" applyAlignment="1">
      <alignment/>
    </xf>
    <xf numFmtId="2" fontId="0" fillId="0" borderId="8" xfId="0" applyNumberFormat="1" applyBorder="1" applyAlignment="1">
      <alignment/>
    </xf>
    <xf numFmtId="43" fontId="0" fillId="0" borderId="9" xfId="15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0" fontId="0" fillId="0" borderId="11" xfId="0" applyNumberFormat="1" applyBorder="1" applyAlignment="1">
      <alignment/>
    </xf>
    <xf numFmtId="184" fontId="0" fillId="0" borderId="11" xfId="21" applyNumberFormat="1" applyBorder="1" applyAlignment="1">
      <alignment/>
    </xf>
    <xf numFmtId="171" fontId="0" fillId="0" borderId="11" xfId="15" applyNumberFormat="1" applyBorder="1" applyAlignment="1">
      <alignment/>
    </xf>
    <xf numFmtId="2" fontId="0" fillId="0" borderId="11" xfId="0" applyNumberFormat="1" applyBorder="1" applyAlignment="1">
      <alignment/>
    </xf>
    <xf numFmtId="43" fontId="0" fillId="0" borderId="12" xfId="15" applyBorder="1" applyAlignment="1">
      <alignment/>
    </xf>
    <xf numFmtId="0" fontId="9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PUGET'S AVERAGE HOURLY GENERATION IN MID-COLUMBIA AND WESTSIDE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"/>
          <c:w val="0.862"/>
          <c:h val="0.78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datasheet!$N$2:$N$61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ser>
          <c:idx val="1"/>
          <c:order val="1"/>
          <c:tx>
            <c:v>TREND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datasheet!$Q$2:$Q$61</c:f>
              <c:numCache>
                <c:ptCount val="60"/>
                <c:pt idx="0">
                  <c:v>797.9085844748857</c:v>
                </c:pt>
                <c:pt idx="1">
                  <c:v>799.2112557077623</c:v>
                </c:pt>
                <c:pt idx="2">
                  <c:v>800.5139269406393</c:v>
                </c:pt>
                <c:pt idx="3">
                  <c:v>801.8165981735158</c:v>
                </c:pt>
                <c:pt idx="4">
                  <c:v>803.1192694063927</c:v>
                </c:pt>
                <c:pt idx="5">
                  <c:v>804.4219406392693</c:v>
                </c:pt>
                <c:pt idx="6">
                  <c:v>805.7246118721458</c:v>
                </c:pt>
                <c:pt idx="7">
                  <c:v>807.0272831050228</c:v>
                </c:pt>
                <c:pt idx="8">
                  <c:v>808.3299543378994</c:v>
                </c:pt>
                <c:pt idx="9">
                  <c:v>809.6326255707763</c:v>
                </c:pt>
                <c:pt idx="10">
                  <c:v>810.9352968036529</c:v>
                </c:pt>
                <c:pt idx="11">
                  <c:v>812.2379680365294</c:v>
                </c:pt>
                <c:pt idx="12">
                  <c:v>813.5406392694064</c:v>
                </c:pt>
                <c:pt idx="13">
                  <c:v>814.843310502283</c:v>
                </c:pt>
                <c:pt idx="14">
                  <c:v>816.1459817351599</c:v>
                </c:pt>
                <c:pt idx="15">
                  <c:v>817.4486529680364</c:v>
                </c:pt>
                <c:pt idx="16">
                  <c:v>818.751324200913</c:v>
                </c:pt>
                <c:pt idx="17">
                  <c:v>820.05399543379</c:v>
                </c:pt>
                <c:pt idx="18">
                  <c:v>821.3566666666665</c:v>
                </c:pt>
                <c:pt idx="19">
                  <c:v>822.6593378995435</c:v>
                </c:pt>
                <c:pt idx="20">
                  <c:v>823.96200913242</c:v>
                </c:pt>
                <c:pt idx="21">
                  <c:v>825.2646803652965</c:v>
                </c:pt>
                <c:pt idx="22">
                  <c:v>826.5673515981736</c:v>
                </c:pt>
                <c:pt idx="23">
                  <c:v>827.87002283105</c:v>
                </c:pt>
                <c:pt idx="24">
                  <c:v>829.172694063927</c:v>
                </c:pt>
                <c:pt idx="25">
                  <c:v>830.4753652968036</c:v>
                </c:pt>
                <c:pt idx="26">
                  <c:v>831.7780365296801</c:v>
                </c:pt>
                <c:pt idx="27">
                  <c:v>833.080707762557</c:v>
                </c:pt>
                <c:pt idx="28">
                  <c:v>834.3833789954336</c:v>
                </c:pt>
                <c:pt idx="29">
                  <c:v>835.6860502283106</c:v>
                </c:pt>
                <c:pt idx="30">
                  <c:v>836.9887214611871</c:v>
                </c:pt>
                <c:pt idx="31">
                  <c:v>838.2913926940637</c:v>
                </c:pt>
                <c:pt idx="32">
                  <c:v>839.5940639269406</c:v>
                </c:pt>
                <c:pt idx="33">
                  <c:v>840.8967351598171</c:v>
                </c:pt>
                <c:pt idx="34">
                  <c:v>842.1994063926942</c:v>
                </c:pt>
                <c:pt idx="35">
                  <c:v>843.5020776255707</c:v>
                </c:pt>
                <c:pt idx="36">
                  <c:v>844.8047488584473</c:v>
                </c:pt>
                <c:pt idx="37">
                  <c:v>846.1074200913242</c:v>
                </c:pt>
                <c:pt idx="38">
                  <c:v>847.4100913242007</c:v>
                </c:pt>
                <c:pt idx="39">
                  <c:v>848.7127625570777</c:v>
                </c:pt>
                <c:pt idx="40">
                  <c:v>850.0154337899543</c:v>
                </c:pt>
                <c:pt idx="41">
                  <c:v>851.3181050228308</c:v>
                </c:pt>
                <c:pt idx="42">
                  <c:v>852.6207762557077</c:v>
                </c:pt>
                <c:pt idx="43">
                  <c:v>853.9234474885843</c:v>
                </c:pt>
                <c:pt idx="44">
                  <c:v>855.2261187214613</c:v>
                </c:pt>
                <c:pt idx="45">
                  <c:v>856.5287899543379</c:v>
                </c:pt>
                <c:pt idx="46">
                  <c:v>857.8314611872144</c:v>
                </c:pt>
                <c:pt idx="47">
                  <c:v>859.1341324200913</c:v>
                </c:pt>
                <c:pt idx="48">
                  <c:v>860.4368036529679</c:v>
                </c:pt>
                <c:pt idx="49">
                  <c:v>861.7394748858449</c:v>
                </c:pt>
                <c:pt idx="50">
                  <c:v>863.0421461187213</c:v>
                </c:pt>
                <c:pt idx="51">
                  <c:v>864.344817351598</c:v>
                </c:pt>
                <c:pt idx="52">
                  <c:v>865.6474885844749</c:v>
                </c:pt>
                <c:pt idx="53">
                  <c:v>866.9501598173514</c:v>
                </c:pt>
                <c:pt idx="54">
                  <c:v>868.2528310502285</c:v>
                </c:pt>
                <c:pt idx="55">
                  <c:v>869.5555022831049</c:v>
                </c:pt>
                <c:pt idx="56">
                  <c:v>870.8581735159814</c:v>
                </c:pt>
                <c:pt idx="57">
                  <c:v>872.1608447488585</c:v>
                </c:pt>
                <c:pt idx="58">
                  <c:v>873.463515981735</c:v>
                </c:pt>
                <c:pt idx="59">
                  <c:v>874.7661872146119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5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59"/>
          <c:w val="0.5957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ARIMA100 SHIFT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'[1]DATASHEET'!$H$1</c:f>
              <c:strCache>
                <c:ptCount val="1"/>
                <c:pt idx="0">
                  <c:v>ARIMA100 SHIFT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'[1]DATASHEET'!$H$2:$H$78</c:f>
              <c:numCache>
                <c:ptCount val="77"/>
                <c:pt idx="59">
                  <c:v>696.4273874377307</c:v>
                </c:pt>
                <c:pt idx="60">
                  <c:v>779.2323</c:v>
                </c:pt>
                <c:pt idx="61">
                  <c:v>805.7794</c:v>
                </c:pt>
                <c:pt idx="62">
                  <c:v>813.3485</c:v>
                </c:pt>
                <c:pt idx="63">
                  <c:v>814.5155</c:v>
                </c:pt>
                <c:pt idx="64">
                  <c:v>813.5229</c:v>
                </c:pt>
                <c:pt idx="65">
                  <c:v>811.8018</c:v>
                </c:pt>
                <c:pt idx="66">
                  <c:v>809.8348</c:v>
                </c:pt>
                <c:pt idx="67">
                  <c:v>807.785</c:v>
                </c:pt>
                <c:pt idx="68">
                  <c:v>805.7072</c:v>
                </c:pt>
                <c:pt idx="69">
                  <c:v>803.62</c:v>
                </c:pt>
                <c:pt idx="70">
                  <c:v>801.5296</c:v>
                </c:pt>
                <c:pt idx="71">
                  <c:v>799.4381</c:v>
                </c:pt>
                <c:pt idx="72">
                  <c:v>797.3463</c:v>
                </c:pt>
                <c:pt idx="73">
                  <c:v>795.2543</c:v>
                </c:pt>
                <c:pt idx="74">
                  <c:v>793.1623</c:v>
                </c:pt>
                <c:pt idx="75">
                  <c:v>791.0703</c:v>
                </c:pt>
                <c:pt idx="76">
                  <c:v>788.9782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35946700"/>
        <c:axId val="55084845"/>
      </c:line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93925"/>
          <c:w val="0.70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ARIMA202 SHIFT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'[1]DATASHEET'!$I$1</c:f>
              <c:strCache>
                <c:ptCount val="1"/>
                <c:pt idx="0">
                  <c:v>ARIMA202 SHIFT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'[1]DATASHEET'!$I$2:$I$78</c:f>
              <c:numCache>
                <c:ptCount val="77"/>
                <c:pt idx="59">
                  <c:v>696.4273874377307</c:v>
                </c:pt>
                <c:pt idx="60">
                  <c:v>805.2177</c:v>
                </c:pt>
                <c:pt idx="61">
                  <c:v>855.4623</c:v>
                </c:pt>
                <c:pt idx="62">
                  <c:v>869.036</c:v>
                </c:pt>
                <c:pt idx="63">
                  <c:v>854.3532</c:v>
                </c:pt>
                <c:pt idx="64">
                  <c:v>826.2259</c:v>
                </c:pt>
                <c:pt idx="65">
                  <c:v>798.3398</c:v>
                </c:pt>
                <c:pt idx="66">
                  <c:v>779.0181</c:v>
                </c:pt>
                <c:pt idx="67">
                  <c:v>770.4497</c:v>
                </c:pt>
                <c:pt idx="68">
                  <c:v>770.3087</c:v>
                </c:pt>
                <c:pt idx="69">
                  <c:v>774.2903</c:v>
                </c:pt>
                <c:pt idx="70">
                  <c:v>778.3436</c:v>
                </c:pt>
                <c:pt idx="71">
                  <c:v>779.9562</c:v>
                </c:pt>
                <c:pt idx="72">
                  <c:v>778.4179</c:v>
                </c:pt>
                <c:pt idx="73">
                  <c:v>774.3681</c:v>
                </c:pt>
                <c:pt idx="74">
                  <c:v>769.0566</c:v>
                </c:pt>
                <c:pt idx="75">
                  <c:v>763.6816</c:v>
                </c:pt>
                <c:pt idx="76">
                  <c:v>759.0008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26001558"/>
        <c:axId val="32687431"/>
      </c:lineChart>
      <c:cat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01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3925"/>
          <c:w val="0.673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PUGET'S AVERAGE HOURLY GENERATION IN MID-COLUMBIA AND WESTSIDE (40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"/>
          <c:w val="0.862"/>
          <c:h val="0.785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datasheet!$A$22:$A$61</c:f>
              <c:numCache>
                <c:ptCount val="40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</c:numCache>
            </c:numRef>
          </c:cat>
          <c:val>
            <c:numRef>
              <c:f>datasheet!$N$22:$N$61</c:f>
              <c:numCache>
                <c:ptCount val="40"/>
                <c:pt idx="0">
                  <c:v>837.8869693889291</c:v>
                </c:pt>
                <c:pt idx="1">
                  <c:v>888.5764734527593</c:v>
                </c:pt>
                <c:pt idx="2">
                  <c:v>1008.1235067199532</c:v>
                </c:pt>
                <c:pt idx="3">
                  <c:v>893.5792902044452</c:v>
                </c:pt>
                <c:pt idx="4">
                  <c:v>792.5133510305012</c:v>
                </c:pt>
                <c:pt idx="5">
                  <c:v>914.6093104631494</c:v>
                </c:pt>
                <c:pt idx="6">
                  <c:v>926.4226411477956</c:v>
                </c:pt>
                <c:pt idx="7">
                  <c:v>1006.2610034954954</c:v>
                </c:pt>
                <c:pt idx="8">
                  <c:v>862.3829073634419</c:v>
                </c:pt>
                <c:pt idx="9">
                  <c:v>808.6461409934006</c:v>
                </c:pt>
                <c:pt idx="10">
                  <c:v>923.0183976523973</c:v>
                </c:pt>
                <c:pt idx="11">
                  <c:v>972.2783958934076</c:v>
                </c:pt>
                <c:pt idx="12">
                  <c:v>924.0804217738563</c:v>
                </c:pt>
                <c:pt idx="13">
                  <c:v>822.8882697507557</c:v>
                </c:pt>
                <c:pt idx="14">
                  <c:v>819.1736246837808</c:v>
                </c:pt>
                <c:pt idx="15">
                  <c:v>853.9813789849007</c:v>
                </c:pt>
                <c:pt idx="16">
                  <c:v>933.9249053125457</c:v>
                </c:pt>
                <c:pt idx="17">
                  <c:v>847.2059871024543</c:v>
                </c:pt>
                <c:pt idx="18">
                  <c:v>913.0914542286415</c:v>
                </c:pt>
                <c:pt idx="19">
                  <c:v>879.5309805435217</c:v>
                </c:pt>
                <c:pt idx="20">
                  <c:v>981.566552072346</c:v>
                </c:pt>
                <c:pt idx="21">
                  <c:v>782.4308539130195</c:v>
                </c:pt>
                <c:pt idx="22">
                  <c:v>884.7525956270434</c:v>
                </c:pt>
                <c:pt idx="23">
                  <c:v>1000.7947420277089</c:v>
                </c:pt>
                <c:pt idx="24">
                  <c:v>773.1079219195113</c:v>
                </c:pt>
                <c:pt idx="25">
                  <c:v>964.4304209745492</c:v>
                </c:pt>
                <c:pt idx="26">
                  <c:v>872.4863395249727</c:v>
                </c:pt>
                <c:pt idx="27">
                  <c:v>960.5649924601987</c:v>
                </c:pt>
                <c:pt idx="28">
                  <c:v>835.7906745017843</c:v>
                </c:pt>
                <c:pt idx="29">
                  <c:v>728.0693445389531</c:v>
                </c:pt>
                <c:pt idx="30">
                  <c:v>722.9673598923483</c:v>
                </c:pt>
                <c:pt idx="31">
                  <c:v>737.9393288983312</c:v>
                </c:pt>
                <c:pt idx="32">
                  <c:v>886.877840982984</c:v>
                </c:pt>
                <c:pt idx="33">
                  <c:v>924.3847724158103</c:v>
                </c:pt>
                <c:pt idx="34">
                  <c:v>920.9170802218082</c:v>
                </c:pt>
                <c:pt idx="35">
                  <c:v>862.1305899408538</c:v>
                </c:pt>
                <c:pt idx="36">
                  <c:v>766.9647737133538</c:v>
                </c:pt>
                <c:pt idx="37">
                  <c:v>791.7917750169954</c:v>
                </c:pt>
                <c:pt idx="38">
                  <c:v>761.3157709243173</c:v>
                </c:pt>
                <c:pt idx="39">
                  <c:v>696.4273874377307</c:v>
                </c:pt>
              </c:numCache>
            </c:numRef>
          </c:val>
          <c:smooth val="0"/>
        </c:ser>
        <c:ser>
          <c:idx val="1"/>
          <c:order val="1"/>
          <c:tx>
            <c:v>TREND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datasheet!$A$22:$A$61</c:f>
              <c:numCache>
                <c:ptCount val="40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</c:numCache>
            </c:numRef>
          </c:cat>
          <c:val>
            <c:numRef>
              <c:f>datasheet!$R$22:$R$61</c:f>
              <c:numCache>
                <c:ptCount val="40"/>
                <c:pt idx="0">
                  <c:v>923.6840639269404</c:v>
                </c:pt>
                <c:pt idx="1">
                  <c:v>920.7823858447483</c:v>
                </c:pt>
                <c:pt idx="2">
                  <c:v>917.8807077625571</c:v>
                </c:pt>
                <c:pt idx="3">
                  <c:v>914.979029680365</c:v>
                </c:pt>
                <c:pt idx="4">
                  <c:v>912.0773515981737</c:v>
                </c:pt>
                <c:pt idx="5">
                  <c:v>909.1756735159815</c:v>
                </c:pt>
                <c:pt idx="6">
                  <c:v>906.2739954337894</c:v>
                </c:pt>
                <c:pt idx="7">
                  <c:v>903.3723173515982</c:v>
                </c:pt>
                <c:pt idx="8">
                  <c:v>900.4706392694061</c:v>
                </c:pt>
                <c:pt idx="9">
                  <c:v>897.5689611872148</c:v>
                </c:pt>
                <c:pt idx="10">
                  <c:v>894.6672831050226</c:v>
                </c:pt>
                <c:pt idx="11">
                  <c:v>891.7656050228305</c:v>
                </c:pt>
                <c:pt idx="12">
                  <c:v>888.8639269406393</c:v>
                </c:pt>
                <c:pt idx="13">
                  <c:v>885.9622488584472</c:v>
                </c:pt>
                <c:pt idx="14">
                  <c:v>883.0605707762559</c:v>
                </c:pt>
                <c:pt idx="15">
                  <c:v>880.1588926940638</c:v>
                </c:pt>
                <c:pt idx="16">
                  <c:v>877.2572146118716</c:v>
                </c:pt>
                <c:pt idx="17">
                  <c:v>874.3555365296804</c:v>
                </c:pt>
                <c:pt idx="18">
                  <c:v>871.4538584474883</c:v>
                </c:pt>
                <c:pt idx="19">
                  <c:v>868.552180365297</c:v>
                </c:pt>
                <c:pt idx="20">
                  <c:v>865.6505022831049</c:v>
                </c:pt>
                <c:pt idx="21">
                  <c:v>862.7488242009127</c:v>
                </c:pt>
                <c:pt idx="22">
                  <c:v>859.8471461187214</c:v>
                </c:pt>
                <c:pt idx="23">
                  <c:v>856.9454680365293</c:v>
                </c:pt>
                <c:pt idx="24">
                  <c:v>854.0437899543381</c:v>
                </c:pt>
                <c:pt idx="25">
                  <c:v>851.142111872146</c:v>
                </c:pt>
                <c:pt idx="26">
                  <c:v>848.2404337899538</c:v>
                </c:pt>
                <c:pt idx="27">
                  <c:v>845.3387557077625</c:v>
                </c:pt>
                <c:pt idx="28">
                  <c:v>842.4370776255704</c:v>
                </c:pt>
                <c:pt idx="29">
                  <c:v>839.5353995433792</c:v>
                </c:pt>
                <c:pt idx="30">
                  <c:v>836.6337214611871</c:v>
                </c:pt>
                <c:pt idx="31">
                  <c:v>833.732043378995</c:v>
                </c:pt>
                <c:pt idx="32">
                  <c:v>830.8303652968036</c:v>
                </c:pt>
                <c:pt idx="33">
                  <c:v>827.9286872146115</c:v>
                </c:pt>
                <c:pt idx="34">
                  <c:v>825.0270091324203</c:v>
                </c:pt>
                <c:pt idx="35">
                  <c:v>822.1253310502282</c:v>
                </c:pt>
                <c:pt idx="36">
                  <c:v>819.223652968036</c:v>
                </c:pt>
                <c:pt idx="37">
                  <c:v>816.3219748858447</c:v>
                </c:pt>
                <c:pt idx="38">
                  <c:v>813.4202968036526</c:v>
                </c:pt>
                <c:pt idx="39">
                  <c:v>810.5186187214614</c:v>
                </c:pt>
              </c:numCache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82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5525"/>
          <c:w val="0.3507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PLOTS OF TOTAL GENERATION AND GRAND COULEE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725"/>
          <c:w val="0.92275"/>
          <c:h val="0.7855"/>
        </c:manualLayout>
      </c:layout>
      <c:lineChart>
        <c:grouping val="standard"/>
        <c:varyColors val="0"/>
        <c:ser>
          <c:idx val="1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'[2]datasheet'!$A$2:$A$61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'[2]datasheet'!$L$2:$L$61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val>
          <c:smooth val="0"/>
        </c:ser>
        <c:marker val="1"/>
        <c:axId val="15086332"/>
        <c:axId val="1559261"/>
      </c:lineChart>
      <c:lineChart>
        <c:grouping val="standard"/>
        <c:varyColors val="0"/>
        <c:ser>
          <c:idx val="0"/>
          <c:order val="1"/>
          <c:tx>
            <c:v>GRAND COULEE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'[2]datasheet'!$A$2:$A$61</c:f>
              <c:numCache>
                <c:ptCount val="60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</c:numCache>
            </c:numRef>
          </c:cat>
          <c:val>
            <c:numRef>
              <c:f>'[2]datasheet'!$K$2:$K$61</c:f>
              <c:numCache>
                <c:ptCount val="60"/>
                <c:pt idx="0">
                  <c:v>59.4817</c:v>
                </c:pt>
                <c:pt idx="1">
                  <c:v>59.87419</c:v>
                </c:pt>
                <c:pt idx="2">
                  <c:v>58.8934</c:v>
                </c:pt>
                <c:pt idx="3">
                  <c:v>81.48808</c:v>
                </c:pt>
                <c:pt idx="4">
                  <c:v>88.94547</c:v>
                </c:pt>
                <c:pt idx="5">
                  <c:v>103.79228</c:v>
                </c:pt>
                <c:pt idx="6">
                  <c:v>80.05727</c:v>
                </c:pt>
                <c:pt idx="7">
                  <c:v>72.08394</c:v>
                </c:pt>
                <c:pt idx="8">
                  <c:v>57.21185</c:v>
                </c:pt>
                <c:pt idx="9">
                  <c:v>82.50042</c:v>
                </c:pt>
                <c:pt idx="10">
                  <c:v>68.69886</c:v>
                </c:pt>
                <c:pt idx="11">
                  <c:v>67.89348</c:v>
                </c:pt>
                <c:pt idx="12">
                  <c:v>59.17639</c:v>
                </c:pt>
                <c:pt idx="13">
                  <c:v>78.83087</c:v>
                </c:pt>
                <c:pt idx="14">
                  <c:v>80.75917</c:v>
                </c:pt>
                <c:pt idx="15">
                  <c:v>51.64236</c:v>
                </c:pt>
                <c:pt idx="16">
                  <c:v>65.38306</c:v>
                </c:pt>
                <c:pt idx="17">
                  <c:v>84.08105</c:v>
                </c:pt>
                <c:pt idx="18">
                  <c:v>84.19473</c:v>
                </c:pt>
                <c:pt idx="19">
                  <c:v>99.1367</c:v>
                </c:pt>
                <c:pt idx="20">
                  <c:v>74.5986</c:v>
                </c:pt>
                <c:pt idx="21">
                  <c:v>89.97236</c:v>
                </c:pt>
                <c:pt idx="22">
                  <c:v>98.23516</c:v>
                </c:pt>
                <c:pt idx="23">
                  <c:v>85.95161</c:v>
                </c:pt>
                <c:pt idx="24">
                  <c:v>76.73192</c:v>
                </c:pt>
                <c:pt idx="25">
                  <c:v>95.81092</c:v>
                </c:pt>
                <c:pt idx="26">
                  <c:v>86.99002</c:v>
                </c:pt>
                <c:pt idx="27">
                  <c:v>101.68847</c:v>
                </c:pt>
                <c:pt idx="28">
                  <c:v>80.9461</c:v>
                </c:pt>
                <c:pt idx="29">
                  <c:v>77.21495</c:v>
                </c:pt>
                <c:pt idx="30">
                  <c:v>92.71535</c:v>
                </c:pt>
                <c:pt idx="31">
                  <c:v>92.53478</c:v>
                </c:pt>
                <c:pt idx="32">
                  <c:v>91.7709</c:v>
                </c:pt>
                <c:pt idx="33">
                  <c:v>76.50639</c:v>
                </c:pt>
                <c:pt idx="34">
                  <c:v>77.83865</c:v>
                </c:pt>
                <c:pt idx="35">
                  <c:v>82.44585</c:v>
                </c:pt>
                <c:pt idx="36">
                  <c:v>89.91718</c:v>
                </c:pt>
                <c:pt idx="37">
                  <c:v>80.33693</c:v>
                </c:pt>
                <c:pt idx="38">
                  <c:v>89.88736</c:v>
                </c:pt>
                <c:pt idx="39">
                  <c:v>80.46878</c:v>
                </c:pt>
                <c:pt idx="40">
                  <c:v>97.19832</c:v>
                </c:pt>
                <c:pt idx="41">
                  <c:v>71.52881</c:v>
                </c:pt>
                <c:pt idx="42">
                  <c:v>92.00893</c:v>
                </c:pt>
                <c:pt idx="43">
                  <c:v>104.65295</c:v>
                </c:pt>
                <c:pt idx="44">
                  <c:v>66.44872</c:v>
                </c:pt>
                <c:pt idx="45">
                  <c:v>109.62879</c:v>
                </c:pt>
                <c:pt idx="46">
                  <c:v>84.20354</c:v>
                </c:pt>
                <c:pt idx="47">
                  <c:v>96.15664</c:v>
                </c:pt>
                <c:pt idx="48">
                  <c:v>63.59115</c:v>
                </c:pt>
                <c:pt idx="49">
                  <c:v>80.73832</c:v>
                </c:pt>
                <c:pt idx="50">
                  <c:v>71.62973</c:v>
                </c:pt>
                <c:pt idx="51">
                  <c:v>73.84244</c:v>
                </c:pt>
                <c:pt idx="52">
                  <c:v>86.7358</c:v>
                </c:pt>
                <c:pt idx="53">
                  <c:v>93.50785</c:v>
                </c:pt>
                <c:pt idx="54">
                  <c:v>86.27513</c:v>
                </c:pt>
                <c:pt idx="55">
                  <c:v>81.32319</c:v>
                </c:pt>
                <c:pt idx="56">
                  <c:v>69.32723</c:v>
                </c:pt>
                <c:pt idx="57">
                  <c:v>77.24698</c:v>
                </c:pt>
                <c:pt idx="58">
                  <c:v>66.60532</c:v>
                </c:pt>
                <c:pt idx="59">
                  <c:v>59.87269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508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261"/>
        <c:crosses val="autoZero"/>
        <c:auto val="0"/>
        <c:lblOffset val="100"/>
        <c:noMultiLvlLbl val="0"/>
      </c:catAx>
      <c:valAx>
        <c:axId val="155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MEGAWATTS GENERATED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15086332"/>
        <c:crossesAt val="1"/>
        <c:crossBetween val="between"/>
        <c:dispUnits/>
      </c:valAx>
      <c:catAx>
        <c:axId val="1403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9191287"/>
        <c:crosses val="autoZero"/>
        <c:auto val="0"/>
        <c:lblOffset val="100"/>
        <c:noMultiLvlLbl val="0"/>
      </c:catAx>
      <c:valAx>
        <c:axId val="5919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GRAND COULEE FLOWS (MAF)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40333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75"/>
          <c:w val="0.3545"/>
          <c:h val="0.0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SCATTER PLOT OF TOTAL GENERATION AND GRAND COULEE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575"/>
          <c:w val="0.917"/>
          <c:h val="0.795"/>
        </c:manualLayout>
      </c:layout>
      <c:scatterChart>
        <c:scatterStyle val="lineMarker"/>
        <c:varyColors val="0"/>
        <c:ser>
          <c:idx val="0"/>
          <c:order val="0"/>
          <c:tx>
            <c:v>YEARS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datasheet!$K$2:$K$61</c:f>
              <c:numCache>
                <c:ptCount val="60"/>
                <c:pt idx="0">
                  <c:v>59.4817</c:v>
                </c:pt>
                <c:pt idx="1">
                  <c:v>59.87419</c:v>
                </c:pt>
                <c:pt idx="2">
                  <c:v>58.8934</c:v>
                </c:pt>
                <c:pt idx="3">
                  <c:v>81.48808</c:v>
                </c:pt>
                <c:pt idx="4">
                  <c:v>88.94547</c:v>
                </c:pt>
                <c:pt idx="5">
                  <c:v>103.79228</c:v>
                </c:pt>
                <c:pt idx="6">
                  <c:v>80.05727</c:v>
                </c:pt>
                <c:pt idx="7">
                  <c:v>72.08394</c:v>
                </c:pt>
                <c:pt idx="8">
                  <c:v>57.21185</c:v>
                </c:pt>
                <c:pt idx="9">
                  <c:v>82.50042</c:v>
                </c:pt>
                <c:pt idx="10">
                  <c:v>68.69886</c:v>
                </c:pt>
                <c:pt idx="11">
                  <c:v>67.89348</c:v>
                </c:pt>
                <c:pt idx="12">
                  <c:v>59.17639</c:v>
                </c:pt>
                <c:pt idx="13">
                  <c:v>78.83087</c:v>
                </c:pt>
                <c:pt idx="14">
                  <c:v>80.75917</c:v>
                </c:pt>
                <c:pt idx="15">
                  <c:v>51.64236</c:v>
                </c:pt>
                <c:pt idx="16">
                  <c:v>65.38306</c:v>
                </c:pt>
                <c:pt idx="17">
                  <c:v>84.08105</c:v>
                </c:pt>
                <c:pt idx="18">
                  <c:v>84.19473</c:v>
                </c:pt>
                <c:pt idx="19">
                  <c:v>99.1367</c:v>
                </c:pt>
                <c:pt idx="20">
                  <c:v>74.5986</c:v>
                </c:pt>
                <c:pt idx="21">
                  <c:v>89.97236</c:v>
                </c:pt>
                <c:pt idx="22">
                  <c:v>98.23516</c:v>
                </c:pt>
                <c:pt idx="23">
                  <c:v>85.95161</c:v>
                </c:pt>
                <c:pt idx="24">
                  <c:v>76.73192</c:v>
                </c:pt>
                <c:pt idx="25">
                  <c:v>95.81092</c:v>
                </c:pt>
                <c:pt idx="26">
                  <c:v>86.99002</c:v>
                </c:pt>
                <c:pt idx="27">
                  <c:v>101.68847</c:v>
                </c:pt>
                <c:pt idx="28">
                  <c:v>80.9461</c:v>
                </c:pt>
                <c:pt idx="29">
                  <c:v>77.21495</c:v>
                </c:pt>
                <c:pt idx="30">
                  <c:v>92.71535</c:v>
                </c:pt>
                <c:pt idx="31">
                  <c:v>92.53478</c:v>
                </c:pt>
                <c:pt idx="32">
                  <c:v>91.7709</c:v>
                </c:pt>
                <c:pt idx="33">
                  <c:v>76.50639</c:v>
                </c:pt>
                <c:pt idx="34">
                  <c:v>77.83865</c:v>
                </c:pt>
                <c:pt idx="35">
                  <c:v>82.44585</c:v>
                </c:pt>
                <c:pt idx="36">
                  <c:v>89.91718</c:v>
                </c:pt>
                <c:pt idx="37">
                  <c:v>80.33693</c:v>
                </c:pt>
                <c:pt idx="38">
                  <c:v>89.88736</c:v>
                </c:pt>
                <c:pt idx="39">
                  <c:v>80.46878</c:v>
                </c:pt>
                <c:pt idx="40">
                  <c:v>97.19832</c:v>
                </c:pt>
                <c:pt idx="41">
                  <c:v>71.52881</c:v>
                </c:pt>
                <c:pt idx="42">
                  <c:v>92.00893</c:v>
                </c:pt>
                <c:pt idx="43">
                  <c:v>104.65295</c:v>
                </c:pt>
                <c:pt idx="44">
                  <c:v>66.44872</c:v>
                </c:pt>
                <c:pt idx="45">
                  <c:v>109.62879</c:v>
                </c:pt>
                <c:pt idx="46">
                  <c:v>84.20354</c:v>
                </c:pt>
                <c:pt idx="47">
                  <c:v>96.15664</c:v>
                </c:pt>
                <c:pt idx="48">
                  <c:v>63.59115</c:v>
                </c:pt>
                <c:pt idx="49">
                  <c:v>80.73832</c:v>
                </c:pt>
                <c:pt idx="50">
                  <c:v>71.62973</c:v>
                </c:pt>
                <c:pt idx="51">
                  <c:v>73.84244</c:v>
                </c:pt>
                <c:pt idx="52">
                  <c:v>86.7358</c:v>
                </c:pt>
                <c:pt idx="53">
                  <c:v>93.50785</c:v>
                </c:pt>
                <c:pt idx="54">
                  <c:v>86.27513</c:v>
                </c:pt>
                <c:pt idx="55">
                  <c:v>81.32319</c:v>
                </c:pt>
                <c:pt idx="56">
                  <c:v>69.32723</c:v>
                </c:pt>
                <c:pt idx="57">
                  <c:v>77.24698</c:v>
                </c:pt>
                <c:pt idx="58">
                  <c:v>66.60532</c:v>
                </c:pt>
                <c:pt idx="59">
                  <c:v>59.87269</c:v>
                </c:pt>
              </c:numCache>
            </c:numRef>
          </c:yVal>
          <c:smooth val="0"/>
        </c:ser>
        <c:ser>
          <c:idx val="1"/>
          <c:order val="1"/>
          <c:tx>
            <c:v>TREND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datasheet!$L$2:$L$61</c:f>
              <c:numCache>
                <c:ptCount val="60"/>
                <c:pt idx="0">
                  <c:v>2098.1584132990865</c:v>
                </c:pt>
                <c:pt idx="1">
                  <c:v>2045.4025942511416</c:v>
                </c:pt>
                <c:pt idx="2">
                  <c:v>2098.7506142614156</c:v>
                </c:pt>
                <c:pt idx="3">
                  <c:v>2115.50166328653</c:v>
                </c:pt>
                <c:pt idx="4">
                  <c:v>2612.588635872146</c:v>
                </c:pt>
                <c:pt idx="5">
                  <c:v>3160.8033765034247</c:v>
                </c:pt>
                <c:pt idx="6">
                  <c:v>2523.7603847888126</c:v>
                </c:pt>
                <c:pt idx="7">
                  <c:v>2308.1316568630136</c:v>
                </c:pt>
                <c:pt idx="8">
                  <c:v>2068.608691408676</c:v>
                </c:pt>
                <c:pt idx="9">
                  <c:v>2304.8593687636985</c:v>
                </c:pt>
                <c:pt idx="10">
                  <c:v>2188.4356790981738</c:v>
                </c:pt>
                <c:pt idx="11">
                  <c:v>2191.0094189303654</c:v>
                </c:pt>
                <c:pt idx="12">
                  <c:v>2129.355573715753</c:v>
                </c:pt>
                <c:pt idx="13">
                  <c:v>2210.3184819006847</c:v>
                </c:pt>
                <c:pt idx="14">
                  <c:v>2478.895177335616</c:v>
                </c:pt>
                <c:pt idx="15">
                  <c:v>2146.8830730353884</c:v>
                </c:pt>
                <c:pt idx="16">
                  <c:v>1962.286802318493</c:v>
                </c:pt>
                <c:pt idx="17">
                  <c:v>2334.457979947488</c:v>
                </c:pt>
                <c:pt idx="18">
                  <c:v>2645.246995180365</c:v>
                </c:pt>
                <c:pt idx="19">
                  <c:v>2887.910042658677</c:v>
                </c:pt>
                <c:pt idx="20">
                  <c:v>2501.5604583675795</c:v>
                </c:pt>
                <c:pt idx="21">
                  <c:v>2660.6634084589036</c:v>
                </c:pt>
                <c:pt idx="22">
                  <c:v>3052.4092662876715</c:v>
                </c:pt>
                <c:pt idx="23">
                  <c:v>2675.1627405821923</c:v>
                </c:pt>
                <c:pt idx="24">
                  <c:v>2401.3856027865295</c:v>
                </c:pt>
                <c:pt idx="25">
                  <c:v>2780.0071618002285</c:v>
                </c:pt>
                <c:pt idx="26">
                  <c:v>2771.3750497260276</c:v>
                </c:pt>
                <c:pt idx="27">
                  <c:v>3045.5505357191782</c:v>
                </c:pt>
                <c:pt idx="28">
                  <c:v>2564.315161247717</c:v>
                </c:pt>
                <c:pt idx="29">
                  <c:v>2421.1031039383556</c:v>
                </c:pt>
                <c:pt idx="30">
                  <c:v>2826.4152679897265</c:v>
                </c:pt>
                <c:pt idx="31">
                  <c:v>2949.8806155776256</c:v>
                </c:pt>
                <c:pt idx="32">
                  <c:v>2793.917147486301</c:v>
                </c:pt>
                <c:pt idx="33">
                  <c:v>2425.661724772831</c:v>
                </c:pt>
                <c:pt idx="34">
                  <c:v>2491.637272474886</c:v>
                </c:pt>
                <c:pt idx="35">
                  <c:v>2559.6822125205476</c:v>
                </c:pt>
                <c:pt idx="36">
                  <c:v>2805.1247211369864</c:v>
                </c:pt>
                <c:pt idx="37">
                  <c:v>2547.2044845559362</c:v>
                </c:pt>
                <c:pt idx="38">
                  <c:v>2775.630564793379</c:v>
                </c:pt>
                <c:pt idx="39">
                  <c:v>2630.6475787488585</c:v>
                </c:pt>
                <c:pt idx="40">
                  <c:v>2943.9305315171237</c:v>
                </c:pt>
                <c:pt idx="41">
                  <c:v>2333.2588793698633</c:v>
                </c:pt>
                <c:pt idx="42">
                  <c:v>2677.5079131130137</c:v>
                </c:pt>
                <c:pt idx="43">
                  <c:v>2991.2091160353884</c:v>
                </c:pt>
                <c:pt idx="44">
                  <c:v>2273.66760677968</c:v>
                </c:pt>
                <c:pt idx="45">
                  <c:v>2913.658847090182</c:v>
                </c:pt>
                <c:pt idx="46">
                  <c:v>2558.4430001929227</c:v>
                </c:pt>
                <c:pt idx="47">
                  <c:v>2911.516684175799</c:v>
                </c:pt>
                <c:pt idx="48">
                  <c:v>2482.8043959908673</c:v>
                </c:pt>
                <c:pt idx="49">
                  <c:v>2156.089598239726</c:v>
                </c:pt>
                <c:pt idx="50">
                  <c:v>2165.6026992111874</c:v>
                </c:pt>
                <c:pt idx="51">
                  <c:v>2214.240269884703</c:v>
                </c:pt>
                <c:pt idx="52">
                  <c:v>2688.9618495205477</c:v>
                </c:pt>
                <c:pt idx="53">
                  <c:v>2786.2412016324197</c:v>
                </c:pt>
                <c:pt idx="54">
                  <c:v>2778.1455029098174</c:v>
                </c:pt>
                <c:pt idx="55">
                  <c:v>2588.992712767123</c:v>
                </c:pt>
                <c:pt idx="56">
                  <c:v>2274.65414543379</c:v>
                </c:pt>
                <c:pt idx="57">
                  <c:v>2402.341621303653</c:v>
                </c:pt>
                <c:pt idx="58">
                  <c:v>2258.51314135274</c:v>
                </c:pt>
                <c:pt idx="59">
                  <c:v>2091.823149329909</c:v>
                </c:pt>
              </c:numCache>
            </c:numRef>
          </c:xVal>
          <c:yVal>
            <c:numRef>
              <c:f>datasheet!$M$2:$M$61</c:f>
              <c:numCache>
                <c:ptCount val="60"/>
                <c:pt idx="0">
                  <c:v>64.56015313281392</c:v>
                </c:pt>
                <c:pt idx="1">
                  <c:v>62.50548110833451</c:v>
                </c:pt>
                <c:pt idx="2">
                  <c:v>64.58321748423764</c:v>
                </c:pt>
                <c:pt idx="3">
                  <c:v>65.23561777739404</c:v>
                </c:pt>
                <c:pt idx="4">
                  <c:v>84.59558061631087</c:v>
                </c:pt>
                <c:pt idx="5">
                  <c:v>105.94680805074132</c:v>
                </c:pt>
                <c:pt idx="6">
                  <c:v>81.13600163946872</c:v>
                </c:pt>
                <c:pt idx="7">
                  <c:v>72.73794578632047</c:v>
                </c:pt>
                <c:pt idx="8">
                  <c:v>63.40928507702286</c:v>
                </c:pt>
                <c:pt idx="9">
                  <c:v>72.61050053127497</c:v>
                </c:pt>
                <c:pt idx="10">
                  <c:v>68.07616664243838</c:v>
                </c:pt>
                <c:pt idx="11">
                  <c:v>68.17640565544066</c:v>
                </c:pt>
                <c:pt idx="12">
                  <c:v>65.77518370021099</c:v>
                </c:pt>
                <c:pt idx="13">
                  <c:v>68.92843248811992</c:v>
                </c:pt>
                <c:pt idx="14">
                  <c:v>79.38864393959544</c:v>
                </c:pt>
                <c:pt idx="15">
                  <c:v>66.45782427258857</c:v>
                </c:pt>
                <c:pt idx="16">
                  <c:v>59.268384318665426</c:v>
                </c:pt>
                <c:pt idx="17">
                  <c:v>73.76327267016465</c:v>
                </c:pt>
                <c:pt idx="18">
                  <c:v>85.86752025153882</c:v>
                </c:pt>
                <c:pt idx="19">
                  <c:v>95.31847720806874</c:v>
                </c:pt>
                <c:pt idx="20">
                  <c:v>80.27138483346756</c:v>
                </c:pt>
                <c:pt idx="21">
                  <c:v>86.46794071041633</c:v>
                </c:pt>
                <c:pt idx="22">
                  <c:v>101.72520084422175</c:v>
                </c:pt>
                <c:pt idx="23">
                  <c:v>87.03264376355787</c:v>
                </c:pt>
                <c:pt idx="24">
                  <c:v>76.36989155683787</c:v>
                </c:pt>
                <c:pt idx="25">
                  <c:v>91.11600182882948</c:v>
                </c:pt>
                <c:pt idx="26">
                  <c:v>90.77980840958007</c:v>
                </c:pt>
                <c:pt idx="27">
                  <c:v>101.45807501664777</c:v>
                </c:pt>
                <c:pt idx="28">
                  <c:v>82.71548170731486</c:v>
                </c:pt>
                <c:pt idx="29">
                  <c:v>77.13782576277787</c:v>
                </c:pt>
                <c:pt idx="30">
                  <c:v>92.92345054666616</c:v>
                </c:pt>
                <c:pt idx="31">
                  <c:v>97.73203470400692</c:v>
                </c:pt>
                <c:pt idx="32">
                  <c:v>91.6577517052575</c:v>
                </c:pt>
                <c:pt idx="33">
                  <c:v>77.31536960282882</c:v>
                </c:pt>
                <c:pt idx="34">
                  <c:v>79.88490817903637</c:v>
                </c:pt>
                <c:pt idx="35">
                  <c:v>82.53504303131002</c:v>
                </c:pt>
                <c:pt idx="36">
                  <c:v>92.09425119399499</c:v>
                </c:pt>
                <c:pt idx="37">
                  <c:v>82.04907505582183</c:v>
                </c:pt>
                <c:pt idx="38">
                  <c:v>90.94554724022342</c:v>
                </c:pt>
                <c:pt idx="39">
                  <c:v>85.2989192316536</c:v>
                </c:pt>
                <c:pt idx="40">
                  <c:v>97.5002977793787</c:v>
                </c:pt>
                <c:pt idx="41">
                  <c:v>73.71657150134868</c:v>
                </c:pt>
                <c:pt idx="42">
                  <c:v>87.12398080426</c:v>
                </c:pt>
                <c:pt idx="43">
                  <c:v>99.34164887049494</c:v>
                </c:pt>
                <c:pt idx="44">
                  <c:v>71.39568021572762</c:v>
                </c:pt>
                <c:pt idx="45">
                  <c:v>96.32131156992605</c:v>
                </c:pt>
                <c:pt idx="46">
                  <c:v>82.4867796369033</c:v>
                </c:pt>
                <c:pt idx="47">
                  <c:v>96.23788111066126</c:v>
                </c:pt>
                <c:pt idx="48">
                  <c:v>79.54089562203482</c:v>
                </c:pt>
                <c:pt idx="49">
                  <c:v>66.81638926354863</c:v>
                </c:pt>
                <c:pt idx="50">
                  <c:v>67.18689440942356</c:v>
                </c:pt>
                <c:pt idx="51">
                  <c:v>69.08117370609588</c:v>
                </c:pt>
                <c:pt idx="52">
                  <c:v>87.57007534191354</c:v>
                </c:pt>
                <c:pt idx="53">
                  <c:v>91.35879793120925</c:v>
                </c:pt>
                <c:pt idx="54">
                  <c:v>91.04349611267759</c:v>
                </c:pt>
                <c:pt idx="55">
                  <c:v>83.6765941619143</c:v>
                </c:pt>
                <c:pt idx="56">
                  <c:v>71.43410277100678</c:v>
                </c:pt>
                <c:pt idx="57">
                  <c:v>76.40712544946747</c:v>
                </c:pt>
                <c:pt idx="58">
                  <c:v>70.80546179583396</c:v>
                </c:pt>
                <c:pt idx="59">
                  <c:v>64.31341467097086</c:v>
                </c:pt>
              </c:numCache>
            </c:numRef>
          </c:yVal>
          <c:smooth val="0"/>
        </c:ser>
        <c:axId val="62959536"/>
        <c:axId val="29764913"/>
      </c:scatterChart>
      <c:valAx>
        <c:axId val="62959536"/>
        <c:scaling>
          <c:orientation val="minMax"/>
          <c:min val="1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MEGAWATTS GENERATED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9764913"/>
        <c:crosses val="autoZero"/>
        <c:crossBetween val="midCat"/>
        <c:dispUnits/>
      </c:val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GRAND COULEE FLOWS (MAF)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59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5"/>
          <c:y val="0.961"/>
          <c:w val="0.659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FREQUENCY DISTRIBUTION FOR PUGET GENERATION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25"/>
          <c:w val="0.950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datasheet!$Z$4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datasheet!$AC$5:$AC$13</c:f>
              <c:strCache>
                <c:ptCount val="9"/>
                <c:pt idx="0">
                  <c:v>600-649</c:v>
                </c:pt>
                <c:pt idx="1">
                  <c:v>650-699</c:v>
                </c:pt>
                <c:pt idx="2">
                  <c:v>700-749</c:v>
                </c:pt>
                <c:pt idx="3">
                  <c:v>750-799</c:v>
                </c:pt>
                <c:pt idx="4">
                  <c:v>800-849</c:v>
                </c:pt>
                <c:pt idx="5">
                  <c:v>850-899</c:v>
                </c:pt>
                <c:pt idx="6">
                  <c:v>900-949</c:v>
                </c:pt>
                <c:pt idx="7">
                  <c:v>950-999</c:v>
                </c:pt>
                <c:pt idx="8">
                  <c:v>1000-1049</c:v>
                </c:pt>
              </c:strCache>
            </c:strRef>
          </c:cat>
          <c:val>
            <c:numRef>
              <c:f>datasheet!$AB$5:$AB$13</c:f>
              <c:numCache>
                <c:ptCount val="9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</c:ser>
        <c:gapWidth val="0"/>
        <c:axId val="66557626"/>
        <c:axId val="62147723"/>
      </c:bar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 GENERATED PER 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7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70-YEAR DATA OF GRAND COULEE FLOWS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'[3]Annual'!$B$1</c:f>
              <c:strCache>
                <c:ptCount val="1"/>
                <c:pt idx="0">
                  <c:v>Grand Coulee Flows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'[3]Annual'!$A$2:$A$72</c:f>
              <c:numCache>
                <c:ptCount val="71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</c:numCache>
            </c:numRef>
          </c:cat>
          <c:val>
            <c:numRef>
              <c:f>'[3]Annual'!$B$2:$B$72</c:f>
              <c:numCache>
                <c:ptCount val="71"/>
                <c:pt idx="0">
                  <c:v>56.8370718432583</c:v>
                </c:pt>
                <c:pt idx="1">
                  <c:v>57.2971991423477</c:v>
                </c:pt>
                <c:pt idx="2">
                  <c:v>56.3053512030736</c:v>
                </c:pt>
                <c:pt idx="3">
                  <c:v>78.8019148417092</c:v>
                </c:pt>
                <c:pt idx="4">
                  <c:v>86.382718424649</c:v>
                </c:pt>
                <c:pt idx="5">
                  <c:v>100.956341847047</c:v>
                </c:pt>
                <c:pt idx="6">
                  <c:v>77.4745887771314</c:v>
                </c:pt>
                <c:pt idx="7">
                  <c:v>69.378366691989</c:v>
                </c:pt>
                <c:pt idx="8">
                  <c:v>54.6011202637221</c:v>
                </c:pt>
                <c:pt idx="9">
                  <c:v>79.8298718480186</c:v>
                </c:pt>
                <c:pt idx="10">
                  <c:v>66.0963272090399</c:v>
                </c:pt>
                <c:pt idx="11">
                  <c:v>65.2403707501681</c:v>
                </c:pt>
                <c:pt idx="12">
                  <c:v>56.5710330108873</c:v>
                </c:pt>
                <c:pt idx="13">
                  <c:v>76.2090497791406</c:v>
                </c:pt>
                <c:pt idx="14">
                  <c:v>78.2114021742796</c:v>
                </c:pt>
                <c:pt idx="15">
                  <c:v>48.9917765343626</c:v>
                </c:pt>
                <c:pt idx="16">
                  <c:v>62.8195062350372</c:v>
                </c:pt>
                <c:pt idx="17">
                  <c:v>81.5520016185113</c:v>
                </c:pt>
                <c:pt idx="18">
                  <c:v>81.5808749878512</c:v>
                </c:pt>
                <c:pt idx="19">
                  <c:v>96.4848790182618</c:v>
                </c:pt>
                <c:pt idx="20">
                  <c:v>71.972023158993</c:v>
                </c:pt>
                <c:pt idx="21">
                  <c:v>87.4505392062551</c:v>
                </c:pt>
                <c:pt idx="22">
                  <c:v>95.5476657536094</c:v>
                </c:pt>
                <c:pt idx="23">
                  <c:v>83.3311184587646</c:v>
                </c:pt>
                <c:pt idx="24">
                  <c:v>74.2027601965222</c:v>
                </c:pt>
                <c:pt idx="25">
                  <c:v>93.3558919961045</c:v>
                </c:pt>
                <c:pt idx="26">
                  <c:v>84.4087931181533</c:v>
                </c:pt>
                <c:pt idx="27">
                  <c:v>99.0265903956427</c:v>
                </c:pt>
                <c:pt idx="28">
                  <c:v>78.4312281446426</c:v>
                </c:pt>
                <c:pt idx="29">
                  <c:v>74.6904418575591</c:v>
                </c:pt>
                <c:pt idx="30">
                  <c:v>90.3588810850373</c:v>
                </c:pt>
                <c:pt idx="31">
                  <c:v>90.0015947096894</c:v>
                </c:pt>
                <c:pt idx="32">
                  <c:v>89.2125605206212</c:v>
                </c:pt>
                <c:pt idx="33">
                  <c:v>74.0330208046143</c:v>
                </c:pt>
                <c:pt idx="34">
                  <c:v>75.246430250294</c:v>
                </c:pt>
                <c:pt idx="35">
                  <c:v>79.8220232581664</c:v>
                </c:pt>
                <c:pt idx="36">
                  <c:v>87.2586385066853</c:v>
                </c:pt>
                <c:pt idx="37">
                  <c:v>77.811498967604</c:v>
                </c:pt>
                <c:pt idx="38">
                  <c:v>87.2522438001694</c:v>
                </c:pt>
                <c:pt idx="39">
                  <c:v>77.8635967843988</c:v>
                </c:pt>
                <c:pt idx="40">
                  <c:v>94.6540650221058</c:v>
                </c:pt>
                <c:pt idx="41">
                  <c:v>68.8927855254311</c:v>
                </c:pt>
                <c:pt idx="42">
                  <c:v>89.2165433279052</c:v>
                </c:pt>
                <c:pt idx="43">
                  <c:v>102.884161398902</c:v>
                </c:pt>
                <c:pt idx="44">
                  <c:v>64.0987966288948</c:v>
                </c:pt>
                <c:pt idx="45">
                  <c:v>106.687986321993</c:v>
                </c:pt>
                <c:pt idx="46">
                  <c:v>80.8066513675032</c:v>
                </c:pt>
                <c:pt idx="47">
                  <c:v>94.0246763473214</c:v>
                </c:pt>
                <c:pt idx="48">
                  <c:v>61.7636517265113</c:v>
                </c:pt>
                <c:pt idx="49">
                  <c:v>78.0705004492559</c:v>
                </c:pt>
                <c:pt idx="50">
                  <c:v>69.707104987038</c:v>
                </c:pt>
                <c:pt idx="51">
                  <c:v>70.9765097675969</c:v>
                </c:pt>
                <c:pt idx="52">
                  <c:v>84.5258753547932</c:v>
                </c:pt>
                <c:pt idx="53">
                  <c:v>91.4991361989182</c:v>
                </c:pt>
                <c:pt idx="54">
                  <c:v>84.0375173305671</c:v>
                </c:pt>
                <c:pt idx="55">
                  <c:v>79.0797275505934</c:v>
                </c:pt>
                <c:pt idx="56">
                  <c:v>65.9753990245296</c:v>
                </c:pt>
                <c:pt idx="57">
                  <c:v>74.566841939278</c:v>
                </c:pt>
                <c:pt idx="58">
                  <c:v>63.3909339564073</c:v>
                </c:pt>
                <c:pt idx="59">
                  <c:v>57.1627099750678</c:v>
                </c:pt>
                <c:pt idx="60">
                  <c:v>66.4488175545008</c:v>
                </c:pt>
                <c:pt idx="61">
                  <c:v>84.2469757044789</c:v>
                </c:pt>
                <c:pt idx="62">
                  <c:v>89.4246450084992</c:v>
                </c:pt>
                <c:pt idx="63">
                  <c:v>60.5869959755398</c:v>
                </c:pt>
                <c:pt idx="64">
                  <c:v>59.7815684088804</c:v>
                </c:pt>
                <c:pt idx="65">
                  <c:v>62.5703943336236</c:v>
                </c:pt>
                <c:pt idx="66">
                  <c:v>68.5337536966918</c:v>
                </c:pt>
                <c:pt idx="67">
                  <c:v>100.872359753812</c:v>
                </c:pt>
                <c:pt idx="68">
                  <c:v>103.456051268726</c:v>
                </c:pt>
                <c:pt idx="69">
                  <c:v>80.1052905088988</c:v>
                </c:pt>
                <c:pt idx="70">
                  <c:v>83.3098953323006</c:v>
                </c:pt>
              </c:numCache>
            </c:numRef>
          </c:val>
          <c:smooth val="0"/>
        </c:ser>
        <c:axId val="22458596"/>
        <c:axId val="800773"/>
      </c:lineChart>
      <c:catAx>
        <c:axId val="2245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NATURAL FLOWS (MAF)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5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CONSTANT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'[1]DATASHEET'!$R$1</c:f>
              <c:strCache>
                <c:ptCount val="1"/>
                <c:pt idx="0">
                  <c:v>CONSTANT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'[1]DATASHEET'!$R$2:$R$78</c:f>
              <c:numCache>
                <c:ptCount val="77"/>
                <c:pt idx="59">
                  <c:v>696.4273874377307</c:v>
                </c:pt>
                <c:pt idx="60">
                  <c:v>836.3311038160545</c:v>
                </c:pt>
                <c:pt idx="61">
                  <c:v>836.3311038160545</c:v>
                </c:pt>
                <c:pt idx="62">
                  <c:v>836.3311038160545</c:v>
                </c:pt>
                <c:pt idx="63">
                  <c:v>836.3311038160545</c:v>
                </c:pt>
                <c:pt idx="64">
                  <c:v>836.3311038160545</c:v>
                </c:pt>
                <c:pt idx="65">
                  <c:v>836.3311038160545</c:v>
                </c:pt>
                <c:pt idx="66">
                  <c:v>836.3311038160545</c:v>
                </c:pt>
                <c:pt idx="67">
                  <c:v>836.3311038160545</c:v>
                </c:pt>
                <c:pt idx="68">
                  <c:v>836.3311038160545</c:v>
                </c:pt>
                <c:pt idx="69">
                  <c:v>836.3311038160545</c:v>
                </c:pt>
                <c:pt idx="70">
                  <c:v>836.3311038160545</c:v>
                </c:pt>
                <c:pt idx="71">
                  <c:v>836.3311038160545</c:v>
                </c:pt>
                <c:pt idx="72">
                  <c:v>836.3311038160545</c:v>
                </c:pt>
                <c:pt idx="73">
                  <c:v>836.3311038160545</c:v>
                </c:pt>
                <c:pt idx="74">
                  <c:v>836.3311038160545</c:v>
                </c:pt>
                <c:pt idx="75">
                  <c:v>836.3311038160545</c:v>
                </c:pt>
                <c:pt idx="76">
                  <c:v>836.3311038160545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7206958"/>
        <c:axId val="64862623"/>
      </c:lineChart>
      <c:cat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25"/>
          <c:y val="0.93925"/>
          <c:w val="0.603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ARIMA100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'[1]DATASHEET'!$E$1</c:f>
              <c:strCache>
                <c:ptCount val="1"/>
                <c:pt idx="0">
                  <c:v>ARIMA100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'[1]DATASHEET'!$E$2:$E$78</c:f>
              <c:numCache>
                <c:ptCount val="77"/>
                <c:pt idx="59">
                  <c:v>696.4273874377307</c:v>
                </c:pt>
                <c:pt idx="60">
                  <c:v>762.6289</c:v>
                </c:pt>
                <c:pt idx="61">
                  <c:v>796.4048</c:v>
                </c:pt>
                <c:pt idx="62">
                  <c:v>813.6373</c:v>
                </c:pt>
                <c:pt idx="63">
                  <c:v>822.4293</c:v>
                </c:pt>
                <c:pt idx="64">
                  <c:v>826.9149</c:v>
                </c:pt>
                <c:pt idx="65">
                  <c:v>829.2035</c:v>
                </c:pt>
                <c:pt idx="66">
                  <c:v>830.3711</c:v>
                </c:pt>
                <c:pt idx="67">
                  <c:v>830.9669</c:v>
                </c:pt>
                <c:pt idx="68">
                  <c:v>831.2708</c:v>
                </c:pt>
                <c:pt idx="69">
                  <c:v>831.4259</c:v>
                </c:pt>
                <c:pt idx="70">
                  <c:v>831.505</c:v>
                </c:pt>
                <c:pt idx="71">
                  <c:v>831.5454</c:v>
                </c:pt>
                <c:pt idx="72">
                  <c:v>831.566</c:v>
                </c:pt>
                <c:pt idx="73">
                  <c:v>831.5765</c:v>
                </c:pt>
                <c:pt idx="74">
                  <c:v>831.5818</c:v>
                </c:pt>
                <c:pt idx="75">
                  <c:v>831.5846</c:v>
                </c:pt>
                <c:pt idx="76">
                  <c:v>831.586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892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925"/>
          <c:w val="0.707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GENERATION FORECASTS:  ARIMA202 (60 YEARS)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949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'[1]DATASHEET'!$G$1</c:f>
              <c:strCache>
                <c:ptCount val="1"/>
                <c:pt idx="0">
                  <c:v>ARIMA202 (60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'[1]DATASHEET'!$A$2:$A$78</c:f>
              <c:numCache>
                <c:ptCount val="77"/>
                <c:pt idx="0">
                  <c:v>1928</c:v>
                </c:pt>
                <c:pt idx="1">
                  <c:v>1929</c:v>
                </c:pt>
                <c:pt idx="2">
                  <c:v>1930</c:v>
                </c:pt>
                <c:pt idx="3">
                  <c:v>1931</c:v>
                </c:pt>
                <c:pt idx="4">
                  <c:v>1932</c:v>
                </c:pt>
                <c:pt idx="5">
                  <c:v>1933</c:v>
                </c:pt>
                <c:pt idx="6">
                  <c:v>1934</c:v>
                </c:pt>
                <c:pt idx="7">
                  <c:v>1935</c:v>
                </c:pt>
                <c:pt idx="8">
                  <c:v>1936</c:v>
                </c:pt>
                <c:pt idx="9">
                  <c:v>1937</c:v>
                </c:pt>
                <c:pt idx="10">
                  <c:v>1938</c:v>
                </c:pt>
                <c:pt idx="11">
                  <c:v>1939</c:v>
                </c:pt>
                <c:pt idx="12">
                  <c:v>1940</c:v>
                </c:pt>
                <c:pt idx="13">
                  <c:v>1941</c:v>
                </c:pt>
                <c:pt idx="14">
                  <c:v>1942</c:v>
                </c:pt>
                <c:pt idx="15">
                  <c:v>1943</c:v>
                </c:pt>
                <c:pt idx="16">
                  <c:v>1944</c:v>
                </c:pt>
                <c:pt idx="17">
                  <c:v>1945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</c:numCache>
            </c:numRef>
          </c:cat>
          <c:val>
            <c:numRef>
              <c:f>'[1]DATASHEET'!$G$2:$G$78</c:f>
              <c:numCache>
                <c:ptCount val="77"/>
                <c:pt idx="59">
                  <c:v>696.4273874377307</c:v>
                </c:pt>
                <c:pt idx="60">
                  <c:v>763.3325</c:v>
                </c:pt>
                <c:pt idx="61">
                  <c:v>798.0879</c:v>
                </c:pt>
                <c:pt idx="62">
                  <c:v>808.6613</c:v>
                </c:pt>
                <c:pt idx="63">
                  <c:v>812.5619</c:v>
                </c:pt>
                <c:pt idx="64">
                  <c:v>814.5461</c:v>
                </c:pt>
                <c:pt idx="65">
                  <c:v>815.9143</c:v>
                </c:pt>
                <c:pt idx="66">
                  <c:v>817.0286</c:v>
                </c:pt>
                <c:pt idx="67">
                  <c:v>817.9965</c:v>
                </c:pt>
                <c:pt idx="68">
                  <c:v>818.8551</c:v>
                </c:pt>
                <c:pt idx="69">
                  <c:v>819.6217</c:v>
                </c:pt>
                <c:pt idx="70">
                  <c:v>820.3075</c:v>
                </c:pt>
                <c:pt idx="71">
                  <c:v>820.9215</c:v>
                </c:pt>
                <c:pt idx="72">
                  <c:v>821.4713</c:v>
                </c:pt>
                <c:pt idx="73">
                  <c:v>821.9636</c:v>
                </c:pt>
                <c:pt idx="74">
                  <c:v>822.4045</c:v>
                </c:pt>
                <c:pt idx="75">
                  <c:v>822.7992</c:v>
                </c:pt>
                <c:pt idx="76">
                  <c:v>823.1527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'[1]DATASHEET'!$B$1</c:f>
              <c:strCache>
                <c:ptCount val="1"/>
                <c:pt idx="0">
                  <c:v>ACTUAL PUGET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'[1]DATASHEET'!$B$2:$B$61</c:f>
              <c:numCache>
                <c:ptCount val="60"/>
                <c:pt idx="0">
                  <c:v>693.5983402162535</c:v>
                </c:pt>
                <c:pt idx="1">
                  <c:v>674.5587380208606</c:v>
                </c:pt>
                <c:pt idx="2">
                  <c:v>688.3504066560171</c:v>
                </c:pt>
                <c:pt idx="3">
                  <c:v>716.4676963673654</c:v>
                </c:pt>
                <c:pt idx="4">
                  <c:v>873.4217451626713</c:v>
                </c:pt>
                <c:pt idx="5">
                  <c:v>1043.45957514537</c:v>
                </c:pt>
                <c:pt idx="6">
                  <c:v>859.4742305051826</c:v>
                </c:pt>
                <c:pt idx="7">
                  <c:v>779.8132406269978</c:v>
                </c:pt>
                <c:pt idx="8">
                  <c:v>691.3376462987659</c:v>
                </c:pt>
                <c:pt idx="9">
                  <c:v>765.1979162487523</c:v>
                </c:pt>
                <c:pt idx="10">
                  <c:v>737.3451570652214</c:v>
                </c:pt>
                <c:pt idx="11">
                  <c:v>734.7105098820284</c:v>
                </c:pt>
                <c:pt idx="12">
                  <c:v>710.2619494311929</c:v>
                </c:pt>
                <c:pt idx="13">
                  <c:v>730.5196369953172</c:v>
                </c:pt>
                <c:pt idx="14">
                  <c:v>821.461506010508</c:v>
                </c:pt>
                <c:pt idx="15">
                  <c:v>715.2658657731267</c:v>
                </c:pt>
                <c:pt idx="16">
                  <c:v>649.7861493029852</c:v>
                </c:pt>
                <c:pt idx="17">
                  <c:v>787.4235115828699</c:v>
                </c:pt>
                <c:pt idx="18">
                  <c:v>878.9962804772763</c:v>
                </c:pt>
                <c:pt idx="19">
                  <c:v>944.5296000037557</c:v>
                </c:pt>
                <c:pt idx="20">
                  <c:v>837.8869693889291</c:v>
                </c:pt>
                <c:pt idx="21">
                  <c:v>888.5764734527593</c:v>
                </c:pt>
                <c:pt idx="22">
                  <c:v>1008.1235067199532</c:v>
                </c:pt>
                <c:pt idx="23">
                  <c:v>893.5792902044452</c:v>
                </c:pt>
                <c:pt idx="24">
                  <c:v>792.5133510305012</c:v>
                </c:pt>
                <c:pt idx="25">
                  <c:v>914.6093104631494</c:v>
                </c:pt>
                <c:pt idx="26">
                  <c:v>926.4226411477956</c:v>
                </c:pt>
                <c:pt idx="27">
                  <c:v>1006.2610034954954</c:v>
                </c:pt>
                <c:pt idx="28">
                  <c:v>862.3829073634419</c:v>
                </c:pt>
                <c:pt idx="29">
                  <c:v>808.6461409934006</c:v>
                </c:pt>
                <c:pt idx="30">
                  <c:v>923.0183976523973</c:v>
                </c:pt>
                <c:pt idx="31">
                  <c:v>972.2783958934076</c:v>
                </c:pt>
                <c:pt idx="32">
                  <c:v>924.0804217738563</c:v>
                </c:pt>
                <c:pt idx="33">
                  <c:v>822.8882697507557</c:v>
                </c:pt>
                <c:pt idx="34">
                  <c:v>819.1736246837808</c:v>
                </c:pt>
                <c:pt idx="35">
                  <c:v>853.9813789849007</c:v>
                </c:pt>
                <c:pt idx="36">
                  <c:v>933.9249053125457</c:v>
                </c:pt>
                <c:pt idx="37">
                  <c:v>847.2059871024543</c:v>
                </c:pt>
                <c:pt idx="38">
                  <c:v>913.0914542286415</c:v>
                </c:pt>
                <c:pt idx="39">
                  <c:v>879.5309805435217</c:v>
                </c:pt>
                <c:pt idx="40">
                  <c:v>981.566552072346</c:v>
                </c:pt>
                <c:pt idx="41">
                  <c:v>782.4308539130195</c:v>
                </c:pt>
                <c:pt idx="42">
                  <c:v>884.7525956270434</c:v>
                </c:pt>
                <c:pt idx="43">
                  <c:v>1000.7947420277089</c:v>
                </c:pt>
                <c:pt idx="44">
                  <c:v>773.1079219195113</c:v>
                </c:pt>
                <c:pt idx="45">
                  <c:v>964.4304209745492</c:v>
                </c:pt>
                <c:pt idx="46">
                  <c:v>872.4863395249727</c:v>
                </c:pt>
                <c:pt idx="47">
                  <c:v>960.5649924601987</c:v>
                </c:pt>
                <c:pt idx="48">
                  <c:v>835.7906745017843</c:v>
                </c:pt>
                <c:pt idx="49">
                  <c:v>728.0693445389531</c:v>
                </c:pt>
                <c:pt idx="50">
                  <c:v>722.9673598923483</c:v>
                </c:pt>
                <c:pt idx="51">
                  <c:v>737.9393288983312</c:v>
                </c:pt>
                <c:pt idx="52">
                  <c:v>886.877840982984</c:v>
                </c:pt>
                <c:pt idx="53">
                  <c:v>924.3847724158103</c:v>
                </c:pt>
                <c:pt idx="54">
                  <c:v>920.9170802218082</c:v>
                </c:pt>
                <c:pt idx="55">
                  <c:v>862.1305899408538</c:v>
                </c:pt>
                <c:pt idx="56">
                  <c:v>766.9647737133538</c:v>
                </c:pt>
                <c:pt idx="57">
                  <c:v>791.7917750169954</c:v>
                </c:pt>
                <c:pt idx="58">
                  <c:v>761.3157709243173</c:v>
                </c:pt>
                <c:pt idx="59">
                  <c:v>696.4273874377307</c:v>
                </c:pt>
              </c:numCache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AVERAGE 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93925"/>
          <c:w val="0.734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.25" bottom="1" header="0.25" footer="0.5"/>
  <pageSetup horizontalDpi="600" verticalDpi="600" orientation="landscape"/>
  <headerFooter>
    <oddFooter>&amp;LSecond Exhibit to
Prefiled Direct Testimony
of Jeffrey A. Dubin&amp;RExhibit No.__ (&amp;A)
Page 1 of 1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&amp;LEleventh Exhibit to
Prefiled Direct Testimony
of Jeffrey A. Dubin&amp;RExhibit No.__ (&amp;A)
Page 1 of 1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&amp;LTwelfth Exhibit to
Prefiled Direct Testimony
of Jeffrey A. Dubin&amp;RExhibit No.__ (&amp;A)
Page 1 of 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&amp;LThird Exhibit to
Prefiled Direct Testimony
of Jeffrey A. Dubin&amp;RExhibit No.__ (&amp;A)
Page 1 of 1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&amp;LFifth Exhibit to
Prefiled Direct Testimony
of Jeffrey A. Dubin&amp;RExhibit No.__ (&amp;A)
Page 1 of 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&amp;LFifth Exhibit to
Prefiled Direct Testimony
of Jeffrey A. Dubin&amp;RExhibit No.__ (JAD-6)
Page 2 of 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.25" bottom="1" header="0.25" footer="0.5"/>
  <pageSetup horizontalDpi="600" verticalDpi="600" orientation="landscape"/>
  <headerFooter>
    <oddFooter>&amp;LSixth Exhibit to
Prefiled Direct Testimony
of Jeffrey A. Dubin&amp;RExhibit No.__ (&amp;A)
Page 1 of 1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&amp;LSeventh Exhibit to
Prefiled Direct Testimony
of Jeffrey A. Dubin&amp;RExhibit No.__ (&amp;A)
Page 1 of 1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&amp;LEighth Exhibit to
Prefiled Direct Testimony
of Jeffrey A. Dubin&amp;RExhibit No.__ (&amp;A)
Page 1 of 1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&amp;LNinth Exhibit to
Prefiled Direct Testimony
of Jeffrey A. Dubin&amp;RExhibit No.__ (&amp;A)
Page 1 of 1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.25" bottom="1" header="0.25" footer="0.5"/>
  <pageSetup horizontalDpi="600" verticalDpi="600" orientation="landscape"/>
  <headerFooter>
    <oddFooter>&amp;LTenth Exhibit to
Prefiled Direct Testimony
of Jeffrey A. Dubin&amp;RExhibit No.__ (&amp;A)
Page 1 of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866775</xdr:colOff>
      <xdr:row>48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Hydro%20predictions%20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hydro%20cha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B\Grand%20Coulee%20(70%20Yea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EST COST (NEW 60YR PRED)"/>
      <sheetName val="EST COST (NEW 40YR PRED)"/>
      <sheetName val="CONSTANT (60 YEARS)"/>
      <sheetName val="ARIMA100 (60 YEARS)"/>
      <sheetName val="ARIMA121 (60 YEARS)"/>
      <sheetName val="ARIMA202 (60 YEARS)"/>
      <sheetName val="ARIMA100 SHIFT (60 YEARS)"/>
      <sheetName val="ARIMA202 SHIFT (60 YEARS)"/>
      <sheetName val="ARIMA121 SHIFT (60 YEARS)"/>
      <sheetName val="CONSTANT (40 YEARS)"/>
      <sheetName val="ARIMA100 (40 YEARS)"/>
      <sheetName val="ARIMA121 (40 YEARS)"/>
      <sheetName val="ARIMA202 (40 YEARS)"/>
      <sheetName val="ARIMA100 SHIFT (40 YEARS)"/>
      <sheetName val="ARIMA202 SHIFT (40 YEARS)"/>
      <sheetName val="FIT5A TREND"/>
    </sheetNames>
    <sheetDataSet>
      <sheetData sheetId="0">
        <row r="1">
          <cell r="B1" t="str">
            <v>ACTUAL PUGET GENERATION</v>
          </cell>
          <cell r="E1" t="str">
            <v>ARIMA100 (60 years)</v>
          </cell>
          <cell r="G1" t="str">
            <v>ARIMA202 (60 years)</v>
          </cell>
          <cell r="H1" t="str">
            <v>ARIMA100 SHIFT (60 years)</v>
          </cell>
          <cell r="I1" t="str">
            <v>ARIMA202 SHIFT (60 years)</v>
          </cell>
          <cell r="R1" t="str">
            <v>CONSTANT (60 YEARS)</v>
          </cell>
        </row>
        <row r="2">
          <cell r="A2">
            <v>1928</v>
          </cell>
          <cell r="B2">
            <v>693.5983402162535</v>
          </cell>
        </row>
        <row r="3">
          <cell r="A3">
            <v>1929</v>
          </cell>
          <cell r="B3">
            <v>674.5587380208606</v>
          </cell>
        </row>
        <row r="4">
          <cell r="A4">
            <v>1930</v>
          </cell>
          <cell r="B4">
            <v>688.3504066560171</v>
          </cell>
        </row>
        <row r="5">
          <cell r="A5">
            <v>1931</v>
          </cell>
          <cell r="B5">
            <v>716.4676963673654</v>
          </cell>
        </row>
        <row r="6">
          <cell r="A6">
            <v>1932</v>
          </cell>
          <cell r="B6">
            <v>873.4217451626713</v>
          </cell>
        </row>
        <row r="7">
          <cell r="A7">
            <v>1933</v>
          </cell>
          <cell r="B7">
            <v>1043.45957514537</v>
          </cell>
        </row>
        <row r="8">
          <cell r="A8">
            <v>1934</v>
          </cell>
          <cell r="B8">
            <v>859.4742305051826</v>
          </cell>
        </row>
        <row r="9">
          <cell r="A9">
            <v>1935</v>
          </cell>
          <cell r="B9">
            <v>779.8132406269978</v>
          </cell>
        </row>
        <row r="10">
          <cell r="A10">
            <v>1936</v>
          </cell>
          <cell r="B10">
            <v>691.3376462987659</v>
          </cell>
        </row>
        <row r="11">
          <cell r="A11">
            <v>1937</v>
          </cell>
          <cell r="B11">
            <v>765.1979162487523</v>
          </cell>
        </row>
        <row r="12">
          <cell r="A12">
            <v>1938</v>
          </cell>
          <cell r="B12">
            <v>737.3451570652214</v>
          </cell>
        </row>
        <row r="13">
          <cell r="A13">
            <v>1939</v>
          </cell>
          <cell r="B13">
            <v>734.7105098820284</v>
          </cell>
        </row>
        <row r="14">
          <cell r="A14">
            <v>1940</v>
          </cell>
          <cell r="B14">
            <v>710.2619494311929</v>
          </cell>
        </row>
        <row r="15">
          <cell r="A15">
            <v>1941</v>
          </cell>
          <cell r="B15">
            <v>730.5196369953172</v>
          </cell>
        </row>
        <row r="16">
          <cell r="A16">
            <v>1942</v>
          </cell>
          <cell r="B16">
            <v>821.461506010508</v>
          </cell>
        </row>
        <row r="17">
          <cell r="A17">
            <v>1943</v>
          </cell>
          <cell r="B17">
            <v>715.2658657731267</v>
          </cell>
        </row>
        <row r="18">
          <cell r="A18">
            <v>1944</v>
          </cell>
          <cell r="B18">
            <v>649.7861493029852</v>
          </cell>
        </row>
        <row r="19">
          <cell r="A19">
            <v>1945</v>
          </cell>
          <cell r="B19">
            <v>787.4235115828699</v>
          </cell>
        </row>
        <row r="20">
          <cell r="A20">
            <v>1946</v>
          </cell>
          <cell r="B20">
            <v>878.9962804772763</v>
          </cell>
        </row>
        <row r="21">
          <cell r="A21">
            <v>1947</v>
          </cell>
          <cell r="B21">
            <v>944.5296000037557</v>
          </cell>
        </row>
        <row r="22">
          <cell r="A22">
            <v>1948</v>
          </cell>
          <cell r="B22">
            <v>837.8869693889291</v>
          </cell>
        </row>
        <row r="23">
          <cell r="A23">
            <v>1949</v>
          </cell>
          <cell r="B23">
            <v>888.5764734527593</v>
          </cell>
        </row>
        <row r="24">
          <cell r="A24">
            <v>1950</v>
          </cell>
          <cell r="B24">
            <v>1008.1235067199532</v>
          </cell>
        </row>
        <row r="25">
          <cell r="A25">
            <v>1951</v>
          </cell>
          <cell r="B25">
            <v>893.5792902044452</v>
          </cell>
        </row>
        <row r="26">
          <cell r="A26">
            <v>1952</v>
          </cell>
          <cell r="B26">
            <v>792.5133510305012</v>
          </cell>
        </row>
        <row r="27">
          <cell r="A27">
            <v>1953</v>
          </cell>
          <cell r="B27">
            <v>914.6093104631494</v>
          </cell>
        </row>
        <row r="28">
          <cell r="A28">
            <v>1954</v>
          </cell>
          <cell r="B28">
            <v>926.4226411477956</v>
          </cell>
        </row>
        <row r="29">
          <cell r="A29">
            <v>1955</v>
          </cell>
          <cell r="B29">
            <v>1006.2610034954954</v>
          </cell>
        </row>
        <row r="30">
          <cell r="A30">
            <v>1956</v>
          </cell>
          <cell r="B30">
            <v>862.3829073634419</v>
          </cell>
        </row>
        <row r="31">
          <cell r="A31">
            <v>1957</v>
          </cell>
          <cell r="B31">
            <v>808.6461409934006</v>
          </cell>
        </row>
        <row r="32">
          <cell r="A32">
            <v>1958</v>
          </cell>
          <cell r="B32">
            <v>923.0183976523973</v>
          </cell>
        </row>
        <row r="33">
          <cell r="A33">
            <v>1959</v>
          </cell>
          <cell r="B33">
            <v>972.2783958934076</v>
          </cell>
        </row>
        <row r="34">
          <cell r="A34">
            <v>1960</v>
          </cell>
          <cell r="B34">
            <v>924.0804217738563</v>
          </cell>
        </row>
        <row r="35">
          <cell r="A35">
            <v>1961</v>
          </cell>
          <cell r="B35">
            <v>822.8882697507557</v>
          </cell>
        </row>
        <row r="36">
          <cell r="A36">
            <v>1962</v>
          </cell>
          <cell r="B36">
            <v>819.1736246837808</v>
          </cell>
        </row>
        <row r="37">
          <cell r="A37">
            <v>1963</v>
          </cell>
          <cell r="B37">
            <v>853.9813789849007</v>
          </cell>
        </row>
        <row r="38">
          <cell r="A38">
            <v>1964</v>
          </cell>
          <cell r="B38">
            <v>933.9249053125457</v>
          </cell>
        </row>
        <row r="39">
          <cell r="A39">
            <v>1965</v>
          </cell>
          <cell r="B39">
            <v>847.2059871024543</v>
          </cell>
        </row>
        <row r="40">
          <cell r="A40">
            <v>1966</v>
          </cell>
          <cell r="B40">
            <v>913.0914542286415</v>
          </cell>
        </row>
        <row r="41">
          <cell r="A41">
            <v>1967</v>
          </cell>
          <cell r="B41">
            <v>879.5309805435217</v>
          </cell>
        </row>
        <row r="42">
          <cell r="A42">
            <v>1968</v>
          </cell>
          <cell r="B42">
            <v>981.566552072346</v>
          </cell>
        </row>
        <row r="43">
          <cell r="A43">
            <v>1969</v>
          </cell>
          <cell r="B43">
            <v>782.4308539130195</v>
          </cell>
        </row>
        <row r="44">
          <cell r="A44">
            <v>1970</v>
          </cell>
          <cell r="B44">
            <v>884.7525956270434</v>
          </cell>
        </row>
        <row r="45">
          <cell r="A45">
            <v>1971</v>
          </cell>
          <cell r="B45">
            <v>1000.7947420277089</v>
          </cell>
        </row>
        <row r="46">
          <cell r="A46">
            <v>1972</v>
          </cell>
          <cell r="B46">
            <v>773.1079219195113</v>
          </cell>
        </row>
        <row r="47">
          <cell r="A47">
            <v>1973</v>
          </cell>
          <cell r="B47">
            <v>964.4304209745492</v>
          </cell>
        </row>
        <row r="48">
          <cell r="A48">
            <v>1974</v>
          </cell>
          <cell r="B48">
            <v>872.4863395249727</v>
          </cell>
        </row>
        <row r="49">
          <cell r="A49">
            <v>1975</v>
          </cell>
          <cell r="B49">
            <v>960.5649924601987</v>
          </cell>
        </row>
        <row r="50">
          <cell r="A50">
            <v>1976</v>
          </cell>
          <cell r="B50">
            <v>835.7906745017843</v>
          </cell>
        </row>
        <row r="51">
          <cell r="A51">
            <v>1977</v>
          </cell>
          <cell r="B51">
            <v>728.0693445389531</v>
          </cell>
        </row>
        <row r="52">
          <cell r="A52">
            <v>1978</v>
          </cell>
          <cell r="B52">
            <v>722.9673598923483</v>
          </cell>
        </row>
        <row r="53">
          <cell r="A53">
            <v>1979</v>
          </cell>
          <cell r="B53">
            <v>737.9393288983312</v>
          </cell>
        </row>
        <row r="54">
          <cell r="A54">
            <v>1980</v>
          </cell>
          <cell r="B54">
            <v>886.877840982984</v>
          </cell>
        </row>
        <row r="55">
          <cell r="A55">
            <v>1981</v>
          </cell>
          <cell r="B55">
            <v>924.3847724158103</v>
          </cell>
        </row>
        <row r="56">
          <cell r="A56">
            <v>1982</v>
          </cell>
          <cell r="B56">
            <v>920.9170802218082</v>
          </cell>
        </row>
        <row r="57">
          <cell r="A57">
            <v>1983</v>
          </cell>
          <cell r="B57">
            <v>862.1305899408538</v>
          </cell>
        </row>
        <row r="58">
          <cell r="A58">
            <v>1984</v>
          </cell>
          <cell r="B58">
            <v>766.9647737133538</v>
          </cell>
        </row>
        <row r="59">
          <cell r="A59">
            <v>1985</v>
          </cell>
          <cell r="B59">
            <v>791.7917750169954</v>
          </cell>
        </row>
        <row r="60">
          <cell r="A60">
            <v>1986</v>
          </cell>
          <cell r="B60">
            <v>761.3157709243173</v>
          </cell>
        </row>
        <row r="61">
          <cell r="A61">
            <v>1987</v>
          </cell>
          <cell r="B61">
            <v>696.4273874377307</v>
          </cell>
          <cell r="E61">
            <v>696.4273874377307</v>
          </cell>
          <cell r="G61">
            <v>696.4273874377307</v>
          </cell>
          <cell r="H61">
            <v>696.4273874377307</v>
          </cell>
          <cell r="I61">
            <v>696.4273874377307</v>
          </cell>
          <cell r="R61">
            <v>696.4273874377307</v>
          </cell>
        </row>
        <row r="62">
          <cell r="A62">
            <v>1988</v>
          </cell>
          <cell r="E62">
            <v>762.6289</v>
          </cell>
          <cell r="G62">
            <v>763.3325</v>
          </cell>
          <cell r="H62">
            <v>779.2323</v>
          </cell>
          <cell r="I62">
            <v>805.2177</v>
          </cell>
          <cell r="R62">
            <v>836.3311038160545</v>
          </cell>
        </row>
        <row r="63">
          <cell r="A63">
            <v>1989</v>
          </cell>
          <cell r="E63">
            <v>796.4048</v>
          </cell>
          <cell r="G63">
            <v>798.0879</v>
          </cell>
          <cell r="H63">
            <v>805.7794</v>
          </cell>
          <cell r="I63">
            <v>855.4623</v>
          </cell>
          <cell r="R63">
            <v>836.3311038160545</v>
          </cell>
        </row>
        <row r="64">
          <cell r="A64">
            <v>1990</v>
          </cell>
          <cell r="E64">
            <v>813.6373</v>
          </cell>
          <cell r="G64">
            <v>808.6613</v>
          </cell>
          <cell r="H64">
            <v>813.3485</v>
          </cell>
          <cell r="I64">
            <v>869.036</v>
          </cell>
          <cell r="R64">
            <v>836.3311038160545</v>
          </cell>
        </row>
        <row r="65">
          <cell r="A65">
            <v>1991</v>
          </cell>
          <cell r="E65">
            <v>822.4293</v>
          </cell>
          <cell r="G65">
            <v>812.5619</v>
          </cell>
          <cell r="H65">
            <v>814.5155</v>
          </cell>
          <cell r="I65">
            <v>854.3532</v>
          </cell>
          <cell r="R65">
            <v>836.3311038160545</v>
          </cell>
        </row>
        <row r="66">
          <cell r="A66">
            <v>1992</v>
          </cell>
          <cell r="E66">
            <v>826.9149</v>
          </cell>
          <cell r="G66">
            <v>814.5461</v>
          </cell>
          <cell r="H66">
            <v>813.5229</v>
          </cell>
          <cell r="I66">
            <v>826.2259</v>
          </cell>
          <cell r="R66">
            <v>836.3311038160545</v>
          </cell>
        </row>
        <row r="67">
          <cell r="A67">
            <v>1993</v>
          </cell>
          <cell r="E67">
            <v>829.2035</v>
          </cell>
          <cell r="G67">
            <v>815.9143</v>
          </cell>
          <cell r="H67">
            <v>811.8018</v>
          </cell>
          <cell r="I67">
            <v>798.3398</v>
          </cell>
          <cell r="R67">
            <v>836.3311038160545</v>
          </cell>
        </row>
        <row r="68">
          <cell r="A68">
            <v>1994</v>
          </cell>
          <cell r="E68">
            <v>830.3711</v>
          </cell>
          <cell r="G68">
            <v>817.0286</v>
          </cell>
          <cell r="H68">
            <v>809.8348</v>
          </cell>
          <cell r="I68">
            <v>779.0181</v>
          </cell>
          <cell r="R68">
            <v>836.3311038160545</v>
          </cell>
        </row>
        <row r="69">
          <cell r="A69">
            <v>1995</v>
          </cell>
          <cell r="E69">
            <v>830.9669</v>
          </cell>
          <cell r="G69">
            <v>817.9965</v>
          </cell>
          <cell r="H69">
            <v>807.785</v>
          </cell>
          <cell r="I69">
            <v>770.4497</v>
          </cell>
          <cell r="R69">
            <v>836.3311038160545</v>
          </cell>
        </row>
        <row r="70">
          <cell r="A70">
            <v>1996</v>
          </cell>
          <cell r="E70">
            <v>831.2708</v>
          </cell>
          <cell r="G70">
            <v>818.8551</v>
          </cell>
          <cell r="H70">
            <v>805.7072</v>
          </cell>
          <cell r="I70">
            <v>770.3087</v>
          </cell>
          <cell r="R70">
            <v>836.3311038160545</v>
          </cell>
        </row>
        <row r="71">
          <cell r="A71">
            <v>1997</v>
          </cell>
          <cell r="E71">
            <v>831.4259</v>
          </cell>
          <cell r="G71">
            <v>819.6217</v>
          </cell>
          <cell r="H71">
            <v>803.62</v>
          </cell>
          <cell r="I71">
            <v>774.2903</v>
          </cell>
          <cell r="R71">
            <v>836.3311038160545</v>
          </cell>
        </row>
        <row r="72">
          <cell r="A72">
            <v>1998</v>
          </cell>
          <cell r="E72">
            <v>831.505</v>
          </cell>
          <cell r="G72">
            <v>820.3075</v>
          </cell>
          <cell r="H72">
            <v>801.5296</v>
          </cell>
          <cell r="I72">
            <v>778.3436</v>
          </cell>
          <cell r="R72">
            <v>836.3311038160545</v>
          </cell>
        </row>
        <row r="73">
          <cell r="A73">
            <v>1999</v>
          </cell>
          <cell r="E73">
            <v>831.5454</v>
          </cell>
          <cell r="G73">
            <v>820.9215</v>
          </cell>
          <cell r="H73">
            <v>799.4381</v>
          </cell>
          <cell r="I73">
            <v>779.9562</v>
          </cell>
          <cell r="R73">
            <v>836.3311038160545</v>
          </cell>
        </row>
        <row r="74">
          <cell r="A74">
            <v>2000</v>
          </cell>
          <cell r="E74">
            <v>831.566</v>
          </cell>
          <cell r="G74">
            <v>821.4713</v>
          </cell>
          <cell r="H74">
            <v>797.3463</v>
          </cell>
          <cell r="I74">
            <v>778.4179</v>
          </cell>
          <cell r="R74">
            <v>836.3311038160545</v>
          </cell>
        </row>
        <row r="75">
          <cell r="A75">
            <v>2001</v>
          </cell>
          <cell r="E75">
            <v>831.5765</v>
          </cell>
          <cell r="G75">
            <v>821.9636</v>
          </cell>
          <cell r="H75">
            <v>795.2543</v>
          </cell>
          <cell r="I75">
            <v>774.3681</v>
          </cell>
          <cell r="R75">
            <v>836.3311038160545</v>
          </cell>
        </row>
        <row r="76">
          <cell r="A76">
            <v>2002</v>
          </cell>
          <cell r="E76">
            <v>831.5818</v>
          </cell>
          <cell r="G76">
            <v>822.4045</v>
          </cell>
          <cell r="H76">
            <v>793.1623</v>
          </cell>
          <cell r="I76">
            <v>769.0566</v>
          </cell>
          <cell r="R76">
            <v>836.3311038160545</v>
          </cell>
        </row>
        <row r="77">
          <cell r="A77">
            <v>2003</v>
          </cell>
          <cell r="E77">
            <v>831.5846</v>
          </cell>
          <cell r="G77">
            <v>822.7992</v>
          </cell>
          <cell r="H77">
            <v>791.0703</v>
          </cell>
          <cell r="I77">
            <v>763.6816</v>
          </cell>
          <cell r="R77">
            <v>836.3311038160545</v>
          </cell>
        </row>
        <row r="78">
          <cell r="A78">
            <v>2004</v>
          </cell>
          <cell r="E78">
            <v>831.586</v>
          </cell>
          <cell r="G78">
            <v>823.1527</v>
          </cell>
          <cell r="H78">
            <v>788.9782</v>
          </cell>
          <cell r="I78">
            <v>759.0008</v>
          </cell>
          <cell r="R78">
            <v>836.3311038160545</v>
          </cell>
        </row>
        <row r="83">
          <cell r="B83">
            <v>867.0971631797687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  <sheetName val="TOT60"/>
      <sheetName val="TOT40"/>
      <sheetName val="PTOT60"/>
      <sheetName val="PTOT40"/>
      <sheetName val="HIST TOT60"/>
      <sheetName val="HIST PTOT60"/>
      <sheetName val="GRANDCOULEE"/>
      <sheetName val="GRAND COULEE v TOTAL"/>
      <sheetName val="WESTSIDE FLOWS"/>
    </sheetNames>
    <sheetDataSet>
      <sheetData sheetId="1">
        <row r="2">
          <cell r="A2">
            <v>1928</v>
          </cell>
          <cell r="K2">
            <v>59.4817</v>
          </cell>
          <cell r="L2">
            <v>2098.1584132990865</v>
          </cell>
        </row>
        <row r="3">
          <cell r="A3">
            <v>1929</v>
          </cell>
          <cell r="K3">
            <v>59.87419</v>
          </cell>
          <cell r="L3">
            <v>2045.4025942511416</v>
          </cell>
        </row>
        <row r="4">
          <cell r="A4">
            <v>1930</v>
          </cell>
          <cell r="K4">
            <v>58.8934</v>
          </cell>
          <cell r="L4">
            <v>2098.7506142614156</v>
          </cell>
        </row>
        <row r="5">
          <cell r="A5">
            <v>1931</v>
          </cell>
          <cell r="K5">
            <v>81.48808</v>
          </cell>
          <cell r="L5">
            <v>2115.50166328653</v>
          </cell>
        </row>
        <row r="6">
          <cell r="A6">
            <v>1932</v>
          </cell>
          <cell r="K6">
            <v>88.94547</v>
          </cell>
          <cell r="L6">
            <v>2612.588635872146</v>
          </cell>
        </row>
        <row r="7">
          <cell r="A7">
            <v>1933</v>
          </cell>
          <cell r="K7">
            <v>103.79228</v>
          </cell>
          <cell r="L7">
            <v>3160.8033765034247</v>
          </cell>
        </row>
        <row r="8">
          <cell r="A8">
            <v>1934</v>
          </cell>
          <cell r="K8">
            <v>80.05727</v>
          </cell>
          <cell r="L8">
            <v>2523.7603847888126</v>
          </cell>
        </row>
        <row r="9">
          <cell r="A9">
            <v>1935</v>
          </cell>
          <cell r="K9">
            <v>72.08394</v>
          </cell>
          <cell r="L9">
            <v>2308.1316568630136</v>
          </cell>
        </row>
        <row r="10">
          <cell r="A10">
            <v>1936</v>
          </cell>
          <cell r="K10">
            <v>57.21185</v>
          </cell>
          <cell r="L10">
            <v>2068.608691408676</v>
          </cell>
        </row>
        <row r="11">
          <cell r="A11">
            <v>1937</v>
          </cell>
          <cell r="K11">
            <v>82.50042</v>
          </cell>
          <cell r="L11">
            <v>2304.8593687636985</v>
          </cell>
        </row>
        <row r="12">
          <cell r="A12">
            <v>1938</v>
          </cell>
          <cell r="K12">
            <v>68.69886</v>
          </cell>
          <cell r="L12">
            <v>2188.4356790981738</v>
          </cell>
        </row>
        <row r="13">
          <cell r="A13">
            <v>1939</v>
          </cell>
          <cell r="K13">
            <v>67.89348</v>
          </cell>
          <cell r="L13">
            <v>2191.0094189303654</v>
          </cell>
        </row>
        <row r="14">
          <cell r="A14">
            <v>1940</v>
          </cell>
          <cell r="K14">
            <v>59.17639</v>
          </cell>
          <cell r="L14">
            <v>2129.355573715753</v>
          </cell>
        </row>
        <row r="15">
          <cell r="A15">
            <v>1941</v>
          </cell>
          <cell r="K15">
            <v>78.83087</v>
          </cell>
          <cell r="L15">
            <v>2210.3184819006847</v>
          </cell>
        </row>
        <row r="16">
          <cell r="A16">
            <v>1942</v>
          </cell>
          <cell r="K16">
            <v>80.75917</v>
          </cell>
          <cell r="L16">
            <v>2478.895177335616</v>
          </cell>
        </row>
        <row r="17">
          <cell r="A17">
            <v>1943</v>
          </cell>
          <cell r="K17">
            <v>51.64236</v>
          </cell>
          <cell r="L17">
            <v>2146.8830730353884</v>
          </cell>
        </row>
        <row r="18">
          <cell r="A18">
            <v>1944</v>
          </cell>
          <cell r="K18">
            <v>65.38306</v>
          </cell>
          <cell r="L18">
            <v>1962.286802318493</v>
          </cell>
        </row>
        <row r="19">
          <cell r="A19">
            <v>1945</v>
          </cell>
          <cell r="K19">
            <v>84.08105</v>
          </cell>
          <cell r="L19">
            <v>2334.457979947488</v>
          </cell>
        </row>
        <row r="20">
          <cell r="A20">
            <v>1946</v>
          </cell>
          <cell r="K20">
            <v>84.19473</v>
          </cell>
          <cell r="L20">
            <v>2645.246995180365</v>
          </cell>
        </row>
        <row r="21">
          <cell r="A21">
            <v>1947</v>
          </cell>
          <cell r="K21">
            <v>99.1367</v>
          </cell>
          <cell r="L21">
            <v>2887.910042658677</v>
          </cell>
        </row>
        <row r="22">
          <cell r="A22">
            <v>1948</v>
          </cell>
          <cell r="K22">
            <v>74.5986</v>
          </cell>
          <cell r="L22">
            <v>2501.5604583675795</v>
          </cell>
        </row>
        <row r="23">
          <cell r="A23">
            <v>1949</v>
          </cell>
          <cell r="K23">
            <v>89.97236</v>
          </cell>
          <cell r="L23">
            <v>2660.6634084589036</v>
          </cell>
        </row>
        <row r="24">
          <cell r="A24">
            <v>1950</v>
          </cell>
          <cell r="K24">
            <v>98.23516</v>
          </cell>
          <cell r="L24">
            <v>3052.4092662876715</v>
          </cell>
        </row>
        <row r="25">
          <cell r="A25">
            <v>1951</v>
          </cell>
          <cell r="K25">
            <v>85.95161</v>
          </cell>
          <cell r="L25">
            <v>2675.1627405821923</v>
          </cell>
        </row>
        <row r="26">
          <cell r="A26">
            <v>1952</v>
          </cell>
          <cell r="K26">
            <v>76.73192</v>
          </cell>
          <cell r="L26">
            <v>2401.3856027865295</v>
          </cell>
        </row>
        <row r="27">
          <cell r="A27">
            <v>1953</v>
          </cell>
          <cell r="K27">
            <v>95.81092</v>
          </cell>
          <cell r="L27">
            <v>2780.0071618002285</v>
          </cell>
        </row>
        <row r="28">
          <cell r="A28">
            <v>1954</v>
          </cell>
          <cell r="K28">
            <v>86.99002</v>
          </cell>
          <cell r="L28">
            <v>2771.3750497260276</v>
          </cell>
        </row>
        <row r="29">
          <cell r="A29">
            <v>1955</v>
          </cell>
          <cell r="K29">
            <v>101.68847</v>
          </cell>
          <cell r="L29">
            <v>3045.5505357191782</v>
          </cell>
        </row>
        <row r="30">
          <cell r="A30">
            <v>1956</v>
          </cell>
          <cell r="K30">
            <v>80.9461</v>
          </cell>
          <cell r="L30">
            <v>2564.315161247717</v>
          </cell>
        </row>
        <row r="31">
          <cell r="A31">
            <v>1957</v>
          </cell>
          <cell r="K31">
            <v>77.21495</v>
          </cell>
          <cell r="L31">
            <v>2421.1031039383556</v>
          </cell>
        </row>
        <row r="32">
          <cell r="A32">
            <v>1958</v>
          </cell>
          <cell r="K32">
            <v>92.71535</v>
          </cell>
          <cell r="L32">
            <v>2826.4152679897265</v>
          </cell>
        </row>
        <row r="33">
          <cell r="A33">
            <v>1959</v>
          </cell>
          <cell r="K33">
            <v>92.53478</v>
          </cell>
          <cell r="L33">
            <v>2949.8806155776256</v>
          </cell>
        </row>
        <row r="34">
          <cell r="A34">
            <v>1960</v>
          </cell>
          <cell r="K34">
            <v>91.7709</v>
          </cell>
          <cell r="L34">
            <v>2793.917147486301</v>
          </cell>
        </row>
        <row r="35">
          <cell r="A35">
            <v>1961</v>
          </cell>
          <cell r="K35">
            <v>76.50639</v>
          </cell>
          <cell r="L35">
            <v>2425.661724772831</v>
          </cell>
        </row>
        <row r="36">
          <cell r="A36">
            <v>1962</v>
          </cell>
          <cell r="K36">
            <v>77.83865</v>
          </cell>
          <cell r="L36">
            <v>2491.637272474886</v>
          </cell>
        </row>
        <row r="37">
          <cell r="A37">
            <v>1963</v>
          </cell>
          <cell r="K37">
            <v>82.44585</v>
          </cell>
          <cell r="L37">
            <v>2559.6822125205476</v>
          </cell>
        </row>
        <row r="38">
          <cell r="A38">
            <v>1964</v>
          </cell>
          <cell r="K38">
            <v>89.91718</v>
          </cell>
          <cell r="L38">
            <v>2805.1247211369864</v>
          </cell>
        </row>
        <row r="39">
          <cell r="A39">
            <v>1965</v>
          </cell>
          <cell r="K39">
            <v>80.33693</v>
          </cell>
          <cell r="L39">
            <v>2547.2044845559362</v>
          </cell>
        </row>
        <row r="40">
          <cell r="A40">
            <v>1966</v>
          </cell>
          <cell r="K40">
            <v>89.88736</v>
          </cell>
          <cell r="L40">
            <v>2775.630564793379</v>
          </cell>
        </row>
        <row r="41">
          <cell r="A41">
            <v>1967</v>
          </cell>
          <cell r="K41">
            <v>80.46878</v>
          </cell>
          <cell r="L41">
            <v>2630.6475787488585</v>
          </cell>
        </row>
        <row r="42">
          <cell r="A42">
            <v>1968</v>
          </cell>
          <cell r="K42">
            <v>97.19832</v>
          </cell>
          <cell r="L42">
            <v>2943.9305315171237</v>
          </cell>
        </row>
        <row r="43">
          <cell r="A43">
            <v>1969</v>
          </cell>
          <cell r="K43">
            <v>71.52881</v>
          </cell>
          <cell r="L43">
            <v>2333.2588793698633</v>
          </cell>
        </row>
        <row r="44">
          <cell r="A44">
            <v>1970</v>
          </cell>
          <cell r="K44">
            <v>92.00893</v>
          </cell>
          <cell r="L44">
            <v>2677.5079131130137</v>
          </cell>
        </row>
        <row r="45">
          <cell r="A45">
            <v>1971</v>
          </cell>
          <cell r="K45">
            <v>104.65295</v>
          </cell>
          <cell r="L45">
            <v>2991.2091160353884</v>
          </cell>
        </row>
        <row r="46">
          <cell r="A46">
            <v>1972</v>
          </cell>
          <cell r="K46">
            <v>66.44872</v>
          </cell>
          <cell r="L46">
            <v>2273.66760677968</v>
          </cell>
        </row>
        <row r="47">
          <cell r="A47">
            <v>1973</v>
          </cell>
          <cell r="K47">
            <v>109.62879</v>
          </cell>
          <cell r="L47">
            <v>2913.658847090182</v>
          </cell>
        </row>
        <row r="48">
          <cell r="A48">
            <v>1974</v>
          </cell>
          <cell r="K48">
            <v>84.20354</v>
          </cell>
          <cell r="L48">
            <v>2558.4430001929227</v>
          </cell>
        </row>
        <row r="49">
          <cell r="A49">
            <v>1975</v>
          </cell>
          <cell r="K49">
            <v>96.15664</v>
          </cell>
          <cell r="L49">
            <v>2911.516684175799</v>
          </cell>
        </row>
        <row r="50">
          <cell r="A50">
            <v>1976</v>
          </cell>
          <cell r="K50">
            <v>63.59115</v>
          </cell>
          <cell r="L50">
            <v>2482.8043959908673</v>
          </cell>
        </row>
        <row r="51">
          <cell r="A51">
            <v>1977</v>
          </cell>
          <cell r="K51">
            <v>80.73832</v>
          </cell>
          <cell r="L51">
            <v>2156.089598239726</v>
          </cell>
        </row>
        <row r="52">
          <cell r="A52">
            <v>1978</v>
          </cell>
          <cell r="K52">
            <v>71.62973</v>
          </cell>
          <cell r="L52">
            <v>2165.6026992111874</v>
          </cell>
        </row>
        <row r="53">
          <cell r="A53">
            <v>1979</v>
          </cell>
          <cell r="K53">
            <v>73.84244</v>
          </cell>
          <cell r="L53">
            <v>2214.240269884703</v>
          </cell>
        </row>
        <row r="54">
          <cell r="A54">
            <v>1980</v>
          </cell>
          <cell r="K54">
            <v>86.7358</v>
          </cell>
          <cell r="L54">
            <v>2688.9618495205477</v>
          </cell>
        </row>
        <row r="55">
          <cell r="A55">
            <v>1981</v>
          </cell>
          <cell r="K55">
            <v>93.50785</v>
          </cell>
          <cell r="L55">
            <v>2786.2412016324197</v>
          </cell>
        </row>
        <row r="56">
          <cell r="A56">
            <v>1982</v>
          </cell>
          <cell r="K56">
            <v>86.27513</v>
          </cell>
          <cell r="L56">
            <v>2778.1455029098174</v>
          </cell>
        </row>
        <row r="57">
          <cell r="A57">
            <v>1983</v>
          </cell>
          <cell r="K57">
            <v>81.32319</v>
          </cell>
          <cell r="L57">
            <v>2588.992712767123</v>
          </cell>
        </row>
        <row r="58">
          <cell r="A58">
            <v>1984</v>
          </cell>
          <cell r="K58">
            <v>69.32723</v>
          </cell>
          <cell r="L58">
            <v>2274.65414543379</v>
          </cell>
        </row>
        <row r="59">
          <cell r="A59">
            <v>1985</v>
          </cell>
          <cell r="K59">
            <v>77.24698</v>
          </cell>
          <cell r="L59">
            <v>2402.341621303653</v>
          </cell>
        </row>
        <row r="60">
          <cell r="A60">
            <v>1986</v>
          </cell>
          <cell r="K60">
            <v>66.60532</v>
          </cell>
          <cell r="L60">
            <v>2258.51314135274</v>
          </cell>
        </row>
        <row r="61">
          <cell r="A61">
            <v>1987</v>
          </cell>
          <cell r="K61">
            <v>59.87269</v>
          </cell>
          <cell r="L61">
            <v>2091.823149329909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GCL70 CHART"/>
      <sheetName val="ARIMA 100"/>
      <sheetName val="ARIMA 202"/>
    </sheetNames>
    <sheetDataSet>
      <sheetData sheetId="1">
        <row r="1">
          <cell r="B1" t="str">
            <v>Grand Coulee Flows</v>
          </cell>
        </row>
        <row r="2">
          <cell r="A2">
            <v>1928</v>
          </cell>
          <cell r="B2">
            <v>56.8370718432583</v>
          </cell>
        </row>
        <row r="3">
          <cell r="A3">
            <v>1929</v>
          </cell>
          <cell r="B3">
            <v>57.2971991423477</v>
          </cell>
        </row>
        <row r="4">
          <cell r="A4">
            <v>1930</v>
          </cell>
          <cell r="B4">
            <v>56.3053512030736</v>
          </cell>
        </row>
        <row r="5">
          <cell r="A5">
            <v>1931</v>
          </cell>
          <cell r="B5">
            <v>78.8019148417092</v>
          </cell>
        </row>
        <row r="6">
          <cell r="A6">
            <v>1932</v>
          </cell>
          <cell r="B6">
            <v>86.382718424649</v>
          </cell>
        </row>
        <row r="7">
          <cell r="A7">
            <v>1933</v>
          </cell>
          <cell r="B7">
            <v>100.956341847047</v>
          </cell>
        </row>
        <row r="8">
          <cell r="A8">
            <v>1934</v>
          </cell>
          <cell r="B8">
            <v>77.4745887771314</v>
          </cell>
        </row>
        <row r="9">
          <cell r="A9">
            <v>1935</v>
          </cell>
          <cell r="B9">
            <v>69.378366691989</v>
          </cell>
        </row>
        <row r="10">
          <cell r="A10">
            <v>1936</v>
          </cell>
          <cell r="B10">
            <v>54.6011202637221</v>
          </cell>
        </row>
        <row r="11">
          <cell r="A11">
            <v>1937</v>
          </cell>
          <cell r="B11">
            <v>79.8298718480186</v>
          </cell>
        </row>
        <row r="12">
          <cell r="A12">
            <v>1938</v>
          </cell>
          <cell r="B12">
            <v>66.0963272090399</v>
          </cell>
        </row>
        <row r="13">
          <cell r="A13">
            <v>1939</v>
          </cell>
          <cell r="B13">
            <v>65.2403707501681</v>
          </cell>
        </row>
        <row r="14">
          <cell r="A14">
            <v>1940</v>
          </cell>
          <cell r="B14">
            <v>56.5710330108873</v>
          </cell>
        </row>
        <row r="15">
          <cell r="A15">
            <v>1941</v>
          </cell>
          <cell r="B15">
            <v>76.2090497791406</v>
          </cell>
        </row>
        <row r="16">
          <cell r="A16">
            <v>1942</v>
          </cell>
          <cell r="B16">
            <v>78.2114021742796</v>
          </cell>
        </row>
        <row r="17">
          <cell r="A17">
            <v>1943</v>
          </cell>
          <cell r="B17">
            <v>48.9917765343626</v>
          </cell>
        </row>
        <row r="18">
          <cell r="A18">
            <v>1944</v>
          </cell>
          <cell r="B18">
            <v>62.8195062350372</v>
          </cell>
        </row>
        <row r="19">
          <cell r="A19">
            <v>1945</v>
          </cell>
          <cell r="B19">
            <v>81.5520016185113</v>
          </cell>
        </row>
        <row r="20">
          <cell r="A20">
            <v>1946</v>
          </cell>
          <cell r="B20">
            <v>81.5808749878512</v>
          </cell>
        </row>
        <row r="21">
          <cell r="A21">
            <v>1947</v>
          </cell>
          <cell r="B21">
            <v>96.4848790182618</v>
          </cell>
        </row>
        <row r="22">
          <cell r="A22">
            <v>1948</v>
          </cell>
          <cell r="B22">
            <v>71.972023158993</v>
          </cell>
        </row>
        <row r="23">
          <cell r="A23">
            <v>1949</v>
          </cell>
          <cell r="B23">
            <v>87.4505392062551</v>
          </cell>
        </row>
        <row r="24">
          <cell r="A24">
            <v>1950</v>
          </cell>
          <cell r="B24">
            <v>95.5476657536094</v>
          </cell>
        </row>
        <row r="25">
          <cell r="A25">
            <v>1951</v>
          </cell>
          <cell r="B25">
            <v>83.3311184587646</v>
          </cell>
        </row>
        <row r="26">
          <cell r="A26">
            <v>1952</v>
          </cell>
          <cell r="B26">
            <v>74.2027601965222</v>
          </cell>
        </row>
        <row r="27">
          <cell r="A27">
            <v>1953</v>
          </cell>
          <cell r="B27">
            <v>93.3558919961045</v>
          </cell>
        </row>
        <row r="28">
          <cell r="A28">
            <v>1954</v>
          </cell>
          <cell r="B28">
            <v>84.4087931181533</v>
          </cell>
        </row>
        <row r="29">
          <cell r="A29">
            <v>1955</v>
          </cell>
          <cell r="B29">
            <v>99.0265903956427</v>
          </cell>
        </row>
        <row r="30">
          <cell r="A30">
            <v>1956</v>
          </cell>
          <cell r="B30">
            <v>78.4312281446426</v>
          </cell>
        </row>
        <row r="31">
          <cell r="A31">
            <v>1957</v>
          </cell>
          <cell r="B31">
            <v>74.6904418575591</v>
          </cell>
        </row>
        <row r="32">
          <cell r="A32">
            <v>1958</v>
          </cell>
          <cell r="B32">
            <v>90.3588810850373</v>
          </cell>
        </row>
        <row r="33">
          <cell r="A33">
            <v>1959</v>
          </cell>
          <cell r="B33">
            <v>90.0015947096894</v>
          </cell>
        </row>
        <row r="34">
          <cell r="A34">
            <v>1960</v>
          </cell>
          <cell r="B34">
            <v>89.2125605206212</v>
          </cell>
        </row>
        <row r="35">
          <cell r="A35">
            <v>1961</v>
          </cell>
          <cell r="B35">
            <v>74.0330208046143</v>
          </cell>
        </row>
        <row r="36">
          <cell r="A36">
            <v>1962</v>
          </cell>
          <cell r="B36">
            <v>75.246430250294</v>
          </cell>
        </row>
        <row r="37">
          <cell r="A37">
            <v>1963</v>
          </cell>
          <cell r="B37">
            <v>79.8220232581664</v>
          </cell>
        </row>
        <row r="38">
          <cell r="A38">
            <v>1964</v>
          </cell>
          <cell r="B38">
            <v>87.2586385066853</v>
          </cell>
        </row>
        <row r="39">
          <cell r="A39">
            <v>1965</v>
          </cell>
          <cell r="B39">
            <v>77.811498967604</v>
          </cell>
        </row>
        <row r="40">
          <cell r="A40">
            <v>1966</v>
          </cell>
          <cell r="B40">
            <v>87.2522438001694</v>
          </cell>
        </row>
        <row r="41">
          <cell r="A41">
            <v>1967</v>
          </cell>
          <cell r="B41">
            <v>77.8635967843988</v>
          </cell>
        </row>
        <row r="42">
          <cell r="A42">
            <v>1968</v>
          </cell>
          <cell r="B42">
            <v>94.6540650221058</v>
          </cell>
        </row>
        <row r="43">
          <cell r="A43">
            <v>1969</v>
          </cell>
          <cell r="B43">
            <v>68.8927855254311</v>
          </cell>
        </row>
        <row r="44">
          <cell r="A44">
            <v>1970</v>
          </cell>
          <cell r="B44">
            <v>89.2165433279052</v>
          </cell>
        </row>
        <row r="45">
          <cell r="A45">
            <v>1971</v>
          </cell>
          <cell r="B45">
            <v>102.884161398902</v>
          </cell>
        </row>
        <row r="46">
          <cell r="A46">
            <v>1972</v>
          </cell>
          <cell r="B46">
            <v>64.0987966288948</v>
          </cell>
        </row>
        <row r="47">
          <cell r="A47">
            <v>1973</v>
          </cell>
          <cell r="B47">
            <v>106.687986321993</v>
          </cell>
        </row>
        <row r="48">
          <cell r="A48">
            <v>1974</v>
          </cell>
          <cell r="B48">
            <v>80.8066513675032</v>
          </cell>
        </row>
        <row r="49">
          <cell r="A49">
            <v>1975</v>
          </cell>
          <cell r="B49">
            <v>94.0246763473214</v>
          </cell>
        </row>
        <row r="50">
          <cell r="A50">
            <v>1976</v>
          </cell>
          <cell r="B50">
            <v>61.7636517265113</v>
          </cell>
        </row>
        <row r="51">
          <cell r="A51">
            <v>1977</v>
          </cell>
          <cell r="B51">
            <v>78.0705004492559</v>
          </cell>
        </row>
        <row r="52">
          <cell r="A52">
            <v>1978</v>
          </cell>
          <cell r="B52">
            <v>69.707104987038</v>
          </cell>
        </row>
        <row r="53">
          <cell r="A53">
            <v>1979</v>
          </cell>
          <cell r="B53">
            <v>70.9765097675969</v>
          </cell>
        </row>
        <row r="54">
          <cell r="A54">
            <v>1980</v>
          </cell>
          <cell r="B54">
            <v>84.5258753547932</v>
          </cell>
        </row>
        <row r="55">
          <cell r="A55">
            <v>1981</v>
          </cell>
          <cell r="B55">
            <v>91.4991361989182</v>
          </cell>
        </row>
        <row r="56">
          <cell r="A56">
            <v>1982</v>
          </cell>
          <cell r="B56">
            <v>84.0375173305671</v>
          </cell>
        </row>
        <row r="57">
          <cell r="A57">
            <v>1983</v>
          </cell>
          <cell r="B57">
            <v>79.0797275505934</v>
          </cell>
        </row>
        <row r="58">
          <cell r="A58">
            <v>1984</v>
          </cell>
          <cell r="B58">
            <v>65.9753990245296</v>
          </cell>
        </row>
        <row r="59">
          <cell r="A59">
            <v>1985</v>
          </cell>
          <cell r="B59">
            <v>74.566841939278</v>
          </cell>
        </row>
        <row r="60">
          <cell r="A60">
            <v>1986</v>
          </cell>
          <cell r="B60">
            <v>63.3909339564073</v>
          </cell>
        </row>
        <row r="61">
          <cell r="A61">
            <v>1987</v>
          </cell>
          <cell r="B61">
            <v>57.1627099750678</v>
          </cell>
        </row>
        <row r="62">
          <cell r="A62">
            <v>1988</v>
          </cell>
          <cell r="B62">
            <v>66.4488175545008</v>
          </cell>
        </row>
        <row r="63">
          <cell r="A63">
            <v>1989</v>
          </cell>
          <cell r="B63">
            <v>84.2469757044789</v>
          </cell>
        </row>
        <row r="64">
          <cell r="A64">
            <v>1990</v>
          </cell>
          <cell r="B64">
            <v>89.4246450084992</v>
          </cell>
        </row>
        <row r="65">
          <cell r="A65">
            <v>1991</v>
          </cell>
          <cell r="B65">
            <v>60.5869959755398</v>
          </cell>
        </row>
        <row r="66">
          <cell r="A66">
            <v>1992</v>
          </cell>
          <cell r="B66">
            <v>59.7815684088804</v>
          </cell>
        </row>
        <row r="67">
          <cell r="A67">
            <v>1993</v>
          </cell>
          <cell r="B67">
            <v>62.5703943336236</v>
          </cell>
        </row>
        <row r="68">
          <cell r="A68">
            <v>1994</v>
          </cell>
          <cell r="B68">
            <v>68.5337536966918</v>
          </cell>
        </row>
        <row r="69">
          <cell r="A69">
            <v>1995</v>
          </cell>
          <cell r="B69">
            <v>100.872359753812</v>
          </cell>
        </row>
        <row r="70">
          <cell r="A70">
            <v>1996</v>
          </cell>
          <cell r="B70">
            <v>103.456051268726</v>
          </cell>
        </row>
        <row r="71">
          <cell r="A71">
            <v>1997</v>
          </cell>
          <cell r="B71">
            <v>80.1052905088988</v>
          </cell>
        </row>
        <row r="72">
          <cell r="A72">
            <v>1998</v>
          </cell>
          <cell r="B72">
            <v>83.3098953323006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0:A51"/>
  <sheetViews>
    <sheetView workbookViewId="0" topLeftCell="A33">
      <selection activeCell="A51" sqref="A51"/>
    </sheetView>
  </sheetViews>
  <sheetFormatPr defaultColWidth="9.140625" defaultRowHeight="12.75"/>
  <cols>
    <col min="10" max="10" width="14.140625" style="0" customWidth="1"/>
  </cols>
  <sheetData>
    <row r="50" ht="12.75">
      <c r="A50" t="s">
        <v>51</v>
      </c>
    </row>
    <row r="51" ht="12.75">
      <c r="A51" t="s">
        <v>52</v>
      </c>
    </row>
  </sheetData>
  <printOptions horizontalCentered="1" verticalCentered="1"/>
  <pageMargins left="1" right="1" top="1" bottom="1" header="0.25" footer="0.5"/>
  <pageSetup fitToHeight="1" fitToWidth="1" horizontalDpi="600" verticalDpi="600" orientation="portrait" scale="85" r:id="rId2"/>
  <headerFooter alignWithMargins="0">
    <oddFooter>&amp;LFourth Exhibit to
Prefiled Direct Testimony
of Jeffrey A. Dubin&amp;RExhibit No.__ (&amp;A)
Page 1 of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="75" zoomScaleNormal="75" workbookViewId="0" topLeftCell="A1">
      <selection activeCell="E5" sqref="E5"/>
    </sheetView>
  </sheetViews>
  <sheetFormatPr defaultColWidth="9.140625" defaultRowHeight="12.75"/>
  <cols>
    <col min="1" max="1" width="28.140625" style="26" customWidth="1"/>
    <col min="2" max="2" width="15.421875" style="0" customWidth="1"/>
    <col min="3" max="3" width="16.57421875" style="0" customWidth="1"/>
    <col min="4" max="4" width="13.8515625" style="0" customWidth="1"/>
    <col min="5" max="5" width="16.00390625" style="0" customWidth="1"/>
    <col min="6" max="6" width="14.421875" style="0" customWidth="1"/>
    <col min="7" max="7" width="15.140625" style="0" customWidth="1"/>
    <col min="8" max="8" width="14.7109375" style="0" customWidth="1"/>
    <col min="9" max="9" width="15.140625" style="0" customWidth="1"/>
  </cols>
  <sheetData>
    <row r="1" spans="1:9" ht="37.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</row>
    <row r="2" spans="1:9" s="10" customFormat="1" ht="70.5" customHeight="1">
      <c r="A2" s="11" t="s">
        <v>25</v>
      </c>
      <c r="B2" s="12" t="s">
        <v>26</v>
      </c>
      <c r="C2" s="12" t="s">
        <v>27</v>
      </c>
      <c r="D2" s="12" t="s">
        <v>28</v>
      </c>
      <c r="E2" s="12" t="s">
        <v>29</v>
      </c>
      <c r="F2" s="12" t="s">
        <v>30</v>
      </c>
      <c r="G2" s="12" t="s">
        <v>31</v>
      </c>
      <c r="H2" s="12" t="s">
        <v>32</v>
      </c>
      <c r="I2" s="13" t="s">
        <v>33</v>
      </c>
    </row>
    <row r="3" spans="1:9" s="10" customFormat="1" ht="32.25" customHeight="1">
      <c r="A3" s="27" t="s">
        <v>34</v>
      </c>
      <c r="B3" s="28">
        <f>'[1]DATASHEET'!$B$83</f>
        <v>867.0971631797687</v>
      </c>
      <c r="C3" s="28">
        <v>836.3311</v>
      </c>
      <c r="D3" s="29">
        <f>(B3-C3)/B3</f>
        <v>0.0354816789700305</v>
      </c>
      <c r="E3" s="28">
        <f>(1160099+6173217)/8760</f>
        <v>837.1365296803652</v>
      </c>
      <c r="F3" s="28">
        <f>D3*E3</f>
        <v>29.70300960020413</v>
      </c>
      <c r="G3" s="30">
        <f>F3*8760</f>
        <v>260198.36409778817</v>
      </c>
      <c r="H3" s="31">
        <f>G3/246960</f>
        <v>1.0536052968002436</v>
      </c>
      <c r="I3" s="32">
        <f>H3*11.19</f>
        <v>11.789843271194725</v>
      </c>
    </row>
    <row r="4" spans="1:9" ht="32.25" customHeight="1">
      <c r="A4" s="14" t="s">
        <v>35</v>
      </c>
      <c r="B4" s="15">
        <f>'[1]DATASHEET'!$B$83</f>
        <v>867.0971631797687</v>
      </c>
      <c r="C4" s="15">
        <v>831.586</v>
      </c>
      <c r="D4" s="16">
        <f>(B4-C4)/B4</f>
        <v>0.04095407606864287</v>
      </c>
      <c r="E4" s="15">
        <f>(1160099+6173217)/8760</f>
        <v>837.1365296803652</v>
      </c>
      <c r="F4" s="15">
        <f>D4*E4</f>
        <v>34.28415311636939</v>
      </c>
      <c r="G4" s="17">
        <f>F4*8760</f>
        <v>300329.18129939586</v>
      </c>
      <c r="H4" s="18">
        <f>G4/246960</f>
        <v>1.2161045566059112</v>
      </c>
      <c r="I4" s="19">
        <f>H4*11.19</f>
        <v>13.608209988420146</v>
      </c>
    </row>
    <row r="5" spans="1:9" ht="32.25" customHeight="1">
      <c r="A5" s="14" t="s">
        <v>36</v>
      </c>
      <c r="B5" s="15">
        <f>'[1]DATASHEET'!$B$83</f>
        <v>867.0971631797687</v>
      </c>
      <c r="C5" s="15">
        <v>823.4692</v>
      </c>
      <c r="D5" s="16">
        <f>(B5-C5)/B5</f>
        <v>0.050314964726419754</v>
      </c>
      <c r="E5" s="15">
        <f>(1160099+6173217)/8760</f>
        <v>837.1365296803652</v>
      </c>
      <c r="F5" s="15">
        <f>D5*E5</f>
        <v>42.120494962065024</v>
      </c>
      <c r="G5" s="17">
        <f>F5*8760</f>
        <v>368975.5358676896</v>
      </c>
      <c r="H5" s="18">
        <f>G5/246960</f>
        <v>1.4940700350975444</v>
      </c>
      <c r="I5" s="19">
        <f>H5*11.19</f>
        <v>16.718643692741523</v>
      </c>
    </row>
    <row r="6" spans="1:9" ht="32.25" customHeight="1">
      <c r="A6" s="14" t="s">
        <v>37</v>
      </c>
      <c r="B6" s="15">
        <f>'[1]DATASHEET'!$B$83</f>
        <v>867.0971631797687</v>
      </c>
      <c r="C6" s="15">
        <v>786.8862</v>
      </c>
      <c r="D6" s="16">
        <f>(B6-C6)/B6</f>
        <v>0.09250516157338544</v>
      </c>
      <c r="E6" s="15">
        <f>(1160099+6173217)/8760</f>
        <v>837.1365296803652</v>
      </c>
      <c r="F6" s="15">
        <f>D6*E6</f>
        <v>77.43944993706536</v>
      </c>
      <c r="G6" s="17">
        <f>F6*8760</f>
        <v>678369.5814486926</v>
      </c>
      <c r="H6" s="18">
        <f>G6/246960</f>
        <v>2.7468803913536304</v>
      </c>
      <c r="I6" s="19">
        <f>H6*11.19</f>
        <v>30.737591579247123</v>
      </c>
    </row>
    <row r="7" spans="1:9" ht="32.25" customHeight="1">
      <c r="A7" s="20" t="s">
        <v>38</v>
      </c>
      <c r="B7" s="21">
        <f>'[1]DATASHEET'!$B$83</f>
        <v>867.0971631797687</v>
      </c>
      <c r="C7" s="21">
        <v>755.2425</v>
      </c>
      <c r="D7" s="22">
        <f>(B7-C7)/B7</f>
        <v>0.12899899564840206</v>
      </c>
      <c r="E7" s="21">
        <f>(1160099+6173217)/8760</f>
        <v>837.1365296803652</v>
      </c>
      <c r="F7" s="21">
        <f>D7*E7</f>
        <v>107.98977154935584</v>
      </c>
      <c r="G7" s="23">
        <f>F7*8760</f>
        <v>945990.3987723571</v>
      </c>
      <c r="H7" s="24">
        <f>G7/246960</f>
        <v>3.8305409733250615</v>
      </c>
      <c r="I7" s="25">
        <f>H7*11.19</f>
        <v>42.86375349150744</v>
      </c>
    </row>
  </sheetData>
  <mergeCells count="1">
    <mergeCell ref="A1:I1"/>
  </mergeCells>
  <printOptions horizontalCentered="1"/>
  <pageMargins left="0.5" right="0.5" top="1.5" bottom="1" header="0.5" footer="0.5"/>
  <pageSetup horizontalDpi="600" verticalDpi="600" orientation="landscape" scale="86" r:id="rId1"/>
  <headerFooter alignWithMargins="0">
    <oddFooter>&amp;LThirteenth Exhibit to
Prefiled Direct Testimony
of Jeffrey A. Dubin&amp;RExhibit No.__ (&amp;A)
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8"/>
  <sheetViews>
    <sheetView view="pageBreakPreview" zoomScale="60" zoomScaleNormal="75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23" sqref="U23"/>
    </sheetView>
  </sheetViews>
  <sheetFormatPr defaultColWidth="9.140625" defaultRowHeight="12.75"/>
  <cols>
    <col min="1" max="1" width="11.57421875" style="4" bestFit="1" customWidth="1"/>
    <col min="2" max="10" width="13.28125" style="2" customWidth="1"/>
    <col min="11" max="11" width="12.7109375" style="2" customWidth="1"/>
    <col min="12" max="13" width="13.57421875" style="2" customWidth="1"/>
    <col min="14" max="14" width="10.7109375" style="2" bestFit="1" customWidth="1"/>
    <col min="15" max="15" width="11.7109375" style="2" bestFit="1" customWidth="1"/>
    <col min="16" max="16" width="12.140625" style="2" customWidth="1"/>
    <col min="17" max="17" width="14.421875" style="2" customWidth="1"/>
    <col min="18" max="28" width="12.140625" style="2" customWidth="1"/>
    <col min="29" max="29" width="13.28125" style="2" customWidth="1"/>
    <col min="30" max="30" width="12.421875" style="2" customWidth="1"/>
    <col min="31" max="31" width="12.00390625" style="2" customWidth="1"/>
    <col min="32" max="32" width="13.00390625" style="2" customWidth="1"/>
    <col min="33" max="33" width="12.7109375" style="2" customWidth="1"/>
    <col min="34" max="16384" width="9.140625" style="2" customWidth="1"/>
  </cols>
  <sheetData>
    <row r="1" spans="1:23" s="1" customFormat="1" ht="63.7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50</v>
      </c>
      <c r="N1" s="1" t="s">
        <v>12</v>
      </c>
      <c r="O1" s="1" t="s">
        <v>15</v>
      </c>
      <c r="P1" s="1" t="s">
        <v>16</v>
      </c>
      <c r="Q1" s="1" t="s">
        <v>13</v>
      </c>
      <c r="R1" s="1" t="s">
        <v>14</v>
      </c>
      <c r="S1" s="2" t="s">
        <v>20</v>
      </c>
      <c r="T1" s="2" t="s">
        <v>21</v>
      </c>
      <c r="U1" s="2" t="s">
        <v>22</v>
      </c>
      <c r="V1" s="1" t="s">
        <v>23</v>
      </c>
      <c r="W1" s="1" t="s">
        <v>24</v>
      </c>
    </row>
    <row r="2" spans="1:28" ht="13.5">
      <c r="A2" s="4">
        <v>1928</v>
      </c>
      <c r="B2" s="2">
        <v>371.09040917579904</v>
      </c>
      <c r="C2" s="2">
        <v>565.3841110159817</v>
      </c>
      <c r="D2" s="2">
        <v>217.72602739840184</v>
      </c>
      <c r="E2" s="2">
        <v>88.96082245319634</v>
      </c>
      <c r="F2" s="2">
        <v>347.92274008333334</v>
      </c>
      <c r="G2" s="2">
        <v>394.26192030593603</v>
      </c>
      <c r="H2" s="2">
        <v>32.34879772146119</v>
      </c>
      <c r="I2" s="2">
        <v>35.411336487442924</v>
      </c>
      <c r="J2" s="2">
        <v>45.05224865753425</v>
      </c>
      <c r="K2" s="2">
        <v>59.4817</v>
      </c>
      <c r="L2" s="2">
        <f>SUM(B2:J2)</f>
        <v>2098.1584132990865</v>
      </c>
      <c r="M2" s="2">
        <f>-17.1564702185147+0.0389468320568034*L2</f>
        <v>64.56015313281392</v>
      </c>
      <c r="N2" s="2">
        <f>0.313*B2+0.389*C2+0.5*D2+0.75*E2+0.108*F2+0.08*G2+H2+I2+J2</f>
        <v>693.5983402162535</v>
      </c>
      <c r="O2" s="2">
        <v>2397.8867579908674</v>
      </c>
      <c r="Q2" s="2">
        <f>(-15011500+11411.4*A2)/8760</f>
        <v>797.9085844748857</v>
      </c>
      <c r="S2" s="2">
        <v>18909.95816</v>
      </c>
      <c r="T2" s="2">
        <v>23599.55801</v>
      </c>
      <c r="U2" s="2">
        <v>25043.37367</v>
      </c>
      <c r="V2" s="2">
        <v>6086.0697</v>
      </c>
      <c r="W2" s="2">
        <f>SUM(S2:V2)</f>
        <v>73638.95954000001</v>
      </c>
      <c r="X2" s="3"/>
      <c r="Y2" s="5">
        <f>MIN(L2:L61)</f>
        <v>1962.286802318493</v>
      </c>
      <c r="Z2" s="5" t="s">
        <v>17</v>
      </c>
      <c r="AA2" s="5">
        <f>MIN(N2:N61)</f>
        <v>649.7861493029852</v>
      </c>
      <c r="AB2" s="2" t="s">
        <v>17</v>
      </c>
    </row>
    <row r="3" spans="1:28" ht="13.5">
      <c r="A3" s="4">
        <v>1929</v>
      </c>
      <c r="B3" s="2">
        <v>365.7526023847032</v>
      </c>
      <c r="C3" s="2">
        <v>554.5123323344749</v>
      </c>
      <c r="D3" s="2">
        <v>216.88356164497716</v>
      </c>
      <c r="E3" s="2">
        <v>84.4186300479452</v>
      </c>
      <c r="F3" s="2">
        <v>336.59233197945207</v>
      </c>
      <c r="G3" s="2">
        <v>381.4978096472603</v>
      </c>
      <c r="H3" s="2">
        <v>32.530204375570776</v>
      </c>
      <c r="I3" s="2">
        <v>34.345700394977165</v>
      </c>
      <c r="J3" s="2">
        <v>38.86942144178082</v>
      </c>
      <c r="K3" s="2">
        <v>59.87419</v>
      </c>
      <c r="L3" s="2">
        <f aca="true" t="shared" si="0" ref="L3:L60">SUM(B3:J3)</f>
        <v>2045.4025942511416</v>
      </c>
      <c r="M3" s="2">
        <f aca="true" t="shared" si="1" ref="M3:M61">-17.1564702185147+0.0389468320568034*L3</f>
        <v>62.50548110833451</v>
      </c>
      <c r="N3" s="2">
        <f aca="true" t="shared" si="2" ref="N3:N60">0.313*B3+0.389*C3+0.5*D3+0.75*E3+0.108*F3+0.08*G3+H3+I3+J3</f>
        <v>674.5587380208606</v>
      </c>
      <c r="O3" s="2">
        <v>2401.733333333333</v>
      </c>
      <c r="Q3" s="2">
        <f aca="true" t="shared" si="3" ref="Q3:Q61">(-15011500+11411.4*A3)/8760</f>
        <v>799.2112557077623</v>
      </c>
      <c r="S3" s="2">
        <v>17539.8809</v>
      </c>
      <c r="T3" s="2">
        <v>22460.09796</v>
      </c>
      <c r="U3" s="2">
        <v>22480.94436</v>
      </c>
      <c r="V3" s="2">
        <v>5545.59383</v>
      </c>
      <c r="W3" s="2">
        <f aca="true" t="shared" si="4" ref="W3:W61">SUM(S3:V3)</f>
        <v>68026.51705000001</v>
      </c>
      <c r="X3" s="3"/>
      <c r="Y3" s="5">
        <f>MAX(L2:L61)</f>
        <v>3160.8033765034247</v>
      </c>
      <c r="Z3" s="5" t="s">
        <v>18</v>
      </c>
      <c r="AA3" s="5">
        <f>MAX(N2:N61)</f>
        <v>1043.45957514537</v>
      </c>
      <c r="AB3" s="2" t="s">
        <v>18</v>
      </c>
    </row>
    <row r="4" spans="1:26" ht="13.5">
      <c r="A4" s="4">
        <v>1930</v>
      </c>
      <c r="B4" s="2">
        <v>381.91479559132415</v>
      </c>
      <c r="C4" s="2">
        <v>574.7594499143836</v>
      </c>
      <c r="D4" s="2">
        <v>216.9928777842466</v>
      </c>
      <c r="E4" s="2">
        <v>89.44986243607306</v>
      </c>
      <c r="F4" s="2">
        <v>345.7986283550228</v>
      </c>
      <c r="G4" s="2">
        <v>388.6254762420091</v>
      </c>
      <c r="H4" s="2">
        <v>28.37710217351598</v>
      </c>
      <c r="I4" s="2">
        <v>30.614469291095887</v>
      </c>
      <c r="J4" s="2">
        <v>42.21795247374429</v>
      </c>
      <c r="K4" s="2">
        <v>58.8934</v>
      </c>
      <c r="L4" s="2">
        <f t="shared" si="0"/>
        <v>2098.7506142614156</v>
      </c>
      <c r="M4" s="2">
        <f t="shared" si="1"/>
        <v>64.58321748423764</v>
      </c>
      <c r="N4" s="2">
        <f t="shared" si="2"/>
        <v>688.3504066560171</v>
      </c>
      <c r="O4" s="2">
        <v>2405.5799086757993</v>
      </c>
      <c r="Q4" s="2">
        <f t="shared" si="3"/>
        <v>800.5139269406393</v>
      </c>
      <c r="S4" s="2">
        <v>21900.05513</v>
      </c>
      <c r="T4" s="2">
        <v>28000.23924</v>
      </c>
      <c r="U4" s="2">
        <v>24595.61991</v>
      </c>
      <c r="V4" s="2">
        <v>5130.85586</v>
      </c>
      <c r="W4" s="2">
        <f t="shared" si="4"/>
        <v>79626.77014</v>
      </c>
      <c r="X4" s="3"/>
      <c r="Y4" s="3"/>
      <c r="Z4" s="3"/>
    </row>
    <row r="5" spans="1:29" ht="13.5">
      <c r="A5" s="4">
        <v>1931</v>
      </c>
      <c r="B5" s="2">
        <v>388.0704097111872</v>
      </c>
      <c r="C5" s="2">
        <v>584.4698665810503</v>
      </c>
      <c r="D5" s="2">
        <v>206.58602936073058</v>
      </c>
      <c r="E5" s="2">
        <v>99.88356119863013</v>
      </c>
      <c r="F5" s="2">
        <v>339.4205515148402</v>
      </c>
      <c r="G5" s="2">
        <v>374.22985873401825</v>
      </c>
      <c r="H5" s="2">
        <v>35.57324397260274</v>
      </c>
      <c r="I5" s="2">
        <v>39.45018751027397</v>
      </c>
      <c r="J5" s="2">
        <v>47.81795470319635</v>
      </c>
      <c r="K5" s="2">
        <v>81.48808</v>
      </c>
      <c r="L5" s="2">
        <f t="shared" si="0"/>
        <v>2115.50166328653</v>
      </c>
      <c r="M5" s="2">
        <f t="shared" si="1"/>
        <v>65.23561777739404</v>
      </c>
      <c r="N5" s="2">
        <f t="shared" si="2"/>
        <v>716.4676963673654</v>
      </c>
      <c r="O5" s="2">
        <v>2409.426484018265</v>
      </c>
      <c r="Q5" s="2">
        <f t="shared" si="3"/>
        <v>801.8165981735158</v>
      </c>
      <c r="S5" s="2">
        <v>26580.16209</v>
      </c>
      <c r="T5" s="2">
        <v>33869.87207</v>
      </c>
      <c r="U5" s="2">
        <v>36731.61051</v>
      </c>
      <c r="V5" s="2">
        <v>6524.55261</v>
      </c>
      <c r="W5" s="2">
        <f t="shared" si="4"/>
        <v>103706.19728</v>
      </c>
      <c r="X5" s="3"/>
      <c r="Y5" s="6">
        <v>1900</v>
      </c>
      <c r="Z5" s="6">
        <f>COUNTIF($L$2:$L$61,"&gt;="&amp;Y5)-COUNTIF($L$2:$L$61,"&gt;"&amp;Y6)</f>
        <v>1</v>
      </c>
      <c r="AA5" s="7">
        <v>600</v>
      </c>
      <c r="AB5" s="2">
        <f>COUNTIF($N$2:$N$61,"&gt;="&amp;AA5)-COUNTIF($N$2:$N$61,"&gt;="&amp;AA6)</f>
        <v>1</v>
      </c>
      <c r="AC5" s="2" t="s">
        <v>39</v>
      </c>
    </row>
    <row r="6" spans="1:29" ht="13.5">
      <c r="A6" s="4">
        <v>1932</v>
      </c>
      <c r="B6" s="2">
        <v>472.5980807648402</v>
      </c>
      <c r="C6" s="2">
        <v>721.0435644977169</v>
      </c>
      <c r="D6" s="2">
        <v>215.87041238812785</v>
      </c>
      <c r="E6" s="2">
        <v>146.49972576141553</v>
      </c>
      <c r="F6" s="2">
        <v>447.07151113013697</v>
      </c>
      <c r="G6" s="2">
        <v>468.02876712328765</v>
      </c>
      <c r="H6" s="2">
        <v>43.47504325570776</v>
      </c>
      <c r="I6" s="2">
        <v>48.05267986187214</v>
      </c>
      <c r="J6" s="2">
        <v>49.94885108904109</v>
      </c>
      <c r="K6" s="2">
        <v>88.94547</v>
      </c>
      <c r="L6" s="2">
        <f t="shared" si="0"/>
        <v>2612.588635872146</v>
      </c>
      <c r="M6" s="2">
        <f t="shared" si="1"/>
        <v>84.59558061631087</v>
      </c>
      <c r="N6" s="2">
        <f t="shared" si="2"/>
        <v>873.4217451626713</v>
      </c>
      <c r="O6" s="2">
        <v>2413.2730593607307</v>
      </c>
      <c r="Q6" s="2">
        <f t="shared" si="3"/>
        <v>803.1192694063927</v>
      </c>
      <c r="S6" s="2">
        <v>26499.87284</v>
      </c>
      <c r="T6" s="2">
        <v>33199.79974</v>
      </c>
      <c r="U6" s="2">
        <v>40731.51336</v>
      </c>
      <c r="V6" s="2">
        <v>7355.60484</v>
      </c>
      <c r="W6" s="2">
        <f t="shared" si="4"/>
        <v>107786.79078</v>
      </c>
      <c r="X6" s="3"/>
      <c r="Y6" s="6">
        <v>2000</v>
      </c>
      <c r="Z6" s="6">
        <f aca="true" t="shared" si="5" ref="Z6:Z26">COUNTIF($L$2:$L$61,"&gt;="&amp;Y6)-COUNTIF($L$2:$L$61,"&gt;"&amp;Y7)</f>
        <v>5</v>
      </c>
      <c r="AA6" s="7">
        <v>650</v>
      </c>
      <c r="AB6" s="2">
        <f aca="true" t="shared" si="6" ref="AB6:AB15">COUNTIF($N$2:$N$61,"&gt;="&amp;AA6)-COUNTIF($N$2:$N$61,"&gt;="&amp;AA7)</f>
        <v>5</v>
      </c>
      <c r="AC6" s="2" t="s">
        <v>40</v>
      </c>
    </row>
    <row r="7" spans="1:29" ht="13.5">
      <c r="A7" s="4">
        <v>1933</v>
      </c>
      <c r="B7" s="2">
        <v>575.8405536529681</v>
      </c>
      <c r="C7" s="2">
        <v>893.5246646689498</v>
      </c>
      <c r="D7" s="2">
        <v>210.2213702214612</v>
      </c>
      <c r="E7" s="2">
        <v>217.26136915182647</v>
      </c>
      <c r="F7" s="2">
        <v>565.7783586621005</v>
      </c>
      <c r="G7" s="2">
        <v>556.192877783105</v>
      </c>
      <c r="H7" s="2">
        <v>44.947751899543384</v>
      </c>
      <c r="I7" s="2">
        <v>45.39617022488584</v>
      </c>
      <c r="J7" s="2">
        <v>51.640260238584474</v>
      </c>
      <c r="K7" s="2">
        <v>103.79228</v>
      </c>
      <c r="L7" s="2">
        <f t="shared" si="0"/>
        <v>3160.8033765034247</v>
      </c>
      <c r="M7" s="2">
        <f t="shared" si="1"/>
        <v>105.94680805074132</v>
      </c>
      <c r="N7" s="2">
        <f t="shared" si="2"/>
        <v>1043.45957514537</v>
      </c>
      <c r="O7" s="2">
        <v>2417.1196347031964</v>
      </c>
      <c r="Q7" s="2">
        <f t="shared" si="3"/>
        <v>804.4219406392693</v>
      </c>
      <c r="S7" s="2">
        <v>31600.39709</v>
      </c>
      <c r="T7" s="2">
        <v>40899.66652</v>
      </c>
      <c r="U7" s="2">
        <v>43421.00972</v>
      </c>
      <c r="V7" s="2">
        <v>9595.8063</v>
      </c>
      <c r="W7" s="2">
        <f t="shared" si="4"/>
        <v>125516.87963</v>
      </c>
      <c r="X7" s="3"/>
      <c r="Y7" s="6">
        <v>2100</v>
      </c>
      <c r="Z7" s="6">
        <f t="shared" si="5"/>
        <v>7</v>
      </c>
      <c r="AA7" s="7">
        <v>700</v>
      </c>
      <c r="AB7" s="2">
        <f t="shared" si="6"/>
        <v>9</v>
      </c>
      <c r="AC7" s="2" t="s">
        <v>41</v>
      </c>
    </row>
    <row r="8" spans="1:29" ht="13.5">
      <c r="A8" s="4">
        <v>1934</v>
      </c>
      <c r="B8" s="2">
        <v>454.62822488584476</v>
      </c>
      <c r="C8" s="2">
        <v>684.1331478310502</v>
      </c>
      <c r="D8" s="2">
        <v>221.1520530125571</v>
      </c>
      <c r="E8" s="2">
        <v>130.0950685844749</v>
      </c>
      <c r="F8" s="2">
        <v>421.71452268835617</v>
      </c>
      <c r="G8" s="2">
        <v>450.74137236073057</v>
      </c>
      <c r="H8" s="2">
        <v>52.00958692351598</v>
      </c>
      <c r="I8" s="2">
        <v>58.14802335273973</v>
      </c>
      <c r="J8" s="2">
        <v>51.13838514954338</v>
      </c>
      <c r="K8" s="2">
        <v>80.05727</v>
      </c>
      <c r="L8" s="2">
        <f t="shared" si="0"/>
        <v>2523.7603847888126</v>
      </c>
      <c r="M8" s="2">
        <f t="shared" si="1"/>
        <v>81.13600163946872</v>
      </c>
      <c r="N8" s="2">
        <f t="shared" si="2"/>
        <v>859.4742305051826</v>
      </c>
      <c r="O8" s="2">
        <v>2420.966210045662</v>
      </c>
      <c r="Q8" s="2">
        <f t="shared" si="3"/>
        <v>805.7246118721458</v>
      </c>
      <c r="S8" s="2">
        <v>26349.74426</v>
      </c>
      <c r="T8" s="2">
        <v>33860.06313</v>
      </c>
      <c r="U8" s="2">
        <v>32892.52127</v>
      </c>
      <c r="V8" s="2">
        <v>8635.12208</v>
      </c>
      <c r="W8" s="2">
        <f t="shared" si="4"/>
        <v>101737.45074</v>
      </c>
      <c r="X8" s="3"/>
      <c r="Y8" s="6">
        <v>2200</v>
      </c>
      <c r="Z8" s="6">
        <f t="shared" si="5"/>
        <v>5</v>
      </c>
      <c r="AA8" s="7">
        <v>750</v>
      </c>
      <c r="AB8" s="2">
        <f t="shared" si="6"/>
        <v>9</v>
      </c>
      <c r="AC8" s="2" t="s">
        <v>42</v>
      </c>
    </row>
    <row r="9" spans="1:29" ht="13.5">
      <c r="A9" s="4">
        <v>1935</v>
      </c>
      <c r="B9" s="2">
        <v>419.68794591894977</v>
      </c>
      <c r="C9" s="2">
        <v>628.866299229452</v>
      </c>
      <c r="D9" s="2">
        <v>219.52136843721462</v>
      </c>
      <c r="E9" s="2">
        <v>108.35095783561644</v>
      </c>
      <c r="F9" s="2">
        <v>379.2287706906393</v>
      </c>
      <c r="G9" s="2">
        <v>413.73369720319636</v>
      </c>
      <c r="H9" s="2">
        <v>43.47214920091324</v>
      </c>
      <c r="I9" s="2">
        <v>49.48281272146119</v>
      </c>
      <c r="J9" s="2">
        <v>45.78765562557078</v>
      </c>
      <c r="K9" s="2">
        <v>72.08394</v>
      </c>
      <c r="L9" s="2">
        <f t="shared" si="0"/>
        <v>2308.1316568630136</v>
      </c>
      <c r="M9" s="2">
        <f t="shared" si="1"/>
        <v>72.73794578632047</v>
      </c>
      <c r="N9" s="2">
        <f t="shared" si="2"/>
        <v>779.8132406269978</v>
      </c>
      <c r="O9" s="2">
        <v>2424.812785388128</v>
      </c>
      <c r="Q9" s="2">
        <f t="shared" si="3"/>
        <v>807.0272831050228</v>
      </c>
      <c r="S9" s="2">
        <v>23139.99891</v>
      </c>
      <c r="T9" s="2">
        <v>29079.70075</v>
      </c>
      <c r="U9" s="2">
        <v>29559.42468</v>
      </c>
      <c r="V9" s="2">
        <v>6858.65323</v>
      </c>
      <c r="W9" s="2">
        <f t="shared" si="4"/>
        <v>88637.77756999999</v>
      </c>
      <c r="X9" s="3"/>
      <c r="Y9" s="6">
        <v>2300</v>
      </c>
      <c r="Z9" s="6">
        <f t="shared" si="5"/>
        <v>4</v>
      </c>
      <c r="AA9" s="7">
        <v>800</v>
      </c>
      <c r="AB9" s="2">
        <f t="shared" si="6"/>
        <v>7</v>
      </c>
      <c r="AC9" s="2" t="s">
        <v>43</v>
      </c>
    </row>
    <row r="10" spans="1:29" ht="13.5">
      <c r="A10" s="4">
        <v>1936</v>
      </c>
      <c r="B10" s="2">
        <v>367.7572559931507</v>
      </c>
      <c r="C10" s="2">
        <v>556.8252033390411</v>
      </c>
      <c r="D10" s="2">
        <v>216.31726241552514</v>
      </c>
      <c r="E10" s="2">
        <v>84.70931457990868</v>
      </c>
      <c r="F10" s="2">
        <v>338.6915043527397</v>
      </c>
      <c r="G10" s="2">
        <v>383.6443796381278</v>
      </c>
      <c r="H10" s="2">
        <v>38.75704150570776</v>
      </c>
      <c r="I10" s="2">
        <v>43.358511031963474</v>
      </c>
      <c r="J10" s="2">
        <v>38.548218552511415</v>
      </c>
      <c r="K10" s="2">
        <v>57.21185</v>
      </c>
      <c r="L10" s="2">
        <f t="shared" si="0"/>
        <v>2068.608691408676</v>
      </c>
      <c r="M10" s="2">
        <f t="shared" si="1"/>
        <v>63.40928507702286</v>
      </c>
      <c r="N10" s="2">
        <f t="shared" si="2"/>
        <v>691.3376462987659</v>
      </c>
      <c r="O10" s="2">
        <v>2428.6593607305936</v>
      </c>
      <c r="Q10" s="2">
        <f t="shared" si="3"/>
        <v>808.3299543378994</v>
      </c>
      <c r="S10" s="2">
        <v>20310.03907</v>
      </c>
      <c r="T10" s="2">
        <v>25189.93451</v>
      </c>
      <c r="U10" s="2">
        <v>26659.24822</v>
      </c>
      <c r="V10" s="2">
        <v>5801.17695</v>
      </c>
      <c r="W10" s="2">
        <f t="shared" si="4"/>
        <v>77960.39875</v>
      </c>
      <c r="X10" s="3"/>
      <c r="Y10" s="6">
        <v>2400</v>
      </c>
      <c r="Z10" s="6">
        <f t="shared" si="5"/>
        <v>7</v>
      </c>
      <c r="AA10" s="7">
        <v>850</v>
      </c>
      <c r="AB10" s="2">
        <f t="shared" si="6"/>
        <v>12</v>
      </c>
      <c r="AC10" s="2" t="s">
        <v>44</v>
      </c>
    </row>
    <row r="11" spans="1:29" ht="13.5">
      <c r="A11" s="4">
        <v>1937</v>
      </c>
      <c r="B11" s="2">
        <v>424.16383419063925</v>
      </c>
      <c r="C11" s="2">
        <v>636.9567137557077</v>
      </c>
      <c r="D11" s="2">
        <v>219.27397260502283</v>
      </c>
      <c r="E11" s="2">
        <v>112.57972674315069</v>
      </c>
      <c r="F11" s="2">
        <v>381.27671054566207</v>
      </c>
      <c r="G11" s="2">
        <v>414.3473940502283</v>
      </c>
      <c r="H11" s="2">
        <v>34.228615230593604</v>
      </c>
      <c r="I11" s="2">
        <v>36.06122495091324</v>
      </c>
      <c r="J11" s="2">
        <v>45.97117669178082</v>
      </c>
      <c r="K11" s="2">
        <v>82.50042</v>
      </c>
      <c r="L11" s="2">
        <f t="shared" si="0"/>
        <v>2304.8593687636985</v>
      </c>
      <c r="M11" s="2">
        <f t="shared" si="1"/>
        <v>72.61050053127497</v>
      </c>
      <c r="N11" s="2">
        <f t="shared" si="2"/>
        <v>765.1979162487523</v>
      </c>
      <c r="O11" s="2">
        <v>2432.5059360730593</v>
      </c>
      <c r="Q11" s="2">
        <f t="shared" si="3"/>
        <v>809.6326255707763</v>
      </c>
      <c r="S11" s="2">
        <v>24319.87885</v>
      </c>
      <c r="T11" s="2">
        <v>31079.93445</v>
      </c>
      <c r="U11" s="2">
        <v>30092.09479</v>
      </c>
      <c r="V11" s="2">
        <v>6821.68161</v>
      </c>
      <c r="W11" s="2">
        <f t="shared" si="4"/>
        <v>92313.5897</v>
      </c>
      <c r="X11" s="3"/>
      <c r="Y11" s="6">
        <v>2500</v>
      </c>
      <c r="Z11" s="6">
        <f t="shared" si="5"/>
        <v>7</v>
      </c>
      <c r="AA11" s="7">
        <v>900</v>
      </c>
      <c r="AB11" s="2">
        <f t="shared" si="6"/>
        <v>9</v>
      </c>
      <c r="AC11" s="2" t="s">
        <v>45</v>
      </c>
    </row>
    <row r="12" spans="1:29" ht="13.5">
      <c r="A12" s="4">
        <v>1938</v>
      </c>
      <c r="B12" s="2">
        <v>395.8501373436073</v>
      </c>
      <c r="C12" s="2">
        <v>594.3227347317352</v>
      </c>
      <c r="D12" s="2">
        <v>219.00465896461188</v>
      </c>
      <c r="E12" s="2">
        <v>95.50876676712329</v>
      </c>
      <c r="F12" s="2">
        <v>357.5273936929224</v>
      </c>
      <c r="G12" s="2">
        <v>395.3438374006849</v>
      </c>
      <c r="H12" s="2">
        <v>38.896583484018265</v>
      </c>
      <c r="I12" s="2">
        <v>44.19691546803653</v>
      </c>
      <c r="J12" s="2">
        <v>47.78465124543379</v>
      </c>
      <c r="K12" s="2">
        <v>68.69886</v>
      </c>
      <c r="L12" s="2">
        <f t="shared" si="0"/>
        <v>2188.4356790981738</v>
      </c>
      <c r="M12" s="2">
        <f t="shared" si="1"/>
        <v>68.07616664243838</v>
      </c>
      <c r="N12" s="2">
        <f t="shared" si="2"/>
        <v>737.3451570652214</v>
      </c>
      <c r="O12" s="2">
        <v>2436.352511415525</v>
      </c>
      <c r="Q12" s="2">
        <f t="shared" si="3"/>
        <v>810.9352968036529</v>
      </c>
      <c r="S12" s="2">
        <v>23409.99969</v>
      </c>
      <c r="T12" s="2">
        <v>29690.07031</v>
      </c>
      <c r="U12" s="2">
        <v>30535.14823</v>
      </c>
      <c r="V12" s="2">
        <v>6085.22959</v>
      </c>
      <c r="W12" s="2">
        <f t="shared" si="4"/>
        <v>89720.44782</v>
      </c>
      <c r="X12" s="3"/>
      <c r="Y12" s="6">
        <v>2600</v>
      </c>
      <c r="Z12" s="6">
        <f t="shared" si="5"/>
        <v>7</v>
      </c>
      <c r="AA12" s="7">
        <v>950</v>
      </c>
      <c r="AB12" s="2">
        <f t="shared" si="6"/>
        <v>4</v>
      </c>
      <c r="AC12" s="2" t="s">
        <v>46</v>
      </c>
    </row>
    <row r="13" spans="1:29" ht="13.5">
      <c r="A13" s="4">
        <v>1939</v>
      </c>
      <c r="B13" s="2">
        <v>397.1512343047945</v>
      </c>
      <c r="C13" s="2">
        <v>596.0854808789954</v>
      </c>
      <c r="D13" s="2">
        <v>220.60876855136988</v>
      </c>
      <c r="E13" s="2">
        <v>94.94602730821917</v>
      </c>
      <c r="F13" s="2">
        <v>358.9364387134703</v>
      </c>
      <c r="G13" s="2">
        <v>396.7778128573059</v>
      </c>
      <c r="H13" s="2">
        <v>38.951451356164384</v>
      </c>
      <c r="I13" s="2">
        <v>41.752041308219184</v>
      </c>
      <c r="J13" s="2">
        <v>45.80016365182648</v>
      </c>
      <c r="K13" s="2">
        <v>67.89348</v>
      </c>
      <c r="L13" s="2">
        <f t="shared" si="0"/>
        <v>2191.0094189303654</v>
      </c>
      <c r="M13" s="2">
        <f t="shared" si="1"/>
        <v>68.17640565544066</v>
      </c>
      <c r="N13" s="2">
        <f t="shared" si="2"/>
        <v>734.7105098820284</v>
      </c>
      <c r="O13" s="2">
        <v>2440.1990867579907</v>
      </c>
      <c r="Q13" s="2">
        <f t="shared" si="3"/>
        <v>812.2379680365294</v>
      </c>
      <c r="S13" s="2">
        <v>23479.83227</v>
      </c>
      <c r="T13" s="2">
        <v>30599.93651</v>
      </c>
      <c r="U13" s="2">
        <v>26681.98152</v>
      </c>
      <c r="V13" s="2">
        <v>5502.41192</v>
      </c>
      <c r="W13" s="2">
        <f t="shared" si="4"/>
        <v>86264.16222</v>
      </c>
      <c r="X13" s="3"/>
      <c r="Y13" s="6">
        <v>2700</v>
      </c>
      <c r="Z13" s="6">
        <f t="shared" si="5"/>
        <v>6</v>
      </c>
      <c r="AA13" s="7">
        <v>1000</v>
      </c>
      <c r="AB13" s="2">
        <f t="shared" si="6"/>
        <v>4</v>
      </c>
      <c r="AC13" s="2" t="s">
        <v>47</v>
      </c>
    </row>
    <row r="14" spans="1:29" ht="13.5">
      <c r="A14" s="4">
        <v>1940</v>
      </c>
      <c r="B14" s="2">
        <v>383.01890696461186</v>
      </c>
      <c r="C14" s="2">
        <v>576.8824628995434</v>
      </c>
      <c r="D14" s="2">
        <v>221.51972388812786</v>
      </c>
      <c r="E14" s="2">
        <v>88.60109607077625</v>
      </c>
      <c r="F14" s="2">
        <v>348.1802743310502</v>
      </c>
      <c r="G14" s="2">
        <v>391.30164098173515</v>
      </c>
      <c r="H14" s="2">
        <v>38.17404461986301</v>
      </c>
      <c r="I14" s="2">
        <v>44.09035761643836</v>
      </c>
      <c r="J14" s="2">
        <v>37.587066343607304</v>
      </c>
      <c r="K14" s="2">
        <v>59.17639</v>
      </c>
      <c r="L14" s="2">
        <f t="shared" si="0"/>
        <v>2129.355573715753</v>
      </c>
      <c r="M14" s="2">
        <f t="shared" si="1"/>
        <v>65.77518370021099</v>
      </c>
      <c r="N14" s="2">
        <f t="shared" si="2"/>
        <v>710.2619494311929</v>
      </c>
      <c r="O14" s="2">
        <v>2444.0456621004564</v>
      </c>
      <c r="Q14" s="2">
        <f t="shared" si="3"/>
        <v>813.5406392694064</v>
      </c>
      <c r="S14" s="2">
        <v>18949.92871</v>
      </c>
      <c r="T14" s="2">
        <v>24410.02307</v>
      </c>
      <c r="U14" s="2">
        <v>17244.90605</v>
      </c>
      <c r="V14" s="2">
        <v>4555.194</v>
      </c>
      <c r="W14" s="2">
        <f t="shared" si="4"/>
        <v>65160.05183000001</v>
      </c>
      <c r="X14" s="3"/>
      <c r="Y14" s="6">
        <v>2800</v>
      </c>
      <c r="Z14" s="6">
        <f t="shared" si="5"/>
        <v>3</v>
      </c>
      <c r="AA14" s="7">
        <v>1050</v>
      </c>
      <c r="AB14" s="2">
        <f t="shared" si="6"/>
        <v>0</v>
      </c>
      <c r="AC14" s="2" t="s">
        <v>48</v>
      </c>
    </row>
    <row r="15" spans="1:28" ht="13.5">
      <c r="A15" s="4">
        <v>1941</v>
      </c>
      <c r="B15" s="2">
        <v>398.8309592614155</v>
      </c>
      <c r="C15" s="2">
        <v>602.268767836758</v>
      </c>
      <c r="D15" s="2">
        <v>219.89753139383564</v>
      </c>
      <c r="E15" s="2">
        <v>100.22410994520547</v>
      </c>
      <c r="F15" s="2">
        <v>368.44904216666663</v>
      </c>
      <c r="G15" s="2">
        <v>406.68958690068496</v>
      </c>
      <c r="H15" s="2">
        <v>31.076277723744294</v>
      </c>
      <c r="I15" s="2">
        <v>34.77541577283105</v>
      </c>
      <c r="J15" s="2">
        <v>48.10679089954338</v>
      </c>
      <c r="K15" s="2">
        <v>78.83087</v>
      </c>
      <c r="L15" s="2">
        <f t="shared" si="0"/>
        <v>2210.3184819006847</v>
      </c>
      <c r="M15" s="2">
        <f t="shared" si="1"/>
        <v>68.92843248811992</v>
      </c>
      <c r="N15" s="2">
        <f t="shared" si="2"/>
        <v>730.5196369953172</v>
      </c>
      <c r="O15" s="2">
        <v>2447.8922374429226</v>
      </c>
      <c r="Q15" s="2">
        <f t="shared" si="3"/>
        <v>814.843310502283</v>
      </c>
      <c r="S15" s="2">
        <v>21799.99922</v>
      </c>
      <c r="T15" s="2">
        <v>27619.93432</v>
      </c>
      <c r="U15" s="2">
        <v>28588.42736</v>
      </c>
      <c r="V15" s="2">
        <v>6122.4895</v>
      </c>
      <c r="W15" s="2">
        <f t="shared" si="4"/>
        <v>84130.8504</v>
      </c>
      <c r="X15" s="3"/>
      <c r="Y15" s="6">
        <v>2900</v>
      </c>
      <c r="Z15" s="6">
        <f t="shared" si="5"/>
        <v>5</v>
      </c>
      <c r="AA15" s="7">
        <v>1100</v>
      </c>
      <c r="AB15" s="2">
        <f t="shared" si="6"/>
        <v>0</v>
      </c>
    </row>
    <row r="16" spans="1:27" ht="13.5">
      <c r="A16" s="4">
        <v>1942</v>
      </c>
      <c r="B16" s="2">
        <v>454.38602668378996</v>
      </c>
      <c r="C16" s="2">
        <v>690.8742437214612</v>
      </c>
      <c r="D16" s="2">
        <v>212.70054759018265</v>
      </c>
      <c r="E16" s="2">
        <v>139.7265754326484</v>
      </c>
      <c r="F16" s="2">
        <v>420.0046625285388</v>
      </c>
      <c r="G16" s="2">
        <v>442.63068635958905</v>
      </c>
      <c r="H16" s="2">
        <v>36.22361458675799</v>
      </c>
      <c r="I16" s="2">
        <v>37.15056174657535</v>
      </c>
      <c r="J16" s="2">
        <v>45.19825868607305</v>
      </c>
      <c r="K16" s="2">
        <v>80.75917</v>
      </c>
      <c r="L16" s="2">
        <f t="shared" si="0"/>
        <v>2478.895177335616</v>
      </c>
      <c r="M16" s="2">
        <f t="shared" si="1"/>
        <v>79.38864393959544</v>
      </c>
      <c r="N16" s="2">
        <f t="shared" si="2"/>
        <v>821.461506010508</v>
      </c>
      <c r="O16" s="2">
        <v>2451.7388127853883</v>
      </c>
      <c r="Q16" s="2">
        <f t="shared" si="3"/>
        <v>816.1459817351599</v>
      </c>
      <c r="S16" s="2">
        <v>22500.06438</v>
      </c>
      <c r="T16" s="2">
        <v>28520.23164</v>
      </c>
      <c r="U16" s="2">
        <v>30871.756</v>
      </c>
      <c r="V16" s="2">
        <v>5545.08871</v>
      </c>
      <c r="W16" s="2">
        <f t="shared" si="4"/>
        <v>87437.14073</v>
      </c>
      <c r="X16" s="3"/>
      <c r="Y16" s="6">
        <v>3000</v>
      </c>
      <c r="Z16" s="6">
        <f t="shared" si="5"/>
        <v>2</v>
      </c>
      <c r="AA16" s="7"/>
    </row>
    <row r="17" spans="1:27" ht="13.5">
      <c r="A17" s="4">
        <v>1943</v>
      </c>
      <c r="B17" s="2">
        <v>379.8827429372146</v>
      </c>
      <c r="C17" s="2">
        <v>577.7506849315068</v>
      </c>
      <c r="D17" s="2">
        <v>220.21178118150684</v>
      </c>
      <c r="E17" s="2">
        <v>92.55232859018264</v>
      </c>
      <c r="F17" s="2">
        <v>356.1041060216895</v>
      </c>
      <c r="G17" s="2">
        <v>398.6339772408676</v>
      </c>
      <c r="H17" s="2">
        <v>37.04461084703196</v>
      </c>
      <c r="I17" s="2">
        <v>41.82768075342466</v>
      </c>
      <c r="J17" s="2">
        <v>42.87516053196347</v>
      </c>
      <c r="K17" s="2">
        <v>51.64236</v>
      </c>
      <c r="L17" s="2">
        <f t="shared" si="0"/>
        <v>2146.8830730353884</v>
      </c>
      <c r="M17" s="2">
        <f t="shared" si="1"/>
        <v>66.45782427258857</v>
      </c>
      <c r="N17" s="2">
        <f t="shared" si="2"/>
        <v>715.2658657731267</v>
      </c>
      <c r="O17" s="2">
        <v>2455.585388127854</v>
      </c>
      <c r="Q17" s="2">
        <f t="shared" si="3"/>
        <v>817.4486529680364</v>
      </c>
      <c r="S17" s="2">
        <v>16009.83856</v>
      </c>
      <c r="T17" s="2">
        <v>20278.03649</v>
      </c>
      <c r="U17" s="2">
        <v>21817.64906</v>
      </c>
      <c r="V17" s="2">
        <v>7707.74569</v>
      </c>
      <c r="W17" s="2">
        <f t="shared" si="4"/>
        <v>65813.2698</v>
      </c>
      <c r="X17" s="3"/>
      <c r="Y17" s="6">
        <v>3100</v>
      </c>
      <c r="Z17" s="6">
        <f>COUNTIF($L$2:$L$61,"&gt;="&amp;Y17)-COUNTIF($L$2:$L$61,"&gt;"&amp;Y18)</f>
        <v>1</v>
      </c>
      <c r="AA17" s="7"/>
    </row>
    <row r="18" spans="1:27" ht="13.5">
      <c r="A18" s="4">
        <v>1944</v>
      </c>
      <c r="B18" s="2">
        <v>347.7832869577626</v>
      </c>
      <c r="C18" s="2">
        <v>531.0827340182649</v>
      </c>
      <c r="D18" s="2">
        <v>213.02520690753425</v>
      </c>
      <c r="E18" s="2">
        <v>78.97123287671234</v>
      </c>
      <c r="F18" s="2">
        <v>320.6972638413242</v>
      </c>
      <c r="G18" s="2">
        <v>366.04849279452054</v>
      </c>
      <c r="H18" s="2">
        <v>26.653923821917807</v>
      </c>
      <c r="I18" s="2">
        <v>28.68436697260274</v>
      </c>
      <c r="J18" s="2">
        <v>49.34029412785388</v>
      </c>
      <c r="K18" s="2">
        <v>65.38306</v>
      </c>
      <c r="L18" s="2">
        <f t="shared" si="0"/>
        <v>1962.286802318493</v>
      </c>
      <c r="M18" s="2">
        <f t="shared" si="1"/>
        <v>59.268384318665426</v>
      </c>
      <c r="N18" s="2">
        <f t="shared" si="2"/>
        <v>649.7861493029852</v>
      </c>
      <c r="O18" s="2">
        <v>2459.4319634703197</v>
      </c>
      <c r="Q18" s="2">
        <f t="shared" si="3"/>
        <v>818.751324200913</v>
      </c>
      <c r="S18" s="2">
        <v>22239.90551</v>
      </c>
      <c r="T18" s="2">
        <v>28213.09778</v>
      </c>
      <c r="U18" s="2">
        <v>29519.66447</v>
      </c>
      <c r="V18" s="2">
        <v>12678.59307</v>
      </c>
      <c r="W18" s="2">
        <f t="shared" si="4"/>
        <v>92651.26083</v>
      </c>
      <c r="X18" s="3"/>
      <c r="Y18" s="6">
        <v>3200</v>
      </c>
      <c r="Z18" s="6">
        <f t="shared" si="5"/>
        <v>0</v>
      </c>
      <c r="AA18" s="7"/>
    </row>
    <row r="19" spans="1:27" ht="13.5">
      <c r="A19" s="4">
        <v>1945</v>
      </c>
      <c r="B19" s="2">
        <v>429.16137628424656</v>
      </c>
      <c r="C19" s="2">
        <v>647.6602775399543</v>
      </c>
      <c r="D19" s="2">
        <v>214.24767230365296</v>
      </c>
      <c r="E19" s="2">
        <v>121.46712239726027</v>
      </c>
      <c r="F19" s="2">
        <v>381.24274222374424</v>
      </c>
      <c r="G19" s="2">
        <v>411.87068528881275</v>
      </c>
      <c r="H19" s="2">
        <v>36.054483493150684</v>
      </c>
      <c r="I19" s="2">
        <v>40.688775105022835</v>
      </c>
      <c r="J19" s="2">
        <v>52.064845311643836</v>
      </c>
      <c r="K19" s="2">
        <v>84.08105</v>
      </c>
      <c r="L19" s="2">
        <f t="shared" si="0"/>
        <v>2334.457979947488</v>
      </c>
      <c r="M19" s="2">
        <f t="shared" si="1"/>
        <v>73.76327267016465</v>
      </c>
      <c r="N19" s="2">
        <f t="shared" si="2"/>
        <v>787.4235115828699</v>
      </c>
      <c r="O19" s="2">
        <v>2463.2785388127854</v>
      </c>
      <c r="Q19" s="2">
        <f t="shared" si="3"/>
        <v>820.05399543379</v>
      </c>
      <c r="S19" s="2">
        <v>25479.77136</v>
      </c>
      <c r="T19" s="2">
        <v>31867.96849</v>
      </c>
      <c r="U19" s="2">
        <v>35756.80429</v>
      </c>
      <c r="V19" s="2">
        <v>9003.79844</v>
      </c>
      <c r="W19" s="2">
        <f t="shared" si="4"/>
        <v>102108.34258</v>
      </c>
      <c r="X19" s="3"/>
      <c r="Y19" s="6"/>
      <c r="Z19" s="6">
        <f t="shared" si="5"/>
        <v>0</v>
      </c>
      <c r="AA19" s="7"/>
    </row>
    <row r="20" spans="1:27" ht="13.5">
      <c r="A20" s="4">
        <v>1946</v>
      </c>
      <c r="B20" s="2">
        <v>480.66136558219176</v>
      </c>
      <c r="C20" s="2">
        <v>726.1731521118721</v>
      </c>
      <c r="D20" s="2">
        <v>218.5800014280822</v>
      </c>
      <c r="E20" s="2">
        <v>147.84575306963472</v>
      </c>
      <c r="F20" s="2">
        <v>456.3227365159817</v>
      </c>
      <c r="G20" s="2">
        <v>477.2317833196347</v>
      </c>
      <c r="H20" s="2">
        <v>42.171708784246576</v>
      </c>
      <c r="I20" s="2">
        <v>47.07814986187215</v>
      </c>
      <c r="J20" s="2">
        <v>49.18234450684932</v>
      </c>
      <c r="K20" s="2">
        <v>84.19473</v>
      </c>
      <c r="L20" s="2">
        <f t="shared" si="0"/>
        <v>2645.246995180365</v>
      </c>
      <c r="M20" s="2">
        <f t="shared" si="1"/>
        <v>85.86752025153882</v>
      </c>
      <c r="N20" s="2">
        <f t="shared" si="2"/>
        <v>878.9962804772763</v>
      </c>
      <c r="O20" s="2">
        <v>2467.125114155251</v>
      </c>
      <c r="Q20" s="2">
        <f t="shared" si="3"/>
        <v>821.3566666666665</v>
      </c>
      <c r="S20" s="2">
        <v>23009.99742</v>
      </c>
      <c r="T20" s="2">
        <v>29407.06886</v>
      </c>
      <c r="U20" s="2">
        <v>33786.3484</v>
      </c>
      <c r="V20" s="2">
        <v>7531.84054</v>
      </c>
      <c r="W20" s="2">
        <f t="shared" si="4"/>
        <v>93735.25522</v>
      </c>
      <c r="X20" s="3"/>
      <c r="Y20" s="6"/>
      <c r="Z20" s="6">
        <f t="shared" si="5"/>
        <v>0</v>
      </c>
      <c r="AA20" s="7"/>
    </row>
    <row r="21" spans="1:27" ht="13.5">
      <c r="A21" s="4">
        <v>1947</v>
      </c>
      <c r="B21" s="2">
        <v>512.2778075057078</v>
      </c>
      <c r="C21" s="2">
        <v>802.210413099315</v>
      </c>
      <c r="D21" s="2">
        <v>211.55013734474886</v>
      </c>
      <c r="E21" s="2">
        <v>181.02301387899544</v>
      </c>
      <c r="F21" s="2">
        <v>523.5991795091325</v>
      </c>
      <c r="G21" s="2">
        <v>525.2323219897261</v>
      </c>
      <c r="H21" s="2">
        <v>38.07320684931507</v>
      </c>
      <c r="I21" s="2">
        <v>42.528133251141554</v>
      </c>
      <c r="J21" s="2">
        <v>51.41582923059361</v>
      </c>
      <c r="K21" s="2">
        <v>99.1367</v>
      </c>
      <c r="L21" s="2">
        <f t="shared" si="0"/>
        <v>2887.910042658677</v>
      </c>
      <c r="M21" s="2">
        <f t="shared" si="1"/>
        <v>95.31847720806874</v>
      </c>
      <c r="N21" s="2">
        <f t="shared" si="2"/>
        <v>944.5296000037557</v>
      </c>
      <c r="O21" s="2">
        <v>2470.971689497717</v>
      </c>
      <c r="Q21" s="2">
        <f t="shared" si="3"/>
        <v>822.6593378995435</v>
      </c>
      <c r="S21" s="2">
        <v>24979.90465</v>
      </c>
      <c r="T21" s="2">
        <v>31468.8054</v>
      </c>
      <c r="U21" s="2">
        <v>38877.94111</v>
      </c>
      <c r="V21" s="2">
        <v>7248.25926</v>
      </c>
      <c r="W21" s="2">
        <f t="shared" si="4"/>
        <v>102574.91042000001</v>
      </c>
      <c r="X21" s="3"/>
      <c r="Y21" s="6"/>
      <c r="Z21" s="6">
        <f t="shared" si="5"/>
        <v>0</v>
      </c>
      <c r="AA21" s="7"/>
    </row>
    <row r="22" spans="1:27" ht="13.5">
      <c r="A22" s="4">
        <v>1948</v>
      </c>
      <c r="B22" s="2">
        <v>450.76876605365294</v>
      </c>
      <c r="C22" s="2">
        <v>686.5273936929224</v>
      </c>
      <c r="D22" s="2">
        <v>218.0567119737443</v>
      </c>
      <c r="E22" s="2">
        <v>137.43287715981737</v>
      </c>
      <c r="F22" s="2">
        <v>423.4334260856165</v>
      </c>
      <c r="G22" s="2">
        <v>449.38904109589043</v>
      </c>
      <c r="H22" s="2">
        <v>40.657142285388126</v>
      </c>
      <c r="I22" s="2">
        <v>43.948060922374424</v>
      </c>
      <c r="J22" s="2">
        <v>51.34703909817352</v>
      </c>
      <c r="K22" s="2">
        <v>74.5986</v>
      </c>
      <c r="L22" s="2">
        <f t="shared" si="0"/>
        <v>2501.5604583675795</v>
      </c>
      <c r="M22" s="2">
        <f t="shared" si="1"/>
        <v>80.27138483346756</v>
      </c>
      <c r="N22" s="2">
        <f t="shared" si="2"/>
        <v>837.8869693889291</v>
      </c>
      <c r="O22" s="2">
        <v>2474.8182648401826</v>
      </c>
      <c r="P22" s="2">
        <v>2782.01598173516</v>
      </c>
      <c r="Q22" s="2">
        <f t="shared" si="3"/>
        <v>823.96200913242</v>
      </c>
      <c r="R22" s="2">
        <f>(57607100-25418.7*A22)/8760</f>
        <v>923.6840639269404</v>
      </c>
      <c r="S22" s="2">
        <v>24300.04627</v>
      </c>
      <c r="T22" s="2">
        <v>30290.84112</v>
      </c>
      <c r="U22" s="2">
        <v>31797.23549</v>
      </c>
      <c r="V22" s="2">
        <v>6885.0007</v>
      </c>
      <c r="W22" s="2">
        <f t="shared" si="4"/>
        <v>93273.12358000001</v>
      </c>
      <c r="X22" s="3"/>
      <c r="Y22" s="6"/>
      <c r="Z22" s="6">
        <f t="shared" si="5"/>
        <v>0</v>
      </c>
      <c r="AA22" s="7"/>
    </row>
    <row r="23" spans="1:27" ht="13.5">
      <c r="A23" s="4">
        <v>1949</v>
      </c>
      <c r="B23" s="2">
        <v>478.89835366780824</v>
      </c>
      <c r="C23" s="2">
        <v>742.7901327054794</v>
      </c>
      <c r="D23" s="2">
        <v>210.13999893150685</v>
      </c>
      <c r="E23" s="2">
        <v>159.6041104828767</v>
      </c>
      <c r="F23" s="2">
        <v>459.330411673516</v>
      </c>
      <c r="G23" s="2">
        <v>472.33178331963467</v>
      </c>
      <c r="H23" s="2">
        <v>40.980329624429224</v>
      </c>
      <c r="I23" s="2">
        <v>44.257861440639275</v>
      </c>
      <c r="J23" s="2">
        <v>52.3304266130137</v>
      </c>
      <c r="K23" s="2">
        <v>89.97236</v>
      </c>
      <c r="L23" s="2">
        <f t="shared" si="0"/>
        <v>2660.6634084589036</v>
      </c>
      <c r="M23" s="2">
        <f t="shared" si="1"/>
        <v>86.46794071041633</v>
      </c>
      <c r="N23" s="2">
        <f t="shared" si="2"/>
        <v>888.5764734527593</v>
      </c>
      <c r="O23" s="2">
        <v>2478.6648401826483</v>
      </c>
      <c r="P23" s="2">
        <v>2772.9001141552512</v>
      </c>
      <c r="Q23" s="2">
        <f t="shared" si="3"/>
        <v>825.2646803652965</v>
      </c>
      <c r="R23" s="2">
        <f aca="true" t="shared" si="7" ref="R23:R61">(57607100-25418.7*A23)/8760</f>
        <v>920.7823858447483</v>
      </c>
      <c r="S23" s="2">
        <v>28950.28875</v>
      </c>
      <c r="T23" s="2">
        <v>36468.83872</v>
      </c>
      <c r="U23" s="2">
        <v>40696.06184</v>
      </c>
      <c r="V23" s="2">
        <v>7520.14517</v>
      </c>
      <c r="W23" s="2">
        <f t="shared" si="4"/>
        <v>113635.33448</v>
      </c>
      <c r="X23" s="3"/>
      <c r="Y23" s="6"/>
      <c r="Z23" s="6">
        <f t="shared" si="5"/>
        <v>0</v>
      </c>
      <c r="AA23" s="7"/>
    </row>
    <row r="24" spans="1:27" ht="13.5">
      <c r="A24" s="4">
        <v>1950</v>
      </c>
      <c r="B24" s="2">
        <v>547.9457548515982</v>
      </c>
      <c r="C24" s="2">
        <v>845.0383597317351</v>
      </c>
      <c r="D24" s="2">
        <v>212.7731485456621</v>
      </c>
      <c r="E24" s="2">
        <v>197.39205283561645</v>
      </c>
      <c r="F24" s="2">
        <v>549.9342412248859</v>
      </c>
      <c r="G24" s="2">
        <v>549.1876712328767</v>
      </c>
      <c r="H24" s="2">
        <v>48.39082173630137</v>
      </c>
      <c r="I24" s="2">
        <v>48.60318564497717</v>
      </c>
      <c r="J24" s="2">
        <v>53.144030484018266</v>
      </c>
      <c r="K24" s="2">
        <v>98.23516</v>
      </c>
      <c r="L24" s="2">
        <f t="shared" si="0"/>
        <v>3052.4092662876715</v>
      </c>
      <c r="M24" s="2">
        <f t="shared" si="1"/>
        <v>101.72520084422175</v>
      </c>
      <c r="N24" s="2">
        <f t="shared" si="2"/>
        <v>1008.1235067199532</v>
      </c>
      <c r="O24" s="2">
        <v>2482.511415525114</v>
      </c>
      <c r="P24" s="2">
        <v>2763.7842465753424</v>
      </c>
      <c r="Q24" s="2">
        <f t="shared" si="3"/>
        <v>826.5673515981736</v>
      </c>
      <c r="R24" s="2">
        <f t="shared" si="7"/>
        <v>917.8807077625571</v>
      </c>
      <c r="S24" s="2">
        <v>29079.93451</v>
      </c>
      <c r="T24" s="2">
        <v>37454.96459</v>
      </c>
      <c r="U24" s="2">
        <v>36121.51667</v>
      </c>
      <c r="V24" s="2">
        <v>7528.92207</v>
      </c>
      <c r="W24" s="2">
        <f t="shared" si="4"/>
        <v>110185.33784000001</v>
      </c>
      <c r="X24" s="3"/>
      <c r="Y24" s="6"/>
      <c r="Z24" s="6">
        <f t="shared" si="5"/>
        <v>0</v>
      </c>
      <c r="AA24" s="7"/>
    </row>
    <row r="25" spans="1:27" ht="13.5">
      <c r="A25" s="4">
        <v>1951</v>
      </c>
      <c r="B25" s="2">
        <v>484.08603025114155</v>
      </c>
      <c r="C25" s="2">
        <v>735.2725956050228</v>
      </c>
      <c r="D25" s="2">
        <v>218.4734232328767</v>
      </c>
      <c r="E25" s="2">
        <v>150.70027513242007</v>
      </c>
      <c r="F25" s="2">
        <v>462.98301405593605</v>
      </c>
      <c r="G25" s="2">
        <v>478.12191602511416</v>
      </c>
      <c r="H25" s="2">
        <v>48.0567130890411</v>
      </c>
      <c r="I25" s="2">
        <v>51.65440724086758</v>
      </c>
      <c r="J25" s="2">
        <v>45.81436594977169</v>
      </c>
      <c r="K25" s="2">
        <v>85.95161</v>
      </c>
      <c r="L25" s="2">
        <f t="shared" si="0"/>
        <v>2675.1627405821923</v>
      </c>
      <c r="M25" s="2">
        <f t="shared" si="1"/>
        <v>87.03264376355787</v>
      </c>
      <c r="N25" s="2">
        <f t="shared" si="2"/>
        <v>893.5792902044452</v>
      </c>
      <c r="O25" s="2">
        <v>2486.3579908675797</v>
      </c>
      <c r="P25" s="2">
        <v>2754.6683789954336</v>
      </c>
      <c r="Q25" s="2">
        <f t="shared" si="3"/>
        <v>827.87002283105</v>
      </c>
      <c r="R25" s="2">
        <f t="shared" si="7"/>
        <v>914.979029680365</v>
      </c>
      <c r="S25" s="2">
        <v>21020.07331</v>
      </c>
      <c r="T25" s="2">
        <v>26406.73419</v>
      </c>
      <c r="U25" s="2">
        <v>26707.66453</v>
      </c>
      <c r="V25" s="2">
        <v>5616.4763</v>
      </c>
      <c r="W25" s="2">
        <f t="shared" si="4"/>
        <v>79750.94832999998</v>
      </c>
      <c r="X25" s="3"/>
      <c r="Y25" s="6"/>
      <c r="Z25" s="6">
        <f t="shared" si="5"/>
        <v>0</v>
      </c>
      <c r="AA25" s="7"/>
    </row>
    <row r="26" spans="1:27" ht="13.5">
      <c r="A26" s="4">
        <v>1952</v>
      </c>
      <c r="B26" s="2">
        <v>443.92684788812784</v>
      </c>
      <c r="C26" s="2">
        <v>668.865207619863</v>
      </c>
      <c r="D26" s="2">
        <v>214.82164312328769</v>
      </c>
      <c r="E26" s="2">
        <v>127.90657418378997</v>
      </c>
      <c r="F26" s="2">
        <v>402.8558879143835</v>
      </c>
      <c r="G26" s="2">
        <v>430.9597263847032</v>
      </c>
      <c r="H26" s="2">
        <v>34.63414707990868</v>
      </c>
      <c r="I26" s="2">
        <v>37.381349552511416</v>
      </c>
      <c r="J26" s="2">
        <v>40.03421903995434</v>
      </c>
      <c r="K26" s="2">
        <v>76.73192</v>
      </c>
      <c r="L26" s="2">
        <f t="shared" si="0"/>
        <v>2401.3856027865295</v>
      </c>
      <c r="M26" s="2">
        <f t="shared" si="1"/>
        <v>76.36989155683787</v>
      </c>
      <c r="N26" s="2">
        <f t="shared" si="2"/>
        <v>792.5133510305012</v>
      </c>
      <c r="O26" s="2">
        <v>2490.204566210046</v>
      </c>
      <c r="P26" s="2">
        <v>2745.5525114155253</v>
      </c>
      <c r="Q26" s="2">
        <f t="shared" si="3"/>
        <v>829.172694063927</v>
      </c>
      <c r="R26" s="2">
        <f t="shared" si="7"/>
        <v>912.0773515981737</v>
      </c>
      <c r="S26" s="2">
        <v>22669.79712</v>
      </c>
      <c r="T26" s="2">
        <v>28762.06665</v>
      </c>
      <c r="U26" s="2">
        <v>30314.32684</v>
      </c>
      <c r="V26" s="2">
        <v>5761.43444</v>
      </c>
      <c r="W26" s="2">
        <f t="shared" si="4"/>
        <v>87507.62504999999</v>
      </c>
      <c r="X26" s="3"/>
      <c r="Y26" s="6"/>
      <c r="Z26" s="6">
        <f t="shared" si="5"/>
        <v>0</v>
      </c>
      <c r="AA26" s="7"/>
    </row>
    <row r="27" spans="1:27" ht="13.5">
      <c r="A27" s="4">
        <v>1953</v>
      </c>
      <c r="B27" s="2">
        <v>498.79917594178085</v>
      </c>
      <c r="C27" s="2">
        <v>779.3520547945205</v>
      </c>
      <c r="D27" s="2">
        <v>213.60219035616439</v>
      </c>
      <c r="E27" s="2">
        <v>168.70712222031963</v>
      </c>
      <c r="F27" s="2">
        <v>490.5791827203197</v>
      </c>
      <c r="G27" s="2">
        <v>499.9610926803653</v>
      </c>
      <c r="H27" s="2">
        <v>37.18761883789954</v>
      </c>
      <c r="I27" s="2">
        <v>39.97693004908676</v>
      </c>
      <c r="J27" s="2">
        <v>51.84179419977169</v>
      </c>
      <c r="K27" s="2">
        <v>95.81092</v>
      </c>
      <c r="L27" s="2">
        <f t="shared" si="0"/>
        <v>2780.0071618002285</v>
      </c>
      <c r="M27" s="2">
        <f t="shared" si="1"/>
        <v>91.11600182882948</v>
      </c>
      <c r="N27" s="2">
        <f t="shared" si="2"/>
        <v>914.6093104631494</v>
      </c>
      <c r="O27" s="2">
        <v>2494.0511415525116</v>
      </c>
      <c r="P27" s="2">
        <v>2736.4366438356165</v>
      </c>
      <c r="Q27" s="2">
        <f t="shared" si="3"/>
        <v>830.4753652968036</v>
      </c>
      <c r="R27" s="2">
        <f t="shared" si="7"/>
        <v>909.1756735159815</v>
      </c>
      <c r="S27" s="2">
        <v>28600.16809</v>
      </c>
      <c r="T27" s="2">
        <v>36120.23009</v>
      </c>
      <c r="U27" s="2">
        <v>37738.83728</v>
      </c>
      <c r="V27" s="2">
        <v>6726.88174</v>
      </c>
      <c r="W27" s="2">
        <f t="shared" si="4"/>
        <v>109186.1172</v>
      </c>
      <c r="X27" s="3"/>
      <c r="Y27" s="6"/>
      <c r="Z27" s="6">
        <f>COUNTIF($L$2:$L$61,"&gt;="&amp;Y27)</f>
        <v>0</v>
      </c>
      <c r="AA27" s="7"/>
    </row>
    <row r="28" spans="1:26" ht="13.5">
      <c r="A28" s="4">
        <v>1954</v>
      </c>
      <c r="B28" s="2">
        <v>496.4123287671233</v>
      </c>
      <c r="C28" s="2">
        <v>761.9008240582192</v>
      </c>
      <c r="D28" s="2">
        <v>219.22164490753426</v>
      </c>
      <c r="E28" s="2">
        <v>164.11698594634706</v>
      </c>
      <c r="F28" s="2">
        <v>478.51616902168945</v>
      </c>
      <c r="G28" s="2">
        <v>500.9991777260274</v>
      </c>
      <c r="H28" s="2">
        <v>47.643065738584475</v>
      </c>
      <c r="I28" s="2">
        <v>51.36753197374429</v>
      </c>
      <c r="J28" s="2">
        <v>51.197321586757994</v>
      </c>
      <c r="K28" s="2">
        <v>86.99002</v>
      </c>
      <c r="L28" s="2">
        <f t="shared" si="0"/>
        <v>2771.3750497260276</v>
      </c>
      <c r="M28" s="2">
        <f t="shared" si="1"/>
        <v>90.77980840958007</v>
      </c>
      <c r="N28" s="2">
        <f t="shared" si="2"/>
        <v>926.4226411477956</v>
      </c>
      <c r="O28" s="2">
        <v>2497.8977168949773</v>
      </c>
      <c r="P28" s="2">
        <v>2727.3207762557076</v>
      </c>
      <c r="Q28" s="2">
        <f t="shared" si="3"/>
        <v>831.7780365296801</v>
      </c>
      <c r="R28" s="2">
        <f t="shared" si="7"/>
        <v>906.2739954337894</v>
      </c>
      <c r="S28" s="2">
        <v>26176.14055</v>
      </c>
      <c r="T28" s="2">
        <v>34150.23615</v>
      </c>
      <c r="U28" s="2">
        <v>34433.03944</v>
      </c>
      <c r="V28" s="2">
        <v>6845.08815</v>
      </c>
      <c r="W28" s="2">
        <f t="shared" si="4"/>
        <v>101604.50428999998</v>
      </c>
      <c r="X28" s="3"/>
      <c r="Y28" s="3"/>
      <c r="Z28" s="3"/>
    </row>
    <row r="29" spans="1:26" ht="13.5">
      <c r="A29" s="4">
        <v>1955</v>
      </c>
      <c r="B29" s="2">
        <v>543.8876676655251</v>
      </c>
      <c r="C29" s="2">
        <v>854.244930793379</v>
      </c>
      <c r="D29" s="2">
        <v>208.68493061643835</v>
      </c>
      <c r="E29" s="2">
        <v>201.44493347031963</v>
      </c>
      <c r="F29" s="2">
        <v>549.6712310936074</v>
      </c>
      <c r="G29" s="2">
        <v>542.0484945776255</v>
      </c>
      <c r="H29" s="2">
        <v>44.274807976027404</v>
      </c>
      <c r="I29" s="2">
        <v>47.39158885502283</v>
      </c>
      <c r="J29" s="2">
        <v>53.901950671232875</v>
      </c>
      <c r="K29" s="2">
        <v>101.68847</v>
      </c>
      <c r="L29" s="2">
        <f t="shared" si="0"/>
        <v>3045.5505357191782</v>
      </c>
      <c r="M29" s="2">
        <f t="shared" si="1"/>
        <v>101.45807501664777</v>
      </c>
      <c r="N29" s="2">
        <f t="shared" si="2"/>
        <v>1006.2610034954954</v>
      </c>
      <c r="O29" s="2">
        <v>2501.744292237443</v>
      </c>
      <c r="P29" s="2">
        <v>2718.2049086757993</v>
      </c>
      <c r="Q29" s="2">
        <f t="shared" si="3"/>
        <v>833.080707762557</v>
      </c>
      <c r="R29" s="2">
        <f t="shared" si="7"/>
        <v>903.3723173515982</v>
      </c>
      <c r="S29" s="2">
        <v>27399.08137</v>
      </c>
      <c r="T29" s="2">
        <v>36297.03558</v>
      </c>
      <c r="U29" s="2">
        <v>41357.70818</v>
      </c>
      <c r="V29" s="2">
        <v>8640.70469</v>
      </c>
      <c r="W29" s="2">
        <f t="shared" si="4"/>
        <v>113694.52982000001</v>
      </c>
      <c r="X29" s="3"/>
      <c r="Y29" s="3"/>
      <c r="Z29" s="3"/>
    </row>
    <row r="30" spans="1:26" ht="13.5">
      <c r="A30" s="4">
        <v>1956</v>
      </c>
      <c r="B30" s="2">
        <v>463.21123715753424</v>
      </c>
      <c r="C30" s="2">
        <v>705.099183076484</v>
      </c>
      <c r="D30" s="2">
        <v>217.1104113173516</v>
      </c>
      <c r="E30" s="2">
        <v>142.7002737956621</v>
      </c>
      <c r="F30" s="2">
        <v>435.2654823059361</v>
      </c>
      <c r="G30" s="2">
        <v>456.96027040525115</v>
      </c>
      <c r="H30" s="2">
        <v>44.25989360388128</v>
      </c>
      <c r="I30" s="2">
        <v>50.287250285388126</v>
      </c>
      <c r="J30" s="2">
        <v>49.42115930022831</v>
      </c>
      <c r="K30" s="2">
        <v>80.9461</v>
      </c>
      <c r="L30" s="2">
        <f t="shared" si="0"/>
        <v>2564.315161247717</v>
      </c>
      <c r="M30" s="2">
        <f t="shared" si="1"/>
        <v>82.71548170731486</v>
      </c>
      <c r="N30" s="2">
        <f t="shared" si="2"/>
        <v>862.3829073634419</v>
      </c>
      <c r="O30" s="2">
        <v>2505.5908675799087</v>
      </c>
      <c r="P30" s="2">
        <v>2709.0890410958905</v>
      </c>
      <c r="Q30" s="2">
        <f t="shared" si="3"/>
        <v>834.3833789954336</v>
      </c>
      <c r="R30" s="2">
        <f t="shared" si="7"/>
        <v>900.4706392694061</v>
      </c>
      <c r="S30" s="2">
        <v>23963.17273</v>
      </c>
      <c r="T30" s="2">
        <v>31747.97125</v>
      </c>
      <c r="U30" s="2">
        <v>32527.80597</v>
      </c>
      <c r="V30" s="2">
        <v>6618.1325</v>
      </c>
      <c r="W30" s="2">
        <f t="shared" si="4"/>
        <v>94857.08244999999</v>
      </c>
      <c r="X30" s="3"/>
      <c r="Y30" s="3"/>
      <c r="Z30" s="3"/>
    </row>
    <row r="31" spans="1:27" ht="13.5">
      <c r="A31" s="4">
        <v>1957</v>
      </c>
      <c r="B31" s="2">
        <v>438.88739654680364</v>
      </c>
      <c r="C31" s="2">
        <v>662.8328767123288</v>
      </c>
      <c r="D31" s="2">
        <v>218.4312321655251</v>
      </c>
      <c r="E31" s="2">
        <v>125.4309592625571</v>
      </c>
      <c r="F31" s="2">
        <v>408.0194509851598</v>
      </c>
      <c r="G31" s="2">
        <v>436.33013877054793</v>
      </c>
      <c r="H31" s="2">
        <v>40.44884897260274</v>
      </c>
      <c r="I31" s="2">
        <v>46.20067646004566</v>
      </c>
      <c r="J31" s="2">
        <v>44.52152406278539</v>
      </c>
      <c r="K31" s="2">
        <v>77.21495</v>
      </c>
      <c r="L31" s="2">
        <f t="shared" si="0"/>
        <v>2421.1031039383556</v>
      </c>
      <c r="M31" s="2">
        <f t="shared" si="1"/>
        <v>77.13782576277787</v>
      </c>
      <c r="N31" s="2">
        <f t="shared" si="2"/>
        <v>808.6461409934006</v>
      </c>
      <c r="O31" s="2">
        <v>2509.4374429223744</v>
      </c>
      <c r="P31" s="2">
        <v>2699.9731735159817</v>
      </c>
      <c r="Q31" s="2">
        <f t="shared" si="3"/>
        <v>835.6860502283106</v>
      </c>
      <c r="R31" s="2">
        <f t="shared" si="7"/>
        <v>897.5689611872148</v>
      </c>
      <c r="S31" s="2">
        <v>20173.97559</v>
      </c>
      <c r="T31" s="2">
        <v>27549.46398</v>
      </c>
      <c r="U31" s="2">
        <v>23992.23547</v>
      </c>
      <c r="V31" s="2">
        <v>5998.47961</v>
      </c>
      <c r="W31" s="2">
        <f t="shared" si="4"/>
        <v>77714.15465</v>
      </c>
      <c r="Y31" s="3"/>
      <c r="Z31" s="3" t="s">
        <v>19</v>
      </c>
      <c r="AA31" s="3"/>
    </row>
    <row r="32" spans="1:27" ht="13.5">
      <c r="A32" s="4">
        <v>1958</v>
      </c>
      <c r="B32" s="2">
        <v>512.9353453196347</v>
      </c>
      <c r="C32" s="2">
        <v>787.6128710045662</v>
      </c>
      <c r="D32" s="2">
        <v>212.94191816666668</v>
      </c>
      <c r="E32" s="2">
        <v>176.82684878310502</v>
      </c>
      <c r="F32" s="2">
        <v>503.0660281107306</v>
      </c>
      <c r="G32" s="2">
        <v>511.2676690924658</v>
      </c>
      <c r="H32" s="2">
        <v>31.6542069109589</v>
      </c>
      <c r="I32" s="2">
        <v>38.31304273744292</v>
      </c>
      <c r="J32" s="2">
        <v>51.79733786415525</v>
      </c>
      <c r="K32" s="2">
        <v>92.71535</v>
      </c>
      <c r="L32" s="2">
        <f t="shared" si="0"/>
        <v>2826.4152679897265</v>
      </c>
      <c r="M32" s="2">
        <f t="shared" si="1"/>
        <v>92.92345054666616</v>
      </c>
      <c r="N32" s="2">
        <f t="shared" si="2"/>
        <v>923.0183976523973</v>
      </c>
      <c r="O32" s="2">
        <v>2513.28401826484</v>
      </c>
      <c r="P32" s="2">
        <v>2690.857305936073</v>
      </c>
      <c r="Q32" s="2">
        <f t="shared" si="3"/>
        <v>836.9887214611871</v>
      </c>
      <c r="R32" s="2">
        <f t="shared" si="7"/>
        <v>894.6672831050226</v>
      </c>
      <c r="S32" s="2">
        <v>26802.13909</v>
      </c>
      <c r="T32" s="2">
        <v>36824.40026</v>
      </c>
      <c r="U32" s="2">
        <v>39972.33857</v>
      </c>
      <c r="V32" s="2">
        <v>7352.16755</v>
      </c>
      <c r="W32" s="2">
        <f t="shared" si="4"/>
        <v>110951.04547</v>
      </c>
      <c r="Y32" s="3">
        <v>1988</v>
      </c>
      <c r="Z32" s="3">
        <v>862.1423041894353</v>
      </c>
      <c r="AA32" s="3">
        <f>Z32*8760</f>
        <v>7552366.584699454</v>
      </c>
    </row>
    <row r="33" spans="1:27" ht="13.5">
      <c r="A33" s="4">
        <v>1959</v>
      </c>
      <c r="B33" s="2">
        <v>527.1717822488584</v>
      </c>
      <c r="C33" s="2">
        <v>807.5383668664383</v>
      </c>
      <c r="D33" s="2">
        <v>221.47479131164386</v>
      </c>
      <c r="E33" s="2">
        <v>180.49972620776256</v>
      </c>
      <c r="F33" s="2">
        <v>527.8723351883561</v>
      </c>
      <c r="G33" s="2">
        <v>538.3747966609589</v>
      </c>
      <c r="H33" s="2">
        <v>43.484715461187214</v>
      </c>
      <c r="I33" s="2">
        <v>51.92880893036529</v>
      </c>
      <c r="J33" s="2">
        <v>51.5352927020548</v>
      </c>
      <c r="K33" s="2">
        <v>92.53478</v>
      </c>
      <c r="L33" s="2">
        <f t="shared" si="0"/>
        <v>2949.8806155776256</v>
      </c>
      <c r="M33" s="2">
        <f t="shared" si="1"/>
        <v>97.73203470400692</v>
      </c>
      <c r="N33" s="2">
        <f t="shared" si="2"/>
        <v>972.2783958934076</v>
      </c>
      <c r="O33" s="2">
        <v>2517.130593607306</v>
      </c>
      <c r="P33" s="2">
        <v>2681.7414383561645</v>
      </c>
      <c r="Q33" s="2">
        <f t="shared" si="3"/>
        <v>838.2913926940637</v>
      </c>
      <c r="R33" s="2">
        <f t="shared" si="7"/>
        <v>891.7656050228305</v>
      </c>
      <c r="S33" s="2">
        <v>24585.90332</v>
      </c>
      <c r="T33" s="2">
        <v>34586.29003</v>
      </c>
      <c r="U33" s="2">
        <v>38811.52093</v>
      </c>
      <c r="V33" s="2">
        <v>7733.9842</v>
      </c>
      <c r="W33" s="2">
        <f t="shared" si="4"/>
        <v>105717.69848</v>
      </c>
      <c r="Y33" s="3">
        <v>1989</v>
      </c>
      <c r="Z33" s="3">
        <v>843.7476027397261</v>
      </c>
      <c r="AA33" s="3">
        <f aca="true" t="shared" si="8" ref="AA33:AA45">Z33*8760</f>
        <v>7391229</v>
      </c>
    </row>
    <row r="34" spans="1:27" ht="13.5">
      <c r="A34" s="4">
        <v>1960</v>
      </c>
      <c r="B34" s="2">
        <v>502.22739547716895</v>
      </c>
      <c r="C34" s="2">
        <v>776.9632848173516</v>
      </c>
      <c r="D34" s="2">
        <v>214.65260238584474</v>
      </c>
      <c r="E34" s="2">
        <v>167.36739529908675</v>
      </c>
      <c r="F34" s="2">
        <v>494.3646564646119</v>
      </c>
      <c r="G34" s="2">
        <v>499.9353417522831</v>
      </c>
      <c r="H34" s="2">
        <v>38.12848151598173</v>
      </c>
      <c r="I34" s="2">
        <v>48.10297617351598</v>
      </c>
      <c r="J34" s="2">
        <v>52.17501360045662</v>
      </c>
      <c r="K34" s="2">
        <v>91.7709</v>
      </c>
      <c r="L34" s="2">
        <f t="shared" si="0"/>
        <v>2793.917147486301</v>
      </c>
      <c r="M34" s="2">
        <f t="shared" si="1"/>
        <v>91.6577517052575</v>
      </c>
      <c r="N34" s="2">
        <f t="shared" si="2"/>
        <v>924.0804217738563</v>
      </c>
      <c r="O34" s="2">
        <v>2520.9771689497716</v>
      </c>
      <c r="P34" s="2">
        <v>2672.6255707762557</v>
      </c>
      <c r="Q34" s="2">
        <f t="shared" si="3"/>
        <v>839.5940639269406</v>
      </c>
      <c r="R34" s="2">
        <f t="shared" si="7"/>
        <v>888.8639269406393</v>
      </c>
      <c r="S34" s="2">
        <v>28136.4962</v>
      </c>
      <c r="T34" s="2">
        <v>35711.54455</v>
      </c>
      <c r="U34" s="2">
        <v>36105.80475</v>
      </c>
      <c r="V34" s="2">
        <v>7262.04493</v>
      </c>
      <c r="W34" s="2">
        <f t="shared" si="4"/>
        <v>107215.89043</v>
      </c>
      <c r="Y34" s="3">
        <v>1990</v>
      </c>
      <c r="Z34" s="3">
        <v>1045.9691780821918</v>
      </c>
      <c r="AA34" s="3">
        <f t="shared" si="8"/>
        <v>9162690</v>
      </c>
    </row>
    <row r="35" spans="1:27" ht="13.5">
      <c r="A35" s="4">
        <v>1961</v>
      </c>
      <c r="B35" s="2">
        <v>442.63643692922375</v>
      </c>
      <c r="C35" s="2">
        <v>658.4890482305937</v>
      </c>
      <c r="D35" s="2">
        <v>219.26959011187216</v>
      </c>
      <c r="E35" s="2">
        <v>124.16383463584475</v>
      </c>
      <c r="F35" s="2">
        <v>408.42575092922374</v>
      </c>
      <c r="G35" s="2">
        <v>425.3846639554794</v>
      </c>
      <c r="H35" s="2">
        <v>45.27109575570776</v>
      </c>
      <c r="I35" s="2">
        <v>54.06206745890411</v>
      </c>
      <c r="J35" s="2">
        <v>47.959236765981736</v>
      </c>
      <c r="K35" s="2">
        <v>76.50639</v>
      </c>
      <c r="L35" s="2">
        <f t="shared" si="0"/>
        <v>2425.661724772831</v>
      </c>
      <c r="M35" s="2">
        <f t="shared" si="1"/>
        <v>77.31536960282882</v>
      </c>
      <c r="N35" s="2">
        <f t="shared" si="2"/>
        <v>822.8882697507557</v>
      </c>
      <c r="O35" s="2">
        <v>2524.8237442922373</v>
      </c>
      <c r="P35" s="2">
        <v>2663.509703196347</v>
      </c>
      <c r="Q35" s="2">
        <f t="shared" si="3"/>
        <v>840.8967351598171</v>
      </c>
      <c r="R35" s="2">
        <f t="shared" si="7"/>
        <v>885.9622488584472</v>
      </c>
      <c r="S35" s="2">
        <v>21819.81274</v>
      </c>
      <c r="T35" s="2">
        <v>27305.06364</v>
      </c>
      <c r="U35" s="2">
        <v>28146.16302</v>
      </c>
      <c r="V35" s="2">
        <v>5694.85894</v>
      </c>
      <c r="W35" s="2">
        <f t="shared" si="4"/>
        <v>82965.89834000001</v>
      </c>
      <c r="Y35" s="3">
        <v>1991</v>
      </c>
      <c r="Z35" s="3">
        <v>1120.0578424657533</v>
      </c>
      <c r="AA35" s="3">
        <f t="shared" si="8"/>
        <v>9811706.7</v>
      </c>
    </row>
    <row r="36" spans="1:27" ht="13.5">
      <c r="A36" s="4">
        <v>1962</v>
      </c>
      <c r="B36" s="2">
        <v>453.32794484931503</v>
      </c>
      <c r="C36" s="2">
        <v>677.3449272260274</v>
      </c>
      <c r="D36" s="2">
        <v>224.7060252579909</v>
      </c>
      <c r="E36" s="2">
        <v>125.75506831621004</v>
      </c>
      <c r="F36" s="2">
        <v>431.1199950068493</v>
      </c>
      <c r="G36" s="2">
        <v>455.237808576484</v>
      </c>
      <c r="H36" s="2">
        <v>35.14066513127854</v>
      </c>
      <c r="I36" s="2">
        <v>39.49372736986302</v>
      </c>
      <c r="J36" s="2">
        <v>49.51111074086758</v>
      </c>
      <c r="K36" s="2">
        <v>77.83865</v>
      </c>
      <c r="L36" s="2">
        <f t="shared" si="0"/>
        <v>2491.637272474886</v>
      </c>
      <c r="M36" s="2">
        <f t="shared" si="1"/>
        <v>79.88490817903637</v>
      </c>
      <c r="N36" s="2">
        <f t="shared" si="2"/>
        <v>819.1736246837808</v>
      </c>
      <c r="O36" s="2">
        <v>2528.670319634703</v>
      </c>
      <c r="P36" s="2">
        <v>2654.3938356164385</v>
      </c>
      <c r="Q36" s="2">
        <f t="shared" si="3"/>
        <v>842.1994063926942</v>
      </c>
      <c r="R36" s="2">
        <f t="shared" si="7"/>
        <v>883.0605707762559</v>
      </c>
      <c r="S36" s="2">
        <v>24559.63501</v>
      </c>
      <c r="T36" s="2">
        <v>30202.19713</v>
      </c>
      <c r="U36" s="2">
        <v>28642.75934</v>
      </c>
      <c r="V36" s="2">
        <v>6131.26206</v>
      </c>
      <c r="W36" s="2">
        <f t="shared" si="4"/>
        <v>89535.85354</v>
      </c>
      <c r="Y36" s="3">
        <v>1992</v>
      </c>
      <c r="Z36" s="3">
        <v>878.43555955755</v>
      </c>
      <c r="AA36" s="3">
        <f t="shared" si="8"/>
        <v>7695095.501724139</v>
      </c>
    </row>
    <row r="37" spans="1:27" ht="13.5">
      <c r="A37" s="4">
        <v>1963</v>
      </c>
      <c r="B37" s="2">
        <v>462.5764412100457</v>
      </c>
      <c r="C37" s="2">
        <v>702.9274008276255</v>
      </c>
      <c r="D37" s="2">
        <v>218.6128745742009</v>
      </c>
      <c r="E37" s="2">
        <v>142.45013734246575</v>
      </c>
      <c r="F37" s="2">
        <v>445.18685074315067</v>
      </c>
      <c r="G37" s="2">
        <v>452.6049282968036</v>
      </c>
      <c r="H37" s="2">
        <v>40.14823652968037</v>
      </c>
      <c r="I37" s="2">
        <v>43.63350576598173</v>
      </c>
      <c r="J37" s="2">
        <v>51.54183723059361</v>
      </c>
      <c r="K37" s="2">
        <v>82.44585</v>
      </c>
      <c r="L37" s="2">
        <f t="shared" si="0"/>
        <v>2559.6822125205476</v>
      </c>
      <c r="M37" s="2">
        <f t="shared" si="1"/>
        <v>82.53504303131002</v>
      </c>
      <c r="N37" s="2">
        <f t="shared" si="2"/>
        <v>853.9813789849007</v>
      </c>
      <c r="O37" s="2">
        <v>2532.516894977169</v>
      </c>
      <c r="P37" s="2">
        <v>2645.2779680365297</v>
      </c>
      <c r="Q37" s="2">
        <f t="shared" si="3"/>
        <v>843.5020776255707</v>
      </c>
      <c r="R37" s="2">
        <f t="shared" si="7"/>
        <v>880.1588926940638</v>
      </c>
      <c r="S37" s="2">
        <v>27767.82709</v>
      </c>
      <c r="T37" s="2">
        <v>35977.47961</v>
      </c>
      <c r="U37" s="2">
        <v>35123.0227</v>
      </c>
      <c r="V37" s="2">
        <v>6877.95298</v>
      </c>
      <c r="W37" s="2">
        <f t="shared" si="4"/>
        <v>105746.28238</v>
      </c>
      <c r="Y37" s="3">
        <v>1993</v>
      </c>
      <c r="Z37" s="3">
        <v>798.239524543379</v>
      </c>
      <c r="AA37" s="3">
        <f t="shared" si="8"/>
        <v>6992578.235</v>
      </c>
    </row>
    <row r="38" spans="1:27" ht="13.5">
      <c r="A38" s="4">
        <v>1964</v>
      </c>
      <c r="B38" s="2">
        <v>512.7813641552511</v>
      </c>
      <c r="C38" s="2">
        <v>766.0008276255708</v>
      </c>
      <c r="D38" s="2">
        <v>220.14575485273974</v>
      </c>
      <c r="E38" s="2">
        <v>166.80520387557078</v>
      </c>
      <c r="F38" s="2">
        <v>490.14520547945204</v>
      </c>
      <c r="G38" s="2">
        <v>502.0747948778539</v>
      </c>
      <c r="H38" s="2">
        <v>45.18571403881278</v>
      </c>
      <c r="I38" s="2">
        <v>48.59207724657534</v>
      </c>
      <c r="J38" s="2">
        <v>53.39377898515982</v>
      </c>
      <c r="K38" s="2">
        <v>89.91718</v>
      </c>
      <c r="L38" s="2">
        <f t="shared" si="0"/>
        <v>2805.1247211369864</v>
      </c>
      <c r="M38" s="2">
        <f t="shared" si="1"/>
        <v>92.09425119399499</v>
      </c>
      <c r="N38" s="2">
        <f t="shared" si="2"/>
        <v>933.9249053125457</v>
      </c>
      <c r="O38" s="2">
        <v>2536.363470319635</v>
      </c>
      <c r="P38" s="2">
        <v>2636.162100456621</v>
      </c>
      <c r="Q38" s="2">
        <f t="shared" si="3"/>
        <v>844.8047488584473</v>
      </c>
      <c r="R38" s="2">
        <f t="shared" si="7"/>
        <v>877.2572146118716</v>
      </c>
      <c r="S38" s="2">
        <v>24179.59229</v>
      </c>
      <c r="T38" s="2">
        <v>30436.39027</v>
      </c>
      <c r="U38" s="2">
        <v>34851.19812</v>
      </c>
      <c r="V38" s="2">
        <v>7071.02915</v>
      </c>
      <c r="W38" s="2">
        <f t="shared" si="4"/>
        <v>96538.20983</v>
      </c>
      <c r="Y38" s="3">
        <v>1994</v>
      </c>
      <c r="Z38" s="3">
        <v>829.2873065068494</v>
      </c>
      <c r="AA38" s="3">
        <f t="shared" si="8"/>
        <v>7264556.805000001</v>
      </c>
    </row>
    <row r="39" spans="1:27" ht="13.5">
      <c r="A39" s="4">
        <v>1965</v>
      </c>
      <c r="B39" s="2">
        <v>469.65150542237444</v>
      </c>
      <c r="C39" s="2">
        <v>698.1931506849315</v>
      </c>
      <c r="D39" s="2">
        <v>220.49123323630135</v>
      </c>
      <c r="E39" s="2">
        <v>136.6295889520548</v>
      </c>
      <c r="F39" s="2">
        <v>429.42438641552513</v>
      </c>
      <c r="G39" s="2">
        <v>460.111230022831</v>
      </c>
      <c r="H39" s="2">
        <v>39.787763986301364</v>
      </c>
      <c r="I39" s="2">
        <v>45.12628597488584</v>
      </c>
      <c r="J39" s="2">
        <v>47.78933986073059</v>
      </c>
      <c r="K39" s="2">
        <v>80.33693</v>
      </c>
      <c r="L39" s="2">
        <f t="shared" si="0"/>
        <v>2547.2044845559362</v>
      </c>
      <c r="M39" s="2">
        <f t="shared" si="1"/>
        <v>82.04907505582183</v>
      </c>
      <c r="N39" s="2">
        <f t="shared" si="2"/>
        <v>847.2059871024543</v>
      </c>
      <c r="O39" s="2">
        <v>2540.2100456621006</v>
      </c>
      <c r="P39" s="2">
        <v>2627.046232876712</v>
      </c>
      <c r="Q39" s="2">
        <f t="shared" si="3"/>
        <v>846.1074200913242</v>
      </c>
      <c r="R39" s="2">
        <f t="shared" si="7"/>
        <v>874.3555365296804</v>
      </c>
      <c r="S39" s="2">
        <v>23926.28284</v>
      </c>
      <c r="T39" s="2">
        <v>29372.06481</v>
      </c>
      <c r="U39" s="2">
        <v>27740.4726</v>
      </c>
      <c r="V39" s="2">
        <v>5608.93584</v>
      </c>
      <c r="W39" s="2">
        <f t="shared" si="4"/>
        <v>86647.75609</v>
      </c>
      <c r="Y39" s="3">
        <v>1995</v>
      </c>
      <c r="Z39" s="3">
        <v>979.0164954337899</v>
      </c>
      <c r="AA39" s="3">
        <f t="shared" si="8"/>
        <v>8576184.5</v>
      </c>
    </row>
    <row r="40" spans="1:27" ht="13.5">
      <c r="A40" s="4">
        <v>1966</v>
      </c>
      <c r="B40" s="2">
        <v>504.77726170091324</v>
      </c>
      <c r="C40" s="2">
        <v>775.6506777968036</v>
      </c>
      <c r="D40" s="2">
        <v>215.0835652134703</v>
      </c>
      <c r="E40" s="2">
        <v>164.16383597374428</v>
      </c>
      <c r="F40" s="2">
        <v>487.8923301940639</v>
      </c>
      <c r="G40" s="2">
        <v>497.88246468379</v>
      </c>
      <c r="H40" s="2">
        <v>39.179558852739724</v>
      </c>
      <c r="I40" s="2">
        <v>42.753232633561645</v>
      </c>
      <c r="J40" s="2">
        <v>48.24763774429224</v>
      </c>
      <c r="K40" s="2">
        <v>89.88736</v>
      </c>
      <c r="L40" s="2">
        <f t="shared" si="0"/>
        <v>2775.630564793379</v>
      </c>
      <c r="M40" s="2">
        <f t="shared" si="1"/>
        <v>90.94554724022342</v>
      </c>
      <c r="N40" s="2">
        <f t="shared" si="2"/>
        <v>913.0914542286415</v>
      </c>
      <c r="O40" s="2">
        <v>2544.0566210045663</v>
      </c>
      <c r="P40" s="2">
        <v>2617.9303652968038</v>
      </c>
      <c r="Q40" s="2">
        <f t="shared" si="3"/>
        <v>847.4100913242007</v>
      </c>
      <c r="R40" s="2">
        <f t="shared" si="7"/>
        <v>871.4538584474883</v>
      </c>
      <c r="S40" s="2">
        <v>27238.42896</v>
      </c>
      <c r="T40" s="2">
        <v>36645.45324</v>
      </c>
      <c r="U40" s="2">
        <v>31727.08413</v>
      </c>
      <c r="V40" s="2">
        <v>6822.46965</v>
      </c>
      <c r="W40" s="2">
        <f t="shared" si="4"/>
        <v>102433.43598000001</v>
      </c>
      <c r="Y40" s="3">
        <v>1996</v>
      </c>
      <c r="Z40" s="3">
        <v>1109.1002211069122</v>
      </c>
      <c r="AA40" s="3">
        <f t="shared" si="8"/>
        <v>9715717.936896551</v>
      </c>
    </row>
    <row r="41" spans="1:27" ht="13.5">
      <c r="A41" s="4">
        <v>1967</v>
      </c>
      <c r="B41" s="2">
        <v>479.3556221461187</v>
      </c>
      <c r="C41" s="2">
        <v>716.3115047089041</v>
      </c>
      <c r="D41" s="2">
        <v>220.5380814805936</v>
      </c>
      <c r="E41" s="2">
        <v>147.30821828767122</v>
      </c>
      <c r="F41" s="2">
        <v>451.58548087899544</v>
      </c>
      <c r="G41" s="2">
        <v>471.98110017123287</v>
      </c>
      <c r="H41" s="2">
        <v>44.958454261415525</v>
      </c>
      <c r="I41" s="2">
        <v>47.74949098515982</v>
      </c>
      <c r="J41" s="2">
        <v>50.85962582876712</v>
      </c>
      <c r="K41" s="2">
        <v>80.46878</v>
      </c>
      <c r="L41" s="2">
        <f t="shared" si="0"/>
        <v>2630.6475787488585</v>
      </c>
      <c r="M41" s="2">
        <f t="shared" si="1"/>
        <v>85.2989192316536</v>
      </c>
      <c r="N41" s="2">
        <f t="shared" si="2"/>
        <v>879.5309805435217</v>
      </c>
      <c r="O41" s="2">
        <v>2547.903196347032</v>
      </c>
      <c r="P41" s="2">
        <v>2608.814497716895</v>
      </c>
      <c r="Q41" s="2">
        <f t="shared" si="3"/>
        <v>848.7127625570777</v>
      </c>
      <c r="R41" s="2">
        <f t="shared" si="7"/>
        <v>868.552180365297</v>
      </c>
      <c r="S41" s="2">
        <v>30877.83814</v>
      </c>
      <c r="T41" s="2">
        <v>38360.83043</v>
      </c>
      <c r="U41" s="2">
        <v>35662.88726</v>
      </c>
      <c r="V41" s="2">
        <v>6961.02506</v>
      </c>
      <c r="W41" s="2">
        <f t="shared" si="4"/>
        <v>111862.58089000001</v>
      </c>
      <c r="Y41" s="3">
        <v>1997</v>
      </c>
      <c r="Z41" s="3">
        <v>1148.9733789954337</v>
      </c>
      <c r="AA41" s="3">
        <f t="shared" si="8"/>
        <v>10065006.799999999</v>
      </c>
    </row>
    <row r="42" spans="1:27" ht="13.5">
      <c r="A42" s="4">
        <v>1968</v>
      </c>
      <c r="B42" s="2">
        <v>539.3802761130137</v>
      </c>
      <c r="C42" s="2">
        <v>807.030957477169</v>
      </c>
      <c r="D42" s="2">
        <v>218.47671054680367</v>
      </c>
      <c r="E42" s="2">
        <v>177.14904127739726</v>
      </c>
      <c r="F42" s="2">
        <v>516.2764412100456</v>
      </c>
      <c r="G42" s="2">
        <v>526.8147973744292</v>
      </c>
      <c r="H42" s="2">
        <v>51.1933786609589</v>
      </c>
      <c r="I42" s="2">
        <v>56.32295278538813</v>
      </c>
      <c r="J42" s="2">
        <v>51.28597607191781</v>
      </c>
      <c r="K42" s="2">
        <v>97.19832</v>
      </c>
      <c r="L42" s="2">
        <f t="shared" si="0"/>
        <v>2943.9305315171237</v>
      </c>
      <c r="M42" s="2">
        <f t="shared" si="1"/>
        <v>97.5002977793787</v>
      </c>
      <c r="N42" s="2">
        <f t="shared" si="2"/>
        <v>981.566552072346</v>
      </c>
      <c r="O42" s="2">
        <v>2551.7497716894977</v>
      </c>
      <c r="P42" s="2">
        <v>2599.698630136986</v>
      </c>
      <c r="Q42" s="2">
        <f t="shared" si="3"/>
        <v>850.0154337899543</v>
      </c>
      <c r="R42" s="2">
        <f t="shared" si="7"/>
        <v>865.6505022831049</v>
      </c>
      <c r="S42" s="2">
        <v>26101.53467</v>
      </c>
      <c r="T42" s="2">
        <v>32377.4344</v>
      </c>
      <c r="U42" s="2">
        <v>34236.76844</v>
      </c>
      <c r="V42" s="2">
        <v>6505.55086</v>
      </c>
      <c r="W42" s="2">
        <f t="shared" si="4"/>
        <v>99221.28837000001</v>
      </c>
      <c r="Y42" s="3">
        <v>1998</v>
      </c>
      <c r="Z42" s="3">
        <v>894.5581615296803</v>
      </c>
      <c r="AA42" s="3">
        <f t="shared" si="8"/>
        <v>7836329.494999999</v>
      </c>
    </row>
    <row r="43" spans="1:27" ht="13.5">
      <c r="A43" s="4">
        <v>1969</v>
      </c>
      <c r="B43" s="2">
        <v>418.9408265570776</v>
      </c>
      <c r="C43" s="2">
        <v>630.8115118436073</v>
      </c>
      <c r="D43" s="2">
        <v>220.32986408561646</v>
      </c>
      <c r="E43" s="2">
        <v>111.6093152477169</v>
      </c>
      <c r="F43" s="2">
        <v>392.44520904794524</v>
      </c>
      <c r="G43" s="2">
        <v>423.327670163242</v>
      </c>
      <c r="H43" s="2">
        <v>42.509798514840185</v>
      </c>
      <c r="I43" s="2">
        <v>46.8299507043379</v>
      </c>
      <c r="J43" s="2">
        <v>46.45473320547945</v>
      </c>
      <c r="K43" s="2">
        <v>71.52881</v>
      </c>
      <c r="L43" s="2">
        <f t="shared" si="0"/>
        <v>2333.2588793698633</v>
      </c>
      <c r="M43" s="2">
        <f t="shared" si="1"/>
        <v>73.71657150134868</v>
      </c>
      <c r="N43" s="2">
        <f t="shared" si="2"/>
        <v>782.4308539130195</v>
      </c>
      <c r="O43" s="2">
        <v>2555.5963470319634</v>
      </c>
      <c r="P43" s="2">
        <v>2590.582762557078</v>
      </c>
      <c r="Q43" s="2">
        <f t="shared" si="3"/>
        <v>851.3181050228308</v>
      </c>
      <c r="R43" s="2">
        <f t="shared" si="7"/>
        <v>862.7488242009127</v>
      </c>
      <c r="S43" s="2">
        <v>21336.4668</v>
      </c>
      <c r="T43" s="2">
        <v>26805.41492</v>
      </c>
      <c r="U43" s="2">
        <v>27389.64172</v>
      </c>
      <c r="V43" s="2">
        <v>5518.34872</v>
      </c>
      <c r="W43" s="2">
        <f t="shared" si="4"/>
        <v>81049.87215999998</v>
      </c>
      <c r="Y43" s="3">
        <v>1999</v>
      </c>
      <c r="Z43" s="3">
        <v>1131.2604360730593</v>
      </c>
      <c r="AA43" s="3">
        <f t="shared" si="8"/>
        <v>9909841.42</v>
      </c>
    </row>
    <row r="44" spans="1:27" ht="13.5">
      <c r="A44" s="4">
        <v>1970</v>
      </c>
      <c r="B44" s="2">
        <v>488.48876997716894</v>
      </c>
      <c r="C44" s="2">
        <v>754.6821917808219</v>
      </c>
      <c r="D44" s="2">
        <v>206.52137200456622</v>
      </c>
      <c r="E44" s="2">
        <v>162.98383677739727</v>
      </c>
      <c r="F44" s="2">
        <v>467.0290382420091</v>
      </c>
      <c r="G44" s="2">
        <v>473.32191959246575</v>
      </c>
      <c r="H44" s="2">
        <v>34.76647492123288</v>
      </c>
      <c r="I44" s="2">
        <v>38.891626143835616</v>
      </c>
      <c r="J44" s="2">
        <v>50.82268367351598</v>
      </c>
      <c r="K44" s="2">
        <v>92.00893</v>
      </c>
      <c r="L44" s="2">
        <f t="shared" si="0"/>
        <v>2677.5079131130137</v>
      </c>
      <c r="M44" s="2">
        <f t="shared" si="1"/>
        <v>87.12398080426</v>
      </c>
      <c r="N44" s="2">
        <f t="shared" si="2"/>
        <v>884.7525956270434</v>
      </c>
      <c r="O44" s="2">
        <v>2559.442922374429</v>
      </c>
      <c r="P44" s="2">
        <v>2581.466894977169</v>
      </c>
      <c r="Q44" s="2">
        <f t="shared" si="3"/>
        <v>852.6207762557077</v>
      </c>
      <c r="R44" s="2">
        <f t="shared" si="7"/>
        <v>859.8471461187214</v>
      </c>
      <c r="S44" s="2">
        <v>25931.58947</v>
      </c>
      <c r="T44" s="2">
        <v>34875.04274</v>
      </c>
      <c r="U44" s="2">
        <v>37892.00811</v>
      </c>
      <c r="V44" s="2">
        <v>6662.29826</v>
      </c>
      <c r="W44" s="2">
        <f t="shared" si="4"/>
        <v>105360.93858</v>
      </c>
      <c r="Y44" s="3">
        <v>2000</v>
      </c>
      <c r="Z44" s="3">
        <v>927.4382201621792</v>
      </c>
      <c r="AA44" s="3">
        <f t="shared" si="8"/>
        <v>8124358.808620689</v>
      </c>
    </row>
    <row r="45" spans="1:27" ht="13.5">
      <c r="A45" s="4">
        <v>1971</v>
      </c>
      <c r="B45" s="2">
        <v>531.9161690216895</v>
      </c>
      <c r="C45" s="2">
        <v>856.6131421232876</v>
      </c>
      <c r="D45" s="2">
        <v>200.60520476826483</v>
      </c>
      <c r="E45" s="2">
        <v>208.70465673173516</v>
      </c>
      <c r="F45" s="2">
        <v>531.1356182226027</v>
      </c>
      <c r="G45" s="2">
        <v>516.6799978595891</v>
      </c>
      <c r="H45" s="2">
        <v>42.319380083333336</v>
      </c>
      <c r="I45" s="2">
        <v>49.40533062671233</v>
      </c>
      <c r="J45" s="2">
        <v>53.829616598173516</v>
      </c>
      <c r="K45" s="2">
        <v>104.65295</v>
      </c>
      <c r="L45" s="2">
        <f t="shared" si="0"/>
        <v>2991.2091160353884</v>
      </c>
      <c r="M45" s="2">
        <f t="shared" si="1"/>
        <v>99.34164887049494</v>
      </c>
      <c r="N45" s="2">
        <f t="shared" si="2"/>
        <v>1000.7947420277089</v>
      </c>
      <c r="O45" s="2">
        <v>2563.289497716895</v>
      </c>
      <c r="P45" s="2">
        <v>2572.35102739726</v>
      </c>
      <c r="Q45" s="2">
        <f t="shared" si="3"/>
        <v>853.9234474885843</v>
      </c>
      <c r="R45" s="2">
        <f t="shared" si="7"/>
        <v>856.9454680365293</v>
      </c>
      <c r="S45" s="2">
        <v>29279.2558</v>
      </c>
      <c r="T45" s="2">
        <v>38143.5575</v>
      </c>
      <c r="U45" s="2">
        <v>46523.20286</v>
      </c>
      <c r="V45" s="2">
        <v>7540.66772</v>
      </c>
      <c r="W45" s="2">
        <f t="shared" si="4"/>
        <v>121486.68388</v>
      </c>
      <c r="Y45" s="3">
        <v>2001</v>
      </c>
      <c r="Z45" s="3">
        <v>641.426568040525</v>
      </c>
      <c r="AA45" s="3">
        <f t="shared" si="8"/>
        <v>5618896.736034999</v>
      </c>
    </row>
    <row r="46" spans="1:27" ht="13.5">
      <c r="A46" s="4">
        <v>1972</v>
      </c>
      <c r="B46" s="2">
        <v>404.7438338333333</v>
      </c>
      <c r="C46" s="2">
        <v>615.430415239726</v>
      </c>
      <c r="D46" s="2">
        <v>219.58027433105025</v>
      </c>
      <c r="E46" s="2">
        <v>106.1249317739726</v>
      </c>
      <c r="F46" s="2">
        <v>373.94876569748857</v>
      </c>
      <c r="G46" s="2">
        <v>409.33588934132416</v>
      </c>
      <c r="H46" s="2">
        <v>48.56798692123288</v>
      </c>
      <c r="I46" s="2">
        <v>52.73489538812785</v>
      </c>
      <c r="J46" s="2">
        <v>43.200614253424654</v>
      </c>
      <c r="K46" s="2">
        <v>66.44872</v>
      </c>
      <c r="L46" s="2">
        <f t="shared" si="0"/>
        <v>2273.66760677968</v>
      </c>
      <c r="M46" s="2">
        <f t="shared" si="1"/>
        <v>71.39568021572762</v>
      </c>
      <c r="N46" s="2">
        <f t="shared" si="2"/>
        <v>773.1079219195113</v>
      </c>
      <c r="O46" s="2">
        <v>2567.1360730593606</v>
      </c>
      <c r="P46" s="2">
        <v>2563.235159817352</v>
      </c>
      <c r="Q46" s="2">
        <f t="shared" si="3"/>
        <v>855.2261187214613</v>
      </c>
      <c r="R46" s="2">
        <f t="shared" si="7"/>
        <v>854.0437899543381</v>
      </c>
      <c r="S46" s="2">
        <v>21139.28943</v>
      </c>
      <c r="T46" s="2">
        <v>26960.318</v>
      </c>
      <c r="U46" s="2">
        <v>25471.39631</v>
      </c>
      <c r="V46" s="2">
        <v>4812.94464</v>
      </c>
      <c r="W46" s="2">
        <f t="shared" si="4"/>
        <v>78383.94838</v>
      </c>
      <c r="Z46" s="3"/>
      <c r="AA46" s="3"/>
    </row>
    <row r="47" spans="1:23" ht="12.75">
      <c r="A47" s="4">
        <v>1973</v>
      </c>
      <c r="B47" s="2">
        <v>530.9786279965754</v>
      </c>
      <c r="C47" s="2">
        <v>841.0172588470319</v>
      </c>
      <c r="D47" s="2">
        <v>199.34082209703195</v>
      </c>
      <c r="E47" s="2">
        <v>201.9191767454338</v>
      </c>
      <c r="F47" s="2">
        <v>513.6939676084475</v>
      </c>
      <c r="G47" s="2">
        <v>502.4123252009132</v>
      </c>
      <c r="H47" s="2">
        <v>35.41992265525114</v>
      </c>
      <c r="I47" s="2">
        <v>37.127229093607305</v>
      </c>
      <c r="J47" s="2">
        <v>51.74951684589041</v>
      </c>
      <c r="K47" s="2">
        <v>109.62879</v>
      </c>
      <c r="L47" s="2">
        <f t="shared" si="0"/>
        <v>2913.658847090182</v>
      </c>
      <c r="M47" s="2">
        <f t="shared" si="1"/>
        <v>96.32131156992605</v>
      </c>
      <c r="N47" s="2">
        <f t="shared" si="2"/>
        <v>964.4304209745492</v>
      </c>
      <c r="O47" s="2">
        <v>2570.9826484018263</v>
      </c>
      <c r="P47" s="2">
        <v>2554.119292237443</v>
      </c>
      <c r="Q47" s="2">
        <f t="shared" si="3"/>
        <v>856.5287899543379</v>
      </c>
      <c r="R47" s="2">
        <f t="shared" si="7"/>
        <v>851.142111872146</v>
      </c>
      <c r="S47" s="2">
        <v>30392.80554</v>
      </c>
      <c r="T47" s="2">
        <v>40070.10205</v>
      </c>
      <c r="U47" s="2">
        <v>42062.55096</v>
      </c>
      <c r="V47" s="2">
        <v>7268.47893</v>
      </c>
      <c r="W47" s="2">
        <f t="shared" si="4"/>
        <v>119793.93748000001</v>
      </c>
    </row>
    <row r="48" spans="1:23" ht="12.75">
      <c r="A48" s="4">
        <v>1974</v>
      </c>
      <c r="B48" s="2">
        <v>478.47205336872145</v>
      </c>
      <c r="C48" s="2">
        <v>711.8153431792238</v>
      </c>
      <c r="D48" s="2">
        <v>210.92684967237443</v>
      </c>
      <c r="E48" s="2">
        <v>144.32191870091324</v>
      </c>
      <c r="F48" s="2">
        <v>415.84739940182646</v>
      </c>
      <c r="G48" s="2">
        <v>445.48630493835617</v>
      </c>
      <c r="H48" s="2">
        <v>50.36994249771689</v>
      </c>
      <c r="I48" s="2">
        <v>54.18988433219178</v>
      </c>
      <c r="J48" s="2">
        <v>47.01330410159817</v>
      </c>
      <c r="K48" s="2">
        <v>84.20354</v>
      </c>
      <c r="L48" s="2">
        <f t="shared" si="0"/>
        <v>2558.4430001929227</v>
      </c>
      <c r="M48" s="2">
        <f t="shared" si="1"/>
        <v>82.4867796369033</v>
      </c>
      <c r="N48" s="2">
        <f t="shared" si="2"/>
        <v>872.4863395249727</v>
      </c>
      <c r="O48" s="2">
        <v>2574.8292237442924</v>
      </c>
      <c r="P48" s="2">
        <v>2545.003424657534</v>
      </c>
      <c r="Q48" s="2">
        <f t="shared" si="3"/>
        <v>857.8314611872144</v>
      </c>
      <c r="R48" s="2">
        <f t="shared" si="7"/>
        <v>848.2404337899538</v>
      </c>
      <c r="S48" s="2">
        <v>24889.47734</v>
      </c>
      <c r="T48" s="2">
        <v>31094.40299</v>
      </c>
      <c r="U48" s="2">
        <v>32841.64695</v>
      </c>
      <c r="V48" s="2">
        <v>6078.61691</v>
      </c>
      <c r="W48" s="2">
        <f t="shared" si="4"/>
        <v>94904.14419</v>
      </c>
    </row>
    <row r="49" spans="1:23" ht="12.75">
      <c r="A49" s="4">
        <v>1975</v>
      </c>
      <c r="B49" s="2">
        <v>531.6947916666667</v>
      </c>
      <c r="C49" s="2">
        <v>804.7021903538813</v>
      </c>
      <c r="D49" s="2">
        <v>214.5956157260274</v>
      </c>
      <c r="E49" s="2">
        <v>181.2153413972603</v>
      </c>
      <c r="F49" s="2">
        <v>516.1556167956621</v>
      </c>
      <c r="G49" s="2">
        <v>522.8172588481734</v>
      </c>
      <c r="H49" s="2">
        <v>41.82048462671233</v>
      </c>
      <c r="I49" s="2">
        <v>44.98799173744292</v>
      </c>
      <c r="J49" s="2">
        <v>53.52739302397261</v>
      </c>
      <c r="K49" s="2">
        <v>96.15664</v>
      </c>
      <c r="L49" s="2">
        <f t="shared" si="0"/>
        <v>2911.516684175799</v>
      </c>
      <c r="M49" s="2">
        <f t="shared" si="1"/>
        <v>96.23788111066126</v>
      </c>
      <c r="N49" s="2">
        <f t="shared" si="2"/>
        <v>960.5649924601987</v>
      </c>
      <c r="O49" s="2">
        <v>2578.675799086758</v>
      </c>
      <c r="P49" s="2">
        <v>2535.8875570776254</v>
      </c>
      <c r="Q49" s="2">
        <f t="shared" si="3"/>
        <v>859.1341324200913</v>
      </c>
      <c r="R49" s="2">
        <f t="shared" si="7"/>
        <v>845.3387557077625</v>
      </c>
      <c r="S49" s="2">
        <v>29850.77424</v>
      </c>
      <c r="T49" s="2">
        <v>38340.33778</v>
      </c>
      <c r="U49" s="2">
        <v>41280.93848</v>
      </c>
      <c r="V49" s="2">
        <v>7184.92973</v>
      </c>
      <c r="W49" s="2">
        <f t="shared" si="4"/>
        <v>116656.98023</v>
      </c>
    </row>
    <row r="50" spans="1:23" ht="12.75">
      <c r="A50" s="4">
        <v>1976</v>
      </c>
      <c r="B50" s="2">
        <v>440.8413723607306</v>
      </c>
      <c r="C50" s="2">
        <v>682.1854773116438</v>
      </c>
      <c r="D50" s="2">
        <v>222.8463006586758</v>
      </c>
      <c r="E50" s="2">
        <v>126.31342305365297</v>
      </c>
      <c r="F50" s="2">
        <v>416.0956175091324</v>
      </c>
      <c r="G50" s="2">
        <v>449.11040774885845</v>
      </c>
      <c r="H50" s="2">
        <v>49.001266522831045</v>
      </c>
      <c r="I50" s="2">
        <v>52.40964389155251</v>
      </c>
      <c r="J50" s="2">
        <v>44.00088693378996</v>
      </c>
      <c r="K50" s="2">
        <v>63.59115</v>
      </c>
      <c r="L50" s="2">
        <f t="shared" si="0"/>
        <v>2482.8043959908673</v>
      </c>
      <c r="M50" s="2">
        <f t="shared" si="1"/>
        <v>79.54089562203482</v>
      </c>
      <c r="N50" s="2">
        <f t="shared" si="2"/>
        <v>835.7906745017843</v>
      </c>
      <c r="O50" s="2">
        <v>2582.522374429224</v>
      </c>
      <c r="P50" s="2">
        <v>2526.771689497717</v>
      </c>
      <c r="Q50" s="2">
        <f t="shared" si="3"/>
        <v>860.4368036529679</v>
      </c>
      <c r="R50" s="2">
        <f t="shared" si="7"/>
        <v>842.4370776255704</v>
      </c>
      <c r="S50" s="2">
        <v>20680.54711</v>
      </c>
      <c r="T50" s="2">
        <v>26174.13952</v>
      </c>
      <c r="U50" s="2">
        <v>23346.5561</v>
      </c>
      <c r="V50" s="2">
        <v>4757.11925</v>
      </c>
      <c r="W50" s="2">
        <f t="shared" si="4"/>
        <v>74958.36198</v>
      </c>
    </row>
    <row r="51" spans="1:23" ht="12.75">
      <c r="A51" s="4">
        <v>1977</v>
      </c>
      <c r="B51" s="2">
        <v>389.6276737317352</v>
      </c>
      <c r="C51" s="2">
        <v>590.5728809931506</v>
      </c>
      <c r="D51" s="2">
        <v>213.0465753458904</v>
      </c>
      <c r="E51" s="2">
        <v>101.13506974200914</v>
      </c>
      <c r="F51" s="2">
        <v>352.06630279908677</v>
      </c>
      <c r="G51" s="2">
        <v>384.4084938641553</v>
      </c>
      <c r="H51" s="2">
        <v>36.02222104680365</v>
      </c>
      <c r="I51" s="2">
        <v>40.913523106164384</v>
      </c>
      <c r="J51" s="2">
        <v>48.29685761073059</v>
      </c>
      <c r="K51" s="2">
        <v>80.73832</v>
      </c>
      <c r="L51" s="2">
        <f t="shared" si="0"/>
        <v>2156.089598239726</v>
      </c>
      <c r="M51" s="2">
        <f t="shared" si="1"/>
        <v>66.81638926354863</v>
      </c>
      <c r="N51" s="2">
        <f t="shared" si="2"/>
        <v>728.0693445389531</v>
      </c>
      <c r="O51" s="2">
        <v>2586.3689497716896</v>
      </c>
      <c r="P51" s="2">
        <v>2517.655821917808</v>
      </c>
      <c r="Q51" s="2">
        <f t="shared" si="3"/>
        <v>861.7394748858449</v>
      </c>
      <c r="R51" s="2">
        <f t="shared" si="7"/>
        <v>839.5353995433792</v>
      </c>
      <c r="S51" s="2">
        <v>22743.61645</v>
      </c>
      <c r="T51" s="2">
        <v>28518.14368</v>
      </c>
      <c r="U51" s="2">
        <v>31773.85834</v>
      </c>
      <c r="V51" s="2">
        <v>6307.98065</v>
      </c>
      <c r="W51" s="2">
        <f t="shared" si="4"/>
        <v>89343.59912</v>
      </c>
    </row>
    <row r="52" spans="1:23" ht="12.75">
      <c r="A52" s="4">
        <v>1978</v>
      </c>
      <c r="B52" s="2">
        <v>388.2706852888128</v>
      </c>
      <c r="C52" s="2">
        <v>586.2199985730593</v>
      </c>
      <c r="D52" s="2">
        <v>217.52356236073058</v>
      </c>
      <c r="E52" s="2">
        <v>95.77890446689499</v>
      </c>
      <c r="F52" s="2">
        <v>353.924108163242</v>
      </c>
      <c r="G52" s="2">
        <v>401.4197256723744</v>
      </c>
      <c r="H52" s="2">
        <v>36.4188045696347</v>
      </c>
      <c r="I52" s="2">
        <v>39.36526703881279</v>
      </c>
      <c r="J52" s="2">
        <v>46.681643077625566</v>
      </c>
      <c r="K52" s="2">
        <v>71.62973</v>
      </c>
      <c r="L52" s="2">
        <f t="shared" si="0"/>
        <v>2165.6026992111874</v>
      </c>
      <c r="M52" s="2">
        <f t="shared" si="1"/>
        <v>67.18689440942356</v>
      </c>
      <c r="N52" s="2">
        <f t="shared" si="2"/>
        <v>722.9673598923483</v>
      </c>
      <c r="O52" s="2">
        <v>2590.2155251141553</v>
      </c>
      <c r="P52" s="2">
        <v>2508.5399543378994</v>
      </c>
      <c r="Q52" s="2">
        <f t="shared" si="3"/>
        <v>863.0421461187213</v>
      </c>
      <c r="R52" s="2">
        <f t="shared" si="7"/>
        <v>836.6337214611871</v>
      </c>
      <c r="S52" s="2">
        <v>20573.90069</v>
      </c>
      <c r="T52" s="2">
        <v>25570.74713</v>
      </c>
      <c r="U52" s="2">
        <v>27987.86462</v>
      </c>
      <c r="V52" s="2">
        <v>5244.49164</v>
      </c>
      <c r="W52" s="2">
        <f t="shared" si="4"/>
        <v>79377.00407999998</v>
      </c>
    </row>
    <row r="53" spans="1:23" ht="12.75">
      <c r="A53" s="4">
        <v>1979</v>
      </c>
      <c r="B53" s="2">
        <v>399.6156178652968</v>
      </c>
      <c r="C53" s="2">
        <v>619.7783533105023</v>
      </c>
      <c r="D53" s="2">
        <v>213.57808576027398</v>
      </c>
      <c r="E53" s="2">
        <v>106.63780768493152</v>
      </c>
      <c r="F53" s="2">
        <v>359.7021903550228</v>
      </c>
      <c r="G53" s="2">
        <v>400.8452054805936</v>
      </c>
      <c r="H53" s="2">
        <v>34.099347062785384</v>
      </c>
      <c r="I53" s="2">
        <v>36.866212888127855</v>
      </c>
      <c r="J53" s="2">
        <v>43.117449477168954</v>
      </c>
      <c r="K53" s="2">
        <v>73.84244</v>
      </c>
      <c r="L53" s="2">
        <f t="shared" si="0"/>
        <v>2214.240269884703</v>
      </c>
      <c r="M53" s="2">
        <f t="shared" si="1"/>
        <v>69.08117370609588</v>
      </c>
      <c r="N53" s="2">
        <f t="shared" si="2"/>
        <v>737.9393288983312</v>
      </c>
      <c r="O53" s="2">
        <v>2594.062100456621</v>
      </c>
      <c r="P53" s="2">
        <v>2499.424086757991</v>
      </c>
      <c r="Q53" s="2">
        <f t="shared" si="3"/>
        <v>864.344817351598</v>
      </c>
      <c r="R53" s="2">
        <f t="shared" si="7"/>
        <v>833.732043378995</v>
      </c>
      <c r="S53" s="2">
        <v>24031.02807</v>
      </c>
      <c r="T53" s="2">
        <v>35065.08924</v>
      </c>
      <c r="U53" s="2">
        <v>25339.38914</v>
      </c>
      <c r="V53" s="2">
        <v>5675.8927</v>
      </c>
      <c r="W53" s="2">
        <f t="shared" si="4"/>
        <v>90111.39915</v>
      </c>
    </row>
    <row r="54" spans="1:23" ht="12.75">
      <c r="A54" s="4">
        <v>1980</v>
      </c>
      <c r="B54" s="2">
        <v>488.4331531826484</v>
      </c>
      <c r="C54" s="2">
        <v>740.5331478310502</v>
      </c>
      <c r="D54" s="2">
        <v>215.2383579497717</v>
      </c>
      <c r="E54" s="2">
        <v>155.37698567922376</v>
      </c>
      <c r="F54" s="2">
        <v>469.62602382990866</v>
      </c>
      <c r="G54" s="2">
        <v>487.71178296232875</v>
      </c>
      <c r="H54" s="2">
        <v>40.06207325684932</v>
      </c>
      <c r="I54" s="2">
        <v>45.660635611872145</v>
      </c>
      <c r="J54" s="2">
        <v>46.31968921689498</v>
      </c>
      <c r="K54" s="2">
        <v>86.7358</v>
      </c>
      <c r="L54" s="2">
        <f t="shared" si="0"/>
        <v>2688.9618495205477</v>
      </c>
      <c r="M54" s="2">
        <f t="shared" si="1"/>
        <v>87.57007534191354</v>
      </c>
      <c r="N54" s="2">
        <f t="shared" si="2"/>
        <v>886.877840982984</v>
      </c>
      <c r="O54" s="2">
        <v>2597.9086757990867</v>
      </c>
      <c r="P54" s="2">
        <v>2490.3082191780823</v>
      </c>
      <c r="Q54" s="2">
        <f t="shared" si="3"/>
        <v>865.6474885844749</v>
      </c>
      <c r="R54" s="2">
        <f t="shared" si="7"/>
        <v>830.8303652968036</v>
      </c>
      <c r="S54" s="2">
        <v>26969.24194</v>
      </c>
      <c r="T54" s="2">
        <v>33906.49281</v>
      </c>
      <c r="U54" s="2">
        <v>32509.03328</v>
      </c>
      <c r="V54" s="2">
        <v>6454.19875</v>
      </c>
      <c r="W54" s="2">
        <f t="shared" si="4"/>
        <v>99838.96678</v>
      </c>
    </row>
    <row r="55" spans="1:23" ht="12.75">
      <c r="A55" s="4">
        <v>1981</v>
      </c>
      <c r="B55" s="2">
        <v>511.68739654680365</v>
      </c>
      <c r="C55" s="2">
        <v>786.0304116723744</v>
      </c>
      <c r="D55" s="2">
        <v>214.406574630137</v>
      </c>
      <c r="E55" s="2">
        <v>165.53780813127852</v>
      </c>
      <c r="F55" s="2">
        <v>472.86629922945207</v>
      </c>
      <c r="G55" s="2">
        <v>499.6501391267123</v>
      </c>
      <c r="H55" s="2">
        <v>41.69088753538813</v>
      </c>
      <c r="I55" s="2">
        <v>44.33282827511416</v>
      </c>
      <c r="J55" s="2">
        <v>50.03885648515981</v>
      </c>
      <c r="K55" s="2">
        <v>93.50785</v>
      </c>
      <c r="L55" s="2">
        <f t="shared" si="0"/>
        <v>2786.2412016324197</v>
      </c>
      <c r="M55" s="2">
        <f t="shared" si="1"/>
        <v>91.35879793120925</v>
      </c>
      <c r="N55" s="2">
        <f t="shared" si="2"/>
        <v>924.3847724158103</v>
      </c>
      <c r="O55" s="2">
        <v>2601.7552511415524</v>
      </c>
      <c r="P55" s="2">
        <v>2481.1923515981734</v>
      </c>
      <c r="Q55" s="2">
        <f t="shared" si="3"/>
        <v>866.9501598173514</v>
      </c>
      <c r="R55" s="2">
        <f t="shared" si="7"/>
        <v>827.9286872146115</v>
      </c>
      <c r="S55" s="2">
        <v>26694.0498</v>
      </c>
      <c r="T55" s="2">
        <v>33690.53552</v>
      </c>
      <c r="U55" s="2">
        <v>33976.9845</v>
      </c>
      <c r="V55" s="2">
        <v>6857.55487</v>
      </c>
      <c r="W55" s="2">
        <f t="shared" si="4"/>
        <v>101219.12469</v>
      </c>
    </row>
    <row r="56" spans="1:23" ht="12.75">
      <c r="A56" s="4">
        <v>1982</v>
      </c>
      <c r="B56" s="2">
        <v>510.19013627283107</v>
      </c>
      <c r="C56" s="2">
        <v>763.4854844463471</v>
      </c>
      <c r="D56" s="2">
        <v>219.14164169634705</v>
      </c>
      <c r="E56" s="2">
        <v>162.67287653538813</v>
      </c>
      <c r="F56" s="2">
        <v>479.3830104885845</v>
      </c>
      <c r="G56" s="2">
        <v>502.5972638413242</v>
      </c>
      <c r="H56" s="2">
        <v>43.27074749429224</v>
      </c>
      <c r="I56" s="2">
        <v>46.643555801369864</v>
      </c>
      <c r="J56" s="2">
        <v>50.760786333333336</v>
      </c>
      <c r="K56" s="2">
        <v>86.27513</v>
      </c>
      <c r="L56" s="2">
        <f t="shared" si="0"/>
        <v>2778.1455029098174</v>
      </c>
      <c r="M56" s="2">
        <f t="shared" si="1"/>
        <v>91.04349611267759</v>
      </c>
      <c r="N56" s="2">
        <f t="shared" si="2"/>
        <v>920.9170802218082</v>
      </c>
      <c r="O56" s="2">
        <v>2605.601826484018</v>
      </c>
      <c r="P56" s="2">
        <v>2472.0764840182646</v>
      </c>
      <c r="Q56" s="2">
        <f t="shared" si="3"/>
        <v>868.2528310502285</v>
      </c>
      <c r="R56" s="2">
        <f t="shared" si="7"/>
        <v>825.0270091324203</v>
      </c>
      <c r="S56" s="2">
        <v>26733.53969</v>
      </c>
      <c r="T56" s="2">
        <v>32633.71888</v>
      </c>
      <c r="U56" s="2">
        <v>30309.21917</v>
      </c>
      <c r="V56" s="2">
        <v>5799.5946</v>
      </c>
      <c r="W56" s="2">
        <f t="shared" si="4"/>
        <v>95476.07234</v>
      </c>
    </row>
    <row r="57" spans="1:23" ht="12.75">
      <c r="A57" s="4">
        <v>1983</v>
      </c>
      <c r="B57" s="2">
        <v>470.42055329680363</v>
      </c>
      <c r="C57" s="2">
        <v>714.3013627283106</v>
      </c>
      <c r="D57" s="2">
        <v>218.5312339497717</v>
      </c>
      <c r="E57" s="2">
        <v>136.571508010274</v>
      </c>
      <c r="F57" s="2">
        <v>436.2432915958904</v>
      </c>
      <c r="G57" s="2">
        <v>472.5082173949771</v>
      </c>
      <c r="H57" s="2">
        <v>42.60071940525114</v>
      </c>
      <c r="I57" s="2">
        <v>46.99162770319634</v>
      </c>
      <c r="J57" s="2">
        <v>50.8241986826484</v>
      </c>
      <c r="K57" s="2">
        <v>81.32319</v>
      </c>
      <c r="L57" s="2">
        <f t="shared" si="0"/>
        <v>2588.992712767123</v>
      </c>
      <c r="M57" s="2">
        <f t="shared" si="1"/>
        <v>83.6765941619143</v>
      </c>
      <c r="N57" s="2">
        <f t="shared" si="2"/>
        <v>862.1305899408538</v>
      </c>
      <c r="O57" s="2">
        <v>2609.448401826484</v>
      </c>
      <c r="P57" s="2">
        <v>2462.9606164383563</v>
      </c>
      <c r="Q57" s="2">
        <f t="shared" si="3"/>
        <v>869.5555022831049</v>
      </c>
      <c r="R57" s="2">
        <f t="shared" si="7"/>
        <v>822.1253310502282</v>
      </c>
      <c r="S57" s="2">
        <v>26524.50263</v>
      </c>
      <c r="T57" s="2">
        <v>32933.53943</v>
      </c>
      <c r="U57" s="2">
        <v>34345.37262</v>
      </c>
      <c r="V57" s="2">
        <v>6549.90707</v>
      </c>
      <c r="W57" s="2">
        <f t="shared" si="4"/>
        <v>100353.32174999999</v>
      </c>
    </row>
    <row r="58" spans="1:23" ht="12.75">
      <c r="A58" s="4">
        <v>1984</v>
      </c>
      <c r="B58" s="2">
        <v>412.2449343607306</v>
      </c>
      <c r="C58" s="2">
        <v>627.1819206621004</v>
      </c>
      <c r="D58" s="2">
        <v>216.5947934520548</v>
      </c>
      <c r="E58" s="2">
        <v>104.46328838470319</v>
      </c>
      <c r="F58" s="2">
        <v>367.1693136426941</v>
      </c>
      <c r="G58" s="2">
        <v>412.3268496723744</v>
      </c>
      <c r="H58" s="2">
        <v>44.52871985502283</v>
      </c>
      <c r="I58" s="2">
        <v>45.806405793379</v>
      </c>
      <c r="J58" s="2">
        <v>44.337919610730594</v>
      </c>
      <c r="K58" s="2">
        <v>69.32723</v>
      </c>
      <c r="L58" s="2">
        <f t="shared" si="0"/>
        <v>2274.65414543379</v>
      </c>
      <c r="M58" s="2">
        <f t="shared" si="1"/>
        <v>71.43410277100678</v>
      </c>
      <c r="N58" s="2">
        <f t="shared" si="2"/>
        <v>766.9647737133538</v>
      </c>
      <c r="O58" s="2">
        <v>2613.2949771689496</v>
      </c>
      <c r="P58" s="2">
        <v>2453.8447488584475</v>
      </c>
      <c r="Q58" s="2">
        <f t="shared" si="3"/>
        <v>870.8581735159814</v>
      </c>
      <c r="R58" s="2">
        <f t="shared" si="7"/>
        <v>819.223652968036</v>
      </c>
      <c r="S58" s="2">
        <v>22418.78747</v>
      </c>
      <c r="T58" s="2">
        <v>27910.35687</v>
      </c>
      <c r="U58" s="2">
        <v>26837.84956</v>
      </c>
      <c r="V58" s="2">
        <v>5418.82793</v>
      </c>
      <c r="W58" s="2">
        <f t="shared" si="4"/>
        <v>82585.82183</v>
      </c>
    </row>
    <row r="59" spans="1:23" ht="12.75">
      <c r="A59" s="4">
        <v>1985</v>
      </c>
      <c r="B59" s="2">
        <v>435.4334296518265</v>
      </c>
      <c r="C59" s="2">
        <v>658.2531571061644</v>
      </c>
      <c r="D59" s="2">
        <v>216.20356200228312</v>
      </c>
      <c r="E59" s="2">
        <v>119.24274066438356</v>
      </c>
      <c r="F59" s="2">
        <v>406.7750686712329</v>
      </c>
      <c r="G59" s="2">
        <v>443.97671054566206</v>
      </c>
      <c r="H59" s="2">
        <v>36.3942988173516</v>
      </c>
      <c r="I59" s="2">
        <v>40.149064018264845</v>
      </c>
      <c r="J59" s="2">
        <v>45.913589826484014</v>
      </c>
      <c r="K59" s="2">
        <v>77.24698</v>
      </c>
      <c r="L59" s="2">
        <f t="shared" si="0"/>
        <v>2402.341621303653</v>
      </c>
      <c r="M59" s="2">
        <f t="shared" si="1"/>
        <v>76.40712544946747</v>
      </c>
      <c r="N59" s="2">
        <f t="shared" si="2"/>
        <v>791.7917750169954</v>
      </c>
      <c r="O59" s="2">
        <v>2617.1415525114157</v>
      </c>
      <c r="P59" s="2">
        <v>2444.7288812785387</v>
      </c>
      <c r="Q59" s="2">
        <f t="shared" si="3"/>
        <v>872.1608447488585</v>
      </c>
      <c r="R59" s="2">
        <f t="shared" si="7"/>
        <v>816.3219748858447</v>
      </c>
      <c r="S59" s="2">
        <v>25110.0959</v>
      </c>
      <c r="T59" s="2">
        <v>31168.0213</v>
      </c>
      <c r="U59" s="2">
        <v>28556.33813</v>
      </c>
      <c r="V59" s="2">
        <v>5894.13923</v>
      </c>
      <c r="W59" s="2">
        <f t="shared" si="4"/>
        <v>90728.59456</v>
      </c>
    </row>
    <row r="60" spans="1:23" ht="12.75">
      <c r="A60" s="4">
        <v>1986</v>
      </c>
      <c r="B60" s="2">
        <v>408.73862906735155</v>
      </c>
      <c r="C60" s="2">
        <v>620.8268514554794</v>
      </c>
      <c r="D60" s="2">
        <v>216.74027361757993</v>
      </c>
      <c r="E60" s="2">
        <v>104.93780723972603</v>
      </c>
      <c r="F60" s="2">
        <v>364.389315783105</v>
      </c>
      <c r="G60" s="2">
        <v>410.24876926369865</v>
      </c>
      <c r="H60" s="2">
        <v>41.13399251598174</v>
      </c>
      <c r="I60" s="2">
        <v>46.417180590182646</v>
      </c>
      <c r="J60" s="2">
        <v>45.080321819634705</v>
      </c>
      <c r="K60" s="2">
        <v>66.60532</v>
      </c>
      <c r="L60" s="2">
        <f t="shared" si="0"/>
        <v>2258.51314135274</v>
      </c>
      <c r="M60" s="2">
        <f t="shared" si="1"/>
        <v>70.80546179583396</v>
      </c>
      <c r="N60" s="2">
        <f t="shared" si="2"/>
        <v>761.3157709243173</v>
      </c>
      <c r="O60" s="2">
        <v>2620.9881278538815</v>
      </c>
      <c r="P60" s="2">
        <v>2435.6130136986303</v>
      </c>
      <c r="Q60" s="2">
        <f t="shared" si="3"/>
        <v>873.463515981735</v>
      </c>
      <c r="R60" s="2">
        <f t="shared" si="7"/>
        <v>813.4202968036526</v>
      </c>
      <c r="S60" s="2">
        <v>23036.94513</v>
      </c>
      <c r="T60" s="2">
        <v>29177.55164</v>
      </c>
      <c r="U60" s="2">
        <v>26321.6598</v>
      </c>
      <c r="V60" s="2">
        <v>5698.47243</v>
      </c>
      <c r="W60" s="2">
        <f t="shared" si="4"/>
        <v>84234.62899999999</v>
      </c>
    </row>
    <row r="61" spans="1:23" ht="12.75">
      <c r="A61" s="4">
        <v>1987</v>
      </c>
      <c r="B61" s="2">
        <v>376.5380850456621</v>
      </c>
      <c r="C61" s="2">
        <v>565.0169877283105</v>
      </c>
      <c r="D61" s="2">
        <v>217.7328749303653</v>
      </c>
      <c r="E61" s="2">
        <v>84.72082218607306</v>
      </c>
      <c r="F61" s="2">
        <v>336.44328802968033</v>
      </c>
      <c r="G61" s="2">
        <v>392.755067423516</v>
      </c>
      <c r="H61" s="2">
        <v>36.42672381050229</v>
      </c>
      <c r="I61" s="2">
        <v>41.073792899543385</v>
      </c>
      <c r="J61" s="2">
        <v>41.115507276255705</v>
      </c>
      <c r="K61" s="2">
        <v>59.87269</v>
      </c>
      <c r="L61" s="2">
        <f>SUM(B61:J61)</f>
        <v>2091.823149329909</v>
      </c>
      <c r="M61" s="2">
        <f t="shared" si="1"/>
        <v>64.31341467097086</v>
      </c>
      <c r="N61" s="2">
        <f>0.313*B61+0.389*C61+0.5*D61+0.75*E61+0.108*F61+0.08*G61+H61+I61+J61</f>
        <v>696.4273874377307</v>
      </c>
      <c r="O61" s="2">
        <v>2624.834703196347</v>
      </c>
      <c r="P61" s="2">
        <v>2426.4971461187215</v>
      </c>
      <c r="Q61" s="2">
        <f t="shared" si="3"/>
        <v>874.7661872146119</v>
      </c>
      <c r="R61" s="2">
        <f t="shared" si="7"/>
        <v>810.5186187214614</v>
      </c>
      <c r="S61" s="2">
        <v>20487.71156</v>
      </c>
      <c r="T61" s="2">
        <v>26773.67872</v>
      </c>
      <c r="U61" s="2">
        <v>24308.7551</v>
      </c>
      <c r="V61" s="2">
        <v>5283.09615</v>
      </c>
      <c r="W61" s="2">
        <f t="shared" si="4"/>
        <v>76853.24153</v>
      </c>
    </row>
    <row r="62" spans="1:14" ht="12.75">
      <c r="A62" s="4">
        <v>1988</v>
      </c>
      <c r="N62" s="2">
        <v>862.1423041894353</v>
      </c>
    </row>
    <row r="63" spans="1:14" ht="12.75">
      <c r="A63" s="4">
        <v>1989</v>
      </c>
      <c r="N63" s="2">
        <v>843.7476027397261</v>
      </c>
    </row>
    <row r="64" spans="1:14" ht="12.75">
      <c r="A64" s="4">
        <v>1990</v>
      </c>
      <c r="N64" s="2">
        <v>1045.9691780821918</v>
      </c>
    </row>
    <row r="65" spans="1:17" ht="12.75">
      <c r="A65" s="4">
        <v>1991</v>
      </c>
      <c r="N65" s="2">
        <v>1120.0578424657533</v>
      </c>
      <c r="Q65" s="8"/>
    </row>
    <row r="66" spans="1:17" ht="12.75">
      <c r="A66" s="4">
        <v>1992</v>
      </c>
      <c r="N66" s="2">
        <v>878.43555955755</v>
      </c>
      <c r="Q66" s="8"/>
    </row>
    <row r="67" spans="1:17" ht="12.75">
      <c r="A67" s="4">
        <v>1993</v>
      </c>
      <c r="N67" s="2">
        <v>798.239524543379</v>
      </c>
      <c r="Q67" s="8"/>
    </row>
    <row r="68" spans="1:17" ht="12.75">
      <c r="A68" s="4">
        <v>1994</v>
      </c>
      <c r="N68" s="2">
        <v>829.2873065068494</v>
      </c>
      <c r="Q68" s="8"/>
    </row>
    <row r="69" spans="1:17" ht="12.75">
      <c r="A69" s="4">
        <v>1995</v>
      </c>
      <c r="N69" s="2">
        <v>979.0164954337899</v>
      </c>
      <c r="Q69" s="8"/>
    </row>
    <row r="70" spans="1:17" ht="12.75">
      <c r="A70" s="4">
        <v>1996</v>
      </c>
      <c r="N70" s="2">
        <v>1109.1002211069122</v>
      </c>
      <c r="Q70" s="8"/>
    </row>
    <row r="71" spans="1:17" ht="12.75">
      <c r="A71" s="4">
        <v>1997</v>
      </c>
      <c r="N71" s="2">
        <v>1148.9733789954337</v>
      </c>
      <c r="Q71" s="8"/>
    </row>
    <row r="72" spans="1:17" ht="12.75">
      <c r="A72" s="4">
        <v>1998</v>
      </c>
      <c r="N72" s="2">
        <v>894.5581615296803</v>
      </c>
      <c r="Q72" s="8"/>
    </row>
    <row r="73" spans="1:17" ht="12.75">
      <c r="A73" s="4">
        <v>1999</v>
      </c>
      <c r="N73" s="2">
        <v>1131.2604360730593</v>
      </c>
      <c r="Q73" s="8"/>
    </row>
    <row r="74" spans="1:17" ht="12.75">
      <c r="A74" s="4">
        <v>2000</v>
      </c>
      <c r="N74" s="2">
        <v>927.4382201621792</v>
      </c>
      <c r="Q74" s="8"/>
    </row>
    <row r="75" spans="1:17" ht="12.75">
      <c r="A75" s="4">
        <v>2001</v>
      </c>
      <c r="N75" s="2">
        <v>641.426568040525</v>
      </c>
      <c r="Q75" s="8"/>
    </row>
    <row r="76" ht="12.75">
      <c r="Q76" s="8"/>
    </row>
    <row r="77" ht="12.75">
      <c r="Q77" s="8"/>
    </row>
    <row r="78" ht="12.75">
      <c r="Q78" s="8"/>
    </row>
    <row r="138" ht="12.75">
      <c r="A138" s="2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&amp;L&amp;B&amp;08BA040860033/&amp;A/07771-0089-000000&amp;R&amp;B&amp;08&amp;D/&amp;T/Excel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Dubin Excel Exhibits</dc:title>
  <dc:subject>11</dc:subject>
  <dc:creator>Platt, Brian</dc:creator>
  <cp:keywords>07771-0089-000000</cp:keywords>
  <dc:description/>
  <cp:lastModifiedBy>No Name</cp:lastModifiedBy>
  <cp:lastPrinted>2004-03-31T18:38:12Z</cp:lastPrinted>
  <dcterms:created xsi:type="dcterms:W3CDTF">2004-03-10T01:01:14Z</dcterms:created>
  <dcterms:modified xsi:type="dcterms:W3CDTF">2004-03-25T21:48:25Z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Dubin Excel Exhibits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11</vt:lpwstr>
  </property>
  <property fmtid="{D5CDD505-2E9C-101B-9397-08002B2CF9AE}" pid="19" name="typist">
    <vt:lpwstr>Platt, Brian</vt:lpwstr>
  </property>
  <property fmtid="{D5CDD505-2E9C-101B-9397-08002B2CF9AE}" pid="20" name="filename">
    <vt:lpwstr>BA040860.033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