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D1460D17-727F-41A1-B662-31BC15F4306A}" xr6:coauthVersionLast="47" xr6:coauthVersionMax="47" xr10:uidLastSave="{00000000-0000-0000-0000-000000000000}"/>
  <bookViews>
    <workbookView xWindow="-120" yWindow="480" windowWidth="19440" windowHeight="15000" tabRatio="914" xr2:uid="{00000000-000D-0000-FFFF-FFFF00000000}"/>
  </bookViews>
  <sheets>
    <sheet name="14.7" sheetId="5" r:id="rId1"/>
    <sheet name="14.7.1" sheetId="3" r:id="rId2"/>
    <sheet name="14.7.2" sheetId="2" r:id="rId3"/>
    <sheet name="14.7.3" sheetId="51" r:id="rId4"/>
    <sheet name="14.7.4" sheetId="40" r:id="rId5"/>
    <sheet name="14.7.5" sheetId="55" r:id="rId6"/>
    <sheet name="14.7.6" sheetId="41" r:id="rId7"/>
  </sheets>
  <definedNames>
    <definedName name="_xlnm.Print_Area" localSheetId="0">'14.7'!$A$1:$J$61</definedName>
    <definedName name="_xlnm.Print_Area" localSheetId="2">'14.7.2'!$A$1:$H$20</definedName>
    <definedName name="_xlnm.Print_Area" localSheetId="3">'14.7.3'!$A$1:$G$9</definedName>
    <definedName name="_xlnm.Print_Area" localSheetId="4">'14.7.4'!$A$1:$G$55</definedName>
    <definedName name="_xlnm.Print_Area" localSheetId="5">'14.7.5'!$A$1:$G$55</definedName>
    <definedName name="_xlnm.Print_Area" localSheetId="6">'14.7.6'!$A$1:$G$54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E12" i="3" s="1"/>
  <c r="F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D11" i="3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D10" i="3" l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16" i="2"/>
  <c r="F15" i="2"/>
  <c r="G15" i="2" s="1"/>
  <c r="F14" i="2"/>
  <c r="F13" i="2"/>
  <c r="C51" i="41" l="1"/>
  <c r="C38" i="41"/>
  <c r="C25" i="41"/>
  <c r="C12" i="41"/>
  <c r="C52" i="55"/>
  <c r="C39" i="55"/>
  <c r="C26" i="55"/>
  <c r="C13" i="55"/>
  <c r="C52" i="40"/>
  <c r="C39" i="40"/>
  <c r="C26" i="40"/>
  <c r="C13" i="40"/>
  <c r="G14" i="2"/>
  <c r="G16" i="2" l="1"/>
  <c r="G19" i="2" s="1"/>
  <c r="G13" i="2"/>
  <c r="G95" i="2"/>
  <c r="I42" i="5" l="1"/>
  <c r="I44" i="5" l="1"/>
  <c r="I36" i="5" l="1"/>
  <c r="I38" i="5"/>
  <c r="F8" i="51" l="1"/>
  <c r="G17" i="2" l="1"/>
  <c r="E7" i="3"/>
  <c r="E36" i="3"/>
  <c r="E35" i="3"/>
  <c r="G20" i="2" l="1"/>
  <c r="F7" i="3"/>
  <c r="E34" i="3"/>
  <c r="L51" i="55"/>
  <c r="K51" i="55"/>
  <c r="D51" i="55" s="1"/>
  <c r="L50" i="55"/>
  <c r="K50" i="55"/>
  <c r="L49" i="55"/>
  <c r="K49" i="55"/>
  <c r="L48" i="55"/>
  <c r="K48" i="55"/>
  <c r="L47" i="55"/>
  <c r="K47" i="55"/>
  <c r="L46" i="55"/>
  <c r="K46" i="55"/>
  <c r="L45" i="55"/>
  <c r="K45" i="55"/>
  <c r="L44" i="55"/>
  <c r="K44" i="55"/>
  <c r="L43" i="55"/>
  <c r="K43" i="55"/>
  <c r="L42" i="55"/>
  <c r="K42" i="55"/>
  <c r="D42" i="55" s="1"/>
  <c r="L41" i="55"/>
  <c r="K41" i="55"/>
  <c r="L40" i="55"/>
  <c r="K40" i="55"/>
  <c r="L38" i="55"/>
  <c r="K38" i="55"/>
  <c r="L37" i="55"/>
  <c r="K37" i="55"/>
  <c r="L36" i="55"/>
  <c r="K36" i="55"/>
  <c r="L35" i="55"/>
  <c r="K35" i="55"/>
  <c r="L34" i="55"/>
  <c r="K34" i="55"/>
  <c r="L33" i="55"/>
  <c r="K33" i="55"/>
  <c r="L32" i="55"/>
  <c r="K32" i="55"/>
  <c r="L31" i="55"/>
  <c r="K31" i="55"/>
  <c r="L30" i="55"/>
  <c r="K30" i="55"/>
  <c r="L29" i="55"/>
  <c r="K29" i="55"/>
  <c r="L28" i="55"/>
  <c r="K28" i="55"/>
  <c r="L27" i="55"/>
  <c r="K27" i="55"/>
  <c r="L25" i="55"/>
  <c r="K25" i="55"/>
  <c r="L24" i="55"/>
  <c r="K24" i="55"/>
  <c r="L23" i="55"/>
  <c r="K23" i="55"/>
  <c r="L22" i="55"/>
  <c r="K22" i="55"/>
  <c r="L21" i="55"/>
  <c r="K21" i="55"/>
  <c r="L20" i="55"/>
  <c r="K20" i="55"/>
  <c r="L19" i="55"/>
  <c r="K19" i="55"/>
  <c r="L18" i="55"/>
  <c r="K18" i="55"/>
  <c r="L17" i="55"/>
  <c r="K17" i="55"/>
  <c r="L16" i="55"/>
  <c r="K16" i="55"/>
  <c r="L15" i="55"/>
  <c r="K15" i="55"/>
  <c r="L14" i="55"/>
  <c r="K14" i="55"/>
  <c r="L12" i="55"/>
  <c r="K12" i="55"/>
  <c r="L11" i="55"/>
  <c r="K11" i="55"/>
  <c r="L10" i="55"/>
  <c r="K10" i="55"/>
  <c r="L9" i="55"/>
  <c r="K9" i="55"/>
  <c r="L8" i="55"/>
  <c r="K8" i="55"/>
  <c r="L7" i="55"/>
  <c r="K7" i="55"/>
  <c r="J21" i="5"/>
  <c r="J16" i="5"/>
  <c r="J11" i="5"/>
  <c r="G7" i="3" l="1"/>
  <c r="D25" i="55"/>
  <c r="D12" i="55"/>
  <c r="E12" i="55" s="1"/>
  <c r="F12" i="55" s="1"/>
  <c r="G12" i="55" s="1"/>
  <c r="D10" i="55"/>
  <c r="E10" i="55" s="1"/>
  <c r="D41" i="55"/>
  <c r="E41" i="55" s="1"/>
  <c r="F41" i="55" s="1"/>
  <c r="G41" i="55" s="1"/>
  <c r="D32" i="55"/>
  <c r="E32" i="55" s="1"/>
  <c r="D45" i="55"/>
  <c r="E45" i="55" s="1"/>
  <c r="D15" i="55"/>
  <c r="E15" i="55" s="1"/>
  <c r="F15" i="55" s="1"/>
  <c r="G15" i="55" s="1"/>
  <c r="D19" i="55"/>
  <c r="E19" i="55" s="1"/>
  <c r="F19" i="55" s="1"/>
  <c r="G19" i="55" s="1"/>
  <c r="D23" i="55"/>
  <c r="E23" i="55" s="1"/>
  <c r="F23" i="55" s="1"/>
  <c r="G23" i="55" s="1"/>
  <c r="D37" i="55"/>
  <c r="D28" i="55"/>
  <c r="E28" i="55" s="1"/>
  <c r="F28" i="55" s="1"/>
  <c r="G28" i="55" s="1"/>
  <c r="D49" i="55"/>
  <c r="E49" i="55" s="1"/>
  <c r="F49" i="55" s="1"/>
  <c r="G49" i="55" s="1"/>
  <c r="D46" i="55"/>
  <c r="E46" i="55" s="1"/>
  <c r="F46" i="55" s="1"/>
  <c r="G46" i="55" s="1"/>
  <c r="D36" i="55"/>
  <c r="D50" i="55"/>
  <c r="E50" i="55" s="1"/>
  <c r="F50" i="55" s="1"/>
  <c r="G50" i="55" s="1"/>
  <c r="E51" i="55"/>
  <c r="F51" i="55" s="1"/>
  <c r="G51" i="55" s="1"/>
  <c r="E25" i="55"/>
  <c r="F25" i="55" s="1"/>
  <c r="G25" i="55" s="1"/>
  <c r="E42" i="55"/>
  <c r="F42" i="55" s="1"/>
  <c r="G42" i="55" s="1"/>
  <c r="D18" i="55"/>
  <c r="D22" i="55"/>
  <c r="D38" i="55"/>
  <c r="D40" i="55"/>
  <c r="D44" i="55"/>
  <c r="F45" i="55"/>
  <c r="G45" i="55" s="1"/>
  <c r="D48" i="55"/>
  <c r="D9" i="55"/>
  <c r="D27" i="55"/>
  <c r="D31" i="55"/>
  <c r="D35" i="55"/>
  <c r="D30" i="55"/>
  <c r="D14" i="55"/>
  <c r="D34" i="55"/>
  <c r="D7" i="55"/>
  <c r="D11" i="55"/>
  <c r="D16" i="55"/>
  <c r="D20" i="55"/>
  <c r="D24" i="55"/>
  <c r="D29" i="55"/>
  <c r="D33" i="55"/>
  <c r="D43" i="55"/>
  <c r="D47" i="55"/>
  <c r="D8" i="55"/>
  <c r="D17" i="55"/>
  <c r="D21" i="55"/>
  <c r="K40" i="40"/>
  <c r="L40" i="40"/>
  <c r="K41" i="40"/>
  <c r="L41" i="40"/>
  <c r="K42" i="40"/>
  <c r="L42" i="40"/>
  <c r="K43" i="40"/>
  <c r="L43" i="40"/>
  <c r="K44" i="40"/>
  <c r="L44" i="40"/>
  <c r="K45" i="40"/>
  <c r="L45" i="40"/>
  <c r="K46" i="40"/>
  <c r="L46" i="40"/>
  <c r="K47" i="40"/>
  <c r="L47" i="40"/>
  <c r="K48" i="40"/>
  <c r="L48" i="40"/>
  <c r="K49" i="40"/>
  <c r="L49" i="40"/>
  <c r="K50" i="40"/>
  <c r="L50" i="40"/>
  <c r="K51" i="40"/>
  <c r="L51" i="40"/>
  <c r="E37" i="55" l="1"/>
  <c r="F37" i="55" s="1"/>
  <c r="G37" i="55" s="1"/>
  <c r="H7" i="3"/>
  <c r="F10" i="55"/>
  <c r="G10" i="55" s="1"/>
  <c r="F32" i="55"/>
  <c r="G32" i="55" s="1"/>
  <c r="E36" i="55"/>
  <c r="F36" i="55" s="1"/>
  <c r="G36" i="55" s="1"/>
  <c r="D40" i="40"/>
  <c r="E40" i="40" s="1"/>
  <c r="F40" i="40" s="1"/>
  <c r="G40" i="40" s="1"/>
  <c r="E35" i="55"/>
  <c r="F35" i="55" s="1"/>
  <c r="G35" i="55" s="1"/>
  <c r="E20" i="55"/>
  <c r="F20" i="55" s="1"/>
  <c r="G20" i="55" s="1"/>
  <c r="E38" i="55"/>
  <c r="F38" i="55" s="1"/>
  <c r="G38" i="55" s="1"/>
  <c r="E17" i="55"/>
  <c r="F17" i="55" s="1"/>
  <c r="G17" i="55" s="1"/>
  <c r="E27" i="55"/>
  <c r="F27" i="55" s="1"/>
  <c r="G27" i="55" s="1"/>
  <c r="E24" i="55"/>
  <c r="F24" i="55"/>
  <c r="G24" i="55" s="1"/>
  <c r="E40" i="55"/>
  <c r="F40" i="55" s="1"/>
  <c r="G40" i="55" s="1"/>
  <c r="G52" i="55" s="1"/>
  <c r="E21" i="55"/>
  <c r="F21" i="55" s="1"/>
  <c r="G21" i="55" s="1"/>
  <c r="E31" i="55"/>
  <c r="F31" i="55" s="1"/>
  <c r="G31" i="55" s="1"/>
  <c r="E16" i="55"/>
  <c r="F16" i="55"/>
  <c r="G16" i="55" s="1"/>
  <c r="E8" i="55"/>
  <c r="F8" i="55" s="1"/>
  <c r="G8" i="55" s="1"/>
  <c r="E11" i="55"/>
  <c r="F11" i="55"/>
  <c r="G11" i="55" s="1"/>
  <c r="E9" i="55"/>
  <c r="F9" i="55" s="1"/>
  <c r="G9" i="55" s="1"/>
  <c r="E22" i="55"/>
  <c r="F22" i="55" s="1"/>
  <c r="G22" i="55" s="1"/>
  <c r="E47" i="55"/>
  <c r="F47" i="55"/>
  <c r="G47" i="55" s="1"/>
  <c r="E43" i="55"/>
  <c r="F43" i="55"/>
  <c r="G43" i="55" s="1"/>
  <c r="E18" i="55"/>
  <c r="F18" i="55"/>
  <c r="G18" i="55" s="1"/>
  <c r="E33" i="55"/>
  <c r="F33" i="55" s="1"/>
  <c r="G33" i="55" s="1"/>
  <c r="E14" i="55"/>
  <c r="F14" i="55" s="1"/>
  <c r="G14" i="55" s="1"/>
  <c r="G26" i="55" s="1"/>
  <c r="E7" i="55"/>
  <c r="F7" i="55"/>
  <c r="G7" i="55" s="1"/>
  <c r="E34" i="55"/>
  <c r="F34" i="55" s="1"/>
  <c r="G34" i="55" s="1"/>
  <c r="E48" i="55"/>
  <c r="F48" i="55" s="1"/>
  <c r="G48" i="55" s="1"/>
  <c r="E29" i="55"/>
  <c r="F29" i="55" s="1"/>
  <c r="G29" i="55" s="1"/>
  <c r="E30" i="55"/>
  <c r="F30" i="55" s="1"/>
  <c r="G30" i="55" s="1"/>
  <c r="E44" i="55"/>
  <c r="F44" i="55" s="1"/>
  <c r="G44" i="55" s="1"/>
  <c r="D43" i="40"/>
  <c r="E43" i="40" s="1"/>
  <c r="D46" i="40"/>
  <c r="D51" i="40"/>
  <c r="E51" i="40" s="1"/>
  <c r="F51" i="40" s="1"/>
  <c r="G51" i="40" s="1"/>
  <c r="D47" i="40"/>
  <c r="E47" i="40" s="1"/>
  <c r="F47" i="40" s="1"/>
  <c r="G47" i="40" s="1"/>
  <c r="D50" i="40"/>
  <c r="D49" i="40"/>
  <c r="D45" i="40"/>
  <c r="D41" i="40"/>
  <c r="D42" i="40"/>
  <c r="D48" i="40"/>
  <c r="D44" i="40"/>
  <c r="G39" i="55" l="1"/>
  <c r="G13" i="55"/>
  <c r="G54" i="55" s="1"/>
  <c r="I7" i="3"/>
  <c r="F43" i="40"/>
  <c r="G43" i="40" s="1"/>
  <c r="E50" i="40"/>
  <c r="F50" i="40" s="1"/>
  <c r="G50" i="40" s="1"/>
  <c r="E46" i="40"/>
  <c r="F46" i="40" s="1"/>
  <c r="G46" i="40" s="1"/>
  <c r="E48" i="40"/>
  <c r="F48" i="40" s="1"/>
  <c r="G48" i="40" s="1"/>
  <c r="E45" i="40"/>
  <c r="F45" i="40" s="1"/>
  <c r="G45" i="40" s="1"/>
  <c r="E49" i="40"/>
  <c r="F49" i="40" s="1"/>
  <c r="G49" i="40" s="1"/>
  <c r="E44" i="40"/>
  <c r="F44" i="40" s="1"/>
  <c r="G44" i="40" s="1"/>
  <c r="E42" i="40"/>
  <c r="F42" i="40" s="1"/>
  <c r="G42" i="40" s="1"/>
  <c r="E41" i="40"/>
  <c r="F41" i="40" s="1"/>
  <c r="G41" i="40" s="1"/>
  <c r="G52" i="40" s="1"/>
  <c r="J7" i="3" l="1"/>
  <c r="K6" i="41"/>
  <c r="L6" i="41"/>
  <c r="K7" i="41"/>
  <c r="L7" i="41"/>
  <c r="K8" i="41"/>
  <c r="L8" i="41"/>
  <c r="K9" i="41"/>
  <c r="L9" i="41"/>
  <c r="K10" i="41"/>
  <c r="L10" i="41"/>
  <c r="K11" i="41"/>
  <c r="L11" i="41"/>
  <c r="K13" i="41"/>
  <c r="L13" i="41"/>
  <c r="K14" i="41"/>
  <c r="L14" i="41"/>
  <c r="K15" i="41"/>
  <c r="L15" i="41"/>
  <c r="K16" i="41"/>
  <c r="L16" i="41"/>
  <c r="K17" i="41"/>
  <c r="L17" i="41"/>
  <c r="K18" i="41"/>
  <c r="L18" i="41"/>
  <c r="K19" i="41"/>
  <c r="L19" i="41"/>
  <c r="K20" i="41"/>
  <c r="L20" i="41"/>
  <c r="K21" i="41"/>
  <c r="L21" i="41"/>
  <c r="K22" i="41"/>
  <c r="L22" i="41"/>
  <c r="K23" i="41"/>
  <c r="L23" i="41"/>
  <c r="K24" i="41"/>
  <c r="L24" i="41"/>
  <c r="K26" i="41"/>
  <c r="L26" i="41"/>
  <c r="K27" i="41"/>
  <c r="L27" i="41"/>
  <c r="K28" i="41"/>
  <c r="L28" i="41"/>
  <c r="K29" i="41"/>
  <c r="L29" i="41"/>
  <c r="K30" i="41"/>
  <c r="L30" i="41"/>
  <c r="K31" i="41"/>
  <c r="L31" i="41"/>
  <c r="K32" i="41"/>
  <c r="L32" i="41"/>
  <c r="K33" i="41"/>
  <c r="L33" i="41"/>
  <c r="K34" i="41"/>
  <c r="L34" i="41"/>
  <c r="K35" i="41"/>
  <c r="L35" i="41"/>
  <c r="K36" i="41"/>
  <c r="L36" i="41"/>
  <c r="K37" i="41"/>
  <c r="L37" i="41"/>
  <c r="K39" i="41"/>
  <c r="L39" i="41"/>
  <c r="K40" i="41"/>
  <c r="L40" i="41"/>
  <c r="K41" i="41"/>
  <c r="L41" i="41"/>
  <c r="K42" i="41"/>
  <c r="L42" i="41"/>
  <c r="K43" i="41"/>
  <c r="L43" i="41"/>
  <c r="K44" i="41"/>
  <c r="L44" i="41"/>
  <c r="K45" i="41"/>
  <c r="L45" i="41"/>
  <c r="K46" i="41"/>
  <c r="L46" i="41"/>
  <c r="K47" i="41"/>
  <c r="L47" i="41"/>
  <c r="K48" i="41"/>
  <c r="L48" i="41"/>
  <c r="K49" i="41"/>
  <c r="L49" i="41"/>
  <c r="K50" i="41"/>
  <c r="D39" i="41" s="1"/>
  <c r="E39" i="41" s="1"/>
  <c r="F39" i="41" s="1"/>
  <c r="G39" i="41" s="1"/>
  <c r="L50" i="41"/>
  <c r="K7" i="40"/>
  <c r="L7" i="40"/>
  <c r="K8" i="40"/>
  <c r="L8" i="40"/>
  <c r="K9" i="40"/>
  <c r="L9" i="40"/>
  <c r="K10" i="40"/>
  <c r="L10" i="40"/>
  <c r="K11" i="40"/>
  <c r="L11" i="40"/>
  <c r="K12" i="40"/>
  <c r="L12" i="40"/>
  <c r="K14" i="40"/>
  <c r="L14" i="40"/>
  <c r="K15" i="40"/>
  <c r="L15" i="40"/>
  <c r="K16" i="40"/>
  <c r="L16" i="40"/>
  <c r="K17" i="40"/>
  <c r="L17" i="40"/>
  <c r="K18" i="40"/>
  <c r="L18" i="40"/>
  <c r="K19" i="40"/>
  <c r="L19" i="40"/>
  <c r="K20" i="40"/>
  <c r="L20" i="40"/>
  <c r="K21" i="40"/>
  <c r="L21" i="40"/>
  <c r="K22" i="40"/>
  <c r="L22" i="40"/>
  <c r="K23" i="40"/>
  <c r="L23" i="40"/>
  <c r="K24" i="40"/>
  <c r="L24" i="40"/>
  <c r="K25" i="40"/>
  <c r="L25" i="40"/>
  <c r="K27" i="40"/>
  <c r="L27" i="40"/>
  <c r="K28" i="40"/>
  <c r="L28" i="40"/>
  <c r="K29" i="40"/>
  <c r="L29" i="40"/>
  <c r="K30" i="40"/>
  <c r="L30" i="40"/>
  <c r="K31" i="40"/>
  <c r="L31" i="40"/>
  <c r="K32" i="40"/>
  <c r="L32" i="40"/>
  <c r="K33" i="40"/>
  <c r="L33" i="40"/>
  <c r="K34" i="40"/>
  <c r="L34" i="40"/>
  <c r="K35" i="40"/>
  <c r="L35" i="40"/>
  <c r="K36" i="40"/>
  <c r="L36" i="40"/>
  <c r="K37" i="40"/>
  <c r="L37" i="40"/>
  <c r="K38" i="40"/>
  <c r="L38" i="40"/>
  <c r="E17" i="3" l="1"/>
  <c r="E24" i="3" s="1"/>
  <c r="E16" i="3"/>
  <c r="E23" i="3" s="1"/>
  <c r="K7" i="3"/>
  <c r="O17" i="3"/>
  <c r="D50" i="41"/>
  <c r="E50" i="41" s="1"/>
  <c r="F50" i="41" s="1"/>
  <c r="G50" i="41" s="1"/>
  <c r="D29" i="40"/>
  <c r="E29" i="40" s="1"/>
  <c r="F29" i="40" s="1"/>
  <c r="G29" i="40" s="1"/>
  <c r="D16" i="40"/>
  <c r="E16" i="40" s="1"/>
  <c r="F16" i="40" s="1"/>
  <c r="G16" i="40" s="1"/>
  <c r="D7" i="40"/>
  <c r="E7" i="40" s="1"/>
  <c r="D43" i="41"/>
  <c r="E43" i="41" s="1"/>
  <c r="F43" i="41" s="1"/>
  <c r="G43" i="41" s="1"/>
  <c r="D26" i="41"/>
  <c r="E26" i="41" s="1"/>
  <c r="F26" i="41" s="1"/>
  <c r="G26" i="41" s="1"/>
  <c r="D46" i="41"/>
  <c r="D21" i="41"/>
  <c r="E21" i="41" s="1"/>
  <c r="F21" i="41" s="1"/>
  <c r="G21" i="41" s="1"/>
  <c r="D8" i="41"/>
  <c r="E8" i="41" s="1"/>
  <c r="F8" i="41" s="1"/>
  <c r="G8" i="41" s="1"/>
  <c r="D41" i="41"/>
  <c r="E41" i="41" s="1"/>
  <c r="F41" i="41" s="1"/>
  <c r="G41" i="41" s="1"/>
  <c r="D42" i="41"/>
  <c r="D47" i="41"/>
  <c r="E47" i="41" s="1"/>
  <c r="F47" i="41" s="1"/>
  <c r="G47" i="41" s="1"/>
  <c r="D28" i="41"/>
  <c r="E28" i="41" s="1"/>
  <c r="F28" i="41" s="1"/>
  <c r="G28" i="41" s="1"/>
  <c r="D15" i="41"/>
  <c r="E15" i="41" s="1"/>
  <c r="D6" i="41"/>
  <c r="E6" i="41" s="1"/>
  <c r="F6" i="41" s="1"/>
  <c r="G6" i="41" s="1"/>
  <c r="D38" i="40"/>
  <c r="E38" i="40" s="1"/>
  <c r="F38" i="40" s="1"/>
  <c r="G38" i="40" s="1"/>
  <c r="D17" i="40"/>
  <c r="E17" i="40" s="1"/>
  <c r="F17" i="40" s="1"/>
  <c r="G17" i="40" s="1"/>
  <c r="D12" i="40"/>
  <c r="E12" i="40" s="1"/>
  <c r="F12" i="40" s="1"/>
  <c r="G12" i="40" s="1"/>
  <c r="D30" i="40"/>
  <c r="E30" i="40" s="1"/>
  <c r="F30" i="40" s="1"/>
  <c r="G30" i="40" s="1"/>
  <c r="D24" i="41"/>
  <c r="D20" i="41"/>
  <c r="D16" i="41"/>
  <c r="D11" i="41"/>
  <c r="D7" i="41"/>
  <c r="D33" i="41"/>
  <c r="D13" i="41"/>
  <c r="D29" i="41"/>
  <c r="D17" i="41"/>
  <c r="D30" i="41"/>
  <c r="D44" i="41"/>
  <c r="D40" i="41"/>
  <c r="D35" i="41"/>
  <c r="D31" i="41"/>
  <c r="D27" i="41"/>
  <c r="D22" i="41"/>
  <c r="D18" i="41"/>
  <c r="D14" i="41"/>
  <c r="D9" i="41"/>
  <c r="D37" i="41"/>
  <c r="D34" i="41"/>
  <c r="D48" i="41"/>
  <c r="D49" i="41"/>
  <c r="D45" i="41"/>
  <c r="D36" i="41"/>
  <c r="D32" i="41"/>
  <c r="D23" i="41"/>
  <c r="D19" i="41"/>
  <c r="D10" i="41"/>
  <c r="D34" i="40"/>
  <c r="D25" i="40"/>
  <c r="D21" i="40"/>
  <c r="D8" i="40"/>
  <c r="D35" i="40"/>
  <c r="D31" i="40"/>
  <c r="D27" i="40"/>
  <c r="D22" i="40"/>
  <c r="D18" i="40"/>
  <c r="D14" i="40"/>
  <c r="D9" i="40"/>
  <c r="D36" i="40"/>
  <c r="D32" i="40"/>
  <c r="D28" i="40"/>
  <c r="D23" i="40"/>
  <c r="D19" i="40"/>
  <c r="D15" i="40"/>
  <c r="D10" i="40"/>
  <c r="D37" i="40"/>
  <c r="D33" i="40"/>
  <c r="D24" i="40"/>
  <c r="D20" i="40"/>
  <c r="D11" i="40"/>
  <c r="L7" i="3" l="1"/>
  <c r="F15" i="41"/>
  <c r="G15" i="41" s="1"/>
  <c r="F7" i="40"/>
  <c r="G7" i="40" s="1"/>
  <c r="E46" i="41"/>
  <c r="F46" i="41" s="1"/>
  <c r="G46" i="41" s="1"/>
  <c r="E42" i="41"/>
  <c r="F42" i="41" s="1"/>
  <c r="G42" i="41" s="1"/>
  <c r="E30" i="41"/>
  <c r="F30" i="41" s="1"/>
  <c r="G30" i="41" s="1"/>
  <c r="E17" i="41"/>
  <c r="F17" i="41" s="1"/>
  <c r="G17" i="41" s="1"/>
  <c r="E29" i="41"/>
  <c r="F29" i="41" s="1"/>
  <c r="G29" i="41" s="1"/>
  <c r="E27" i="41"/>
  <c r="F27" i="41" s="1"/>
  <c r="G27" i="41" s="1"/>
  <c r="G38" i="41" s="1"/>
  <c r="E20" i="41"/>
  <c r="F20" i="41" s="1"/>
  <c r="G20" i="41" s="1"/>
  <c r="E36" i="41"/>
  <c r="F36" i="41" s="1"/>
  <c r="G36" i="41" s="1"/>
  <c r="E45" i="41"/>
  <c r="F45" i="41" s="1"/>
  <c r="G45" i="41" s="1"/>
  <c r="E49" i="41"/>
  <c r="F49" i="41" s="1"/>
  <c r="G49" i="41" s="1"/>
  <c r="E31" i="41"/>
  <c r="F31" i="41" s="1"/>
  <c r="G31" i="41" s="1"/>
  <c r="E35" i="41"/>
  <c r="F35" i="41" s="1"/>
  <c r="G35" i="41" s="1"/>
  <c r="E7" i="41"/>
  <c r="F7" i="41" s="1"/>
  <c r="G7" i="41" s="1"/>
  <c r="E14" i="41"/>
  <c r="F14" i="41" s="1"/>
  <c r="G14" i="41" s="1"/>
  <c r="E18" i="41"/>
  <c r="F18" i="41" s="1"/>
  <c r="G18" i="41" s="1"/>
  <c r="E22" i="41"/>
  <c r="F22" i="41" s="1"/>
  <c r="G22" i="41" s="1"/>
  <c r="E13" i="41"/>
  <c r="F13" i="41" s="1"/>
  <c r="G13" i="41" s="1"/>
  <c r="G25" i="41" s="1"/>
  <c r="E48" i="41"/>
  <c r="F48" i="41" s="1"/>
  <c r="G48" i="41" s="1"/>
  <c r="E33" i="41"/>
  <c r="F33" i="41" s="1"/>
  <c r="G33" i="41" s="1"/>
  <c r="E10" i="41"/>
  <c r="F10" i="41" s="1"/>
  <c r="G10" i="41" s="1"/>
  <c r="E34" i="41"/>
  <c r="F34" i="41" s="1"/>
  <c r="G34" i="41" s="1"/>
  <c r="E19" i="41"/>
  <c r="F19" i="41" s="1"/>
  <c r="G19" i="41" s="1"/>
  <c r="E37" i="41"/>
  <c r="F37" i="41" s="1"/>
  <c r="G37" i="41" s="1"/>
  <c r="E40" i="41"/>
  <c r="F40" i="41" s="1"/>
  <c r="G40" i="41" s="1"/>
  <c r="G51" i="41" s="1"/>
  <c r="E11" i="41"/>
  <c r="F11" i="41" s="1"/>
  <c r="G11" i="41" s="1"/>
  <c r="E32" i="41"/>
  <c r="F32" i="41" s="1"/>
  <c r="G32" i="41" s="1"/>
  <c r="E24" i="41"/>
  <c r="F24" i="41" s="1"/>
  <c r="G24" i="41" s="1"/>
  <c r="E23" i="41"/>
  <c r="F23" i="41"/>
  <c r="G23" i="41" s="1"/>
  <c r="E9" i="41"/>
  <c r="F9" i="41" s="1"/>
  <c r="G9" i="41" s="1"/>
  <c r="E44" i="41"/>
  <c r="F44" i="41" s="1"/>
  <c r="G44" i="41" s="1"/>
  <c r="E16" i="41"/>
  <c r="F16" i="41" s="1"/>
  <c r="G16" i="41" s="1"/>
  <c r="E35" i="40"/>
  <c r="F35" i="40" s="1"/>
  <c r="G35" i="40" s="1"/>
  <c r="E15" i="40"/>
  <c r="F15" i="40" s="1"/>
  <c r="G15" i="40" s="1"/>
  <c r="E20" i="40"/>
  <c r="F20" i="40" s="1"/>
  <c r="G20" i="40" s="1"/>
  <c r="E23" i="40"/>
  <c r="F23" i="40" s="1"/>
  <c r="G23" i="40" s="1"/>
  <c r="E28" i="40"/>
  <c r="F28" i="40" s="1"/>
  <c r="G28" i="40" s="1"/>
  <c r="E32" i="40"/>
  <c r="F32" i="40" s="1"/>
  <c r="G32" i="40" s="1"/>
  <c r="E9" i="40"/>
  <c r="F9" i="40" s="1"/>
  <c r="G9" i="40" s="1"/>
  <c r="E24" i="40"/>
  <c r="F24" i="40" s="1"/>
  <c r="G24" i="40" s="1"/>
  <c r="E33" i="40"/>
  <c r="F33" i="40" s="1"/>
  <c r="G33" i="40" s="1"/>
  <c r="E8" i="40"/>
  <c r="F8" i="40" s="1"/>
  <c r="G8" i="40" s="1"/>
  <c r="E27" i="40"/>
  <c r="F27" i="40" s="1"/>
  <c r="G27" i="40" s="1"/>
  <c r="G39" i="40" s="1"/>
  <c r="E10" i="40"/>
  <c r="F10" i="40" s="1"/>
  <c r="G10" i="40" s="1"/>
  <c r="E11" i="40"/>
  <c r="F11" i="40" s="1"/>
  <c r="G11" i="40" s="1"/>
  <c r="E19" i="40"/>
  <c r="F19" i="40" s="1"/>
  <c r="G19" i="40" s="1"/>
  <c r="E14" i="40"/>
  <c r="F14" i="40" s="1"/>
  <c r="G14" i="40" s="1"/>
  <c r="G26" i="40" s="1"/>
  <c r="E18" i="40"/>
  <c r="F18" i="40" s="1"/>
  <c r="G18" i="40" s="1"/>
  <c r="E37" i="40"/>
  <c r="F37" i="40" s="1"/>
  <c r="G37" i="40" s="1"/>
  <c r="E22" i="40"/>
  <c r="F22" i="40" s="1"/>
  <c r="G22" i="40" s="1"/>
  <c r="E21" i="40"/>
  <c r="F21" i="40" s="1"/>
  <c r="G21" i="40" s="1"/>
  <c r="E36" i="40"/>
  <c r="F36" i="40" s="1"/>
  <c r="G36" i="40" s="1"/>
  <c r="E25" i="40"/>
  <c r="F25" i="40" s="1"/>
  <c r="G25" i="40" s="1"/>
  <c r="E31" i="40"/>
  <c r="F31" i="40" s="1"/>
  <c r="G31" i="40" s="1"/>
  <c r="E34" i="40"/>
  <c r="F34" i="40" s="1"/>
  <c r="G34" i="40" s="1"/>
  <c r="G12" i="41" l="1"/>
  <c r="G53" i="41" s="1"/>
  <c r="G13" i="40"/>
  <c r="G54" i="40" s="1"/>
  <c r="N16" i="3"/>
  <c r="M7" i="3"/>
  <c r="I35" i="5" l="1"/>
  <c r="O18" i="3"/>
  <c r="N7" i="3"/>
  <c r="O7" i="3" l="1"/>
  <c r="I37" i="5" l="1"/>
  <c r="P7" i="3"/>
  <c r="N18" i="3" l="1"/>
  <c r="G18" i="3"/>
  <c r="K18" i="3"/>
  <c r="P18" i="3"/>
  <c r="I18" i="3"/>
  <c r="J18" i="3"/>
  <c r="Q11" i="3" l="1"/>
  <c r="Q12" i="3"/>
  <c r="F18" i="3"/>
  <c r="E18" i="3"/>
  <c r="E25" i="3" s="1"/>
  <c r="F25" i="3" s="1"/>
  <c r="G25" i="3" s="1"/>
  <c r="M18" i="3"/>
  <c r="L18" i="3"/>
  <c r="H18" i="3"/>
  <c r="Q10" i="3"/>
  <c r="I16" i="3"/>
  <c r="M16" i="3"/>
  <c r="L16" i="3"/>
  <c r="P17" i="3"/>
  <c r="P16" i="3"/>
  <c r="K16" i="3"/>
  <c r="J16" i="3"/>
  <c r="I17" i="3"/>
  <c r="H25" i="3" l="1"/>
  <c r="I25" i="3" s="1"/>
  <c r="J25" i="3" s="1"/>
  <c r="K25" i="3" s="1"/>
  <c r="L25" i="3" s="1"/>
  <c r="M25" i="3" s="1"/>
  <c r="N25" i="3" s="1"/>
  <c r="O25" i="3" s="1"/>
  <c r="P25" i="3" s="1"/>
  <c r="Q25" i="3"/>
  <c r="Q18" i="3"/>
  <c r="I43" i="5"/>
  <c r="I41" i="5"/>
  <c r="F32" i="3"/>
  <c r="G32" i="3" s="1"/>
  <c r="F11" i="5" s="1"/>
  <c r="I11" i="5" s="1"/>
  <c r="M17" i="3"/>
  <c r="H16" i="3"/>
  <c r="F16" i="3"/>
  <c r="F23" i="3" s="1"/>
  <c r="O16" i="3"/>
  <c r="G16" i="3"/>
  <c r="F30" i="3"/>
  <c r="H17" i="3"/>
  <c r="L17" i="3"/>
  <c r="K17" i="3"/>
  <c r="G17" i="3"/>
  <c r="F17" i="3"/>
  <c r="F24" i="3" s="1"/>
  <c r="N17" i="3"/>
  <c r="J17" i="3"/>
  <c r="G24" i="3" l="1"/>
  <c r="H24" i="3" s="1"/>
  <c r="I24" i="3" s="1"/>
  <c r="J24" i="3" s="1"/>
  <c r="K24" i="3" s="1"/>
  <c r="L24" i="3" s="1"/>
  <c r="M24" i="3" s="1"/>
  <c r="N24" i="3" s="1"/>
  <c r="O24" i="3" s="1"/>
  <c r="P24" i="3" s="1"/>
  <c r="G23" i="3"/>
  <c r="H23" i="3" s="1"/>
  <c r="I23" i="3" s="1"/>
  <c r="J23" i="3" s="1"/>
  <c r="K23" i="3" s="1"/>
  <c r="L23" i="3" s="1"/>
  <c r="M23" i="3" s="1"/>
  <c r="N23" i="3" s="1"/>
  <c r="O23" i="3" s="1"/>
  <c r="P23" i="3" s="1"/>
  <c r="Q17" i="3"/>
  <c r="Q24" i="3"/>
  <c r="F39" i="3" s="1"/>
  <c r="Q16" i="3"/>
  <c r="Q23" i="3"/>
  <c r="F36" i="3"/>
  <c r="G36" i="3" s="1"/>
  <c r="F16" i="5" s="1"/>
  <c r="I16" i="5" s="1"/>
  <c r="F40" i="3"/>
  <c r="G40" i="3" s="1"/>
  <c r="F21" i="5" s="1"/>
  <c r="I21" i="5" s="1"/>
  <c r="I39" i="5" l="1"/>
  <c r="I30" i="5" l="1"/>
  <c r="I32" i="5"/>
  <c r="J22" i="5"/>
  <c r="J20" i="5"/>
  <c r="J17" i="5"/>
  <c r="J15" i="5"/>
  <c r="J12" i="5"/>
  <c r="J10" i="5"/>
  <c r="A2" i="41" l="1"/>
  <c r="A2" i="55"/>
  <c r="A2" i="40"/>
  <c r="A2" i="3"/>
  <c r="A2" i="51"/>
  <c r="A3" i="3"/>
  <c r="A3" i="51"/>
  <c r="A3" i="2"/>
  <c r="A2" i="2"/>
  <c r="I45" i="5" l="1"/>
  <c r="F34" i="3" l="1"/>
  <c r="G34" i="3" s="1"/>
  <c r="F31" i="3"/>
  <c r="F35" i="3"/>
  <c r="G35" i="3" s="1"/>
  <c r="G30" i="3"/>
  <c r="F10" i="5" s="1"/>
  <c r="I10" i="5" s="1"/>
  <c r="F38" i="3" l="1"/>
  <c r="G38" i="3" s="1"/>
  <c r="F20" i="5" s="1"/>
  <c r="I20" i="5" s="1"/>
  <c r="G31" i="3"/>
  <c r="F12" i="5" s="1"/>
  <c r="I12" i="5" s="1"/>
  <c r="F15" i="5"/>
  <c r="I15" i="5" s="1"/>
  <c r="G39" i="3" l="1"/>
  <c r="F22" i="5" s="1"/>
  <c r="I22" i="5" s="1"/>
  <c r="F17" i="5"/>
  <c r="I17" i="5" s="1"/>
  <c r="I29" i="5" l="1"/>
  <c r="I31" i="5" l="1"/>
  <c r="I33" i="5" l="1"/>
</calcChain>
</file>

<file path=xl/sharedStrings.xml><?xml version="1.0" encoding="utf-8"?>
<sst xmlns="http://schemas.openxmlformats.org/spreadsheetml/2006/main" count="539" uniqueCount="197">
  <si>
    <t>Factor</t>
  </si>
  <si>
    <t>In-Service</t>
  </si>
  <si>
    <t>Electric Plant in Service</t>
  </si>
  <si>
    <t>Account</t>
  </si>
  <si>
    <t>Depreciation Expense*</t>
  </si>
  <si>
    <t>Depreciation Reserve</t>
  </si>
  <si>
    <t>Adjustment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</si>
  <si>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</si>
  <si>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</si>
  <si>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</si>
  <si>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</si>
  <si>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</si>
  <si>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</si>
  <si>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</si>
  <si>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</si>
  <si>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</si>
  <si>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</si>
  <si>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</si>
  <si>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Adjustment to Depreciation Expense:</t>
  </si>
  <si>
    <t>Adjustment to Depreciation Reserve:</t>
  </si>
  <si>
    <t>Adjustment to Tax:</t>
  </si>
  <si>
    <t>Description of Adjustment:</t>
  </si>
  <si>
    <t>Month</t>
  </si>
  <si>
    <t>SCHMDT</t>
  </si>
  <si>
    <t>SCHMAT</t>
  </si>
  <si>
    <t>Amount</t>
  </si>
  <si>
    <t>Washington 2023 General Rate Case</t>
  </si>
  <si>
    <t>Additional Months for 2026 through 2037</t>
  </si>
  <si>
    <t>IRP Life</t>
  </si>
  <si>
    <t>WA Out</t>
  </si>
  <si>
    <t>Year</t>
  </si>
  <si>
    <t>Pro-Rated Amount</t>
  </si>
  <si>
    <t>Proration %</t>
  </si>
  <si>
    <t>WA Months</t>
  </si>
  <si>
    <t>Jim Bridger 3-4</t>
  </si>
  <si>
    <t>Additional Months for 2026 and 2027</t>
  </si>
  <si>
    <t>IRP Months</t>
  </si>
  <si>
    <t>Colstrip 4</t>
  </si>
  <si>
    <t>COLU4 Balance of Plant Capital CY25</t>
  </si>
  <si>
    <t>U4 Stack Concrete Coating 25</t>
  </si>
  <si>
    <t>U4 Vibration Mntrg Sys End Windings 25</t>
  </si>
  <si>
    <t>U4 SCR Sootblowers 24/25</t>
  </si>
  <si>
    <t>U4 Replace Dogbone A Expansion Joint 25</t>
  </si>
  <si>
    <t>U4 Economizer Outlet Turning Vane #2-25</t>
  </si>
  <si>
    <t>U4 Replace Inverter and Charger 25</t>
  </si>
  <si>
    <t>U4 Precipitator Rapping System Rprs 25</t>
  </si>
  <si>
    <t>U4 Rplc Existing Mill Air Flow Hrdwr 25</t>
  </si>
  <si>
    <t>U4 Service Water Pump Rebuild 25</t>
  </si>
  <si>
    <t>U4 SDCC Outer Shell Repairs 25</t>
  </si>
  <si>
    <t>U4 Replace SCW Front / Extended Side 25</t>
  </si>
  <si>
    <t>U4 Replace Economizer Hanger Tubes 25</t>
  </si>
  <si>
    <t>U4 Rplc Rear Waterwall Hanger Tubes 25</t>
  </si>
  <si>
    <t>U4 Replace Bent Tubes @ Wallblowers 25</t>
  </si>
  <si>
    <t>U4 Cooling Tower Bypass Valve Rplmt 25</t>
  </si>
  <si>
    <t>U4 Cooling Tower Bypass Elbow Lining 25</t>
  </si>
  <si>
    <t>U4 Pyrite Pump Replacement 25</t>
  </si>
  <si>
    <t>U4 LPA SCR Collection/Transfer Cnvyr 25</t>
  </si>
  <si>
    <t>U4 #41 Boiler Feed Pump Rebuild 25</t>
  </si>
  <si>
    <t>U4 Stack Floor &amp; Breech Rfbshmt 25</t>
  </si>
  <si>
    <t>U4 Coal Pipe Replacement 25</t>
  </si>
  <si>
    <t>U4 SDCC TU/SUB Idler Replacement 25</t>
  </si>
  <si>
    <t>U4 Aux Steam Pressure Control 25</t>
  </si>
  <si>
    <t>U4 SDCC Replace Dewatering Slope 25</t>
  </si>
  <si>
    <t>U4 Turbine 7th Stage Bucket Rplcmt 24/25</t>
  </si>
  <si>
    <t>U4 LPA Screen Replacement 25</t>
  </si>
  <si>
    <t>U4 Precip Damper Limitorque Replace 25</t>
  </si>
  <si>
    <t>U4 APH Seal Replacement 25</t>
  </si>
  <si>
    <t>U4 Burners Major 24/25</t>
  </si>
  <si>
    <t>U4 PA Duct Inspect and Repair 25</t>
  </si>
  <si>
    <t>U4 Refractory Transition Seal Plate 25</t>
  </si>
  <si>
    <t>U4 DCS Hardware &amp; Software Upgrades 24/25</t>
  </si>
  <si>
    <t>U4 Precipitator Duct Work &amp; Nozzles 25</t>
  </si>
  <si>
    <t>U4 Scrubber Ductwork 25</t>
  </si>
  <si>
    <t>U4  Replace Precip/Scrub Expansion Joint 25</t>
  </si>
  <si>
    <t>U4 Network Hardware Upgrade 25</t>
  </si>
  <si>
    <t>U4 Replace EX-2100 HMI Computers 25</t>
  </si>
  <si>
    <t>U4 SDCC &amp; Transfer Chutes 25</t>
  </si>
  <si>
    <t>U4 SCR Static Mixers &amp; Ductwork 25</t>
  </si>
  <si>
    <t>U4 APH Sector Plates 25</t>
  </si>
  <si>
    <t>U4 SCR Catalyst Replacement  24/25</t>
  </si>
  <si>
    <t>U4 Replace Nose Arch Phase 1 24/25</t>
  </si>
  <si>
    <t>U4 SDCC Wear Plates Load Return 25</t>
  </si>
  <si>
    <t>U4 Cooling Tower - Replace Fill 25</t>
  </si>
  <si>
    <t>U4 SDCC Lower 1/2 Seal Plate/Liner 25</t>
  </si>
  <si>
    <t>Various</t>
  </si>
  <si>
    <t>U0 Rplc GR Trvlng Scrns Moving Parts 25</t>
  </si>
  <si>
    <t>Blanket SCR LPA Screens 25</t>
  </si>
  <si>
    <t>Blanket - Shop Machinery Replacement 25</t>
  </si>
  <si>
    <t>CH Liner Plates 25</t>
  </si>
  <si>
    <t>Lab Panel Instrumentation 25</t>
  </si>
  <si>
    <t>Blanket - Plant Lighting Improvements 25</t>
  </si>
  <si>
    <t>8864 Controller Changeout 25</t>
  </si>
  <si>
    <t>Rplc Small Secondary Crusher Rotor 91&amp;92 25</t>
  </si>
  <si>
    <t>Blanket - Underground IPS / Hydrants 25</t>
  </si>
  <si>
    <t>Replace Roofing Systems 25</t>
  </si>
  <si>
    <t>Replace RO Membranes 25</t>
  </si>
  <si>
    <t>Replace Pulverizer Journals 25</t>
  </si>
  <si>
    <t>Replace Plant Vehicles 25</t>
  </si>
  <si>
    <t>Replace Large Secondary Crusher Rotor 25</t>
  </si>
  <si>
    <t>Repave Plant Roads 25</t>
  </si>
  <si>
    <t>DCS Simulator Upgrades 25</t>
  </si>
  <si>
    <t>Conveyor Belts 25</t>
  </si>
  <si>
    <t>Blanket - Small Tools 25</t>
  </si>
  <si>
    <t>Blanket - Pumps, Valves, Gearboxes 25</t>
  </si>
  <si>
    <t>Blanket - Motors 25</t>
  </si>
  <si>
    <t>Blanket - Mills, Pulverizer Vertical Shafts 25</t>
  </si>
  <si>
    <t>Blanket - Electrical / Instrumentation 25</t>
  </si>
  <si>
    <t>BCP Motor Rewinds 25</t>
  </si>
  <si>
    <t>Replace Microfilter Modules Watergirl 25</t>
  </si>
  <si>
    <t>Purchase 775 Ash Hauler (A) 25</t>
  </si>
  <si>
    <t>Blanket - Replace Support Equipment 25</t>
  </si>
  <si>
    <t>Blanket - Coal Silo Cone Replacement 25</t>
  </si>
  <si>
    <t>Blanket - Building HVAC 25</t>
  </si>
  <si>
    <t>Rebuild Water Wagon (A) 25</t>
  </si>
  <si>
    <t>Rebuild 980 Loader   25</t>
  </si>
  <si>
    <t>Blanket - Office Equipment 25</t>
  </si>
  <si>
    <t>JBG</t>
  </si>
  <si>
    <t>Total Steam Plant</t>
  </si>
  <si>
    <t>CAGW</t>
  </si>
  <si>
    <t>Dec 2024</t>
  </si>
  <si>
    <t>AMA</t>
  </si>
  <si>
    <t>403SP</t>
  </si>
  <si>
    <t>108SP</t>
  </si>
  <si>
    <t>Colstrip 4 - Steam Depr. Expense</t>
  </si>
  <si>
    <t>WASHNGTON</t>
  </si>
  <si>
    <t>Jim Bridger 3-4 - Projects</t>
  </si>
  <si>
    <t>Ref#</t>
  </si>
  <si>
    <t>Colstrip 4 Projects</t>
  </si>
  <si>
    <t>Colstrip 4 Capital Additions Proration</t>
  </si>
  <si>
    <t>Jim Bridger 3-4 Capital Additions Proration</t>
  </si>
  <si>
    <t>Pro-Rated AMA</t>
  </si>
  <si>
    <t>*Depreciation Rate - Bridger 3-4 Steam</t>
  </si>
  <si>
    <t>*Depreciation Rate - Colstrip-4 Steam</t>
  </si>
  <si>
    <t>General Plant</t>
  </si>
  <si>
    <t>Total General Plant</t>
  </si>
  <si>
    <t>*Depreciation Rate - Bridger 3-4 General</t>
  </si>
  <si>
    <t>403GP</t>
  </si>
  <si>
    <t>108GP</t>
  </si>
  <si>
    <t>Steam Plant</t>
  </si>
  <si>
    <t>Dec 2025</t>
  </si>
  <si>
    <t>12 ME Dec-24</t>
  </si>
  <si>
    <t>12 ME Dec 25</t>
  </si>
  <si>
    <t>Projects less than $1 million - General - 2025</t>
  </si>
  <si>
    <t>Projects less than $1 million - Steam - 2025</t>
  </si>
  <si>
    <t>PRO</t>
  </si>
  <si>
    <t>Name</t>
  </si>
  <si>
    <t>FERC</t>
  </si>
  <si>
    <t>2022 Total</t>
  </si>
  <si>
    <t>2023 Total</t>
  </si>
  <si>
    <t>2024 Total</t>
  </si>
  <si>
    <t>2025 Total</t>
  </si>
  <si>
    <t>Pro Rated Grand Total</t>
  </si>
  <si>
    <t>Investment Type</t>
  </si>
  <si>
    <t>Specific</t>
  </si>
  <si>
    <t>Programmatic</t>
  </si>
  <si>
    <t>HIDE - CODE</t>
  </si>
  <si>
    <t>Jim Bridger 3&amp;4 - Capital - Steam</t>
  </si>
  <si>
    <t>Jim Bridger 3&amp;4 - Capital - General</t>
  </si>
  <si>
    <t>Colstrip 4 Capital - Steam</t>
  </si>
  <si>
    <t>JB 3&amp;4  - Depr. Exp. - Steam</t>
  </si>
  <si>
    <t>JB 3&amp;4  - Depr. Exp. - General</t>
  </si>
  <si>
    <t>JB 3&amp;4 - Depr. Res. - Steam</t>
  </si>
  <si>
    <t>JB 3&amp;4 - Depr. Res. - General</t>
  </si>
  <si>
    <t>Colstrip 4 - Depr. Res. - Steam</t>
  </si>
  <si>
    <t>Sch M Adj - Jim Bridger Steam</t>
  </si>
  <si>
    <t>DIT Expense - Jim Bridger Steam</t>
  </si>
  <si>
    <t>ADIT Balance - Jim Bridger Steam</t>
  </si>
  <si>
    <t>Sch M Adj - Jim Bridger General</t>
  </si>
  <si>
    <t>DIT Expense - Jim Bridger General</t>
  </si>
  <si>
    <t>ADIT Balance - Jim Bridger General</t>
  </si>
  <si>
    <t>Sch M Adj - Colstrip 4 Steam</t>
  </si>
  <si>
    <t>DIT Expense - Colstrip 4 Steam</t>
  </si>
  <si>
    <t>DIT Expense - Colstrip Steam</t>
  </si>
  <si>
    <t>ADIT Balance - Colstrip Steam</t>
  </si>
  <si>
    <t>Ref. 14.7</t>
  </si>
  <si>
    <t>14.7.5</t>
  </si>
  <si>
    <t>14.7.4</t>
  </si>
  <si>
    <t>14.7.6</t>
  </si>
  <si>
    <t>Page 14.7.4</t>
  </si>
  <si>
    <t>Ref 14.7.1</t>
  </si>
  <si>
    <t>Page 14.7.5</t>
  </si>
  <si>
    <t>Page 14.7.6</t>
  </si>
  <si>
    <t>Ref 14.7.3</t>
  </si>
  <si>
    <t>Ref 14.7.2</t>
  </si>
  <si>
    <t>Pro Forma JB Units 3, 4 and Colstrip 4 Plant Additions - Year 2</t>
  </si>
  <si>
    <t>This adjustment walks forward the pro-rated pro forma coal-fired assets' capital additions associated with Jim Bridger Units 3 and 4 and Colstrip Unit 4, through calendar year 2025, as well as the corresponding depreciation expense and depreciation reserves and associated tax impacts.</t>
  </si>
  <si>
    <t>CY 2025
Plant Adds</t>
  </si>
  <si>
    <t>FERC 
Account</t>
  </si>
  <si>
    <t>2025
Plant Adds</t>
  </si>
  <si>
    <t>In-Service 
Date</t>
  </si>
  <si>
    <t>Projects less than $1 million - Details:</t>
  </si>
  <si>
    <t>CY 2025 
Plant Adds</t>
  </si>
  <si>
    <t>Page</t>
  </si>
  <si>
    <t>14.7.3</t>
  </si>
  <si>
    <t>14.7.2</t>
  </si>
  <si>
    <t>Ref 10.6.1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</si>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</sst>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mmm\-yyyy"/>
    <numFmt numFmtId="166" formatCode="_(* #,##0_);_(* \(#,##0\);_(* &quot;-&quot;??_);_(@_)"/>
    <numFmt numFmtId="167" formatCode="0.000%"/>
    <numFmt numFmtId="168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132">
    <xf numFmtId="0" fontId="0" fillId="0" borderId="0" xfId="0"/>
    <xf numFmtId="166" fontId="3" fillId="0" borderId="0" xfId="1" applyNumberFormat="1" applyFont="1" applyFill="1" applyBorder="1"/>
    <xf numFmtId="166" fontId="3" fillId="0" borderId="0" xfId="1" applyNumberFormat="1" applyFont="1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5" applyFont="1" applyBorder="1" applyAlignment="1">
      <alignment horizontal="center"/>
    </xf>
    <xf numFmtId="166" fontId="3" fillId="0" borderId="0" xfId="1" applyNumberFormat="1" applyFont="1"/>
    <xf numFmtId="0" fontId="2" fillId="0" borderId="0" xfId="0" applyFont="1"/>
    <xf numFmtId="0" fontId="3" fillId="0" borderId="0" xfId="0" applyFont="1" applyBorder="1"/>
    <xf numFmtId="0" fontId="8" fillId="0" borderId="0" xfId="0" applyFont="1"/>
    <xf numFmtId="0" fontId="3" fillId="0" borderId="2" xfId="0" applyFont="1" applyBorder="1"/>
    <xf numFmtId="0" fontId="3" fillId="0" borderId="4" xfId="0" applyFont="1" applyBorder="1"/>
    <xf numFmtId="0" fontId="9" fillId="0" borderId="0" xfId="5" applyFont="1" applyBorder="1" applyAlignment="1">
      <alignment horizontal="center"/>
    </xf>
    <xf numFmtId="0" fontId="3" fillId="0" borderId="5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6" fontId="3" fillId="0" borderId="0" xfId="0" applyNumberFormat="1" applyFont="1" applyBorder="1"/>
    <xf numFmtId="166" fontId="5" fillId="0" borderId="8" xfId="0" applyNumberFormat="1" applyFont="1" applyBorder="1"/>
    <xf numFmtId="17" fontId="2" fillId="0" borderId="0" xfId="0" applyNumberFormat="1" applyFont="1" applyBorder="1" applyAlignment="1">
      <alignment horizontal="center"/>
    </xf>
    <xf numFmtId="0" fontId="3" fillId="0" borderId="7" xfId="0" applyFont="1" applyBorder="1"/>
    <xf numFmtId="0" fontId="4" fillId="0" borderId="0" xfId="7" applyFont="1"/>
    <xf numFmtId="0" fontId="4" fillId="0" borderId="0" xfId="7" applyFont="1" applyBorder="1"/>
    <xf numFmtId="0" fontId="5" fillId="0" borderId="0" xfId="8" applyFont="1"/>
    <xf numFmtId="0" fontId="4" fillId="0" borderId="0" xfId="7" applyFont="1" applyAlignment="1">
      <alignment horizontal="center"/>
    </xf>
    <xf numFmtId="0" fontId="4" fillId="0" borderId="0" xfId="7" applyNumberFormat="1" applyFont="1" applyAlignment="1">
      <alignment horizontal="center"/>
    </xf>
    <xf numFmtId="0" fontId="10" fillId="0" borderId="0" xfId="7" applyFont="1" applyAlignment="1">
      <alignment horizontal="center"/>
    </xf>
    <xf numFmtId="0" fontId="10" fillId="0" borderId="0" xfId="7" applyNumberFormat="1" applyFont="1" applyAlignment="1">
      <alignment horizontal="center"/>
    </xf>
    <xf numFmtId="0" fontId="11" fillId="0" borderId="0" xfId="8" applyFont="1"/>
    <xf numFmtId="0" fontId="2" fillId="0" borderId="0" xfId="7" applyFont="1" applyBorder="1" applyAlignment="1">
      <alignment horizontal="left"/>
    </xf>
    <xf numFmtId="0" fontId="4" fillId="0" borderId="0" xfId="7" applyFont="1" applyBorder="1" applyAlignment="1">
      <alignment horizontal="center"/>
    </xf>
    <xf numFmtId="166" fontId="4" fillId="0" borderId="0" xfId="9" applyNumberFormat="1" applyFont="1" applyBorder="1" applyAlignment="1">
      <alignment horizontal="center"/>
    </xf>
    <xf numFmtId="0" fontId="4" fillId="0" borderId="0" xfId="7" applyNumberFormat="1" applyFont="1" applyBorder="1" applyAlignment="1">
      <alignment horizontal="center"/>
    </xf>
    <xf numFmtId="0" fontId="4" fillId="0" borderId="0" xfId="10" applyFont="1" applyFill="1" applyBorder="1" applyAlignment="1">
      <alignment horizontal="center"/>
    </xf>
    <xf numFmtId="41" fontId="4" fillId="0" borderId="0" xfId="11" applyNumberFormat="1" applyFont="1" applyFill="1" applyBorder="1" applyAlignment="1">
      <alignment horizontal="center"/>
    </xf>
    <xf numFmtId="167" fontId="4" fillId="0" borderId="0" xfId="12" applyNumberFormat="1" applyFont="1" applyFill="1" applyBorder="1" applyAlignment="1">
      <alignment horizontal="left"/>
    </xf>
    <xf numFmtId="0" fontId="4" fillId="0" borderId="0" xfId="7" applyNumberFormat="1" applyFont="1" applyFill="1" applyBorder="1" applyAlignment="1">
      <alignment horizontal="center"/>
    </xf>
    <xf numFmtId="41" fontId="11" fillId="0" borderId="0" xfId="8" applyNumberFormat="1" applyFont="1"/>
    <xf numFmtId="0" fontId="2" fillId="0" borderId="0" xfId="7" applyFont="1" applyFill="1" applyBorder="1" applyAlignment="1">
      <alignment horizontal="left"/>
    </xf>
    <xf numFmtId="0" fontId="4" fillId="0" borderId="0" xfId="7" applyFont="1" applyFill="1" applyBorder="1"/>
    <xf numFmtId="0" fontId="4" fillId="0" borderId="0" xfId="7" applyFont="1" applyFill="1" applyBorder="1" applyAlignment="1">
      <alignment horizontal="center"/>
    </xf>
    <xf numFmtId="0" fontId="2" fillId="0" borderId="0" xfId="7" applyFont="1" applyBorder="1"/>
    <xf numFmtId="0" fontId="5" fillId="0" borderId="0" xfId="0" applyFont="1" applyFill="1"/>
    <xf numFmtId="0" fontId="3" fillId="0" borderId="0" xfId="0" applyFont="1" applyFill="1"/>
    <xf numFmtId="0" fontId="6" fillId="0" borderId="0" xfId="0" applyFont="1" applyBorder="1"/>
    <xf numFmtId="0" fontId="5" fillId="0" borderId="0" xfId="0" applyFont="1" applyBorder="1"/>
    <xf numFmtId="0" fontId="3" fillId="0" borderId="9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167" fontId="8" fillId="0" borderId="0" xfId="4" applyNumberFormat="1" applyFont="1" applyFill="1"/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166" fontId="3" fillId="0" borderId="0" xfId="1" applyNumberFormat="1" applyFont="1" applyFill="1"/>
    <xf numFmtId="165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1" xfId="1" applyNumberFormat="1" applyFont="1" applyBorder="1"/>
    <xf numFmtId="0" fontId="5" fillId="0" borderId="0" xfId="0" applyFont="1" applyAlignment="1">
      <alignment horizontal="left"/>
    </xf>
    <xf numFmtId="166" fontId="3" fillId="0" borderId="0" xfId="0" applyNumberFormat="1" applyFont="1" applyFill="1" applyBorder="1"/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164" fontId="4" fillId="0" borderId="0" xfId="2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4" fillId="0" borderId="0" xfId="8" applyFont="1"/>
    <xf numFmtId="166" fontId="5" fillId="0" borderId="0" xfId="1" applyNumberFormat="1" applyFont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6" fontId="3" fillId="0" borderId="0" xfId="1" applyNumberFormat="1" applyFont="1" applyAlignment="1">
      <alignment horizontal="right"/>
    </xf>
    <xf numFmtId="168" fontId="3" fillId="0" borderId="0" xfId="4" applyNumberFormat="1" applyFont="1"/>
    <xf numFmtId="166" fontId="5" fillId="0" borderId="0" xfId="0" applyNumberFormat="1" applyFont="1"/>
    <xf numFmtId="17" fontId="3" fillId="0" borderId="0" xfId="0" applyNumberFormat="1" applyFont="1"/>
    <xf numFmtId="166" fontId="5" fillId="0" borderId="0" xfId="1" applyNumberFormat="1" applyFont="1"/>
    <xf numFmtId="166" fontId="3" fillId="0" borderId="10" xfId="1" applyNumberFormat="1" applyFont="1" applyBorder="1"/>
    <xf numFmtId="166" fontId="5" fillId="0" borderId="11" xfId="1" applyNumberFormat="1" applyFont="1" applyBorder="1"/>
    <xf numFmtId="0" fontId="5" fillId="0" borderId="0" xfId="0" applyFont="1" applyAlignment="1">
      <alignment horizontal="center"/>
    </xf>
    <xf numFmtId="166" fontId="3" fillId="0" borderId="10" xfId="0" applyNumberFormat="1" applyFont="1" applyBorder="1"/>
    <xf numFmtId="0" fontId="4" fillId="0" borderId="0" xfId="8" applyFont="1" applyAlignment="1">
      <alignment horizontal="center"/>
    </xf>
    <xf numFmtId="0" fontId="12" fillId="0" borderId="0" xfId="0" applyFont="1"/>
    <xf numFmtId="166" fontId="3" fillId="0" borderId="0" xfId="0" applyNumberFormat="1" applyFont="1" applyFill="1"/>
    <xf numFmtId="37" fontId="4" fillId="0" borderId="0" xfId="7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center"/>
    </xf>
    <xf numFmtId="0" fontId="4" fillId="0" borderId="0" xfId="7" applyFont="1" applyFill="1" applyBorder="1" applyAlignment="1">
      <alignment horizontal="left"/>
    </xf>
    <xf numFmtId="167" fontId="8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8" fillId="0" borderId="0" xfId="0" applyFont="1" applyFill="1" applyBorder="1"/>
    <xf numFmtId="167" fontId="4" fillId="0" borderId="0" xfId="12" applyNumberFormat="1" applyFont="1" applyFill="1" applyBorder="1" applyAlignment="1">
      <alignment horizontal="center"/>
    </xf>
    <xf numFmtId="166" fontId="14" fillId="0" borderId="0" xfId="0" applyNumberFormat="1" applyFont="1"/>
    <xf numFmtId="166" fontId="5" fillId="0" borderId="0" xfId="0" applyNumberFormat="1" applyFont="1" applyBorder="1"/>
    <xf numFmtId="166" fontId="5" fillId="0" borderId="0" xfId="1" applyNumberFormat="1" applyFont="1" applyBorder="1" applyAlignment="1">
      <alignment horizontal="center"/>
    </xf>
    <xf numFmtId="168" fontId="3" fillId="0" borderId="0" xfId="4" applyNumberFormat="1" applyFont="1" applyBorder="1"/>
    <xf numFmtId="166" fontId="5" fillId="0" borderId="0" xfId="1" applyNumberFormat="1" applyFont="1" applyBorder="1"/>
    <xf numFmtId="0" fontId="5" fillId="0" borderId="0" xfId="0" applyFont="1" applyBorder="1" applyAlignment="1">
      <alignment horizontal="right"/>
    </xf>
    <xf numFmtId="166" fontId="5" fillId="0" borderId="0" xfId="1" applyNumberFormat="1" applyFont="1" applyFill="1" applyAlignment="1">
      <alignment horizontal="right"/>
    </xf>
    <xf numFmtId="166" fontId="5" fillId="0" borderId="12" xfId="1" applyNumberFormat="1" applyFont="1" applyBorder="1"/>
    <xf numFmtId="164" fontId="2" fillId="0" borderId="1" xfId="19" applyNumberFormat="1" applyFont="1" applyBorder="1" applyAlignment="1">
      <alignment horizontal="center" wrapText="1"/>
    </xf>
    <xf numFmtId="0" fontId="3" fillId="2" borderId="0" xfId="0" applyFont="1" applyFill="1"/>
    <xf numFmtId="164" fontId="2" fillId="2" borderId="1" xfId="19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 applyProtection="1">
      <alignment horizontal="center"/>
      <protection locked="0"/>
    </xf>
    <xf numFmtId="0" fontId="4" fillId="0" borderId="0" xfId="8" applyFont="1" applyFill="1"/>
    <xf numFmtId="0" fontId="3" fillId="0" borderId="0" xfId="8" applyFont="1"/>
    <xf numFmtId="0" fontId="3" fillId="0" borderId="0" xfId="8" applyFont="1" applyAlignment="1">
      <alignment horizontal="right"/>
    </xf>
    <xf numFmtId="41" fontId="3" fillId="0" borderId="0" xfId="8" applyNumberFormat="1" applyFont="1"/>
    <xf numFmtId="0" fontId="3" fillId="0" borderId="0" xfId="8" applyFont="1" applyAlignment="1">
      <alignment horizontal="center"/>
    </xf>
    <xf numFmtId="0" fontId="3" fillId="0" borderId="0" xfId="8" applyFont="1" applyFill="1"/>
    <xf numFmtId="0" fontId="3" fillId="0" borderId="0" xfId="8" applyFont="1" applyFill="1" applyAlignment="1">
      <alignment horizontal="center"/>
    </xf>
    <xf numFmtId="41" fontId="3" fillId="0" borderId="0" xfId="8" applyNumberFormat="1" applyFont="1" applyFill="1"/>
    <xf numFmtId="0" fontId="3" fillId="0" borderId="2" xfId="8" applyFont="1" applyBorder="1"/>
    <xf numFmtId="0" fontId="3" fillId="0" borderId="7" xfId="8" applyFont="1" applyBorder="1"/>
    <xf numFmtId="0" fontId="3" fillId="0" borderId="9" xfId="8" applyFont="1" applyBorder="1"/>
    <xf numFmtId="0" fontId="15" fillId="0" borderId="0" xfId="0" applyFont="1"/>
    <xf numFmtId="0" fontId="16" fillId="2" borderId="0" xfId="19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17" fillId="0" borderId="0" xfId="0" applyFont="1"/>
    <xf numFmtId="0" fontId="3" fillId="0" borderId="3" xfId="8" applyFont="1" applyBorder="1" applyAlignment="1">
      <alignment horizontal="left" vertical="top" wrapText="1"/>
    </xf>
    <xf numFmtId="0" fontId="3" fillId="0" borderId="4" xfId="8" applyFont="1" applyBorder="1" applyAlignment="1">
      <alignment horizontal="left" vertical="top" wrapText="1"/>
    </xf>
    <xf numFmtId="0" fontId="3" fillId="0" borderId="0" xfId="8" applyFont="1" applyBorder="1" applyAlignment="1">
      <alignment horizontal="left" vertical="top" wrapText="1"/>
    </xf>
    <xf numFmtId="0" fontId="3" fillId="0" borderId="8" xfId="8" applyFont="1" applyBorder="1" applyAlignment="1">
      <alignment horizontal="left" vertical="top" wrapText="1"/>
    </xf>
    <xf numFmtId="0" fontId="3" fillId="0" borderId="10" xfId="8" applyFont="1" applyBorder="1" applyAlignment="1">
      <alignment horizontal="left" vertical="top" wrapText="1"/>
    </xf>
    <xf numFmtId="0" fontId="3" fillId="0" borderId="11" xfId="8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right"/>
    </xf>
  </cellXfs>
  <cellStyles count="20">
    <cellStyle name="Comma" xfId="1" builtinId="3"/>
    <cellStyle name="Comma [0] 3" xfId="13" xr:uid="{00000000-0005-0000-0000-000002000000}"/>
    <cellStyle name="Comma 10 6" xfId="9" xr:uid="{00000000-0005-0000-0000-000003000000}"/>
    <cellStyle name="Comma 2" xfId="17" xr:uid="{610367FC-2B81-4FE2-AE68-8AE051ED9143}"/>
    <cellStyle name="Comma 2 2" xfId="11" xr:uid="{00000000-0005-0000-0000-000004000000}"/>
    <cellStyle name="Normal" xfId="0" builtinId="0"/>
    <cellStyle name="Normal 15" xfId="8" xr:uid="{00000000-0005-0000-0000-000006000000}"/>
    <cellStyle name="Normal 2" xfId="2" xr:uid="{00000000-0005-0000-0000-000007000000}"/>
    <cellStyle name="Normal 2 3" xfId="10" xr:uid="{00000000-0005-0000-0000-000008000000}"/>
    <cellStyle name="Normal 3" xfId="6" xr:uid="{00000000-0005-0000-0000-000009000000}"/>
    <cellStyle name="Normal 3 2" xfId="14" xr:uid="{00000000-0005-0000-0000-00000A000000}"/>
    <cellStyle name="Normal 4" xfId="18" xr:uid="{5E17AA39-458A-41EF-B375-4F4921FBE122}"/>
    <cellStyle name="Normal 5" xfId="3" xr:uid="{00000000-0005-0000-0000-00000B000000}"/>
    <cellStyle name="Normal 7" xfId="19" xr:uid="{B3BFFFF7-54D4-4CB0-96ED-4C91C6C13DB4}"/>
    <cellStyle name="Normal_Adjustment Template" xfId="5" xr:uid="{00000000-0005-0000-0000-00000C000000}"/>
    <cellStyle name="Normal_Copy of File50007" xfId="7" xr:uid="{00000000-0005-0000-0000-00000D000000}"/>
    <cellStyle name="Percent" xfId="4" builtinId="5"/>
    <cellStyle name="Percent 10 3" xfId="12" xr:uid="{00000000-0005-0000-0000-00000F000000}"/>
    <cellStyle name="Percent 2" xfId="15" xr:uid="{00000000-0005-0000-0000-000010000000}"/>
    <cellStyle name="Percent 2 2 2 4" xfId="16" xr:uid="{00000000-0005-0000-0000-000011000000}"/>
  </cellStyles>
  <dxfs count="1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M61"/>
  <sheetViews>
    <sheetView tabSelected="1" view="pageBreakPreview" zoomScale="85" zoomScaleNormal="100" zoomScaleSheetLayoutView="85" workbookViewId="0">
      <selection activeCell="N46" sqref="N46"/>
    </sheetView>
  </sheetViews>
  <sheetFormatPr defaultColWidth="9.140625" defaultRowHeight="12" customHeight="1" x14ac:dyDescent="0.2"/>
  <cols>
    <col min="1" max="1" width="2.5703125" style="110" customWidth="1"/>
    <col min="2" max="2" width="4" style="110" customWidth="1"/>
    <col min="3" max="3" width="32.85546875" style="110" customWidth="1"/>
    <col min="4" max="4" width="9.85546875" style="110" bestFit="1" customWidth="1"/>
    <col min="5" max="5" width="5.140625" style="110" bestFit="1" customWidth="1"/>
    <col min="6" max="6" width="10.5703125" style="110" bestFit="1" customWidth="1"/>
    <col min="7" max="7" width="8.42578125" style="110" bestFit="1" customWidth="1"/>
    <col min="8" max="8" width="10.7109375" style="110" bestFit="1" customWidth="1"/>
    <col min="9" max="9" width="13.28515625" style="110" bestFit="1" customWidth="1"/>
    <col min="10" max="10" width="6.140625" style="110" bestFit="1" customWidth="1"/>
    <col min="11" max="11" width="9.140625" style="110"/>
    <col min="12" max="12" width="11.42578125" style="110" bestFit="1" customWidth="1"/>
    <col min="13" max="13" width="10.5703125" style="110" bestFit="1" customWidth="1"/>
    <col min="14" max="16384" width="9.140625" style="110"/>
  </cols>
  <sheetData>
    <row r="2" spans="2:13" ht="12" customHeight="1" x14ac:dyDescent="0.2">
      <c r="B2" s="30" t="s">
        <v>7</v>
      </c>
      <c r="I2" s="111" t="s">
        <v>8</v>
      </c>
      <c r="J2" s="113">
        <v>14.7</v>
      </c>
    </row>
    <row r="3" spans="2:13" ht="12" customHeight="1" x14ac:dyDescent="0.2">
      <c r="B3" s="30" t="s">
        <v>26</v>
      </c>
    </row>
    <row r="4" spans="2:13" ht="12" customHeight="1" x14ac:dyDescent="0.2">
      <c r="B4" s="30" t="s">
        <v>184</v>
      </c>
    </row>
    <row r="5" spans="2:13" ht="12" customHeight="1" x14ac:dyDescent="0.2">
      <c r="L5" s="112"/>
    </row>
    <row r="6" spans="2:13" ht="12" customHeight="1" x14ac:dyDescent="0.2">
      <c r="L6" s="112"/>
    </row>
    <row r="7" spans="2:13" ht="12" customHeight="1" x14ac:dyDescent="0.2">
      <c r="B7" s="28"/>
      <c r="C7" s="28"/>
      <c r="D7" s="31"/>
      <c r="E7" s="31"/>
      <c r="F7" s="31" t="s">
        <v>9</v>
      </c>
      <c r="G7" s="31"/>
      <c r="H7" s="31"/>
      <c r="I7" s="31" t="s">
        <v>124</v>
      </c>
      <c r="J7" s="32"/>
      <c r="L7" s="112"/>
    </row>
    <row r="8" spans="2:13" ht="12" customHeight="1" x14ac:dyDescent="0.2">
      <c r="B8" s="28"/>
      <c r="C8" s="28"/>
      <c r="D8" s="33" t="s">
        <v>10</v>
      </c>
      <c r="E8" s="33" t="s">
        <v>11</v>
      </c>
      <c r="F8" s="33" t="s">
        <v>12</v>
      </c>
      <c r="G8" s="33" t="s">
        <v>13</v>
      </c>
      <c r="H8" s="33" t="s">
        <v>14</v>
      </c>
      <c r="I8" s="33" t="s">
        <v>15</v>
      </c>
      <c r="J8" s="34" t="s">
        <v>16</v>
      </c>
      <c r="L8" s="35"/>
      <c r="M8" s="35"/>
    </row>
    <row r="9" spans="2:13" ht="12" customHeight="1" x14ac:dyDescent="0.2">
      <c r="B9" s="36" t="s">
        <v>17</v>
      </c>
      <c r="C9" s="29"/>
      <c r="D9" s="37"/>
      <c r="E9" s="37"/>
      <c r="F9" s="37"/>
      <c r="G9" s="37"/>
      <c r="H9" s="37"/>
      <c r="I9" s="38"/>
      <c r="J9" s="39"/>
      <c r="L9" s="35"/>
      <c r="M9" s="35"/>
    </row>
    <row r="10" spans="2:13" ht="12" customHeight="1" x14ac:dyDescent="0.2">
      <c r="B10" s="74" t="s">
        <v>156</v>
      </c>
      <c r="D10" s="12">
        <v>312</v>
      </c>
      <c r="E10" s="40" t="s">
        <v>144</v>
      </c>
      <c r="F10" s="41">
        <f>'14.7.1'!G30</f>
        <v>954171.0207251031</v>
      </c>
      <c r="G10" s="40" t="s">
        <v>116</v>
      </c>
      <c r="H10" s="95">
        <v>0.22162982918040364</v>
      </c>
      <c r="I10" s="41">
        <f>H10*F10</f>
        <v>211472.76033219599</v>
      </c>
      <c r="J10" s="43" t="str">
        <f>$J$2&amp;".1"</f>
        <v>14.7.1</v>
      </c>
      <c r="L10" s="44"/>
      <c r="M10" s="44"/>
    </row>
    <row r="11" spans="2:13" ht="12" customHeight="1" x14ac:dyDescent="0.2">
      <c r="B11" s="110" t="s">
        <v>157</v>
      </c>
      <c r="D11" s="113">
        <v>397</v>
      </c>
      <c r="E11" s="86" t="s">
        <v>144</v>
      </c>
      <c r="F11" s="13">
        <f>'14.7.1'!G32</f>
        <v>54446.655112406384</v>
      </c>
      <c r="G11" s="113" t="s">
        <v>116</v>
      </c>
      <c r="H11" s="95">
        <v>0.22162982918040364</v>
      </c>
      <c r="I11" s="41">
        <f t="shared" ref="I11:I12" si="0">H11*F11</f>
        <v>12067.002872006977</v>
      </c>
      <c r="J11" s="43" t="str">
        <f>$J$2&amp;".1"</f>
        <v>14.7.1</v>
      </c>
      <c r="L11" s="44"/>
      <c r="M11" s="44"/>
    </row>
    <row r="12" spans="2:13" ht="12" customHeight="1" x14ac:dyDescent="0.2">
      <c r="B12" s="74" t="s">
        <v>158</v>
      </c>
      <c r="D12" s="12">
        <v>312</v>
      </c>
      <c r="E12" s="40" t="s">
        <v>144</v>
      </c>
      <c r="F12" s="41">
        <f>'14.7.1'!G31</f>
        <v>2576352.6882901639</v>
      </c>
      <c r="G12" s="40" t="s">
        <v>118</v>
      </c>
      <c r="H12" s="95">
        <v>0.22162982918040364</v>
      </c>
      <c r="I12" s="41">
        <f t="shared" si="0"/>
        <v>570996.60621422273</v>
      </c>
      <c r="J12" s="43" t="str">
        <f>$J$2&amp;".1"</f>
        <v>14.7.1</v>
      </c>
      <c r="L12" s="44"/>
      <c r="M12" s="44"/>
    </row>
    <row r="13" spans="2:13" ht="12" customHeight="1" x14ac:dyDescent="0.2">
      <c r="L13" s="35"/>
      <c r="M13" s="35"/>
    </row>
    <row r="14" spans="2:13" ht="12" customHeight="1" x14ac:dyDescent="0.2">
      <c r="B14" s="36" t="s">
        <v>18</v>
      </c>
      <c r="L14" s="35"/>
      <c r="M14" s="35"/>
    </row>
    <row r="15" spans="2:13" ht="12" customHeight="1" x14ac:dyDescent="0.2">
      <c r="B15" s="74" t="s">
        <v>159</v>
      </c>
      <c r="D15" s="12" t="s">
        <v>121</v>
      </c>
      <c r="E15" s="40" t="s">
        <v>144</v>
      </c>
      <c r="F15" s="41">
        <f>'14.7.1'!G34</f>
        <v>8073.5859841170313</v>
      </c>
      <c r="G15" s="40" t="s">
        <v>116</v>
      </c>
      <c r="H15" s="95">
        <v>0.22162982918040364</v>
      </c>
      <c r="I15" s="41">
        <f t="shared" ref="I15:I17" si="1">H15*F15</f>
        <v>1789.3474825331587</v>
      </c>
      <c r="J15" s="43" t="str">
        <f>$J$2&amp;".1"</f>
        <v>14.7.1</v>
      </c>
      <c r="L15" s="44"/>
      <c r="M15" s="44"/>
    </row>
    <row r="16" spans="2:13" ht="12" customHeight="1" x14ac:dyDescent="0.2">
      <c r="B16" s="110" t="s">
        <v>160</v>
      </c>
      <c r="D16" s="113" t="s">
        <v>136</v>
      </c>
      <c r="E16" s="86" t="s">
        <v>144</v>
      </c>
      <c r="F16" s="63">
        <f>'14.7.1'!G36</f>
        <v>1067.4910156884807</v>
      </c>
      <c r="G16" s="113" t="s">
        <v>116</v>
      </c>
      <c r="H16" s="95">
        <v>0.22162982918040364</v>
      </c>
      <c r="I16" s="41">
        <f t="shared" si="1"/>
        <v>236.58785145865357</v>
      </c>
      <c r="J16" s="43" t="str">
        <f>$J$2&amp;".1"</f>
        <v>14.7.1</v>
      </c>
      <c r="L16" s="44"/>
      <c r="M16" s="44"/>
    </row>
    <row r="17" spans="2:13" ht="12" customHeight="1" x14ac:dyDescent="0.2">
      <c r="B17" s="74" t="s">
        <v>123</v>
      </c>
      <c r="D17" s="12" t="s">
        <v>121</v>
      </c>
      <c r="E17" s="40" t="s">
        <v>144</v>
      </c>
      <c r="F17" s="41">
        <f>'14.7.1'!G35</f>
        <v>58483.206024186729</v>
      </c>
      <c r="G17" s="40" t="s">
        <v>118</v>
      </c>
      <c r="H17" s="95">
        <v>0.22162982918040364</v>
      </c>
      <c r="I17" s="41">
        <f t="shared" si="1"/>
        <v>12961.622961062858</v>
      </c>
      <c r="J17" s="43" t="str">
        <f>$J$2&amp;".1"</f>
        <v>14.7.1</v>
      </c>
      <c r="L17" s="44"/>
      <c r="M17" s="44"/>
    </row>
    <row r="18" spans="2:13" ht="12" customHeight="1" x14ac:dyDescent="0.2">
      <c r="D18" s="12"/>
      <c r="E18" s="40"/>
      <c r="F18" s="41"/>
      <c r="G18" s="40"/>
      <c r="H18" s="42"/>
      <c r="I18" s="41"/>
      <c r="J18" s="43"/>
      <c r="L18" s="35"/>
      <c r="M18" s="44"/>
    </row>
    <row r="19" spans="2:13" ht="12" customHeight="1" x14ac:dyDescent="0.2">
      <c r="B19" s="36" t="s">
        <v>19</v>
      </c>
      <c r="F19" s="114"/>
      <c r="L19" s="35"/>
      <c r="M19" s="35"/>
    </row>
    <row r="20" spans="2:13" ht="12" customHeight="1" x14ac:dyDescent="0.2">
      <c r="B20" s="74" t="s">
        <v>161</v>
      </c>
      <c r="D20" s="12" t="s">
        <v>122</v>
      </c>
      <c r="E20" s="40" t="s">
        <v>144</v>
      </c>
      <c r="F20" s="63">
        <f>'14.7.1'!G38</f>
        <v>-109778.16879937951</v>
      </c>
      <c r="G20" s="40" t="s">
        <v>116</v>
      </c>
      <c r="H20" s="95">
        <v>0.22162982918040364</v>
      </c>
      <c r="I20" s="41">
        <f t="shared" ref="I20:I22" si="2">H20*F20</f>
        <v>-24330.116798743995</v>
      </c>
      <c r="J20" s="43" t="str">
        <f>$J$2&amp;".1"</f>
        <v>14.7.1</v>
      </c>
      <c r="L20" s="44"/>
      <c r="M20" s="44"/>
    </row>
    <row r="21" spans="2:13" ht="12" customHeight="1" x14ac:dyDescent="0.2">
      <c r="B21" s="110" t="s">
        <v>162</v>
      </c>
      <c r="D21" s="113" t="s">
        <v>137</v>
      </c>
      <c r="E21" s="86" t="s">
        <v>144</v>
      </c>
      <c r="F21" s="63">
        <f>'14.7.1'!G40</f>
        <v>-4268.3091276692248</v>
      </c>
      <c r="G21" s="113" t="s">
        <v>116</v>
      </c>
      <c r="H21" s="95">
        <v>0.22162982918040364</v>
      </c>
      <c r="I21" s="41">
        <f t="shared" si="2"/>
        <v>-945.98462285448795</v>
      </c>
      <c r="J21" s="43" t="str">
        <f>$J$2&amp;".1"</f>
        <v>14.7.1</v>
      </c>
      <c r="L21" s="44"/>
      <c r="M21" s="44"/>
    </row>
    <row r="22" spans="2:13" ht="12" customHeight="1" x14ac:dyDescent="0.2">
      <c r="B22" s="74" t="s">
        <v>163</v>
      </c>
      <c r="D22" s="12" t="s">
        <v>122</v>
      </c>
      <c r="E22" s="40" t="s">
        <v>144</v>
      </c>
      <c r="F22" s="63">
        <f>'14.7.1'!G39</f>
        <v>-135892.68811561971</v>
      </c>
      <c r="G22" s="40" t="s">
        <v>118</v>
      </c>
      <c r="H22" s="95">
        <v>0.22162982918040364</v>
      </c>
      <c r="I22" s="41">
        <f t="shared" si="2"/>
        <v>-30117.873253930662</v>
      </c>
      <c r="J22" s="43" t="str">
        <f>$J$2&amp;".1"</f>
        <v>14.7.1</v>
      </c>
      <c r="L22" s="44"/>
      <c r="M22" s="44"/>
    </row>
    <row r="23" spans="2:13" ht="12" customHeight="1" x14ac:dyDescent="0.2">
      <c r="D23" s="12"/>
      <c r="E23" s="40"/>
      <c r="F23" s="63"/>
      <c r="G23" s="40"/>
      <c r="H23" s="42"/>
      <c r="I23" s="41"/>
      <c r="J23" s="43"/>
      <c r="L23" s="35"/>
      <c r="M23" s="44"/>
    </row>
    <row r="24" spans="2:13" ht="12" customHeight="1" x14ac:dyDescent="0.2">
      <c r="F24" s="114"/>
      <c r="L24" s="35"/>
      <c r="M24" s="35"/>
    </row>
    <row r="25" spans="2:13" ht="12" customHeight="1" x14ac:dyDescent="0.2">
      <c r="B25" s="45"/>
      <c r="C25" s="114"/>
      <c r="D25" s="114"/>
      <c r="E25" s="114"/>
      <c r="F25" s="114"/>
      <c r="G25" s="114"/>
      <c r="H25" s="114"/>
      <c r="I25" s="114"/>
      <c r="J25" s="114"/>
      <c r="L25" s="35"/>
      <c r="M25" s="35"/>
    </row>
    <row r="26" spans="2:13" ht="12" customHeight="1" x14ac:dyDescent="0.2">
      <c r="B26" s="114"/>
      <c r="C26" s="114"/>
      <c r="D26" s="115"/>
      <c r="E26" s="115"/>
      <c r="F26" s="63"/>
      <c r="G26" s="40"/>
      <c r="H26" s="42"/>
      <c r="I26" s="41"/>
      <c r="J26" s="43"/>
      <c r="L26" s="35"/>
      <c r="M26" s="35"/>
    </row>
    <row r="27" spans="2:13" ht="12" customHeight="1" x14ac:dyDescent="0.2">
      <c r="F27" s="114"/>
      <c r="L27" s="35"/>
      <c r="M27" s="35"/>
    </row>
    <row r="28" spans="2:13" ht="12" customHeight="1" x14ac:dyDescent="0.2">
      <c r="B28" s="45" t="s">
        <v>20</v>
      </c>
      <c r="C28" s="46"/>
      <c r="D28" s="47"/>
      <c r="E28" s="47"/>
      <c r="F28" s="47"/>
      <c r="G28" s="47"/>
      <c r="H28" s="37"/>
      <c r="I28" s="38"/>
      <c r="J28" s="39"/>
      <c r="L28" s="35"/>
      <c r="M28" s="35"/>
    </row>
    <row r="29" spans="2:13" ht="12" customHeight="1" x14ac:dyDescent="0.2">
      <c r="B29" s="114" t="s">
        <v>164</v>
      </c>
      <c r="C29" s="46"/>
      <c r="D29" s="47" t="s">
        <v>24</v>
      </c>
      <c r="E29" s="47" t="s">
        <v>144</v>
      </c>
      <c r="F29" s="89">
        <v>8313.4822814565705</v>
      </c>
      <c r="G29" s="40" t="s">
        <v>116</v>
      </c>
      <c r="H29" s="95">
        <v>0.22162982918040364</v>
      </c>
      <c r="I29" s="41">
        <f t="shared" ref="I29:I33" si="3">H29*F29</f>
        <v>1842.5156579335321</v>
      </c>
      <c r="J29" s="39"/>
      <c r="L29" s="44"/>
      <c r="M29" s="35"/>
    </row>
    <row r="30" spans="2:13" ht="12" customHeight="1" x14ac:dyDescent="0.2">
      <c r="B30" s="114" t="s">
        <v>164</v>
      </c>
      <c r="C30" s="114"/>
      <c r="D30" s="90" t="s">
        <v>23</v>
      </c>
      <c r="E30" s="40" t="s">
        <v>144</v>
      </c>
      <c r="F30" s="89">
        <v>-1483</v>
      </c>
      <c r="G30" s="40" t="s">
        <v>116</v>
      </c>
      <c r="H30" s="95">
        <v>0.22162982918040364</v>
      </c>
      <c r="I30" s="41">
        <f t="shared" si="3"/>
        <v>-328.67703667453861</v>
      </c>
      <c r="J30" s="43"/>
      <c r="L30" s="44"/>
      <c r="M30" s="44"/>
    </row>
    <row r="31" spans="2:13" ht="12" customHeight="1" x14ac:dyDescent="0.2">
      <c r="B31" s="114" t="s">
        <v>165</v>
      </c>
      <c r="C31" s="114"/>
      <c r="D31" s="90">
        <v>41110</v>
      </c>
      <c r="E31" s="40" t="s">
        <v>144</v>
      </c>
      <c r="F31" s="89">
        <v>-2043</v>
      </c>
      <c r="G31" s="40" t="s">
        <v>116</v>
      </c>
      <c r="H31" s="95">
        <v>0.22162982918040364</v>
      </c>
      <c r="I31" s="41">
        <f t="shared" si="3"/>
        <v>-452.78974101556463</v>
      </c>
      <c r="J31" s="43"/>
      <c r="L31" s="44"/>
      <c r="M31" s="44"/>
    </row>
    <row r="32" spans="2:13" ht="12" customHeight="1" x14ac:dyDescent="0.2">
      <c r="B32" s="114" t="s">
        <v>165</v>
      </c>
      <c r="C32" s="114"/>
      <c r="D32" s="90">
        <v>41010</v>
      </c>
      <c r="E32" s="40" t="s">
        <v>144</v>
      </c>
      <c r="F32" s="89">
        <v>-363</v>
      </c>
      <c r="G32" s="40" t="s">
        <v>116</v>
      </c>
      <c r="H32" s="95">
        <v>0.22162982918040364</v>
      </c>
      <c r="I32" s="41">
        <f t="shared" si="3"/>
        <v>-80.451627992486522</v>
      </c>
      <c r="L32" s="44"/>
      <c r="M32" s="44"/>
    </row>
    <row r="33" spans="2:13" ht="12" customHeight="1" x14ac:dyDescent="0.2">
      <c r="B33" s="114" t="s">
        <v>166</v>
      </c>
      <c r="C33" s="114"/>
      <c r="D33" s="90">
        <v>282</v>
      </c>
      <c r="E33" s="40" t="s">
        <v>144</v>
      </c>
      <c r="F33" s="89">
        <v>-311802</v>
      </c>
      <c r="G33" s="40" t="s">
        <v>116</v>
      </c>
      <c r="H33" s="95">
        <v>0.22162982918040364</v>
      </c>
      <c r="I33" s="41">
        <f t="shared" si="3"/>
        <v>-69104.623998108218</v>
      </c>
      <c r="L33" s="44"/>
      <c r="M33" s="44"/>
    </row>
    <row r="34" spans="2:13" ht="12" customHeight="1" x14ac:dyDescent="0.2">
      <c r="B34" s="91"/>
      <c r="C34" s="114"/>
      <c r="D34" s="90"/>
      <c r="E34" s="40"/>
      <c r="F34" s="116"/>
      <c r="G34" s="40"/>
      <c r="H34" s="95"/>
      <c r="I34" s="38"/>
      <c r="L34" s="35"/>
      <c r="M34" s="44"/>
    </row>
    <row r="35" spans="2:13" ht="12" customHeight="1" x14ac:dyDescent="0.2">
      <c r="B35" s="114" t="s">
        <v>167</v>
      </c>
      <c r="C35" s="114"/>
      <c r="D35" s="90" t="s">
        <v>24</v>
      </c>
      <c r="E35" s="40" t="s">
        <v>144</v>
      </c>
      <c r="F35" s="89">
        <v>1066.5943989269263</v>
      </c>
      <c r="G35" s="40" t="s">
        <v>116</v>
      </c>
      <c r="H35" s="95">
        <v>0.22162982918040364</v>
      </c>
      <c r="I35" s="41">
        <f t="shared" ref="I35:I39" si="4">H35*F35</f>
        <v>236.38913443894995</v>
      </c>
      <c r="J35" s="43"/>
      <c r="L35" s="44"/>
      <c r="M35" s="44"/>
    </row>
    <row r="36" spans="2:13" ht="12" customHeight="1" x14ac:dyDescent="0.2">
      <c r="B36" s="114" t="s">
        <v>167</v>
      </c>
      <c r="C36" s="114"/>
      <c r="D36" s="90" t="s">
        <v>23</v>
      </c>
      <c r="E36" s="40" t="s">
        <v>144</v>
      </c>
      <c r="F36" s="89">
        <v>-4402</v>
      </c>
      <c r="G36" s="40" t="s">
        <v>116</v>
      </c>
      <c r="H36" s="95">
        <v>0.22162982918040364</v>
      </c>
      <c r="I36" s="41">
        <f t="shared" si="4"/>
        <v>-975.61450805213678</v>
      </c>
      <c r="J36" s="43"/>
      <c r="L36" s="44"/>
      <c r="M36" s="44"/>
    </row>
    <row r="37" spans="2:13" ht="12" customHeight="1" x14ac:dyDescent="0.2">
      <c r="B37" s="114" t="s">
        <v>168</v>
      </c>
      <c r="C37" s="114"/>
      <c r="D37" s="90">
        <v>41110</v>
      </c>
      <c r="E37" s="40" t="s">
        <v>144</v>
      </c>
      <c r="F37" s="89">
        <v>-262</v>
      </c>
      <c r="G37" s="40" t="s">
        <v>116</v>
      </c>
      <c r="H37" s="95">
        <v>0.22162982918040364</v>
      </c>
      <c r="I37" s="41">
        <f t="shared" si="4"/>
        <v>-58.06701524526575</v>
      </c>
      <c r="J37" s="43"/>
      <c r="L37" s="44"/>
      <c r="M37" s="44"/>
    </row>
    <row r="38" spans="2:13" ht="12" customHeight="1" x14ac:dyDescent="0.2">
      <c r="B38" s="114" t="s">
        <v>168</v>
      </c>
      <c r="C38" s="114"/>
      <c r="D38" s="90">
        <v>41010</v>
      </c>
      <c r="E38" s="40" t="s">
        <v>144</v>
      </c>
      <c r="F38" s="89">
        <v>-1082</v>
      </c>
      <c r="G38" s="40" t="s">
        <v>116</v>
      </c>
      <c r="H38" s="95">
        <v>0.22162982918040364</v>
      </c>
      <c r="I38" s="41">
        <f t="shared" si="4"/>
        <v>-239.80347517319674</v>
      </c>
      <c r="J38" s="43"/>
      <c r="L38" s="44"/>
    </row>
    <row r="39" spans="2:13" ht="12" customHeight="1" x14ac:dyDescent="0.2">
      <c r="B39" s="114" t="s">
        <v>169</v>
      </c>
      <c r="C39" s="114"/>
      <c r="D39" s="90">
        <v>282</v>
      </c>
      <c r="E39" s="40" t="s">
        <v>144</v>
      </c>
      <c r="F39" s="89">
        <v>-11320</v>
      </c>
      <c r="G39" s="40" t="s">
        <v>116</v>
      </c>
      <c r="H39" s="95">
        <v>0.22162982918040364</v>
      </c>
      <c r="I39" s="41">
        <f t="shared" si="4"/>
        <v>-2508.849666322169</v>
      </c>
      <c r="J39" s="43"/>
      <c r="L39" s="44"/>
    </row>
    <row r="40" spans="2:13" ht="12" customHeight="1" x14ac:dyDescent="0.2">
      <c r="B40" s="114"/>
      <c r="C40" s="114"/>
      <c r="D40" s="90"/>
      <c r="E40" s="40"/>
      <c r="F40" s="41"/>
      <c r="G40" s="40"/>
      <c r="H40" s="95"/>
      <c r="I40" s="38"/>
      <c r="J40" s="43"/>
    </row>
    <row r="41" spans="2:13" ht="12" customHeight="1" x14ac:dyDescent="0.2">
      <c r="B41" s="91" t="s">
        <v>170</v>
      </c>
      <c r="C41" s="114"/>
      <c r="D41" s="90" t="s">
        <v>24</v>
      </c>
      <c r="E41" s="40" t="s">
        <v>144</v>
      </c>
      <c r="F41" s="89">
        <v>58483.206024186715</v>
      </c>
      <c r="G41" s="40" t="s">
        <v>118</v>
      </c>
      <c r="H41" s="95">
        <v>0.22162982918040364</v>
      </c>
      <c r="I41" s="41">
        <f t="shared" ref="I41:I45" si="5">H41*F41</f>
        <v>12961.622961062854</v>
      </c>
      <c r="J41" s="43"/>
      <c r="L41" s="44"/>
    </row>
    <row r="42" spans="2:13" ht="12" customHeight="1" x14ac:dyDescent="0.2">
      <c r="B42" s="91" t="s">
        <v>170</v>
      </c>
      <c r="C42" s="114"/>
      <c r="D42" s="90" t="s">
        <v>23</v>
      </c>
      <c r="E42" s="40" t="s">
        <v>144</v>
      </c>
      <c r="F42" s="89">
        <v>105304</v>
      </c>
      <c r="G42" s="40" t="s">
        <v>118</v>
      </c>
      <c r="H42" s="95">
        <v>0.22162982918040364</v>
      </c>
      <c r="I42" s="41">
        <f t="shared" si="5"/>
        <v>23338.507532013224</v>
      </c>
      <c r="J42" s="43"/>
      <c r="L42" s="44"/>
    </row>
    <row r="43" spans="2:13" ht="12" customHeight="1" x14ac:dyDescent="0.2">
      <c r="B43" s="114" t="s">
        <v>171</v>
      </c>
      <c r="C43" s="114"/>
      <c r="D43" s="90">
        <v>41110</v>
      </c>
      <c r="E43" s="40" t="s">
        <v>144</v>
      </c>
      <c r="F43" s="89">
        <v>-14379</v>
      </c>
      <c r="G43" s="40" t="s">
        <v>118</v>
      </c>
      <c r="H43" s="95">
        <v>0.22162982918040364</v>
      </c>
      <c r="I43" s="41">
        <f t="shared" si="5"/>
        <v>-3186.815313785024</v>
      </c>
      <c r="J43" s="43"/>
      <c r="L43" s="44"/>
    </row>
    <row r="44" spans="2:13" ht="12" customHeight="1" x14ac:dyDescent="0.2">
      <c r="B44" s="114" t="s">
        <v>172</v>
      </c>
      <c r="C44" s="114"/>
      <c r="D44" s="90">
        <v>41010</v>
      </c>
      <c r="E44" s="40" t="s">
        <v>144</v>
      </c>
      <c r="F44" s="89">
        <v>25892</v>
      </c>
      <c r="G44" s="40" t="s">
        <v>118</v>
      </c>
      <c r="H44" s="95">
        <v>0.22162982918040364</v>
      </c>
      <c r="I44" s="41">
        <f t="shared" si="5"/>
        <v>5738.439537139011</v>
      </c>
      <c r="J44" s="43"/>
      <c r="L44" s="44"/>
    </row>
    <row r="45" spans="2:13" ht="12" customHeight="1" x14ac:dyDescent="0.2">
      <c r="B45" s="91" t="s">
        <v>173</v>
      </c>
      <c r="C45" s="114"/>
      <c r="D45" s="115">
        <v>282</v>
      </c>
      <c r="E45" s="109" t="s">
        <v>144</v>
      </c>
      <c r="F45" s="89">
        <v>-77425</v>
      </c>
      <c r="G45" s="40" t="s">
        <v>118</v>
      </c>
      <c r="H45" s="95">
        <v>0.22162982918040364</v>
      </c>
      <c r="I45" s="41">
        <f t="shared" si="5"/>
        <v>-17159.689524292753</v>
      </c>
      <c r="L45" s="44"/>
    </row>
    <row r="46" spans="2:13" ht="12" customHeight="1" x14ac:dyDescent="0.2">
      <c r="B46" s="14"/>
      <c r="H46" s="95"/>
    </row>
    <row r="47" spans="2:13" ht="12" customHeight="1" x14ac:dyDescent="0.2">
      <c r="D47" s="12"/>
      <c r="E47" s="40"/>
      <c r="F47" s="41"/>
      <c r="G47" s="40"/>
      <c r="H47" s="42"/>
      <c r="I47" s="41"/>
      <c r="J47" s="43"/>
    </row>
    <row r="50" spans="1:13" ht="12" customHeight="1" thickBot="1" x14ac:dyDescent="0.25">
      <c r="B50" s="48" t="s">
        <v>21</v>
      </c>
    </row>
    <row r="51" spans="1:13" ht="12" customHeight="1" x14ac:dyDescent="0.2">
      <c r="A51" s="117"/>
      <c r="B51" s="125" t="s">
        <v>185</v>
      </c>
      <c r="C51" s="125"/>
      <c r="D51" s="125"/>
      <c r="E51" s="125"/>
      <c r="F51" s="125"/>
      <c r="G51" s="125"/>
      <c r="H51" s="125"/>
      <c r="I51" s="125"/>
      <c r="J51" s="126"/>
    </row>
    <row r="52" spans="1:13" ht="12" customHeight="1" x14ac:dyDescent="0.2">
      <c r="A52" s="118"/>
      <c r="B52" s="127"/>
      <c r="C52" s="127"/>
      <c r="D52" s="127"/>
      <c r="E52" s="127"/>
      <c r="F52" s="127"/>
      <c r="G52" s="127"/>
      <c r="H52" s="127"/>
      <c r="I52" s="127"/>
      <c r="J52" s="128"/>
    </row>
    <row r="53" spans="1:13" ht="12" customHeight="1" x14ac:dyDescent="0.2">
      <c r="A53" s="118"/>
      <c r="B53" s="127"/>
      <c r="C53" s="127"/>
      <c r="D53" s="127"/>
      <c r="E53" s="127"/>
      <c r="F53" s="127"/>
      <c r="G53" s="127"/>
      <c r="H53" s="127"/>
      <c r="I53" s="127"/>
      <c r="J53" s="128"/>
      <c r="M53" s="120"/>
    </row>
    <row r="54" spans="1:13" ht="12" customHeight="1" x14ac:dyDescent="0.2">
      <c r="A54" s="118"/>
      <c r="B54" s="127"/>
      <c r="C54" s="127"/>
      <c r="D54" s="127"/>
      <c r="E54" s="127"/>
      <c r="F54" s="127"/>
      <c r="G54" s="127"/>
      <c r="H54" s="127"/>
      <c r="I54" s="127"/>
      <c r="J54" s="128"/>
    </row>
    <row r="55" spans="1:13" ht="12" customHeight="1" x14ac:dyDescent="0.2">
      <c r="A55" s="118"/>
      <c r="B55" s="127"/>
      <c r="C55" s="127"/>
      <c r="D55" s="127"/>
      <c r="E55" s="127"/>
      <c r="F55" s="127"/>
      <c r="G55" s="127"/>
      <c r="H55" s="127"/>
      <c r="I55" s="127"/>
      <c r="J55" s="128"/>
    </row>
    <row r="56" spans="1:13" ht="12" customHeight="1" x14ac:dyDescent="0.2">
      <c r="A56" s="118"/>
      <c r="B56" s="127"/>
      <c r="C56" s="127"/>
      <c r="D56" s="127"/>
      <c r="E56" s="127"/>
      <c r="F56" s="127"/>
      <c r="G56" s="127"/>
      <c r="H56" s="127"/>
      <c r="I56" s="127"/>
      <c r="J56" s="128"/>
    </row>
    <row r="57" spans="1:13" ht="12" customHeight="1" x14ac:dyDescent="0.2">
      <c r="A57" s="118"/>
      <c r="B57" s="127"/>
      <c r="C57" s="127"/>
      <c r="D57" s="127"/>
      <c r="E57" s="127"/>
      <c r="F57" s="127"/>
      <c r="G57" s="127"/>
      <c r="H57" s="127"/>
      <c r="I57" s="127"/>
      <c r="J57" s="128"/>
    </row>
    <row r="58" spans="1:13" ht="12" customHeight="1" x14ac:dyDescent="0.2">
      <c r="A58" s="118"/>
      <c r="B58" s="127"/>
      <c r="C58" s="127"/>
      <c r="D58" s="127"/>
      <c r="E58" s="127"/>
      <c r="F58" s="127"/>
      <c r="G58" s="127"/>
      <c r="H58" s="127"/>
      <c r="I58" s="127"/>
      <c r="J58" s="128"/>
    </row>
    <row r="59" spans="1:13" ht="12" customHeight="1" x14ac:dyDescent="0.2">
      <c r="A59" s="118"/>
      <c r="B59" s="127"/>
      <c r="C59" s="127"/>
      <c r="D59" s="127"/>
      <c r="E59" s="127"/>
      <c r="F59" s="127"/>
      <c r="G59" s="127"/>
      <c r="H59" s="127"/>
      <c r="I59" s="127"/>
      <c r="J59" s="128"/>
    </row>
    <row r="60" spans="1:13" ht="12" customHeight="1" x14ac:dyDescent="0.2">
      <c r="A60" s="118"/>
      <c r="B60" s="127"/>
      <c r="C60" s="127"/>
      <c r="D60" s="127"/>
      <c r="E60" s="127"/>
      <c r="F60" s="127"/>
      <c r="G60" s="127"/>
      <c r="H60" s="127"/>
      <c r="I60" s="127"/>
      <c r="J60" s="128"/>
    </row>
    <row r="61" spans="1:13" ht="12" customHeight="1" thickBot="1" x14ac:dyDescent="0.25">
      <c r="A61" s="119"/>
      <c r="B61" s="129"/>
      <c r="C61" s="129"/>
      <c r="D61" s="129"/>
      <c r="E61" s="129"/>
      <c r="F61" s="129"/>
      <c r="G61" s="129"/>
      <c r="H61" s="129"/>
      <c r="I61" s="129"/>
      <c r="J61" s="130"/>
    </row>
  </sheetData>
  <mergeCells count="1">
    <mergeCell ref="B51:J61"/>
  </mergeCells>
  <conditionalFormatting sqref="B9">
    <cfRule type="cellIs" dxfId="10" priority="12" stopIfTrue="1" operator="equal">
      <formula>"Adjustment to Income/Expense/Rate Base:"</formula>
    </cfRule>
  </conditionalFormatting>
  <conditionalFormatting sqref="B14">
    <cfRule type="cellIs" dxfId="9" priority="11" stopIfTrue="1" operator="equal">
      <formula>"Adjustment to Income/Expense/Rate Base:"</formula>
    </cfRule>
  </conditionalFormatting>
  <conditionalFormatting sqref="B20">
    <cfRule type="cellIs" dxfId="8" priority="10" stopIfTrue="1" operator="equal">
      <formula>"Adjustment to Income/Expense/Rate Base:"</formula>
    </cfRule>
  </conditionalFormatting>
  <conditionalFormatting sqref="B46">
    <cfRule type="cellIs" dxfId="7" priority="9" stopIfTrue="1" operator="equal">
      <formula>"Adjustment to Income/Expense/Rate Base:"</formula>
    </cfRule>
  </conditionalFormatting>
  <conditionalFormatting sqref="B28">
    <cfRule type="cellIs" dxfId="6" priority="8" stopIfTrue="1" operator="equal">
      <formula>"Adjustment to Income/Expense/Rate Base:"</formula>
    </cfRule>
  </conditionalFormatting>
  <conditionalFormatting sqref="B25">
    <cfRule type="cellIs" dxfId="5" priority="7" stopIfTrue="1" operator="equal">
      <formula>"Adjustment to Income/Expense/Rate Base:"</formula>
    </cfRule>
  </conditionalFormatting>
  <conditionalFormatting sqref="B34">
    <cfRule type="cellIs" dxfId="4" priority="6" stopIfTrue="1" operator="equal">
      <formula>"Adjustment to Income/Expense/Rate Base:"</formula>
    </cfRule>
  </conditionalFormatting>
  <conditionalFormatting sqref="B42">
    <cfRule type="cellIs" dxfId="3" priority="5" stopIfTrue="1" operator="equal">
      <formula>"Adjustment to Income/Expense/Rate Base:"</formula>
    </cfRule>
  </conditionalFormatting>
  <conditionalFormatting sqref="B19">
    <cfRule type="cellIs" dxfId="2" priority="4" stopIfTrue="1" operator="equal">
      <formula>"Adjustment to Income/Expense/Rate Base:"</formula>
    </cfRule>
  </conditionalFormatting>
  <conditionalFormatting sqref="B41">
    <cfRule type="cellIs" dxfId="1" priority="3" stopIfTrue="1" operator="equal">
      <formula>"Adjustment to Income/Expense/Rate Base:"</formula>
    </cfRule>
  </conditionalFormatting>
  <conditionalFormatting sqref="B45">
    <cfRule type="cellIs" dxfId="0" priority="2" stopIfTrue="1" operator="equal">
      <formula>"Adjustment to Income/Expense/Rate Base:"</formula>
    </cfRule>
  </conditionalFormatting>
  <dataValidations disablePrompts="1" count="1">
    <dataValidation type="list" errorStyle="warning" allowBlank="1" showInputMessage="1" showErrorMessage="1" errorTitle="FERC ACCOUNT" error="This FERC Account is not included in the drop-down list. Is this the account you want to use?" sqref="D30:D43" xr:uid="{00000000-0002-0000-0100-000000000000}">
      <formula1>$D$94:$D$428</formula1>
    </dataValidation>
  </dataValidations>
  <pageMargins left="0.7" right="0.7" top="0.75" bottom="0.75" header="0.3" footer="0.3"/>
  <pageSetup scale="87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B53"/>
  <sheetViews>
    <sheetView view="pageBreakPreview" zoomScale="90" zoomScaleNormal="100" zoomScaleSheetLayoutView="90" workbookViewId="0">
      <selection activeCell="N46" sqref="N46"/>
    </sheetView>
  </sheetViews>
  <sheetFormatPr defaultRowHeight="12.75" x14ac:dyDescent="0.2"/>
  <cols>
    <col min="1" max="1" width="21.42578125" style="4" customWidth="1"/>
    <col min="2" max="2" width="8.5703125" style="4" bestFit="1" customWidth="1"/>
    <col min="3" max="3" width="6.85546875" style="4" bestFit="1" customWidth="1"/>
    <col min="4" max="4" width="12.140625" style="4" customWidth="1"/>
    <col min="5" max="6" width="14.85546875" style="4" bestFit="1" customWidth="1"/>
    <col min="7" max="7" width="12.140625" style="4" customWidth="1"/>
    <col min="8" max="16" width="12.140625" style="4" bestFit="1" customWidth="1"/>
    <col min="17" max="17" width="13.140625" style="4" bestFit="1" customWidth="1"/>
    <col min="18" max="18" width="12.85546875" style="4" bestFit="1" customWidth="1"/>
    <col min="19" max="16384" width="9.140625" style="4"/>
  </cols>
  <sheetData>
    <row r="1" spans="1:28" x14ac:dyDescent="0.2">
      <c r="A1" s="3" t="s">
        <v>7</v>
      </c>
      <c r="Q1" s="60"/>
    </row>
    <row r="2" spans="1:28" x14ac:dyDescent="0.2">
      <c r="A2" s="3" t="str">
        <f>'14.7'!B3</f>
        <v>Washington 2023 General Rate Case</v>
      </c>
    </row>
    <row r="3" spans="1:28" x14ac:dyDescent="0.2">
      <c r="A3" s="3" t="str">
        <f>'14.7'!B4</f>
        <v>Pro Forma JB Units 3, 4 and Colstrip 4 Plant Additions - Year 2</v>
      </c>
    </row>
    <row r="4" spans="1:28" x14ac:dyDescent="0.2">
      <c r="A4" s="3"/>
    </row>
    <row r="5" spans="1:28" x14ac:dyDescent="0.2">
      <c r="A5" s="49"/>
      <c r="B5" s="50"/>
      <c r="C5" s="50"/>
    </row>
    <row r="7" spans="1:28" x14ac:dyDescent="0.2">
      <c r="A7" s="5" t="s">
        <v>2</v>
      </c>
      <c r="D7" s="3"/>
      <c r="E7" s="96">
        <f>E10-D10</f>
        <v>17978.119626563042</v>
      </c>
      <c r="F7" s="96">
        <f t="shared" ref="F7:P7" si="0">F10-E10</f>
        <v>16586.26520386152</v>
      </c>
      <c r="G7" s="96">
        <f t="shared" si="0"/>
        <v>15176.334749696776</v>
      </c>
      <c r="H7" s="96">
        <f t="shared" si="0"/>
        <v>13747.973832078278</v>
      </c>
      <c r="I7" s="96">
        <f t="shared" si="0"/>
        <v>29947.144818911329</v>
      </c>
      <c r="J7" s="96">
        <f t="shared" si="0"/>
        <v>916676.13993687369</v>
      </c>
      <c r="K7" s="96">
        <f t="shared" si="0"/>
        <v>9348.622205812484</v>
      </c>
      <c r="L7" s="96">
        <f t="shared" si="0"/>
        <v>7842.8038639370352</v>
      </c>
      <c r="M7" s="96">
        <f t="shared" si="0"/>
        <v>6316.6366255488247</v>
      </c>
      <c r="N7" s="96">
        <f t="shared" si="0"/>
        <v>4769.705207047984</v>
      </c>
      <c r="O7" s="96">
        <f t="shared" si="0"/>
        <v>3201.5829471964389</v>
      </c>
      <c r="P7" s="96">
        <f t="shared" si="0"/>
        <v>35367.592468008399</v>
      </c>
    </row>
    <row r="8" spans="1:28" x14ac:dyDescent="0.2">
      <c r="D8" s="3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4" t="s">
        <v>120</v>
      </c>
    </row>
    <row r="9" spans="1:28" x14ac:dyDescent="0.2">
      <c r="B9" s="3" t="s">
        <v>3</v>
      </c>
      <c r="C9" s="6" t="s">
        <v>0</v>
      </c>
      <c r="D9" s="7">
        <v>45627</v>
      </c>
      <c r="E9" s="7">
        <v>45658</v>
      </c>
      <c r="F9" s="7">
        <v>45689</v>
      </c>
      <c r="G9" s="7">
        <v>45717</v>
      </c>
      <c r="H9" s="7">
        <v>45748</v>
      </c>
      <c r="I9" s="7">
        <v>45778</v>
      </c>
      <c r="J9" s="7">
        <v>45809</v>
      </c>
      <c r="K9" s="7">
        <v>45839</v>
      </c>
      <c r="L9" s="7">
        <v>45870</v>
      </c>
      <c r="M9" s="7">
        <v>45901</v>
      </c>
      <c r="N9" s="7">
        <v>45931</v>
      </c>
      <c r="O9" s="7">
        <v>45962</v>
      </c>
      <c r="P9" s="7">
        <v>45992</v>
      </c>
      <c r="Q9" s="7">
        <v>45992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x14ac:dyDescent="0.2">
      <c r="A10" s="4" t="s">
        <v>34</v>
      </c>
      <c r="B10" s="8">
        <v>312</v>
      </c>
      <c r="C10" s="8" t="s">
        <v>116</v>
      </c>
      <c r="D10" s="10">
        <f>'14.7.4'!G13+'14.7.4'!G26+'14.7.4'!G39</f>
        <v>12954717.538867338</v>
      </c>
      <c r="E10" s="10">
        <f>D10+'14.7.4'!G40</f>
        <v>12972695.658493901</v>
      </c>
      <c r="F10" s="10">
        <f>E10+'14.7.4'!G41</f>
        <v>12989281.923697762</v>
      </c>
      <c r="G10" s="10">
        <f>F10+'14.7.4'!G42</f>
        <v>13004458.258447459</v>
      </c>
      <c r="H10" s="10">
        <f>G10+'14.7.4'!G43</f>
        <v>13018206.232279537</v>
      </c>
      <c r="I10" s="10">
        <f>H10+'14.7.4'!G44</f>
        <v>13048153.377098449</v>
      </c>
      <c r="J10" s="10">
        <f>I10+'14.7.4'!G45</f>
        <v>13964829.517035322</v>
      </c>
      <c r="K10" s="10">
        <f>J10+'14.7.4'!G46</f>
        <v>13974178.139241135</v>
      </c>
      <c r="L10" s="10">
        <f>K10+'14.7.4'!G47</f>
        <v>13982020.943105072</v>
      </c>
      <c r="M10" s="10">
        <f>L10+'14.7.4'!G48</f>
        <v>13988337.579730621</v>
      </c>
      <c r="N10" s="10">
        <f>M10+'14.7.4'!G49</f>
        <v>13993107.284937669</v>
      </c>
      <c r="O10" s="10">
        <f>N10+'14.7.4'!G50</f>
        <v>13996308.867884865</v>
      </c>
      <c r="P10" s="10">
        <f>O10+'14.7.4'!G51</f>
        <v>14031676.460352873</v>
      </c>
      <c r="Q10" s="24">
        <f>(((D10+P10)+(SUM(E10:O10)*2))/24)</f>
        <v>13535397.898463489</v>
      </c>
      <c r="R10" s="10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x14ac:dyDescent="0.2">
      <c r="A11" s="4" t="s">
        <v>37</v>
      </c>
      <c r="B11" s="8">
        <v>312</v>
      </c>
      <c r="C11" s="8" t="s">
        <v>118</v>
      </c>
      <c r="D11" s="10">
        <f>'14.7.6'!G12+'14.7.6'!G25+'14.7.6'!G38</f>
        <v>6973094.3222102057</v>
      </c>
      <c r="E11" s="13">
        <f>D11+'14.7.6'!G39</f>
        <v>6973094.3222102057</v>
      </c>
      <c r="F11" s="13">
        <f>E11+'14.7.6'!G40</f>
        <v>6973094.3222102057</v>
      </c>
      <c r="G11" s="13">
        <f>F11+'14.7.6'!G41</f>
        <v>6973094.3222102057</v>
      </c>
      <c r="H11" s="13">
        <f>G11+'14.7.6'!G42</f>
        <v>6973094.3222102057</v>
      </c>
      <c r="I11" s="13">
        <f>H11+'14.7.6'!G43</f>
        <v>6973094.3222102057</v>
      </c>
      <c r="J11" s="13">
        <f>I11+'14.7.6'!G44</f>
        <v>6973094.3222102057</v>
      </c>
      <c r="K11" s="13">
        <f>J11+'14.7.6'!G45</f>
        <v>6973094.3222102057</v>
      </c>
      <c r="L11" s="13">
        <f>K11+'14.7.6'!G46</f>
        <v>6973094.3222102057</v>
      </c>
      <c r="M11" s="13">
        <f>L11+'14.7.6'!G47</f>
        <v>6973094.3222102057</v>
      </c>
      <c r="N11" s="13">
        <f>M11+'14.7.6'!G48</f>
        <v>6973094.3222102057</v>
      </c>
      <c r="O11" s="13">
        <f>N11+'14.7.6'!G49</f>
        <v>6973094.3222102057</v>
      </c>
      <c r="P11" s="13">
        <f>O11+'14.7.6'!G50</f>
        <v>6984834.0158022055</v>
      </c>
      <c r="Q11" s="24">
        <f>(((D11+P11)+(SUM(E11:O11)*2))/24)</f>
        <v>6973583.4761098726</v>
      </c>
      <c r="R11" s="10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x14ac:dyDescent="0.2">
      <c r="A12" s="4" t="s">
        <v>34</v>
      </c>
      <c r="B12" s="8">
        <v>397</v>
      </c>
      <c r="C12" s="8" t="s">
        <v>116</v>
      </c>
      <c r="D12" s="10">
        <f>'14.7.5'!G13+'14.7.5'!G26+'14.7.5'!G39</f>
        <v>237970.40467355619</v>
      </c>
      <c r="E12" s="13">
        <f>D12+'14.7.5'!G40</f>
        <v>238308.22006586386</v>
      </c>
      <c r="F12" s="13">
        <f>E12+'14.7.5'!G41</f>
        <v>238619.88200844452</v>
      </c>
      <c r="G12" s="13">
        <f>F12+'14.7.5'!G42</f>
        <v>238905.05084610684</v>
      </c>
      <c r="H12" s="13">
        <f>G12+'14.7.5'!G43</f>
        <v>239163.3802637539</v>
      </c>
      <c r="I12" s="13">
        <f>H12+'14.7.5'!G44</f>
        <v>239394.51711112232</v>
      </c>
      <c r="J12" s="13">
        <f>I12+'14.7.5'!G45</f>
        <v>239598.10122171833</v>
      </c>
      <c r="K12" s="13">
        <f>J12+'14.7.5'!G46</f>
        <v>239773.76522571832</v>
      </c>
      <c r="L12" s="13">
        <f>K12+'14.7.5'!G47</f>
        <v>239921.1343565908</v>
      </c>
      <c r="M12" s="13">
        <f>L12+'14.7.5'!G48</f>
        <v>240039.82625118538</v>
      </c>
      <c r="N12" s="13">
        <f>M12+'14.7.5'!G49</f>
        <v>240129.45074302211</v>
      </c>
      <c r="O12" s="13">
        <f>N12+'14.7.5'!G50</f>
        <v>240189.60964850156</v>
      </c>
      <c r="P12" s="13">
        <f>O12+'14.7.5'!G51</f>
        <v>241235.04460505326</v>
      </c>
      <c r="Q12" s="24">
        <f>(((D12+P12)+(SUM(E12:O12)*2))/24)</f>
        <v>239470.47186511106</v>
      </c>
      <c r="R12" s="10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x14ac:dyDescent="0.2"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5"/>
      <c r="R13" s="24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x14ac:dyDescent="0.2">
      <c r="A14" s="5" t="s">
        <v>4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x14ac:dyDescent="0.2">
      <c r="B15" s="3" t="s">
        <v>3</v>
      </c>
      <c r="C15" s="6" t="s">
        <v>0</v>
      </c>
      <c r="D15" s="7" t="s">
        <v>140</v>
      </c>
      <c r="E15" s="7">
        <v>45658</v>
      </c>
      <c r="F15" s="7">
        <v>45689</v>
      </c>
      <c r="G15" s="7">
        <v>45717</v>
      </c>
      <c r="H15" s="7">
        <v>45748</v>
      </c>
      <c r="I15" s="7">
        <v>45778</v>
      </c>
      <c r="J15" s="7">
        <v>45809</v>
      </c>
      <c r="K15" s="7">
        <v>45839</v>
      </c>
      <c r="L15" s="7">
        <v>45870</v>
      </c>
      <c r="M15" s="7">
        <v>45901</v>
      </c>
      <c r="N15" s="7">
        <v>45931</v>
      </c>
      <c r="O15" s="7">
        <v>45962</v>
      </c>
      <c r="P15" s="7">
        <v>45992</v>
      </c>
      <c r="Q15" s="7" t="s">
        <v>141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x14ac:dyDescent="0.2">
      <c r="A16" s="4" t="s">
        <v>34</v>
      </c>
      <c r="B16" s="12" t="s">
        <v>121</v>
      </c>
      <c r="C16" s="8" t="s">
        <v>116</v>
      </c>
      <c r="D16" s="10">
        <v>106454.30931859002</v>
      </c>
      <c r="E16" s="10">
        <f>(((D10+E10)/2)*$D$44)/12</f>
        <v>9140.884043492897</v>
      </c>
      <c r="F16" s="10">
        <f t="shared" ref="F16:P16" si="1">(((E10+F10)/2)*$D$44)/12</f>
        <v>9153.0699500221963</v>
      </c>
      <c r="G16" s="10">
        <f t="shared" si="1"/>
        <v>9164.268068433983</v>
      </c>
      <c r="H16" s="10">
        <f t="shared" si="1"/>
        <v>9174.4655281177402</v>
      </c>
      <c r="I16" s="10">
        <f t="shared" si="1"/>
        <v>9189.8705363156278</v>
      </c>
      <c r="J16" s="10">
        <f t="shared" si="1"/>
        <v>9523.6089471997348</v>
      </c>
      <c r="K16" s="10">
        <f t="shared" si="1"/>
        <v>9850.0852102852823</v>
      </c>
      <c r="L16" s="10">
        <f t="shared" si="1"/>
        <v>9856.1461632638802</v>
      </c>
      <c r="M16" s="10">
        <f t="shared" si="1"/>
        <v>9861.1381693174681</v>
      </c>
      <c r="N16" s="10">
        <f>(((M10+N10)/2)*$D$44)/12</f>
        <v>9865.0467337541468</v>
      </c>
      <c r="O16" s="10">
        <f t="shared" si="1"/>
        <v>9867.8570650486945</v>
      </c>
      <c r="P16" s="10">
        <f t="shared" si="1"/>
        <v>9881.4548874554202</v>
      </c>
      <c r="Q16" s="24">
        <f>SUM(E16:P16)</f>
        <v>114527.89530270705</v>
      </c>
      <c r="R16" s="24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x14ac:dyDescent="0.2">
      <c r="A17" s="56" t="s">
        <v>37</v>
      </c>
      <c r="B17" s="11" t="s">
        <v>121</v>
      </c>
      <c r="C17" s="8" t="s">
        <v>118</v>
      </c>
      <c r="D17" s="10">
        <v>99817.138883507389</v>
      </c>
      <c r="E17" s="10">
        <f>(((D11+E11)/2)*$D$45)/12</f>
        <v>13190.770092847641</v>
      </c>
      <c r="F17" s="10">
        <f t="shared" ref="F17:P17" si="2">(((E11+F11)/2)*$D$45)/12</f>
        <v>13190.770092847641</v>
      </c>
      <c r="G17" s="10">
        <f t="shared" si="2"/>
        <v>13190.770092847641</v>
      </c>
      <c r="H17" s="10">
        <f t="shared" si="2"/>
        <v>13190.770092847641</v>
      </c>
      <c r="I17" s="10">
        <f t="shared" si="2"/>
        <v>13190.770092847641</v>
      </c>
      <c r="J17" s="10">
        <f t="shared" si="2"/>
        <v>13190.770092847641</v>
      </c>
      <c r="K17" s="10">
        <f t="shared" si="2"/>
        <v>13190.770092847641</v>
      </c>
      <c r="L17" s="10">
        <f t="shared" si="2"/>
        <v>13190.770092847641</v>
      </c>
      <c r="M17" s="10">
        <f t="shared" si="2"/>
        <v>13190.770092847641</v>
      </c>
      <c r="N17" s="10">
        <f t="shared" si="2"/>
        <v>13190.770092847641</v>
      </c>
      <c r="O17" s="88">
        <f>(((N11+O11)/2)*$D$45)/12</f>
        <v>13190.770092847641</v>
      </c>
      <c r="P17" s="10">
        <f t="shared" si="2"/>
        <v>13201.873886370073</v>
      </c>
      <c r="Q17" s="24">
        <f>SUM(E17:P17)</f>
        <v>158300.34490769412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x14ac:dyDescent="0.2">
      <c r="A18" s="56" t="s">
        <v>34</v>
      </c>
      <c r="B18" s="11" t="s">
        <v>136</v>
      </c>
      <c r="C18" s="8" t="s">
        <v>116</v>
      </c>
      <c r="D18" s="10">
        <v>3627.610578907691</v>
      </c>
      <c r="E18" s="10">
        <f t="shared" ref="E18:P18" si="3">(((D12+E12)/2)*$D$46)/12</f>
        <v>389.08355329951286</v>
      </c>
      <c r="F18" s="10">
        <f t="shared" si="3"/>
        <v>389.614127077381</v>
      </c>
      <c r="G18" s="10">
        <f t="shared" si="3"/>
        <v>390.10169260863387</v>
      </c>
      <c r="H18" s="10">
        <f t="shared" si="3"/>
        <v>390.54568950751542</v>
      </c>
      <c r="I18" s="10">
        <f t="shared" si="3"/>
        <v>390.94554636381804</v>
      </c>
      <c r="J18" s="10">
        <f t="shared" si="3"/>
        <v>391.30068045179252</v>
      </c>
      <c r="K18" s="10">
        <f t="shared" si="3"/>
        <v>391.61049742938604</v>
      </c>
      <c r="L18" s="10">
        <f t="shared" si="3"/>
        <v>391.8743910274211</v>
      </c>
      <c r="M18" s="10">
        <f t="shared" si="3"/>
        <v>392.09174272830813</v>
      </c>
      <c r="N18" s="10">
        <f t="shared" si="3"/>
        <v>392.26192143386635</v>
      </c>
      <c r="O18" s="88">
        <f>(((N12+O12)/2)*$D$46)/12</f>
        <v>392.38428312180667</v>
      </c>
      <c r="P18" s="10">
        <f t="shared" si="3"/>
        <v>393.2874695467288</v>
      </c>
      <c r="Q18" s="24">
        <f>SUM(E18:P18)</f>
        <v>4695.1015945961717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">
      <c r="A19" s="3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x14ac:dyDescent="0.2">
      <c r="A20" s="5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x14ac:dyDescent="0.2">
      <c r="A21" s="5" t="s">
        <v>5</v>
      </c>
      <c r="B21" s="52"/>
      <c r="C21" s="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84" t="s">
        <v>120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x14ac:dyDescent="0.2">
      <c r="A22" s="15"/>
      <c r="B22" s="3" t="s">
        <v>3</v>
      </c>
      <c r="C22" s="6" t="s">
        <v>0</v>
      </c>
      <c r="D22" s="7">
        <v>45627</v>
      </c>
      <c r="E22" s="7">
        <v>45658</v>
      </c>
      <c r="F22" s="7">
        <v>45689</v>
      </c>
      <c r="G22" s="7">
        <v>45717</v>
      </c>
      <c r="H22" s="7">
        <v>45748</v>
      </c>
      <c r="I22" s="7">
        <v>45778</v>
      </c>
      <c r="J22" s="7">
        <v>45809</v>
      </c>
      <c r="K22" s="7">
        <v>45839</v>
      </c>
      <c r="L22" s="7">
        <v>45870</v>
      </c>
      <c r="M22" s="7">
        <v>45901</v>
      </c>
      <c r="N22" s="7">
        <v>45931</v>
      </c>
      <c r="O22" s="7">
        <v>45962</v>
      </c>
      <c r="P22" s="7">
        <v>45992</v>
      </c>
      <c r="Q22" s="7">
        <v>45992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x14ac:dyDescent="0.2">
      <c r="A23" s="4" t="s">
        <v>34</v>
      </c>
      <c r="B23" s="12" t="s">
        <v>122</v>
      </c>
      <c r="C23" s="8" t="s">
        <v>116</v>
      </c>
      <c r="D23" s="10">
        <v>-151466.39585380611</v>
      </c>
      <c r="E23" s="10">
        <f>D23-E16</f>
        <v>-160607.27989729901</v>
      </c>
      <c r="F23" s="10">
        <f t="shared" ref="F23:P23" si="4">E23-F16</f>
        <v>-169760.34984732122</v>
      </c>
      <c r="G23" s="10">
        <f t="shared" si="4"/>
        <v>-178924.6179157552</v>
      </c>
      <c r="H23" s="10">
        <f t="shared" si="4"/>
        <v>-188099.08344387292</v>
      </c>
      <c r="I23" s="10">
        <f t="shared" si="4"/>
        <v>-197288.95398018855</v>
      </c>
      <c r="J23" s="10">
        <f t="shared" si="4"/>
        <v>-206812.5629273883</v>
      </c>
      <c r="K23" s="10">
        <f t="shared" si="4"/>
        <v>-216662.64813767359</v>
      </c>
      <c r="L23" s="10">
        <f t="shared" si="4"/>
        <v>-226518.79430093747</v>
      </c>
      <c r="M23" s="10">
        <f t="shared" si="4"/>
        <v>-236379.93247025495</v>
      </c>
      <c r="N23" s="10">
        <f t="shared" si="4"/>
        <v>-246244.97920400908</v>
      </c>
      <c r="O23" s="10">
        <f t="shared" si="4"/>
        <v>-256112.83626905776</v>
      </c>
      <c r="P23" s="10">
        <f t="shared" si="4"/>
        <v>-265994.29115651321</v>
      </c>
      <c r="Q23" s="24">
        <f>(((D23+P23)+(SUM(E23:O23)*2))/24)</f>
        <v>-207678.53182490976</v>
      </c>
      <c r="R23" s="2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x14ac:dyDescent="0.2">
      <c r="A24" s="56" t="s">
        <v>37</v>
      </c>
      <c r="B24" s="11" t="s">
        <v>122</v>
      </c>
      <c r="C24" s="8" t="s">
        <v>118</v>
      </c>
      <c r="D24" s="10">
        <v>-199952.08007797564</v>
      </c>
      <c r="E24" s="10">
        <f>D24-E17</f>
        <v>-213142.85017082328</v>
      </c>
      <c r="F24" s="10">
        <f t="shared" ref="F24:P24" si="5">E24-F17</f>
        <v>-226333.62026367092</v>
      </c>
      <c r="G24" s="10">
        <f t="shared" si="5"/>
        <v>-239524.39035651856</v>
      </c>
      <c r="H24" s="10">
        <f t="shared" si="5"/>
        <v>-252715.1604493662</v>
      </c>
      <c r="I24" s="10">
        <f t="shared" si="5"/>
        <v>-265905.93054221384</v>
      </c>
      <c r="J24" s="10">
        <f t="shared" si="5"/>
        <v>-279096.70063506148</v>
      </c>
      <c r="K24" s="10">
        <f t="shared" si="5"/>
        <v>-292287.47072790912</v>
      </c>
      <c r="L24" s="10">
        <f t="shared" si="5"/>
        <v>-305478.24082075676</v>
      </c>
      <c r="M24" s="10">
        <f t="shared" si="5"/>
        <v>-318669.0109136044</v>
      </c>
      <c r="N24" s="10">
        <f t="shared" si="5"/>
        <v>-331859.78100645205</v>
      </c>
      <c r="O24" s="10">
        <f t="shared" si="5"/>
        <v>-345050.55109929969</v>
      </c>
      <c r="P24" s="10">
        <f t="shared" si="5"/>
        <v>-358252.42498566979</v>
      </c>
      <c r="Q24" s="24">
        <f>(((D24+P24)+(SUM(E24:O24)*2))/24)</f>
        <v>-279097.16329312493</v>
      </c>
      <c r="R24" s="2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x14ac:dyDescent="0.2">
      <c r="A25" s="56" t="s">
        <v>34</v>
      </c>
      <c r="B25" s="11" t="s">
        <v>137</v>
      </c>
      <c r="C25" s="8" t="s">
        <v>116</v>
      </c>
      <c r="D25" s="10">
        <v>-6991.5477240647006</v>
      </c>
      <c r="E25" s="10">
        <f>D25-E18</f>
        <v>-7380.631277364213</v>
      </c>
      <c r="F25" s="10">
        <f t="shared" ref="F25:P25" si="6">E25-F18</f>
        <v>-7770.2454044415936</v>
      </c>
      <c r="G25" s="10">
        <f t="shared" si="6"/>
        <v>-8160.3470970502276</v>
      </c>
      <c r="H25" s="10">
        <f t="shared" si="6"/>
        <v>-8550.8927865577425</v>
      </c>
      <c r="I25" s="10">
        <f t="shared" si="6"/>
        <v>-8941.8383329215612</v>
      </c>
      <c r="J25" s="10">
        <f t="shared" si="6"/>
        <v>-9333.139013373353</v>
      </c>
      <c r="K25" s="10">
        <f t="shared" si="6"/>
        <v>-9724.7495108027397</v>
      </c>
      <c r="L25" s="10">
        <f t="shared" si="6"/>
        <v>-10116.62390183016</v>
      </c>
      <c r="M25" s="10">
        <f t="shared" si="6"/>
        <v>-10508.715644558468</v>
      </c>
      <c r="N25" s="10">
        <f t="shared" si="6"/>
        <v>-10900.977565992334</v>
      </c>
      <c r="O25" s="10">
        <f t="shared" si="6"/>
        <v>-11293.361849114141</v>
      </c>
      <c r="P25" s="10">
        <f t="shared" si="6"/>
        <v>-11686.64931866087</v>
      </c>
      <c r="Q25" s="24">
        <f>(((D25+P25)+(SUM(E25:O25)*2))/24)</f>
        <v>-9335.0517421141103</v>
      </c>
      <c r="R25" s="2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x14ac:dyDescent="0.2">
      <c r="A26" s="14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13.5" thickBot="1" x14ac:dyDescent="0.25"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8" x14ac:dyDescent="0.2">
      <c r="D28" s="17"/>
      <c r="E28" s="68" t="s">
        <v>130</v>
      </c>
      <c r="F28" s="68" t="s">
        <v>130</v>
      </c>
      <c r="G28" s="18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8" x14ac:dyDescent="0.2">
      <c r="D29" s="20"/>
      <c r="E29" s="21" t="s">
        <v>119</v>
      </c>
      <c r="F29" s="21" t="s">
        <v>139</v>
      </c>
      <c r="G29" s="22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8" x14ac:dyDescent="0.2">
      <c r="A30" s="16"/>
      <c r="C30" s="19"/>
      <c r="D30" s="23">
        <v>312</v>
      </c>
      <c r="E30" s="24">
        <v>12581226.877738386</v>
      </c>
      <c r="F30" s="24">
        <f>Q10</f>
        <v>13535397.898463489</v>
      </c>
      <c r="G30" s="25">
        <f>F30-E30</f>
        <v>954171.0207251031</v>
      </c>
      <c r="H30" s="3" t="s">
        <v>174</v>
      </c>
    </row>
    <row r="31" spans="1:28" x14ac:dyDescent="0.2">
      <c r="A31" s="16"/>
      <c r="C31" s="19"/>
      <c r="D31" s="23">
        <v>312</v>
      </c>
      <c r="E31" s="24">
        <v>4397230.7878197087</v>
      </c>
      <c r="F31" s="24">
        <f>+Q11</f>
        <v>6973583.4761098726</v>
      </c>
      <c r="G31" s="25">
        <f>F31-E31</f>
        <v>2576352.6882901639</v>
      </c>
      <c r="H31" s="3" t="s">
        <v>174</v>
      </c>
    </row>
    <row r="32" spans="1:28" x14ac:dyDescent="0.2">
      <c r="A32" s="16"/>
      <c r="C32" s="19"/>
      <c r="D32" s="23">
        <v>397</v>
      </c>
      <c r="E32" s="24">
        <v>185023.81675270468</v>
      </c>
      <c r="F32" s="24">
        <f>+Q12</f>
        <v>239470.47186511106</v>
      </c>
      <c r="G32" s="25">
        <f>F32-E32</f>
        <v>54446.655112406384</v>
      </c>
      <c r="H32" s="3" t="s">
        <v>174</v>
      </c>
    </row>
    <row r="33" spans="1:9" x14ac:dyDescent="0.2">
      <c r="A33" s="16"/>
      <c r="C33" s="19"/>
      <c r="D33" s="23"/>
      <c r="E33" s="24"/>
      <c r="F33" s="24"/>
      <c r="G33" s="25"/>
      <c r="H33" s="3"/>
    </row>
    <row r="34" spans="1:9" x14ac:dyDescent="0.2">
      <c r="A34" s="16"/>
      <c r="C34" s="19"/>
      <c r="D34" s="27" t="s">
        <v>121</v>
      </c>
      <c r="E34" s="24">
        <f>D16</f>
        <v>106454.30931859002</v>
      </c>
      <c r="F34" s="24">
        <f>Q16</f>
        <v>114527.89530270705</v>
      </c>
      <c r="G34" s="25">
        <f>F34-E34</f>
        <v>8073.5859841170313</v>
      </c>
      <c r="H34" s="3" t="s">
        <v>174</v>
      </c>
    </row>
    <row r="35" spans="1:9" x14ac:dyDescent="0.2">
      <c r="A35" s="16"/>
      <c r="C35" s="19"/>
      <c r="D35" s="27" t="s">
        <v>121</v>
      </c>
      <c r="E35" s="24">
        <f t="shared" ref="E35:E36" si="7">D17</f>
        <v>99817.138883507389</v>
      </c>
      <c r="F35" s="24">
        <f>Q17</f>
        <v>158300.34490769412</v>
      </c>
      <c r="G35" s="25">
        <f>F35-E35</f>
        <v>58483.206024186729</v>
      </c>
      <c r="H35" s="3" t="s">
        <v>174</v>
      </c>
    </row>
    <row r="36" spans="1:9" x14ac:dyDescent="0.2">
      <c r="A36" s="16"/>
      <c r="C36" s="19"/>
      <c r="D36" s="27" t="s">
        <v>136</v>
      </c>
      <c r="E36" s="24">
        <f t="shared" si="7"/>
        <v>3627.610578907691</v>
      </c>
      <c r="F36" s="24">
        <f>Q18</f>
        <v>4695.1015945961717</v>
      </c>
      <c r="G36" s="25">
        <f>F36-E36</f>
        <v>1067.4910156884807</v>
      </c>
      <c r="H36" s="3" t="s">
        <v>174</v>
      </c>
    </row>
    <row r="37" spans="1:9" x14ac:dyDescent="0.2">
      <c r="A37" s="16"/>
      <c r="C37" s="19"/>
      <c r="D37" s="23"/>
      <c r="E37" s="24"/>
      <c r="F37" s="24"/>
      <c r="G37" s="25"/>
      <c r="H37" s="3"/>
    </row>
    <row r="38" spans="1:9" x14ac:dyDescent="0.2">
      <c r="A38" s="16"/>
      <c r="C38" s="19"/>
      <c r="D38" s="27" t="s">
        <v>122</v>
      </c>
      <c r="E38" s="24">
        <v>-97900.363025530256</v>
      </c>
      <c r="F38" s="24">
        <f>Q23</f>
        <v>-207678.53182490976</v>
      </c>
      <c r="G38" s="25">
        <f>F38-E38</f>
        <v>-109778.16879937951</v>
      </c>
      <c r="H38" s="3" t="s">
        <v>174</v>
      </c>
    </row>
    <row r="39" spans="1:9" x14ac:dyDescent="0.2">
      <c r="A39" s="16"/>
      <c r="C39" s="19"/>
      <c r="D39" s="27" t="s">
        <v>122</v>
      </c>
      <c r="E39" s="24">
        <v>-143204.47517750523</v>
      </c>
      <c r="F39" s="24">
        <f>Q24</f>
        <v>-279097.16329312493</v>
      </c>
      <c r="G39" s="25">
        <f>F39-E39</f>
        <v>-135892.68811561971</v>
      </c>
      <c r="H39" s="3" t="s">
        <v>174</v>
      </c>
    </row>
    <row r="40" spans="1:9" ht="13.5" thickBot="1" x14ac:dyDescent="0.25">
      <c r="D40" s="53" t="s">
        <v>137</v>
      </c>
      <c r="E40" s="85">
        <v>-5066.7426144448855</v>
      </c>
      <c r="F40" s="82">
        <f>Q25</f>
        <v>-9335.0517421141103</v>
      </c>
      <c r="G40" s="83">
        <f>F40-E40</f>
        <v>-4268.3091276692248</v>
      </c>
      <c r="H40" s="3" t="s">
        <v>174</v>
      </c>
    </row>
    <row r="41" spans="1:9" x14ac:dyDescent="0.2">
      <c r="D41" s="62"/>
      <c r="E41" s="131" t="s">
        <v>195</v>
      </c>
      <c r="F41" s="62"/>
      <c r="G41" s="70"/>
      <c r="H41" s="70"/>
      <c r="I41" s="62"/>
    </row>
    <row r="42" spans="1:9" x14ac:dyDescent="0.2">
      <c r="D42" s="62"/>
      <c r="E42" s="131" t="s">
        <v>196</v>
      </c>
      <c r="F42" s="62"/>
      <c r="G42" s="70"/>
      <c r="H42" s="70"/>
      <c r="I42" s="62"/>
    </row>
    <row r="43" spans="1:9" x14ac:dyDescent="0.2">
      <c r="D43" s="62"/>
      <c r="E43" s="62"/>
      <c r="F43" s="62"/>
      <c r="G43" s="70"/>
      <c r="H43" s="70"/>
      <c r="I43" s="62"/>
    </row>
    <row r="44" spans="1:9" x14ac:dyDescent="0.2">
      <c r="A44" s="16" t="s">
        <v>131</v>
      </c>
      <c r="D44" s="57">
        <v>8.4613615470963011E-3</v>
      </c>
      <c r="E44" s="61"/>
      <c r="F44" s="61"/>
      <c r="G44" s="61"/>
      <c r="H44" s="61"/>
      <c r="I44" s="62"/>
    </row>
    <row r="45" spans="1:9" x14ac:dyDescent="0.2">
      <c r="A45" s="16" t="s">
        <v>132</v>
      </c>
      <c r="D45" s="57">
        <v>2.2700000000000001E-2</v>
      </c>
      <c r="E45" s="61"/>
      <c r="F45" s="61"/>
      <c r="G45" s="61"/>
      <c r="H45" s="61"/>
      <c r="I45" s="62"/>
    </row>
    <row r="46" spans="1:9" s="16" customFormat="1" x14ac:dyDescent="0.2">
      <c r="A46" s="16" t="s">
        <v>135</v>
      </c>
      <c r="D46" s="92">
        <v>1.960618174770553E-2</v>
      </c>
      <c r="E46" s="93"/>
      <c r="F46" s="93"/>
      <c r="G46" s="93"/>
      <c r="H46" s="93"/>
      <c r="I46" s="94"/>
    </row>
    <row r="47" spans="1:9" x14ac:dyDescent="0.2">
      <c r="D47" s="62"/>
      <c r="E47" s="67"/>
      <c r="F47" s="1"/>
      <c r="G47" s="67"/>
      <c r="H47" s="67"/>
      <c r="I47" s="71"/>
    </row>
    <row r="48" spans="1:9" x14ac:dyDescent="0.2">
      <c r="D48" s="62"/>
      <c r="E48" s="67"/>
      <c r="F48" s="1"/>
      <c r="G48" s="67"/>
      <c r="H48" s="67"/>
      <c r="I48" s="71"/>
    </row>
    <row r="49" spans="1:6" x14ac:dyDescent="0.2">
      <c r="E49" s="3"/>
      <c r="F49" s="84"/>
    </row>
    <row r="51" spans="1:6" x14ac:dyDescent="0.2">
      <c r="A51" s="16"/>
      <c r="D51" s="57"/>
    </row>
    <row r="52" spans="1:6" x14ac:dyDescent="0.2">
      <c r="A52" s="16"/>
      <c r="D52" s="57"/>
    </row>
    <row r="53" spans="1:6" x14ac:dyDescent="0.2">
      <c r="D53" s="50"/>
    </row>
  </sheetData>
  <pageMargins left="0.7" right="0.7" top="0.75" bottom="0.75" header="0.3" footer="0.3"/>
  <pageSetup scale="57" fitToHeight="0" orientation="landscape" r:id="rId1"/>
  <headerFooter>
    <oddFooter>&amp;C&amp;"Arial,Regular"&amp;10Page 14.7.1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K95"/>
  <sheetViews>
    <sheetView view="pageBreakPreview" zoomScale="90" zoomScaleNormal="100" zoomScaleSheetLayoutView="90" workbookViewId="0">
      <selection activeCell="N46" sqref="N46"/>
    </sheetView>
  </sheetViews>
  <sheetFormatPr defaultRowHeight="12.75" x14ac:dyDescent="0.2"/>
  <cols>
    <col min="1" max="1" width="40" style="4" customWidth="1"/>
    <col min="2" max="2" width="8.5703125" style="4" bestFit="1" customWidth="1"/>
    <col min="3" max="3" width="10.140625" style="4" bestFit="1" customWidth="1"/>
    <col min="4" max="4" width="6.7109375" style="4" bestFit="1" customWidth="1"/>
    <col min="5" max="5" width="13.42578125" style="4" customWidth="1"/>
    <col min="6" max="6" width="13.42578125" style="4" hidden="1" customWidth="1"/>
    <col min="7" max="7" width="12.140625" style="4" bestFit="1" customWidth="1"/>
    <col min="8" max="8" width="7.28515625" style="4" bestFit="1" customWidth="1"/>
    <col min="9" max="10" width="15" style="4" bestFit="1" customWidth="1"/>
    <col min="11" max="16384" width="9.140625" style="4"/>
  </cols>
  <sheetData>
    <row r="1" spans="1:11" x14ac:dyDescent="0.2">
      <c r="A1" s="3" t="s">
        <v>7</v>
      </c>
      <c r="B1" s="3"/>
      <c r="F1" s="121" t="s">
        <v>155</v>
      </c>
      <c r="G1" s="8" t="s">
        <v>192</v>
      </c>
      <c r="H1" s="8" t="s">
        <v>194</v>
      </c>
    </row>
    <row r="2" spans="1:11" x14ac:dyDescent="0.2">
      <c r="A2" s="3" t="str">
        <f>'14.7'!B3</f>
        <v>Washington 2023 General Rate Case</v>
      </c>
      <c r="B2" s="3"/>
      <c r="F2" s="105"/>
    </row>
    <row r="3" spans="1:11" x14ac:dyDescent="0.2">
      <c r="A3" s="3" t="str">
        <f>'14.7'!B4</f>
        <v>Pro Forma JB Units 3, 4 and Colstrip 4 Plant Additions - Year 2</v>
      </c>
      <c r="B3" s="3"/>
      <c r="F3" s="105"/>
    </row>
    <row r="4" spans="1:11" x14ac:dyDescent="0.2">
      <c r="A4" s="3"/>
      <c r="B4" s="3"/>
      <c r="F4" s="105"/>
    </row>
    <row r="5" spans="1:11" x14ac:dyDescent="0.2">
      <c r="F5" s="105"/>
      <c r="H5" s="62"/>
    </row>
    <row r="6" spans="1:11" x14ac:dyDescent="0.2">
      <c r="F6" s="105"/>
      <c r="G6" s="84"/>
      <c r="H6" s="62"/>
    </row>
    <row r="7" spans="1:11" ht="25.5" x14ac:dyDescent="0.2">
      <c r="A7" s="54" t="s">
        <v>125</v>
      </c>
      <c r="B7" s="122" t="s">
        <v>187</v>
      </c>
      <c r="C7" s="122" t="s">
        <v>189</v>
      </c>
      <c r="D7" s="55" t="s">
        <v>0</v>
      </c>
      <c r="E7" s="104" t="s">
        <v>152</v>
      </c>
      <c r="F7" s="106"/>
      <c r="G7" s="122" t="s">
        <v>186</v>
      </c>
      <c r="H7" s="61" t="s">
        <v>126</v>
      </c>
    </row>
    <row r="8" spans="1:11" x14ac:dyDescent="0.2">
      <c r="A8" s="4" t="s">
        <v>79</v>
      </c>
      <c r="B8" s="8">
        <v>312</v>
      </c>
      <c r="C8" s="73">
        <v>45838</v>
      </c>
      <c r="D8" s="8" t="s">
        <v>116</v>
      </c>
      <c r="E8" s="8" t="s">
        <v>153</v>
      </c>
      <c r="F8" s="107"/>
      <c r="G8" s="13">
        <v>4131760.5610159608</v>
      </c>
      <c r="H8" s="62"/>
    </row>
    <row r="9" spans="1:11" x14ac:dyDescent="0.2">
      <c r="A9" s="50" t="s">
        <v>82</v>
      </c>
      <c r="B9" s="58">
        <v>312</v>
      </c>
      <c r="C9" s="73">
        <v>45838</v>
      </c>
      <c r="D9" s="64" t="s">
        <v>116</v>
      </c>
      <c r="E9" s="64" t="s">
        <v>153</v>
      </c>
      <c r="F9" s="107"/>
      <c r="G9" s="2">
        <v>2004612.9775719813</v>
      </c>
      <c r="H9" s="62"/>
    </row>
    <row r="10" spans="1:11" x14ac:dyDescent="0.2">
      <c r="A10" s="50" t="s">
        <v>67</v>
      </c>
      <c r="B10" s="58">
        <v>312</v>
      </c>
      <c r="C10" s="73">
        <v>45838</v>
      </c>
      <c r="D10" s="64" t="s">
        <v>116</v>
      </c>
      <c r="E10" s="64" t="s">
        <v>153</v>
      </c>
      <c r="F10" s="107"/>
      <c r="G10" s="2">
        <v>1520406.7814579858</v>
      </c>
      <c r="H10" s="62"/>
    </row>
    <row r="11" spans="1:11" x14ac:dyDescent="0.2">
      <c r="A11" s="50" t="s">
        <v>109</v>
      </c>
      <c r="B11" s="58">
        <v>312</v>
      </c>
      <c r="C11" s="73">
        <v>46011</v>
      </c>
      <c r="D11" s="64" t="s">
        <v>116</v>
      </c>
      <c r="E11" s="64" t="s">
        <v>153</v>
      </c>
      <c r="F11" s="108"/>
      <c r="G11" s="2">
        <v>1484290.4541719861</v>
      </c>
      <c r="H11" s="62"/>
    </row>
    <row r="12" spans="1:11" x14ac:dyDescent="0.2">
      <c r="A12" s="50" t="s">
        <v>58</v>
      </c>
      <c r="B12" s="58">
        <v>312</v>
      </c>
      <c r="C12" s="73">
        <v>45838</v>
      </c>
      <c r="D12" s="64" t="s">
        <v>116</v>
      </c>
      <c r="E12" s="64" t="s">
        <v>153</v>
      </c>
      <c r="F12" s="108"/>
      <c r="G12" s="2">
        <v>1294117.9949859877</v>
      </c>
      <c r="H12" s="62"/>
    </row>
    <row r="13" spans="1:11" x14ac:dyDescent="0.2">
      <c r="A13" s="4" t="s">
        <v>143</v>
      </c>
      <c r="B13" s="58">
        <v>312</v>
      </c>
      <c r="C13" s="73" t="s">
        <v>84</v>
      </c>
      <c r="D13" s="64" t="s">
        <v>116</v>
      </c>
      <c r="E13" s="64" t="s">
        <v>153</v>
      </c>
      <c r="F13" s="108" t="str">
        <f>B13&amp;E13</f>
        <v>312Specific</v>
      </c>
      <c r="G13" s="2">
        <f>SUMIF($F$24:$F$94,F13,$G$24:$G$94)</f>
        <v>14243463.983975867</v>
      </c>
      <c r="H13" s="62"/>
      <c r="J13" s="13"/>
      <c r="K13" s="10"/>
    </row>
    <row r="14" spans="1:11" x14ac:dyDescent="0.2">
      <c r="A14" s="4" t="s">
        <v>143</v>
      </c>
      <c r="B14" s="58">
        <v>312</v>
      </c>
      <c r="C14" s="73" t="s">
        <v>84</v>
      </c>
      <c r="D14" s="64" t="s">
        <v>116</v>
      </c>
      <c r="E14" s="8" t="s">
        <v>154</v>
      </c>
      <c r="F14" s="108" t="str">
        <f t="shared" ref="F14:F16" si="0">B14&amp;E14</f>
        <v>312Programmatic</v>
      </c>
      <c r="G14" s="2">
        <f>SUMIF($F$24:$F$94,F14,$G$24:$G$94)</f>
        <v>2896097.7783299726</v>
      </c>
      <c r="H14" s="62"/>
      <c r="J14" s="13"/>
      <c r="K14" s="10"/>
    </row>
    <row r="15" spans="1:11" x14ac:dyDescent="0.2">
      <c r="A15" s="4" t="s">
        <v>142</v>
      </c>
      <c r="B15" s="58">
        <v>397</v>
      </c>
      <c r="C15" s="73" t="s">
        <v>84</v>
      </c>
      <c r="D15" s="64" t="s">
        <v>116</v>
      </c>
      <c r="E15" s="64" t="s">
        <v>153</v>
      </c>
      <c r="F15" s="108" t="str">
        <f t="shared" si="0"/>
        <v>397Specific</v>
      </c>
      <c r="G15" s="2">
        <f>SUMIF($F$24:$F$94,F15,$G$24:$G$94)</f>
        <v>0</v>
      </c>
      <c r="H15" s="62"/>
      <c r="J15" s="13"/>
      <c r="K15" s="10"/>
    </row>
    <row r="16" spans="1:11" x14ac:dyDescent="0.2">
      <c r="A16" s="4" t="s">
        <v>142</v>
      </c>
      <c r="B16" s="58">
        <v>397</v>
      </c>
      <c r="C16" s="73" t="s">
        <v>84</v>
      </c>
      <c r="D16" s="64" t="s">
        <v>116</v>
      </c>
      <c r="E16" s="64" t="s">
        <v>154</v>
      </c>
      <c r="F16" s="108" t="str">
        <f t="shared" si="0"/>
        <v>397Programmatic</v>
      </c>
      <c r="G16" s="65">
        <f>SUMIF($F$24:$F$94,F16,$G$24:$G$94)</f>
        <v>199895.66979999814</v>
      </c>
      <c r="H16" s="71"/>
      <c r="J16" s="13"/>
      <c r="K16" s="10"/>
    </row>
    <row r="17" spans="1:9" x14ac:dyDescent="0.2">
      <c r="B17" s="58"/>
      <c r="C17" s="73"/>
      <c r="D17" s="64"/>
      <c r="E17" s="64"/>
      <c r="F17" s="108"/>
      <c r="G17" s="2">
        <f>SUM(G8:G16)</f>
        <v>27774646.201309737</v>
      </c>
      <c r="H17" s="71"/>
      <c r="I17" s="10"/>
    </row>
    <row r="18" spans="1:9" x14ac:dyDescent="0.2">
      <c r="B18" s="58"/>
      <c r="C18" s="73"/>
      <c r="D18" s="64"/>
      <c r="E18" s="64"/>
      <c r="F18" s="108"/>
      <c r="G18" s="2"/>
      <c r="H18" s="71"/>
      <c r="I18" s="10"/>
    </row>
    <row r="19" spans="1:9" x14ac:dyDescent="0.2">
      <c r="A19" s="4" t="s">
        <v>134</v>
      </c>
      <c r="B19" s="58"/>
      <c r="C19" s="73"/>
      <c r="D19" s="64"/>
      <c r="E19" s="64"/>
      <c r="F19" s="107"/>
      <c r="G19" s="2">
        <f>G16+G15</f>
        <v>199895.66979999814</v>
      </c>
      <c r="H19" s="71" t="s">
        <v>175</v>
      </c>
      <c r="I19" s="10"/>
    </row>
    <row r="20" spans="1:9" x14ac:dyDescent="0.2">
      <c r="A20" s="4" t="s">
        <v>117</v>
      </c>
      <c r="B20" s="58"/>
      <c r="C20" s="73"/>
      <c r="D20" s="64"/>
      <c r="E20" s="64"/>
      <c r="F20" s="107"/>
      <c r="G20" s="2">
        <f>G17-G16-G15</f>
        <v>27574750.531509738</v>
      </c>
      <c r="H20" s="71" t="s">
        <v>176</v>
      </c>
      <c r="I20" s="10"/>
    </row>
    <row r="21" spans="1:9" x14ac:dyDescent="0.2">
      <c r="B21" s="8"/>
      <c r="C21" s="73"/>
      <c r="D21" s="8"/>
      <c r="E21" s="8"/>
      <c r="F21" s="107"/>
      <c r="G21" s="13"/>
      <c r="H21" s="62"/>
    </row>
    <row r="22" spans="1:9" x14ac:dyDescent="0.2">
      <c r="A22" s="124" t="s">
        <v>190</v>
      </c>
      <c r="B22" s="8"/>
      <c r="C22" s="73"/>
      <c r="D22" s="8"/>
      <c r="E22" s="8"/>
      <c r="F22" s="107"/>
      <c r="G22" s="13"/>
      <c r="H22" s="62"/>
    </row>
    <row r="23" spans="1:9" ht="25.5" x14ac:dyDescent="0.2">
      <c r="A23" s="54" t="s">
        <v>145</v>
      </c>
      <c r="B23" s="55" t="s">
        <v>146</v>
      </c>
      <c r="C23" s="123" t="s">
        <v>189</v>
      </c>
      <c r="D23" s="55" t="s">
        <v>0</v>
      </c>
      <c r="E23" s="104" t="s">
        <v>152</v>
      </c>
      <c r="F23" s="104"/>
      <c r="G23" s="122" t="s">
        <v>188</v>
      </c>
    </row>
    <row r="24" spans="1:9" x14ac:dyDescent="0.2">
      <c r="A24" s="15" t="s">
        <v>80</v>
      </c>
      <c r="B24" s="69">
        <v>312</v>
      </c>
      <c r="C24" s="73">
        <v>45838</v>
      </c>
      <c r="D24" s="69" t="s">
        <v>116</v>
      </c>
      <c r="E24" s="69" t="s">
        <v>153</v>
      </c>
      <c r="F24" s="108" t="str">
        <f t="shared" ref="F24:F87" si="1">B24&amp;E24</f>
        <v>312Specific</v>
      </c>
      <c r="G24" s="13">
        <v>873906.94738599181</v>
      </c>
    </row>
    <row r="25" spans="1:9" x14ac:dyDescent="0.2">
      <c r="A25" s="4" t="s">
        <v>64</v>
      </c>
      <c r="B25" s="8">
        <v>312</v>
      </c>
      <c r="C25" s="73">
        <v>45838</v>
      </c>
      <c r="D25" s="8" t="s">
        <v>116</v>
      </c>
      <c r="E25" s="8" t="s">
        <v>153</v>
      </c>
      <c r="F25" s="108" t="str">
        <f t="shared" si="1"/>
        <v>312Specific</v>
      </c>
      <c r="G25" s="13">
        <v>803164.66018599248</v>
      </c>
    </row>
    <row r="26" spans="1:9" x14ac:dyDescent="0.2">
      <c r="A26" s="4" t="s">
        <v>113</v>
      </c>
      <c r="B26" s="8">
        <v>312</v>
      </c>
      <c r="C26" s="73">
        <v>46011</v>
      </c>
      <c r="D26" s="8" t="s">
        <v>116</v>
      </c>
      <c r="E26" s="8" t="s">
        <v>153</v>
      </c>
      <c r="F26" s="108" t="str">
        <f t="shared" si="1"/>
        <v>312Specific</v>
      </c>
      <c r="G26" s="13">
        <v>739387.29799999308</v>
      </c>
    </row>
    <row r="27" spans="1:9" x14ac:dyDescent="0.2">
      <c r="A27" s="4" t="s">
        <v>70</v>
      </c>
      <c r="B27" s="8">
        <v>312</v>
      </c>
      <c r="C27" s="73">
        <v>45838</v>
      </c>
      <c r="D27" s="8" t="s">
        <v>116</v>
      </c>
      <c r="E27" s="8" t="s">
        <v>153</v>
      </c>
      <c r="F27" s="108" t="str">
        <f t="shared" si="1"/>
        <v>312Specific</v>
      </c>
      <c r="G27" s="13">
        <v>733736.46768599306</v>
      </c>
    </row>
    <row r="28" spans="1:9" x14ac:dyDescent="0.2">
      <c r="A28" s="4" t="s">
        <v>83</v>
      </c>
      <c r="B28" s="8">
        <v>312</v>
      </c>
      <c r="C28" s="73">
        <v>46011</v>
      </c>
      <c r="D28" s="8" t="s">
        <v>116</v>
      </c>
      <c r="E28" s="8" t="s">
        <v>153</v>
      </c>
      <c r="F28" s="108" t="str">
        <f t="shared" si="1"/>
        <v>312Specific</v>
      </c>
      <c r="G28" s="13">
        <v>590780.98798599455</v>
      </c>
    </row>
    <row r="29" spans="1:9" x14ac:dyDescent="0.2">
      <c r="A29" s="4" t="s">
        <v>81</v>
      </c>
      <c r="B29" s="8">
        <v>312</v>
      </c>
      <c r="C29" s="73">
        <v>45838</v>
      </c>
      <c r="D29" s="8" t="s">
        <v>116</v>
      </c>
      <c r="E29" s="8" t="s">
        <v>153</v>
      </c>
      <c r="F29" s="108" t="str">
        <f t="shared" si="1"/>
        <v>312Specific</v>
      </c>
      <c r="G29" s="13">
        <v>538121.9071859949</v>
      </c>
    </row>
    <row r="30" spans="1:9" x14ac:dyDescent="0.2">
      <c r="A30" s="4" t="s">
        <v>63</v>
      </c>
      <c r="B30" s="8">
        <v>312</v>
      </c>
      <c r="C30" s="73">
        <v>45838</v>
      </c>
      <c r="D30" s="8" t="s">
        <v>116</v>
      </c>
      <c r="E30" s="8" t="s">
        <v>153</v>
      </c>
      <c r="F30" s="108" t="str">
        <f t="shared" si="1"/>
        <v>312Specific</v>
      </c>
      <c r="G30" s="13">
        <v>486512.38169999537</v>
      </c>
    </row>
    <row r="31" spans="1:9" x14ac:dyDescent="0.2">
      <c r="A31" s="4" t="s">
        <v>41</v>
      </c>
      <c r="B31" s="8">
        <v>312</v>
      </c>
      <c r="C31" s="73">
        <v>45838</v>
      </c>
      <c r="D31" s="8" t="s">
        <v>116</v>
      </c>
      <c r="E31" s="8" t="s">
        <v>153</v>
      </c>
      <c r="F31" s="108" t="str">
        <f t="shared" si="1"/>
        <v>312Specific</v>
      </c>
      <c r="G31" s="13">
        <v>480422.47679999541</v>
      </c>
    </row>
    <row r="32" spans="1:9" x14ac:dyDescent="0.2">
      <c r="A32" s="4" t="s">
        <v>103</v>
      </c>
      <c r="B32" s="8">
        <v>312</v>
      </c>
      <c r="C32" s="73" t="s">
        <v>84</v>
      </c>
      <c r="D32" s="8" t="s">
        <v>116</v>
      </c>
      <c r="E32" s="8" t="s">
        <v>154</v>
      </c>
      <c r="F32" s="108" t="str">
        <f t="shared" si="1"/>
        <v>312Programmatic</v>
      </c>
      <c r="G32" s="13">
        <v>434849.88598599593</v>
      </c>
    </row>
    <row r="33" spans="1:7" x14ac:dyDescent="0.2">
      <c r="A33" s="4" t="s">
        <v>69</v>
      </c>
      <c r="B33" s="8">
        <v>312</v>
      </c>
      <c r="C33" s="73">
        <v>45838</v>
      </c>
      <c r="D33" s="8" t="s">
        <v>116</v>
      </c>
      <c r="E33" s="8" t="s">
        <v>153</v>
      </c>
      <c r="F33" s="108" t="str">
        <f t="shared" si="1"/>
        <v>312Specific</v>
      </c>
      <c r="G33" s="13">
        <v>433009.97499999596</v>
      </c>
    </row>
    <row r="34" spans="1:7" x14ac:dyDescent="0.2">
      <c r="A34" s="4" t="s">
        <v>71</v>
      </c>
      <c r="B34" s="8">
        <v>312</v>
      </c>
      <c r="C34" s="73">
        <v>45838</v>
      </c>
      <c r="D34" s="8" t="s">
        <v>116</v>
      </c>
      <c r="E34" s="8" t="s">
        <v>153</v>
      </c>
      <c r="F34" s="108" t="str">
        <f t="shared" si="1"/>
        <v>312Specific</v>
      </c>
      <c r="G34" s="13">
        <v>427336.105799996</v>
      </c>
    </row>
    <row r="35" spans="1:7" x14ac:dyDescent="0.2">
      <c r="A35" s="4" t="s">
        <v>45</v>
      </c>
      <c r="B35" s="8">
        <v>312</v>
      </c>
      <c r="C35" s="73">
        <v>45838</v>
      </c>
      <c r="D35" s="8" t="s">
        <v>116</v>
      </c>
      <c r="E35" s="8" t="s">
        <v>153</v>
      </c>
      <c r="F35" s="108" t="str">
        <f t="shared" si="1"/>
        <v>312Specific</v>
      </c>
      <c r="G35" s="13">
        <v>396424.04498599627</v>
      </c>
    </row>
    <row r="36" spans="1:7" x14ac:dyDescent="0.2">
      <c r="A36" s="4" t="s">
        <v>51</v>
      </c>
      <c r="B36" s="8">
        <v>312</v>
      </c>
      <c r="C36" s="73">
        <v>45838</v>
      </c>
      <c r="D36" s="8" t="s">
        <v>116</v>
      </c>
      <c r="E36" s="8" t="s">
        <v>153</v>
      </c>
      <c r="F36" s="108" t="str">
        <f t="shared" si="1"/>
        <v>312Specific</v>
      </c>
      <c r="G36" s="13">
        <v>389502.22018599632</v>
      </c>
    </row>
    <row r="37" spans="1:7" x14ac:dyDescent="0.2">
      <c r="A37" s="4" t="s">
        <v>57</v>
      </c>
      <c r="B37" s="8">
        <v>312</v>
      </c>
      <c r="C37" s="73">
        <v>45838</v>
      </c>
      <c r="D37" s="8" t="s">
        <v>116</v>
      </c>
      <c r="E37" s="8" t="s">
        <v>153</v>
      </c>
      <c r="F37" s="108" t="str">
        <f t="shared" si="1"/>
        <v>312Specific</v>
      </c>
      <c r="G37" s="13">
        <v>386178.56178599637</v>
      </c>
    </row>
    <row r="38" spans="1:7" x14ac:dyDescent="0.2">
      <c r="A38" s="4" t="s">
        <v>77</v>
      </c>
      <c r="B38" s="8">
        <v>312</v>
      </c>
      <c r="C38" s="73">
        <v>45838</v>
      </c>
      <c r="D38" s="8" t="s">
        <v>116</v>
      </c>
      <c r="E38" s="8" t="s">
        <v>153</v>
      </c>
      <c r="F38" s="108" t="str">
        <f t="shared" si="1"/>
        <v>312Specific</v>
      </c>
      <c r="G38" s="13">
        <v>379537.23137199646</v>
      </c>
    </row>
    <row r="39" spans="1:7" x14ac:dyDescent="0.2">
      <c r="A39" s="4" t="s">
        <v>100</v>
      </c>
      <c r="B39" s="8">
        <v>312</v>
      </c>
      <c r="C39" s="73">
        <v>46006</v>
      </c>
      <c r="D39" s="8" t="s">
        <v>116</v>
      </c>
      <c r="E39" s="8" t="s">
        <v>153</v>
      </c>
      <c r="F39" s="108" t="str">
        <f t="shared" si="1"/>
        <v>312Specific</v>
      </c>
      <c r="G39" s="13">
        <v>377045.54337199649</v>
      </c>
    </row>
    <row r="40" spans="1:7" x14ac:dyDescent="0.2">
      <c r="A40" s="4" t="s">
        <v>56</v>
      </c>
      <c r="B40" s="8">
        <v>312</v>
      </c>
      <c r="C40" s="73">
        <v>45838</v>
      </c>
      <c r="D40" s="8" t="s">
        <v>116</v>
      </c>
      <c r="E40" s="8" t="s">
        <v>153</v>
      </c>
      <c r="F40" s="108" t="str">
        <f t="shared" si="1"/>
        <v>312Specific</v>
      </c>
      <c r="G40" s="13">
        <v>370716.37078599649</v>
      </c>
    </row>
    <row r="41" spans="1:7" x14ac:dyDescent="0.2">
      <c r="A41" s="4" t="s">
        <v>105</v>
      </c>
      <c r="B41" s="8">
        <v>312</v>
      </c>
      <c r="C41" s="73" t="s">
        <v>84</v>
      </c>
      <c r="D41" s="8" t="s">
        <v>116</v>
      </c>
      <c r="E41" s="8" t="s">
        <v>154</v>
      </c>
      <c r="F41" s="108" t="str">
        <f t="shared" si="1"/>
        <v>312Programmatic</v>
      </c>
      <c r="G41" s="13">
        <v>362346.69577199657</v>
      </c>
    </row>
    <row r="42" spans="1:7" x14ac:dyDescent="0.2">
      <c r="A42" s="4" t="s">
        <v>50</v>
      </c>
      <c r="B42" s="8">
        <v>312</v>
      </c>
      <c r="C42" s="73">
        <v>45838</v>
      </c>
      <c r="D42" s="8" t="s">
        <v>116</v>
      </c>
      <c r="E42" s="8" t="s">
        <v>153</v>
      </c>
      <c r="F42" s="108" t="str">
        <f t="shared" si="1"/>
        <v>312Specific</v>
      </c>
      <c r="G42" s="13">
        <v>354092.44081399671</v>
      </c>
    </row>
    <row r="43" spans="1:7" x14ac:dyDescent="0.2">
      <c r="A43" s="4" t="s">
        <v>49</v>
      </c>
      <c r="B43" s="8">
        <v>312</v>
      </c>
      <c r="C43" s="73">
        <v>45838</v>
      </c>
      <c r="D43" s="8" t="s">
        <v>116</v>
      </c>
      <c r="E43" s="8" t="s">
        <v>153</v>
      </c>
      <c r="F43" s="108" t="str">
        <f t="shared" si="1"/>
        <v>312Specific</v>
      </c>
      <c r="G43" s="13">
        <v>354092.44081399671</v>
      </c>
    </row>
    <row r="44" spans="1:7" x14ac:dyDescent="0.2">
      <c r="A44" s="4" t="s">
        <v>78</v>
      </c>
      <c r="B44" s="8">
        <v>312</v>
      </c>
      <c r="C44" s="73">
        <v>45807</v>
      </c>
      <c r="D44" s="8" t="s">
        <v>116</v>
      </c>
      <c r="E44" s="8" t="s">
        <v>153</v>
      </c>
      <c r="F44" s="108" t="str">
        <f t="shared" si="1"/>
        <v>312Specific</v>
      </c>
      <c r="G44" s="13">
        <v>335280.19641399686</v>
      </c>
    </row>
    <row r="45" spans="1:7" x14ac:dyDescent="0.2">
      <c r="A45" s="4" t="s">
        <v>72</v>
      </c>
      <c r="B45" s="8">
        <v>312</v>
      </c>
      <c r="C45" s="73">
        <v>45838</v>
      </c>
      <c r="D45" s="8" t="s">
        <v>116</v>
      </c>
      <c r="E45" s="8" t="s">
        <v>153</v>
      </c>
      <c r="F45" s="108" t="str">
        <f t="shared" si="1"/>
        <v>312Specific</v>
      </c>
      <c r="G45" s="13">
        <v>328181.3561859969</v>
      </c>
    </row>
    <row r="46" spans="1:7" x14ac:dyDescent="0.2">
      <c r="A46" s="4" t="s">
        <v>39</v>
      </c>
      <c r="B46" s="8">
        <v>312</v>
      </c>
      <c r="C46" s="73">
        <v>45838</v>
      </c>
      <c r="D46" s="8" t="s">
        <v>116</v>
      </c>
      <c r="E46" s="8" t="s">
        <v>153</v>
      </c>
      <c r="F46" s="108" t="str">
        <f t="shared" si="1"/>
        <v>312Specific</v>
      </c>
      <c r="G46" s="13">
        <v>321425.64039999701</v>
      </c>
    </row>
    <row r="47" spans="1:7" x14ac:dyDescent="0.2">
      <c r="A47" s="4" t="s">
        <v>96</v>
      </c>
      <c r="B47" s="8">
        <v>312</v>
      </c>
      <c r="C47" s="73">
        <v>46006</v>
      </c>
      <c r="D47" s="8" t="s">
        <v>116</v>
      </c>
      <c r="E47" s="8" t="s">
        <v>153</v>
      </c>
      <c r="F47" s="108" t="str">
        <f t="shared" si="1"/>
        <v>312Specific</v>
      </c>
      <c r="G47" s="13">
        <v>289956.81401399727</v>
      </c>
    </row>
    <row r="48" spans="1:7" x14ac:dyDescent="0.2">
      <c r="A48" s="4" t="s">
        <v>52</v>
      </c>
      <c r="B48" s="8">
        <v>312</v>
      </c>
      <c r="C48" s="73">
        <v>45838</v>
      </c>
      <c r="D48" s="8" t="s">
        <v>116</v>
      </c>
      <c r="E48" s="8" t="s">
        <v>153</v>
      </c>
      <c r="F48" s="108" t="str">
        <f t="shared" si="1"/>
        <v>312Specific</v>
      </c>
      <c r="G48" s="13">
        <v>272650.84779999743</v>
      </c>
    </row>
    <row r="49" spans="1:7" x14ac:dyDescent="0.2">
      <c r="A49" s="4" t="s">
        <v>66</v>
      </c>
      <c r="B49" s="8">
        <v>312</v>
      </c>
      <c r="C49" s="73">
        <v>45838</v>
      </c>
      <c r="D49" s="8" t="s">
        <v>116</v>
      </c>
      <c r="E49" s="8" t="s">
        <v>153</v>
      </c>
      <c r="F49" s="108" t="str">
        <f t="shared" si="1"/>
        <v>312Specific</v>
      </c>
      <c r="G49" s="13">
        <v>256190.5773859976</v>
      </c>
    </row>
    <row r="50" spans="1:7" x14ac:dyDescent="0.2">
      <c r="A50" s="4" t="s">
        <v>114</v>
      </c>
      <c r="B50" s="8">
        <v>312</v>
      </c>
      <c r="C50" s="73">
        <v>46011</v>
      </c>
      <c r="D50" s="8" t="s">
        <v>116</v>
      </c>
      <c r="E50" s="8" t="s">
        <v>153</v>
      </c>
      <c r="F50" s="108" t="str">
        <f t="shared" si="1"/>
        <v>312Specific</v>
      </c>
      <c r="G50" s="13">
        <v>237108.04818599779</v>
      </c>
    </row>
    <row r="51" spans="1:7" x14ac:dyDescent="0.2">
      <c r="A51" s="4" t="s">
        <v>110</v>
      </c>
      <c r="B51" s="8">
        <v>312</v>
      </c>
      <c r="C51" s="73" t="s">
        <v>84</v>
      </c>
      <c r="D51" s="8" t="s">
        <v>116</v>
      </c>
      <c r="E51" s="8" t="s">
        <v>154</v>
      </c>
      <c r="F51" s="108" t="str">
        <f t="shared" si="1"/>
        <v>312Programmatic</v>
      </c>
      <c r="G51" s="13">
        <v>223428.04758599785</v>
      </c>
    </row>
    <row r="52" spans="1:7" x14ac:dyDescent="0.2">
      <c r="A52" s="4" t="s">
        <v>65</v>
      </c>
      <c r="B52" s="8">
        <v>312</v>
      </c>
      <c r="C52" s="73">
        <v>45838</v>
      </c>
      <c r="D52" s="8" t="s">
        <v>116</v>
      </c>
      <c r="E52" s="8" t="s">
        <v>153</v>
      </c>
      <c r="F52" s="108" t="str">
        <f t="shared" si="1"/>
        <v>312Specific</v>
      </c>
      <c r="G52" s="13">
        <v>220437.66301399792</v>
      </c>
    </row>
    <row r="53" spans="1:7" x14ac:dyDescent="0.2">
      <c r="A53" s="4" t="s">
        <v>104</v>
      </c>
      <c r="B53" s="8">
        <v>312</v>
      </c>
      <c r="C53" s="73" t="s">
        <v>84</v>
      </c>
      <c r="D53" s="8" t="s">
        <v>116</v>
      </c>
      <c r="E53" s="8" t="s">
        <v>154</v>
      </c>
      <c r="F53" s="108" t="str">
        <f t="shared" si="1"/>
        <v>312Programmatic</v>
      </c>
      <c r="G53" s="13">
        <v>217882.2785999979</v>
      </c>
    </row>
    <row r="54" spans="1:7" x14ac:dyDescent="0.2">
      <c r="A54" s="4" t="s">
        <v>111</v>
      </c>
      <c r="B54" s="8">
        <v>312</v>
      </c>
      <c r="C54" s="73" t="s">
        <v>84</v>
      </c>
      <c r="D54" s="8" t="s">
        <v>116</v>
      </c>
      <c r="E54" s="8" t="s">
        <v>154</v>
      </c>
      <c r="F54" s="108" t="str">
        <f t="shared" si="1"/>
        <v>312Programmatic</v>
      </c>
      <c r="G54" s="13">
        <v>214300.29761399803</v>
      </c>
    </row>
    <row r="55" spans="1:7" x14ac:dyDescent="0.2">
      <c r="A55" s="4" t="s">
        <v>68</v>
      </c>
      <c r="B55" s="8">
        <v>312</v>
      </c>
      <c r="C55" s="73">
        <v>45838</v>
      </c>
      <c r="D55" s="8" t="s">
        <v>116</v>
      </c>
      <c r="E55" s="8" t="s">
        <v>153</v>
      </c>
      <c r="F55" s="108" t="str">
        <f t="shared" si="1"/>
        <v>312Specific</v>
      </c>
      <c r="G55" s="13">
        <v>206409.60738599807</v>
      </c>
    </row>
    <row r="56" spans="1:7" x14ac:dyDescent="0.2">
      <c r="A56" s="4" t="s">
        <v>46</v>
      </c>
      <c r="B56" s="8">
        <v>312</v>
      </c>
      <c r="C56" s="73">
        <v>45838</v>
      </c>
      <c r="D56" s="8" t="s">
        <v>116</v>
      </c>
      <c r="E56" s="8" t="s">
        <v>153</v>
      </c>
      <c r="F56" s="108" t="str">
        <f t="shared" si="1"/>
        <v>312Specific</v>
      </c>
      <c r="G56" s="13">
        <v>198212.72459999812</v>
      </c>
    </row>
    <row r="57" spans="1:7" x14ac:dyDescent="0.2">
      <c r="A57" s="4" t="s">
        <v>59</v>
      </c>
      <c r="B57" s="8">
        <v>312</v>
      </c>
      <c r="C57" s="73">
        <v>45838</v>
      </c>
      <c r="D57" s="8" t="s">
        <v>116</v>
      </c>
      <c r="E57" s="8" t="s">
        <v>153</v>
      </c>
      <c r="F57" s="108" t="str">
        <f t="shared" si="1"/>
        <v>312Specific</v>
      </c>
      <c r="G57" s="13">
        <v>197711.92698599814</v>
      </c>
    </row>
    <row r="58" spans="1:7" x14ac:dyDescent="0.2">
      <c r="A58" s="4" t="s">
        <v>43</v>
      </c>
      <c r="B58" s="8">
        <v>312</v>
      </c>
      <c r="C58" s="73">
        <v>45838</v>
      </c>
      <c r="D58" s="8" t="s">
        <v>116</v>
      </c>
      <c r="E58" s="8" t="s">
        <v>153</v>
      </c>
      <c r="F58" s="108" t="str">
        <f t="shared" si="1"/>
        <v>312Specific</v>
      </c>
      <c r="G58" s="13">
        <v>191868.77081399818</v>
      </c>
    </row>
    <row r="59" spans="1:7" x14ac:dyDescent="0.2">
      <c r="A59" s="4" t="s">
        <v>99</v>
      </c>
      <c r="B59" s="8">
        <v>312</v>
      </c>
      <c r="C59" s="73" t="s">
        <v>84</v>
      </c>
      <c r="D59" s="8" t="s">
        <v>116</v>
      </c>
      <c r="E59" s="8" t="s">
        <v>154</v>
      </c>
      <c r="F59" s="108" t="str">
        <f t="shared" si="1"/>
        <v>312Programmatic</v>
      </c>
      <c r="G59" s="13">
        <v>182856.4620139983</v>
      </c>
    </row>
    <row r="60" spans="1:7" x14ac:dyDescent="0.2">
      <c r="A60" s="4" t="s">
        <v>101</v>
      </c>
      <c r="B60" s="8">
        <v>312</v>
      </c>
      <c r="C60" s="73" t="s">
        <v>84</v>
      </c>
      <c r="D60" s="8" t="s">
        <v>116</v>
      </c>
      <c r="E60" s="8" t="s">
        <v>154</v>
      </c>
      <c r="F60" s="108" t="str">
        <f t="shared" si="1"/>
        <v>312Programmatic</v>
      </c>
      <c r="G60" s="13">
        <v>181173.87578599827</v>
      </c>
    </row>
    <row r="61" spans="1:7" x14ac:dyDescent="0.2">
      <c r="A61" s="4" t="s">
        <v>94</v>
      </c>
      <c r="B61" s="8">
        <v>312</v>
      </c>
      <c r="C61" s="73" t="s">
        <v>84</v>
      </c>
      <c r="D61" s="8" t="s">
        <v>116</v>
      </c>
      <c r="E61" s="8" t="s">
        <v>154</v>
      </c>
      <c r="F61" s="108" t="str">
        <f t="shared" si="1"/>
        <v>312Programmatic</v>
      </c>
      <c r="G61" s="13">
        <v>179174.88741399828</v>
      </c>
    </row>
    <row r="62" spans="1:7" x14ac:dyDescent="0.2">
      <c r="A62" s="4" t="s">
        <v>107</v>
      </c>
      <c r="B62" s="8">
        <v>312</v>
      </c>
      <c r="C62" s="73" t="s">
        <v>84</v>
      </c>
      <c r="D62" s="8" t="s">
        <v>116</v>
      </c>
      <c r="E62" s="8" t="s">
        <v>154</v>
      </c>
      <c r="F62" s="108" t="str">
        <f t="shared" si="1"/>
        <v>312Programmatic</v>
      </c>
      <c r="G62" s="13">
        <v>176867.61599999841</v>
      </c>
    </row>
    <row r="63" spans="1:7" x14ac:dyDescent="0.2">
      <c r="A63" s="4" t="s">
        <v>55</v>
      </c>
      <c r="B63" s="8">
        <v>312</v>
      </c>
      <c r="C63" s="73">
        <v>46011</v>
      </c>
      <c r="D63" s="8" t="s">
        <v>116</v>
      </c>
      <c r="E63" s="8" t="s">
        <v>153</v>
      </c>
      <c r="F63" s="108" t="str">
        <f t="shared" si="1"/>
        <v>312Specific</v>
      </c>
      <c r="G63" s="13">
        <v>167241.18001399841</v>
      </c>
    </row>
    <row r="64" spans="1:7" x14ac:dyDescent="0.2">
      <c r="A64" s="4" t="s">
        <v>106</v>
      </c>
      <c r="B64" s="8">
        <v>312</v>
      </c>
      <c r="C64" s="73" t="s">
        <v>84</v>
      </c>
      <c r="D64" s="8" t="s">
        <v>116</v>
      </c>
      <c r="E64" s="8" t="s">
        <v>154</v>
      </c>
      <c r="F64" s="108" t="str">
        <f t="shared" si="1"/>
        <v>312Programmatic</v>
      </c>
      <c r="G64" s="13">
        <v>167179.24678599846</v>
      </c>
    </row>
    <row r="65" spans="1:7" x14ac:dyDescent="0.2">
      <c r="A65" s="4" t="s">
        <v>97</v>
      </c>
      <c r="B65" s="8">
        <v>397</v>
      </c>
      <c r="C65" s="73">
        <v>46006</v>
      </c>
      <c r="D65" s="8" t="s">
        <v>116</v>
      </c>
      <c r="E65" s="8" t="s">
        <v>154</v>
      </c>
      <c r="F65" s="108" t="str">
        <f t="shared" si="1"/>
        <v>397Programmatic</v>
      </c>
      <c r="G65" s="13">
        <v>147196.46859999862</v>
      </c>
    </row>
    <row r="66" spans="1:7" x14ac:dyDescent="0.2">
      <c r="A66" s="4" t="s">
        <v>73</v>
      </c>
      <c r="B66" s="8">
        <v>312</v>
      </c>
      <c r="C66" s="73">
        <v>45838</v>
      </c>
      <c r="D66" s="8" t="s">
        <v>116</v>
      </c>
      <c r="E66" s="8" t="s">
        <v>153</v>
      </c>
      <c r="F66" s="108" t="str">
        <f t="shared" si="1"/>
        <v>312Specific</v>
      </c>
      <c r="G66" s="13">
        <v>140551.97078599868</v>
      </c>
    </row>
    <row r="67" spans="1:7" x14ac:dyDescent="0.2">
      <c r="A67" s="4" t="s">
        <v>90</v>
      </c>
      <c r="B67" s="8">
        <v>312</v>
      </c>
      <c r="C67" s="73" t="s">
        <v>84</v>
      </c>
      <c r="D67" s="8" t="s">
        <v>116</v>
      </c>
      <c r="E67" s="8" t="s">
        <v>154</v>
      </c>
      <c r="F67" s="108" t="str">
        <f t="shared" si="1"/>
        <v>312Programmatic</v>
      </c>
      <c r="G67" s="13">
        <v>136997.78901399876</v>
      </c>
    </row>
    <row r="68" spans="1:7" x14ac:dyDescent="0.2">
      <c r="A68" s="4" t="s">
        <v>87</v>
      </c>
      <c r="B68" s="8">
        <v>312</v>
      </c>
      <c r="C68" s="73" t="s">
        <v>84</v>
      </c>
      <c r="D68" s="64" t="s">
        <v>116</v>
      </c>
      <c r="E68" s="64" t="s">
        <v>154</v>
      </c>
      <c r="F68" s="108" t="str">
        <f t="shared" si="1"/>
        <v>312Programmatic</v>
      </c>
      <c r="G68" s="13">
        <v>134049.29858599874</v>
      </c>
    </row>
    <row r="69" spans="1:7" x14ac:dyDescent="0.2">
      <c r="A69" s="4" t="s">
        <v>93</v>
      </c>
      <c r="B69" s="8">
        <v>312</v>
      </c>
      <c r="C69" s="73" t="s">
        <v>84</v>
      </c>
      <c r="D69" s="8" t="s">
        <v>116</v>
      </c>
      <c r="E69" s="8" t="s">
        <v>154</v>
      </c>
      <c r="F69" s="108" t="str">
        <f t="shared" si="1"/>
        <v>312Programmatic</v>
      </c>
      <c r="G69" s="13">
        <v>131749.76618599877</v>
      </c>
    </row>
    <row r="70" spans="1:7" x14ac:dyDescent="0.2">
      <c r="A70" s="4" t="s">
        <v>98</v>
      </c>
      <c r="B70" s="8">
        <v>312</v>
      </c>
      <c r="C70" s="73">
        <v>46006</v>
      </c>
      <c r="D70" s="8" t="s">
        <v>116</v>
      </c>
      <c r="E70" s="8" t="s">
        <v>153</v>
      </c>
      <c r="F70" s="108" t="str">
        <f t="shared" si="1"/>
        <v>312Specific</v>
      </c>
      <c r="G70" s="13">
        <v>124137.79659999884</v>
      </c>
    </row>
    <row r="71" spans="1:7" x14ac:dyDescent="0.2">
      <c r="A71" s="4" t="s">
        <v>74</v>
      </c>
      <c r="B71" s="8">
        <v>312</v>
      </c>
      <c r="C71" s="73">
        <v>46011</v>
      </c>
      <c r="D71" s="8" t="s">
        <v>116</v>
      </c>
      <c r="E71" s="8" t="s">
        <v>153</v>
      </c>
      <c r="F71" s="108" t="str">
        <f t="shared" si="1"/>
        <v>312Specific</v>
      </c>
      <c r="G71" s="13">
        <v>122238.06398599884</v>
      </c>
    </row>
    <row r="72" spans="1:7" x14ac:dyDescent="0.2">
      <c r="A72" s="4" t="s">
        <v>44</v>
      </c>
      <c r="B72" s="8">
        <v>312</v>
      </c>
      <c r="C72" s="73">
        <v>45838</v>
      </c>
      <c r="D72" s="8" t="s">
        <v>116</v>
      </c>
      <c r="E72" s="8" t="s">
        <v>153</v>
      </c>
      <c r="F72" s="108" t="str">
        <f t="shared" si="1"/>
        <v>312Specific</v>
      </c>
      <c r="G72" s="13">
        <v>115623.82539999891</v>
      </c>
    </row>
    <row r="73" spans="1:7" x14ac:dyDescent="0.2">
      <c r="A73" s="4" t="s">
        <v>108</v>
      </c>
      <c r="B73" s="8">
        <v>312</v>
      </c>
      <c r="C73" s="73">
        <v>46011</v>
      </c>
      <c r="D73" s="8" t="s">
        <v>116</v>
      </c>
      <c r="E73" s="8" t="s">
        <v>153</v>
      </c>
      <c r="F73" s="108" t="str">
        <f t="shared" si="1"/>
        <v>312Specific</v>
      </c>
      <c r="G73" s="13">
        <v>112642.24619999895</v>
      </c>
    </row>
    <row r="74" spans="1:7" x14ac:dyDescent="0.2">
      <c r="A74" s="4" t="s">
        <v>48</v>
      </c>
      <c r="B74" s="8">
        <v>312</v>
      </c>
      <c r="C74" s="73">
        <v>45838</v>
      </c>
      <c r="D74" s="8" t="s">
        <v>116</v>
      </c>
      <c r="E74" s="8" t="s">
        <v>153</v>
      </c>
      <c r="F74" s="108" t="str">
        <f t="shared" si="1"/>
        <v>312Specific</v>
      </c>
      <c r="G74" s="13">
        <v>105713.738185999</v>
      </c>
    </row>
    <row r="75" spans="1:7" x14ac:dyDescent="0.2">
      <c r="A75" s="4" t="s">
        <v>62</v>
      </c>
      <c r="B75" s="8">
        <v>312</v>
      </c>
      <c r="C75" s="73">
        <v>45838</v>
      </c>
      <c r="D75" s="8" t="s">
        <v>116</v>
      </c>
      <c r="E75" s="8" t="s">
        <v>153</v>
      </c>
      <c r="F75" s="108" t="str">
        <f t="shared" si="1"/>
        <v>312Specific</v>
      </c>
      <c r="G75" s="13">
        <v>103484.23699999903</v>
      </c>
    </row>
    <row r="76" spans="1:7" x14ac:dyDescent="0.2">
      <c r="A76" s="4" t="s">
        <v>85</v>
      </c>
      <c r="B76" s="8">
        <v>312</v>
      </c>
      <c r="C76" s="73">
        <v>46011</v>
      </c>
      <c r="D76" s="8" t="s">
        <v>116</v>
      </c>
      <c r="E76" s="8" t="s">
        <v>153</v>
      </c>
      <c r="F76" s="108" t="str">
        <f t="shared" si="1"/>
        <v>312Specific</v>
      </c>
      <c r="G76" s="13">
        <v>102896.50481399904</v>
      </c>
    </row>
    <row r="77" spans="1:7" x14ac:dyDescent="0.2">
      <c r="A77" s="4" t="s">
        <v>92</v>
      </c>
      <c r="B77" s="8">
        <v>312</v>
      </c>
      <c r="C77" s="73">
        <v>46006</v>
      </c>
      <c r="D77" s="8" t="s">
        <v>116</v>
      </c>
      <c r="E77" s="8" t="s">
        <v>153</v>
      </c>
      <c r="F77" s="108" t="str">
        <f t="shared" si="1"/>
        <v>312Specific</v>
      </c>
      <c r="G77" s="13">
        <v>99307.143785999069</v>
      </c>
    </row>
    <row r="78" spans="1:7" x14ac:dyDescent="0.2">
      <c r="A78" s="4" t="s">
        <v>60</v>
      </c>
      <c r="B78" s="8">
        <v>312</v>
      </c>
      <c r="C78" s="73">
        <v>46006</v>
      </c>
      <c r="D78" s="8" t="s">
        <v>116</v>
      </c>
      <c r="E78" s="8" t="s">
        <v>153</v>
      </c>
      <c r="F78" s="108" t="str">
        <f t="shared" si="1"/>
        <v>312Specific</v>
      </c>
      <c r="G78" s="13">
        <v>97833.595399999074</v>
      </c>
    </row>
    <row r="79" spans="1:7" x14ac:dyDescent="0.2">
      <c r="A79" s="4" t="s">
        <v>75</v>
      </c>
      <c r="B79" s="8">
        <v>312</v>
      </c>
      <c r="C79" s="73">
        <v>45838</v>
      </c>
      <c r="D79" s="8" t="s">
        <v>116</v>
      </c>
      <c r="E79" s="8" t="s">
        <v>153</v>
      </c>
      <c r="F79" s="108" t="str">
        <f t="shared" si="1"/>
        <v>312Specific</v>
      </c>
      <c r="G79" s="13">
        <v>92684.458799999134</v>
      </c>
    </row>
    <row r="80" spans="1:7" x14ac:dyDescent="0.2">
      <c r="A80" s="4" t="s">
        <v>112</v>
      </c>
      <c r="B80" s="8">
        <v>312</v>
      </c>
      <c r="C80" s="73">
        <v>46021</v>
      </c>
      <c r="D80" s="8" t="s">
        <v>116</v>
      </c>
      <c r="E80" s="8" t="s">
        <v>154</v>
      </c>
      <c r="F80" s="108" t="str">
        <f t="shared" si="1"/>
        <v>312Programmatic</v>
      </c>
      <c r="G80" s="13">
        <v>91511.116585999145</v>
      </c>
    </row>
    <row r="81" spans="1:7" x14ac:dyDescent="0.2">
      <c r="A81" s="4" t="s">
        <v>91</v>
      </c>
      <c r="B81" s="8">
        <v>312</v>
      </c>
      <c r="C81" s="73">
        <v>46006</v>
      </c>
      <c r="D81" s="8" t="s">
        <v>116</v>
      </c>
      <c r="E81" s="8" t="s">
        <v>153</v>
      </c>
      <c r="F81" s="108" t="str">
        <f t="shared" si="1"/>
        <v>312Specific</v>
      </c>
      <c r="G81" s="13">
        <v>90586.932613999146</v>
      </c>
    </row>
    <row r="82" spans="1:7" x14ac:dyDescent="0.2">
      <c r="A82" s="4" t="s">
        <v>88</v>
      </c>
      <c r="B82" s="8">
        <v>312</v>
      </c>
      <c r="C82" s="73">
        <v>46011</v>
      </c>
      <c r="D82" s="8" t="s">
        <v>116</v>
      </c>
      <c r="E82" s="8" t="s">
        <v>153</v>
      </c>
      <c r="F82" s="108" t="str">
        <f t="shared" si="1"/>
        <v>312Specific</v>
      </c>
      <c r="G82" s="13">
        <v>89363.619385999162</v>
      </c>
    </row>
    <row r="83" spans="1:7" x14ac:dyDescent="0.2">
      <c r="A83" s="4" t="s">
        <v>47</v>
      </c>
      <c r="B83" s="8">
        <v>312</v>
      </c>
      <c r="C83" s="73">
        <v>45838</v>
      </c>
      <c r="D83" s="8" t="s">
        <v>116</v>
      </c>
      <c r="E83" s="8" t="s">
        <v>153</v>
      </c>
      <c r="F83" s="108" t="str">
        <f t="shared" si="1"/>
        <v>312Specific</v>
      </c>
      <c r="G83" s="13">
        <v>78627.886013999261</v>
      </c>
    </row>
    <row r="84" spans="1:7" x14ac:dyDescent="0.2">
      <c r="A84" s="4" t="s">
        <v>76</v>
      </c>
      <c r="B84" s="8">
        <v>312</v>
      </c>
      <c r="C84" s="73">
        <v>45838</v>
      </c>
      <c r="D84" s="8" t="s">
        <v>116</v>
      </c>
      <c r="E84" s="8" t="s">
        <v>153</v>
      </c>
      <c r="F84" s="108" t="str">
        <f t="shared" si="1"/>
        <v>312Specific</v>
      </c>
      <c r="G84" s="13">
        <v>72282.886985999314</v>
      </c>
    </row>
    <row r="85" spans="1:7" x14ac:dyDescent="0.2">
      <c r="A85" s="4" t="s">
        <v>40</v>
      </c>
      <c r="B85" s="8">
        <v>312</v>
      </c>
      <c r="C85" s="73">
        <v>45838</v>
      </c>
      <c r="D85" s="8" t="s">
        <v>116</v>
      </c>
      <c r="E85" s="8" t="s">
        <v>153</v>
      </c>
      <c r="F85" s="108" t="str">
        <f t="shared" si="1"/>
        <v>312Specific</v>
      </c>
      <c r="G85" s="13">
        <v>71427.688985999324</v>
      </c>
    </row>
    <row r="86" spans="1:7" x14ac:dyDescent="0.2">
      <c r="A86" s="4" t="s">
        <v>61</v>
      </c>
      <c r="B86" s="8">
        <v>312</v>
      </c>
      <c r="C86" s="73">
        <v>45838</v>
      </c>
      <c r="D86" s="8" t="s">
        <v>116</v>
      </c>
      <c r="E86" s="8" t="s">
        <v>153</v>
      </c>
      <c r="F86" s="108" t="str">
        <f t="shared" si="1"/>
        <v>312Specific</v>
      </c>
      <c r="G86" s="13">
        <v>67967.832385999354</v>
      </c>
    </row>
    <row r="87" spans="1:7" x14ac:dyDescent="0.2">
      <c r="A87" s="4" t="s">
        <v>53</v>
      </c>
      <c r="B87" s="8">
        <v>312</v>
      </c>
      <c r="C87" s="73">
        <v>45838</v>
      </c>
      <c r="D87" s="8" t="s">
        <v>116</v>
      </c>
      <c r="E87" s="8" t="s">
        <v>153</v>
      </c>
      <c r="F87" s="108" t="str">
        <f t="shared" si="1"/>
        <v>312Specific</v>
      </c>
      <c r="G87" s="13">
        <v>58072.515813999453</v>
      </c>
    </row>
    <row r="88" spans="1:7" x14ac:dyDescent="0.2">
      <c r="A88" s="4" t="s">
        <v>102</v>
      </c>
      <c r="B88" s="8">
        <v>397</v>
      </c>
      <c r="C88" s="73" t="s">
        <v>84</v>
      </c>
      <c r="D88" s="8" t="s">
        <v>116</v>
      </c>
      <c r="E88" s="8" t="s">
        <v>154</v>
      </c>
      <c r="F88" s="108" t="str">
        <f t="shared" ref="F88:F94" si="2">B88&amp;E88</f>
        <v>397Programmatic</v>
      </c>
      <c r="G88" s="13">
        <v>52699.201199999508</v>
      </c>
    </row>
    <row r="89" spans="1:7" x14ac:dyDescent="0.2">
      <c r="A89" s="4" t="s">
        <v>42</v>
      </c>
      <c r="B89" s="8">
        <v>312</v>
      </c>
      <c r="C89" s="73">
        <v>45838</v>
      </c>
      <c r="D89" s="8" t="s">
        <v>116</v>
      </c>
      <c r="E89" s="8" t="s">
        <v>153</v>
      </c>
      <c r="F89" s="108" t="str">
        <f t="shared" si="2"/>
        <v>312Specific</v>
      </c>
      <c r="G89" s="13">
        <v>47710.546199999553</v>
      </c>
    </row>
    <row r="90" spans="1:7" x14ac:dyDescent="0.2">
      <c r="A90" s="4" t="s">
        <v>95</v>
      </c>
      <c r="B90" s="8">
        <v>312</v>
      </c>
      <c r="C90" s="73">
        <v>46006</v>
      </c>
      <c r="D90" s="8" t="s">
        <v>116</v>
      </c>
      <c r="E90" s="8" t="s">
        <v>153</v>
      </c>
      <c r="F90" s="108" t="str">
        <f t="shared" si="2"/>
        <v>312Specific</v>
      </c>
      <c r="G90" s="13">
        <v>39162.44098599963</v>
      </c>
    </row>
    <row r="91" spans="1:7" x14ac:dyDescent="0.2">
      <c r="A91" s="4" t="s">
        <v>89</v>
      </c>
      <c r="B91" s="8">
        <v>312</v>
      </c>
      <c r="C91" s="73">
        <v>46006</v>
      </c>
      <c r="D91" s="8" t="s">
        <v>116</v>
      </c>
      <c r="E91" s="8" t="s">
        <v>153</v>
      </c>
      <c r="F91" s="108" t="str">
        <f t="shared" si="2"/>
        <v>312Specific</v>
      </c>
      <c r="G91" s="13">
        <v>39095.566613999632</v>
      </c>
    </row>
    <row r="92" spans="1:7" x14ac:dyDescent="0.2">
      <c r="A92" s="4" t="s">
        <v>86</v>
      </c>
      <c r="B92" s="8">
        <v>312</v>
      </c>
      <c r="C92" s="73" t="s">
        <v>84</v>
      </c>
      <c r="D92" s="8" t="s">
        <v>116</v>
      </c>
      <c r="E92" s="8" t="s">
        <v>154</v>
      </c>
      <c r="F92" s="108" t="str">
        <f t="shared" si="2"/>
        <v>312Programmatic</v>
      </c>
      <c r="G92" s="13">
        <v>38889.337199999638</v>
      </c>
    </row>
    <row r="93" spans="1:7" x14ac:dyDescent="0.2">
      <c r="A93" s="4" t="s">
        <v>54</v>
      </c>
      <c r="B93" s="8">
        <v>312</v>
      </c>
      <c r="C93" s="73">
        <v>45838</v>
      </c>
      <c r="D93" s="8" t="s">
        <v>116</v>
      </c>
      <c r="E93" s="8" t="s">
        <v>153</v>
      </c>
      <c r="F93" s="108" t="str">
        <f t="shared" si="2"/>
        <v>312Specific</v>
      </c>
      <c r="G93" s="13">
        <v>35409.071985999668</v>
      </c>
    </row>
    <row r="94" spans="1:7" x14ac:dyDescent="0.2">
      <c r="A94" s="4" t="s">
        <v>115</v>
      </c>
      <c r="B94" s="8">
        <v>312</v>
      </c>
      <c r="C94" s="73" t="s">
        <v>84</v>
      </c>
      <c r="D94" s="8" t="s">
        <v>116</v>
      </c>
      <c r="E94" s="8" t="s">
        <v>154</v>
      </c>
      <c r="F94" s="108" t="str">
        <f t="shared" si="2"/>
        <v>312Programmatic</v>
      </c>
      <c r="G94" s="65">
        <v>22841.177199999787</v>
      </c>
    </row>
    <row r="95" spans="1:7" x14ac:dyDescent="0.2">
      <c r="G95" s="10">
        <f>SUM(G24:G94)</f>
        <v>17339457.432105839</v>
      </c>
    </row>
  </sheetData>
  <pageMargins left="0.7" right="0.7" top="0.75" bottom="0.75" header="0.3" footer="0.3"/>
  <pageSetup scale="92" fitToHeight="0" orientation="portrait" r:id="rId1"/>
  <rowBreaks count="1" manualBreakCount="1">
    <brk id="20" max="7" man="1"/>
  </row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21257-3B13-41B7-9098-CD87CE50DCB9}">
  <sheetPr codeName="Sheet4">
    <pageSetUpPr fitToPage="1"/>
  </sheetPr>
  <dimension ref="A1:H239"/>
  <sheetViews>
    <sheetView view="pageBreakPreview" zoomScale="90" zoomScaleNormal="100" zoomScaleSheetLayoutView="90" workbookViewId="0">
      <selection activeCell="N46" sqref="N46"/>
    </sheetView>
  </sheetViews>
  <sheetFormatPr defaultRowHeight="12.75" x14ac:dyDescent="0.2"/>
  <cols>
    <col min="1" max="1" width="39.140625" style="4" customWidth="1"/>
    <col min="2" max="2" width="8.5703125" style="4" bestFit="1" customWidth="1"/>
    <col min="3" max="3" width="10.140625" style="4" bestFit="1" customWidth="1"/>
    <col min="4" max="4" width="6.7109375" style="4" bestFit="1" customWidth="1"/>
    <col min="5" max="5" width="13.42578125" style="4" customWidth="1"/>
    <col min="6" max="6" width="10.7109375" style="4" bestFit="1" customWidth="1"/>
    <col min="7" max="7" width="6.42578125" style="4" bestFit="1" customWidth="1"/>
    <col min="8" max="16384" width="9.140625" style="4"/>
  </cols>
  <sheetData>
    <row r="1" spans="1:8" x14ac:dyDescent="0.2">
      <c r="A1" s="3" t="s">
        <v>7</v>
      </c>
      <c r="B1" s="3"/>
      <c r="F1" s="8" t="s">
        <v>192</v>
      </c>
      <c r="G1" s="60" t="s">
        <v>193</v>
      </c>
    </row>
    <row r="2" spans="1:8" x14ac:dyDescent="0.2">
      <c r="A2" s="3" t="str">
        <f>'14.7'!B3</f>
        <v>Washington 2023 General Rate Case</v>
      </c>
      <c r="B2" s="3"/>
    </row>
    <row r="3" spans="1:8" x14ac:dyDescent="0.2">
      <c r="A3" s="3" t="str">
        <f>'14.7'!B4</f>
        <v>Pro Forma JB Units 3, 4 and Colstrip 4 Plant Additions - Year 2</v>
      </c>
      <c r="B3" s="3"/>
    </row>
    <row r="4" spans="1:8" x14ac:dyDescent="0.2">
      <c r="A4" s="3"/>
      <c r="B4" s="3"/>
    </row>
    <row r="5" spans="1:8" x14ac:dyDescent="0.2">
      <c r="G5" s="62"/>
    </row>
    <row r="6" spans="1:8" x14ac:dyDescent="0.2">
      <c r="F6" s="84"/>
      <c r="G6" s="62"/>
    </row>
    <row r="7" spans="1:8" ht="25.5" x14ac:dyDescent="0.2">
      <c r="A7" s="54" t="s">
        <v>127</v>
      </c>
      <c r="B7" s="122" t="s">
        <v>187</v>
      </c>
      <c r="C7" s="122" t="s">
        <v>189</v>
      </c>
      <c r="D7" s="55" t="s">
        <v>0</v>
      </c>
      <c r="E7" s="104" t="s">
        <v>152</v>
      </c>
      <c r="F7" s="122" t="s">
        <v>191</v>
      </c>
      <c r="G7" s="55" t="s">
        <v>126</v>
      </c>
    </row>
    <row r="8" spans="1:8" x14ac:dyDescent="0.2">
      <c r="A8" s="4" t="s">
        <v>143</v>
      </c>
      <c r="B8" s="8">
        <v>312</v>
      </c>
      <c r="C8" s="73">
        <v>46019</v>
      </c>
      <c r="D8" s="8" t="s">
        <v>118</v>
      </c>
      <c r="E8" s="8" t="s">
        <v>154</v>
      </c>
      <c r="F8" s="24">
        <f>F13</f>
        <v>293492.33979999722</v>
      </c>
      <c r="G8" s="71" t="s">
        <v>177</v>
      </c>
      <c r="H8" s="10"/>
    </row>
    <row r="9" spans="1:8" x14ac:dyDescent="0.2">
      <c r="B9" s="8"/>
      <c r="C9" s="73"/>
      <c r="D9" s="8"/>
      <c r="E9" s="8"/>
      <c r="G9" s="62"/>
    </row>
    <row r="10" spans="1:8" x14ac:dyDescent="0.2">
      <c r="B10" s="8"/>
      <c r="C10" s="73"/>
      <c r="D10" s="8"/>
      <c r="E10" s="8"/>
      <c r="G10" s="62"/>
    </row>
    <row r="11" spans="1:8" x14ac:dyDescent="0.2">
      <c r="A11" s="124" t="s">
        <v>190</v>
      </c>
      <c r="B11" s="8"/>
      <c r="C11" s="73"/>
      <c r="D11" s="8"/>
      <c r="E11" s="8"/>
      <c r="F11" s="81"/>
      <c r="G11" s="71"/>
      <c r="H11" s="10"/>
    </row>
    <row r="12" spans="1:8" ht="25.5" x14ac:dyDescent="0.2">
      <c r="A12" s="54" t="s">
        <v>145</v>
      </c>
      <c r="B12" s="55" t="s">
        <v>146</v>
      </c>
      <c r="C12" s="123" t="s">
        <v>189</v>
      </c>
      <c r="D12" s="55" t="s">
        <v>0</v>
      </c>
      <c r="E12" s="104" t="s">
        <v>152</v>
      </c>
      <c r="F12" s="55">
        <v>2025</v>
      </c>
    </row>
    <row r="13" spans="1:8" x14ac:dyDescent="0.2">
      <c r="A13" s="4" t="s">
        <v>38</v>
      </c>
      <c r="B13" s="8">
        <v>312</v>
      </c>
      <c r="C13" s="73">
        <v>46019</v>
      </c>
      <c r="D13" s="8" t="s">
        <v>118</v>
      </c>
      <c r="E13" s="8" t="s">
        <v>154</v>
      </c>
      <c r="F13" s="13">
        <v>293492.33979999722</v>
      </c>
      <c r="G13" s="62"/>
    </row>
    <row r="14" spans="1:8" x14ac:dyDescent="0.2">
      <c r="B14" s="8"/>
      <c r="C14" s="73"/>
      <c r="D14" s="8"/>
      <c r="E14" s="8"/>
      <c r="F14" s="13"/>
      <c r="G14" s="62"/>
    </row>
    <row r="15" spans="1:8" x14ac:dyDescent="0.2">
      <c r="B15" s="8"/>
      <c r="C15" s="73"/>
      <c r="D15" s="8"/>
      <c r="E15" s="8"/>
      <c r="F15" s="13"/>
      <c r="G15" s="66"/>
    </row>
    <row r="16" spans="1:8" x14ac:dyDescent="0.2">
      <c r="B16" s="8"/>
      <c r="C16" s="73"/>
      <c r="D16" s="8"/>
      <c r="E16" s="8"/>
      <c r="F16" s="13"/>
      <c r="G16" s="62"/>
    </row>
    <row r="17" spans="2:7" x14ac:dyDescent="0.2">
      <c r="B17" s="8"/>
      <c r="C17" s="73"/>
      <c r="D17" s="8"/>
      <c r="E17" s="8"/>
      <c r="F17" s="13"/>
      <c r="G17" s="67"/>
    </row>
    <row r="18" spans="2:7" x14ac:dyDescent="0.2">
      <c r="B18" s="8"/>
      <c r="C18" s="73"/>
      <c r="D18" s="8"/>
      <c r="E18" s="8"/>
      <c r="F18" s="13"/>
      <c r="G18" s="62"/>
    </row>
    <row r="19" spans="2:7" x14ac:dyDescent="0.2">
      <c r="B19" s="8"/>
      <c r="C19" s="73"/>
      <c r="D19" s="8"/>
      <c r="E19" s="8"/>
      <c r="F19" s="13"/>
      <c r="G19" s="62"/>
    </row>
    <row r="20" spans="2:7" x14ac:dyDescent="0.2">
      <c r="B20" s="8"/>
      <c r="C20" s="73"/>
      <c r="D20" s="8"/>
      <c r="E20" s="8"/>
      <c r="F20" s="13"/>
      <c r="G20" s="62"/>
    </row>
    <row r="21" spans="2:7" x14ac:dyDescent="0.2">
      <c r="B21" s="8"/>
      <c r="C21" s="73"/>
      <c r="D21" s="8"/>
      <c r="E21" s="8"/>
      <c r="F21" s="13"/>
      <c r="G21" s="62"/>
    </row>
    <row r="22" spans="2:7" x14ac:dyDescent="0.2">
      <c r="B22" s="8"/>
      <c r="C22" s="73"/>
      <c r="D22" s="8"/>
      <c r="E22" s="8"/>
      <c r="F22" s="13"/>
    </row>
    <row r="23" spans="2:7" x14ac:dyDescent="0.2">
      <c r="B23" s="8"/>
      <c r="C23" s="73"/>
      <c r="D23" s="8"/>
      <c r="E23" s="8"/>
      <c r="F23" s="13"/>
    </row>
    <row r="24" spans="2:7" x14ac:dyDescent="0.2">
      <c r="B24" s="8"/>
      <c r="C24" s="73"/>
      <c r="D24" s="8"/>
      <c r="E24" s="8"/>
      <c r="F24" s="13"/>
      <c r="G24" s="66"/>
    </row>
    <row r="25" spans="2:7" x14ac:dyDescent="0.2">
      <c r="B25" s="8"/>
      <c r="C25" s="73"/>
      <c r="D25" s="8"/>
      <c r="E25" s="8"/>
      <c r="F25" s="13"/>
    </row>
    <row r="26" spans="2:7" x14ac:dyDescent="0.2">
      <c r="B26" s="8"/>
      <c r="C26" s="73"/>
      <c r="D26" s="8"/>
      <c r="E26" s="8"/>
      <c r="F26" s="13"/>
    </row>
    <row r="27" spans="2:7" x14ac:dyDescent="0.2">
      <c r="B27" s="8"/>
      <c r="C27" s="73"/>
      <c r="D27" s="8"/>
      <c r="E27" s="8"/>
      <c r="F27" s="2"/>
    </row>
    <row r="28" spans="2:7" x14ac:dyDescent="0.2">
      <c r="B28" s="8"/>
      <c r="C28" s="73"/>
      <c r="D28" s="8"/>
      <c r="E28" s="8"/>
      <c r="F28" s="13"/>
    </row>
    <row r="29" spans="2:7" x14ac:dyDescent="0.2">
      <c r="B29" s="8"/>
      <c r="C29" s="73"/>
      <c r="D29" s="8"/>
      <c r="E29" s="8"/>
      <c r="F29" s="13"/>
    </row>
    <row r="30" spans="2:7" x14ac:dyDescent="0.2">
      <c r="B30" s="8"/>
      <c r="C30" s="73"/>
      <c r="D30" s="8"/>
      <c r="E30" s="8"/>
      <c r="F30" s="13"/>
    </row>
    <row r="31" spans="2:7" x14ac:dyDescent="0.2">
      <c r="B31" s="8"/>
      <c r="C31" s="73"/>
      <c r="D31" s="8"/>
      <c r="E31" s="8"/>
      <c r="F31" s="13"/>
    </row>
    <row r="32" spans="2:7" x14ac:dyDescent="0.2">
      <c r="B32" s="8"/>
      <c r="C32" s="73"/>
      <c r="D32" s="8"/>
      <c r="E32" s="8"/>
      <c r="F32" s="13"/>
    </row>
    <row r="33" spans="2:6" x14ac:dyDescent="0.2">
      <c r="B33" s="8"/>
      <c r="C33" s="73"/>
      <c r="D33" s="8"/>
      <c r="E33" s="8"/>
      <c r="F33" s="13"/>
    </row>
    <row r="34" spans="2:6" x14ac:dyDescent="0.2">
      <c r="B34" s="8"/>
      <c r="C34" s="73"/>
      <c r="D34" s="8"/>
      <c r="E34" s="8"/>
      <c r="F34" s="13"/>
    </row>
    <row r="35" spans="2:6" x14ac:dyDescent="0.2">
      <c r="B35" s="8"/>
      <c r="C35" s="73"/>
      <c r="D35" s="8"/>
      <c r="E35" s="8"/>
      <c r="F35" s="13"/>
    </row>
    <row r="36" spans="2:6" x14ac:dyDescent="0.2">
      <c r="B36" s="8"/>
      <c r="C36" s="73"/>
      <c r="D36" s="8"/>
      <c r="E36" s="8"/>
      <c r="F36" s="13"/>
    </row>
    <row r="37" spans="2:6" x14ac:dyDescent="0.2">
      <c r="B37" s="8"/>
      <c r="C37" s="73"/>
      <c r="D37" s="8"/>
      <c r="E37" s="8"/>
      <c r="F37" s="13"/>
    </row>
    <row r="38" spans="2:6" x14ac:dyDescent="0.2">
      <c r="B38" s="8"/>
      <c r="C38" s="73"/>
      <c r="D38" s="8"/>
      <c r="E38" s="8"/>
      <c r="F38" s="2"/>
    </row>
    <row r="39" spans="2:6" x14ac:dyDescent="0.2">
      <c r="B39" s="8"/>
      <c r="C39" s="73"/>
      <c r="D39" s="8"/>
      <c r="E39" s="8"/>
      <c r="F39" s="13"/>
    </row>
    <row r="40" spans="2:6" x14ac:dyDescent="0.2">
      <c r="B40" s="8"/>
      <c r="C40" s="73"/>
      <c r="D40" s="8"/>
      <c r="E40" s="8"/>
      <c r="F40" s="13"/>
    </row>
    <row r="41" spans="2:6" x14ac:dyDescent="0.2">
      <c r="B41" s="8"/>
      <c r="C41" s="73"/>
      <c r="D41" s="8"/>
      <c r="E41" s="8"/>
      <c r="F41" s="13"/>
    </row>
    <row r="42" spans="2:6" x14ac:dyDescent="0.2">
      <c r="B42" s="8"/>
      <c r="C42" s="73"/>
      <c r="D42" s="8"/>
      <c r="E42" s="8"/>
      <c r="F42" s="13"/>
    </row>
    <row r="43" spans="2:6" x14ac:dyDescent="0.2">
      <c r="B43" s="8"/>
      <c r="C43" s="73"/>
      <c r="D43" s="8"/>
      <c r="E43" s="8"/>
      <c r="F43" s="13"/>
    </row>
    <row r="44" spans="2:6" x14ac:dyDescent="0.2">
      <c r="B44" s="8"/>
      <c r="C44" s="73"/>
      <c r="D44" s="8"/>
      <c r="E44" s="8"/>
      <c r="F44" s="13"/>
    </row>
    <row r="45" spans="2:6" x14ac:dyDescent="0.2">
      <c r="B45" s="8"/>
      <c r="C45" s="73"/>
      <c r="D45" s="8"/>
      <c r="E45" s="8"/>
      <c r="F45" s="13"/>
    </row>
    <row r="46" spans="2:6" x14ac:dyDescent="0.2">
      <c r="B46" s="8"/>
      <c r="C46" s="73"/>
      <c r="D46" s="8"/>
      <c r="E46" s="8"/>
      <c r="F46" s="13"/>
    </row>
    <row r="47" spans="2:6" x14ac:dyDescent="0.2">
      <c r="B47" s="8"/>
      <c r="C47" s="73"/>
      <c r="D47" s="8"/>
      <c r="E47" s="8"/>
      <c r="F47" s="13"/>
    </row>
    <row r="48" spans="2:6" x14ac:dyDescent="0.2">
      <c r="B48" s="8"/>
      <c r="C48" s="73"/>
      <c r="D48" s="8"/>
      <c r="E48" s="8"/>
      <c r="F48" s="13"/>
    </row>
    <row r="49" spans="2:6" x14ac:dyDescent="0.2">
      <c r="B49" s="8"/>
      <c r="C49" s="73"/>
      <c r="D49" s="8"/>
      <c r="E49" s="8"/>
      <c r="F49" s="13"/>
    </row>
    <row r="50" spans="2:6" x14ac:dyDescent="0.2">
      <c r="B50" s="8"/>
      <c r="C50" s="73"/>
      <c r="D50" s="8"/>
      <c r="E50" s="8"/>
      <c r="F50" s="13"/>
    </row>
    <row r="51" spans="2:6" x14ac:dyDescent="0.2">
      <c r="B51" s="8"/>
      <c r="C51" s="73"/>
      <c r="D51" s="8"/>
      <c r="E51" s="8"/>
      <c r="F51" s="13"/>
    </row>
    <row r="52" spans="2:6" x14ac:dyDescent="0.2">
      <c r="B52" s="8"/>
      <c r="C52" s="73"/>
      <c r="D52" s="8"/>
      <c r="E52" s="8"/>
      <c r="F52" s="13"/>
    </row>
    <row r="53" spans="2:6" x14ac:dyDescent="0.2">
      <c r="B53" s="8"/>
      <c r="C53" s="73"/>
      <c r="D53" s="8"/>
      <c r="E53" s="8"/>
      <c r="F53" s="13"/>
    </row>
    <row r="54" spans="2:6" x14ac:dyDescent="0.2">
      <c r="B54" s="8"/>
      <c r="C54" s="73"/>
      <c r="D54" s="8"/>
      <c r="E54" s="8"/>
      <c r="F54" s="13"/>
    </row>
    <row r="55" spans="2:6" x14ac:dyDescent="0.2">
      <c r="B55" s="8"/>
      <c r="C55" s="73"/>
      <c r="D55" s="8"/>
      <c r="E55" s="8"/>
      <c r="F55" s="13"/>
    </row>
    <row r="56" spans="2:6" x14ac:dyDescent="0.2">
      <c r="B56" s="8"/>
      <c r="C56" s="73"/>
      <c r="D56" s="8"/>
      <c r="E56" s="8"/>
      <c r="F56" s="13"/>
    </row>
    <row r="57" spans="2:6" x14ac:dyDescent="0.2">
      <c r="B57" s="8"/>
      <c r="C57" s="73"/>
      <c r="D57" s="8"/>
      <c r="E57" s="8"/>
      <c r="F57" s="13"/>
    </row>
    <row r="58" spans="2:6" x14ac:dyDescent="0.2">
      <c r="B58" s="8"/>
      <c r="C58" s="73"/>
      <c r="D58" s="8"/>
      <c r="E58" s="8"/>
      <c r="F58" s="13"/>
    </row>
    <row r="59" spans="2:6" x14ac:dyDescent="0.2">
      <c r="B59" s="8"/>
      <c r="C59" s="73"/>
      <c r="D59" s="8"/>
      <c r="E59" s="8"/>
      <c r="F59" s="13"/>
    </row>
    <row r="60" spans="2:6" x14ac:dyDescent="0.2">
      <c r="B60" s="8"/>
      <c r="C60" s="73"/>
      <c r="D60" s="8"/>
      <c r="E60" s="8"/>
      <c r="F60" s="13"/>
    </row>
    <row r="61" spans="2:6" x14ac:dyDescent="0.2">
      <c r="B61" s="8"/>
      <c r="C61" s="73"/>
      <c r="D61" s="8"/>
      <c r="E61" s="8"/>
      <c r="F61" s="13"/>
    </row>
    <row r="62" spans="2:6" x14ac:dyDescent="0.2">
      <c r="B62" s="8"/>
      <c r="C62" s="73"/>
      <c r="D62" s="8"/>
      <c r="E62" s="8"/>
      <c r="F62" s="13"/>
    </row>
    <row r="63" spans="2:6" x14ac:dyDescent="0.2">
      <c r="B63" s="8"/>
      <c r="C63" s="73"/>
      <c r="D63" s="8"/>
      <c r="E63" s="8"/>
      <c r="F63" s="13"/>
    </row>
    <row r="64" spans="2:6" x14ac:dyDescent="0.2">
      <c r="B64" s="8"/>
      <c r="C64" s="73"/>
      <c r="D64" s="8"/>
      <c r="E64" s="8"/>
      <c r="F64" s="13"/>
    </row>
    <row r="65" spans="2:6" x14ac:dyDescent="0.2">
      <c r="B65" s="8"/>
      <c r="C65" s="73"/>
      <c r="D65" s="8"/>
      <c r="E65" s="8"/>
      <c r="F65" s="13"/>
    </row>
    <row r="66" spans="2:6" x14ac:dyDescent="0.2">
      <c r="B66" s="8"/>
      <c r="C66" s="73"/>
      <c r="D66" s="64"/>
      <c r="E66" s="64"/>
      <c r="F66" s="2"/>
    </row>
    <row r="67" spans="2:6" x14ac:dyDescent="0.2">
      <c r="B67" s="8"/>
      <c r="C67" s="73"/>
      <c r="D67" s="8"/>
      <c r="E67" s="8"/>
      <c r="F67" s="13"/>
    </row>
    <row r="68" spans="2:6" x14ac:dyDescent="0.2">
      <c r="B68" s="8"/>
      <c r="C68" s="73"/>
      <c r="D68" s="8"/>
      <c r="E68" s="8"/>
      <c r="F68" s="13"/>
    </row>
    <row r="69" spans="2:6" x14ac:dyDescent="0.2">
      <c r="B69" s="8"/>
      <c r="C69" s="73"/>
      <c r="D69" s="8"/>
      <c r="E69" s="8"/>
      <c r="F69" s="13"/>
    </row>
    <row r="70" spans="2:6" x14ac:dyDescent="0.2">
      <c r="B70" s="8"/>
      <c r="C70" s="73"/>
      <c r="D70" s="8"/>
      <c r="E70" s="8"/>
      <c r="F70" s="13"/>
    </row>
    <row r="71" spans="2:6" x14ac:dyDescent="0.2">
      <c r="B71" s="8"/>
      <c r="C71" s="73"/>
      <c r="D71" s="8"/>
      <c r="E71" s="8"/>
      <c r="F71" s="13"/>
    </row>
    <row r="72" spans="2:6" x14ac:dyDescent="0.2">
      <c r="B72" s="8"/>
      <c r="C72" s="73"/>
      <c r="D72" s="8"/>
      <c r="E72" s="8"/>
      <c r="F72" s="13"/>
    </row>
    <row r="73" spans="2:6" x14ac:dyDescent="0.2">
      <c r="B73" s="8"/>
      <c r="C73" s="73"/>
      <c r="D73" s="8"/>
      <c r="E73" s="8"/>
      <c r="F73" s="13"/>
    </row>
    <row r="74" spans="2:6" x14ac:dyDescent="0.2">
      <c r="B74" s="8"/>
      <c r="C74" s="73"/>
      <c r="D74" s="8"/>
      <c r="E74" s="8"/>
      <c r="F74" s="13"/>
    </row>
    <row r="75" spans="2:6" x14ac:dyDescent="0.2">
      <c r="B75" s="8"/>
      <c r="C75" s="73"/>
      <c r="D75" s="8"/>
      <c r="E75" s="8"/>
      <c r="F75" s="13"/>
    </row>
    <row r="76" spans="2:6" x14ac:dyDescent="0.2">
      <c r="B76" s="8"/>
      <c r="C76" s="73"/>
      <c r="D76" s="64"/>
      <c r="E76" s="64"/>
      <c r="F76" s="2"/>
    </row>
    <row r="77" spans="2:6" x14ac:dyDescent="0.2">
      <c r="B77" s="8"/>
      <c r="C77" s="73"/>
      <c r="D77" s="8"/>
      <c r="E77" s="8"/>
      <c r="F77" s="13"/>
    </row>
    <row r="78" spans="2:6" x14ac:dyDescent="0.2">
      <c r="B78" s="8"/>
      <c r="C78" s="73"/>
      <c r="D78" s="8"/>
      <c r="E78" s="8"/>
      <c r="F78" s="13"/>
    </row>
    <row r="79" spans="2:6" x14ac:dyDescent="0.2">
      <c r="B79" s="8"/>
      <c r="C79" s="73"/>
      <c r="D79" s="8"/>
      <c r="E79" s="8"/>
      <c r="F79" s="13"/>
    </row>
    <row r="80" spans="2:6" x14ac:dyDescent="0.2">
      <c r="B80" s="8"/>
      <c r="C80" s="73"/>
      <c r="D80" s="8"/>
      <c r="E80" s="8"/>
      <c r="F80" s="13"/>
    </row>
    <row r="81" spans="2:6" x14ac:dyDescent="0.2">
      <c r="B81" s="8"/>
      <c r="C81" s="73"/>
      <c r="D81" s="8"/>
      <c r="E81" s="8"/>
      <c r="F81" s="13"/>
    </row>
    <row r="82" spans="2:6" x14ac:dyDescent="0.2">
      <c r="B82" s="8"/>
      <c r="C82" s="73"/>
      <c r="D82" s="8"/>
      <c r="E82" s="8"/>
      <c r="F82" s="13"/>
    </row>
    <row r="83" spans="2:6" x14ac:dyDescent="0.2">
      <c r="B83" s="8"/>
      <c r="C83" s="73"/>
      <c r="D83" s="8"/>
      <c r="E83" s="8"/>
      <c r="F83" s="13"/>
    </row>
    <row r="84" spans="2:6" x14ac:dyDescent="0.2">
      <c r="B84" s="8"/>
      <c r="C84" s="73"/>
      <c r="D84" s="8"/>
      <c r="E84" s="8"/>
      <c r="F84" s="13"/>
    </row>
    <row r="85" spans="2:6" x14ac:dyDescent="0.2">
      <c r="B85" s="8"/>
      <c r="C85" s="73"/>
      <c r="D85" s="8"/>
      <c r="E85" s="8"/>
      <c r="F85" s="13"/>
    </row>
    <row r="86" spans="2:6" x14ac:dyDescent="0.2">
      <c r="B86" s="8"/>
      <c r="C86" s="73"/>
      <c r="D86" s="8"/>
      <c r="E86" s="8"/>
      <c r="F86" s="13"/>
    </row>
    <row r="87" spans="2:6" x14ac:dyDescent="0.2">
      <c r="B87" s="8"/>
      <c r="C87" s="73"/>
      <c r="D87" s="8"/>
      <c r="E87" s="8"/>
      <c r="F87" s="13"/>
    </row>
    <row r="88" spans="2:6" x14ac:dyDescent="0.2">
      <c r="B88" s="8"/>
      <c r="C88" s="73"/>
      <c r="D88" s="8"/>
      <c r="E88" s="8"/>
      <c r="F88" s="2"/>
    </row>
    <row r="89" spans="2:6" x14ac:dyDescent="0.2">
      <c r="B89" s="8"/>
      <c r="C89" s="73"/>
      <c r="D89" s="8"/>
      <c r="E89" s="8"/>
      <c r="F89" s="13"/>
    </row>
    <row r="90" spans="2:6" x14ac:dyDescent="0.2">
      <c r="B90" s="8"/>
      <c r="C90" s="73"/>
      <c r="D90" s="8"/>
      <c r="E90" s="8"/>
      <c r="F90" s="13"/>
    </row>
    <row r="91" spans="2:6" x14ac:dyDescent="0.2">
      <c r="B91" s="8"/>
      <c r="C91" s="73"/>
      <c r="D91" s="8"/>
      <c r="E91" s="8"/>
      <c r="F91" s="13"/>
    </row>
    <row r="92" spans="2:6" x14ac:dyDescent="0.2">
      <c r="B92" s="8"/>
      <c r="C92" s="73"/>
      <c r="D92" s="8"/>
      <c r="E92" s="8"/>
      <c r="F92" s="13"/>
    </row>
    <row r="93" spans="2:6" x14ac:dyDescent="0.2">
      <c r="B93" s="8"/>
      <c r="C93" s="73"/>
      <c r="D93" s="8"/>
      <c r="E93" s="8"/>
      <c r="F93" s="13"/>
    </row>
    <row r="94" spans="2:6" x14ac:dyDescent="0.2">
      <c r="B94" s="8"/>
      <c r="C94" s="73"/>
      <c r="D94" s="8"/>
      <c r="E94" s="8"/>
      <c r="F94" s="13"/>
    </row>
    <row r="95" spans="2:6" x14ac:dyDescent="0.2">
      <c r="B95" s="8"/>
      <c r="C95" s="73"/>
      <c r="D95" s="8"/>
      <c r="E95" s="8"/>
      <c r="F95" s="13"/>
    </row>
    <row r="96" spans="2:6" x14ac:dyDescent="0.2">
      <c r="B96" s="8"/>
      <c r="C96" s="73"/>
      <c r="D96" s="8"/>
      <c r="E96" s="8"/>
      <c r="F96" s="13"/>
    </row>
    <row r="97" spans="2:6" x14ac:dyDescent="0.2">
      <c r="B97" s="8"/>
      <c r="C97" s="73"/>
      <c r="D97" s="8"/>
      <c r="E97" s="8"/>
      <c r="F97" s="13"/>
    </row>
    <row r="98" spans="2:6" x14ac:dyDescent="0.2">
      <c r="B98" s="8"/>
      <c r="C98" s="73"/>
      <c r="D98" s="8"/>
      <c r="E98" s="8"/>
      <c r="F98" s="13"/>
    </row>
    <row r="99" spans="2:6" x14ac:dyDescent="0.2">
      <c r="B99" s="8"/>
      <c r="C99" s="73"/>
      <c r="D99" s="8"/>
      <c r="E99" s="8"/>
      <c r="F99" s="13"/>
    </row>
    <row r="100" spans="2:6" x14ac:dyDescent="0.2">
      <c r="B100" s="8"/>
      <c r="C100" s="73"/>
      <c r="D100" s="8"/>
      <c r="E100" s="8"/>
      <c r="F100" s="13"/>
    </row>
    <row r="101" spans="2:6" x14ac:dyDescent="0.2">
      <c r="B101" s="8"/>
      <c r="C101" s="73"/>
      <c r="D101" s="8"/>
      <c r="E101" s="8"/>
      <c r="F101" s="13"/>
    </row>
    <row r="102" spans="2:6" x14ac:dyDescent="0.2">
      <c r="B102" s="8"/>
      <c r="C102" s="73"/>
      <c r="D102" s="8"/>
      <c r="E102" s="8"/>
      <c r="F102" s="13"/>
    </row>
    <row r="103" spans="2:6" x14ac:dyDescent="0.2">
      <c r="B103" s="8"/>
      <c r="C103" s="73"/>
      <c r="D103" s="8"/>
      <c r="E103" s="8"/>
      <c r="F103" s="13"/>
    </row>
    <row r="104" spans="2:6" x14ac:dyDescent="0.2">
      <c r="B104" s="8"/>
      <c r="C104" s="73"/>
      <c r="D104" s="8"/>
      <c r="E104" s="8"/>
      <c r="F104" s="13"/>
    </row>
    <row r="105" spans="2:6" x14ac:dyDescent="0.2">
      <c r="B105" s="8"/>
      <c r="C105" s="73"/>
      <c r="D105" s="8"/>
      <c r="E105" s="8"/>
      <c r="F105" s="13"/>
    </row>
    <row r="106" spans="2:6" x14ac:dyDescent="0.2">
      <c r="B106" s="8"/>
      <c r="C106" s="73"/>
      <c r="D106" s="8"/>
      <c r="E106" s="8"/>
      <c r="F106" s="13"/>
    </row>
    <row r="107" spans="2:6" x14ac:dyDescent="0.2">
      <c r="B107" s="8"/>
      <c r="C107" s="73"/>
      <c r="D107" s="8"/>
      <c r="E107" s="8"/>
      <c r="F107" s="13"/>
    </row>
    <row r="108" spans="2:6" x14ac:dyDescent="0.2">
      <c r="B108" s="8"/>
      <c r="C108" s="73"/>
      <c r="D108" s="8"/>
      <c r="E108" s="8"/>
      <c r="F108" s="13"/>
    </row>
    <row r="109" spans="2:6" x14ac:dyDescent="0.2">
      <c r="B109" s="8"/>
      <c r="C109" s="73"/>
      <c r="D109" s="8"/>
      <c r="E109" s="8"/>
      <c r="F109" s="13"/>
    </row>
    <row r="110" spans="2:6" x14ac:dyDescent="0.2">
      <c r="B110" s="8"/>
      <c r="C110" s="73"/>
      <c r="D110" s="8"/>
      <c r="E110" s="8"/>
      <c r="F110" s="13"/>
    </row>
    <row r="111" spans="2:6" x14ac:dyDescent="0.2">
      <c r="B111" s="8"/>
      <c r="C111" s="73"/>
      <c r="D111" s="8"/>
      <c r="E111" s="8"/>
      <c r="F111" s="13"/>
    </row>
    <row r="112" spans="2:6" x14ac:dyDescent="0.2">
      <c r="B112" s="8"/>
      <c r="C112" s="73"/>
      <c r="D112" s="8"/>
      <c r="E112" s="8"/>
      <c r="F112" s="13"/>
    </row>
    <row r="113" spans="2:6" x14ac:dyDescent="0.2">
      <c r="B113" s="8"/>
      <c r="C113" s="73"/>
      <c r="D113" s="8"/>
      <c r="E113" s="8"/>
      <c r="F113" s="13"/>
    </row>
    <row r="114" spans="2:6" x14ac:dyDescent="0.2">
      <c r="B114" s="8"/>
      <c r="C114" s="73"/>
      <c r="D114" s="8"/>
      <c r="E114" s="8"/>
      <c r="F114" s="13"/>
    </row>
    <row r="115" spans="2:6" x14ac:dyDescent="0.2">
      <c r="B115" s="8"/>
      <c r="C115" s="73"/>
      <c r="D115" s="8"/>
      <c r="E115" s="8"/>
      <c r="F115" s="13"/>
    </row>
    <row r="116" spans="2:6" x14ac:dyDescent="0.2">
      <c r="B116" s="8"/>
      <c r="C116" s="73"/>
      <c r="D116" s="8"/>
      <c r="E116" s="8"/>
      <c r="F116" s="13"/>
    </row>
    <row r="117" spans="2:6" x14ac:dyDescent="0.2">
      <c r="B117" s="8"/>
      <c r="C117" s="73"/>
      <c r="D117" s="8"/>
      <c r="E117" s="8"/>
      <c r="F117" s="13"/>
    </row>
    <row r="118" spans="2:6" x14ac:dyDescent="0.2">
      <c r="B118" s="8"/>
      <c r="C118" s="73"/>
      <c r="D118" s="8"/>
      <c r="E118" s="8"/>
      <c r="F118" s="9"/>
    </row>
    <row r="119" spans="2:6" x14ac:dyDescent="0.2">
      <c r="B119" s="8"/>
      <c r="C119" s="73"/>
      <c r="D119" s="8"/>
      <c r="E119" s="8"/>
      <c r="F119" s="13"/>
    </row>
    <row r="120" spans="2:6" x14ac:dyDescent="0.2">
      <c r="B120" s="8"/>
      <c r="C120" s="73"/>
      <c r="D120" s="8"/>
      <c r="E120" s="8"/>
      <c r="F120" s="13"/>
    </row>
    <row r="121" spans="2:6" x14ac:dyDescent="0.2">
      <c r="B121" s="8"/>
      <c r="C121" s="73"/>
      <c r="D121" s="8"/>
      <c r="E121" s="8"/>
      <c r="F121" s="13"/>
    </row>
    <row r="122" spans="2:6" x14ac:dyDescent="0.2">
      <c r="B122" s="8"/>
      <c r="C122" s="73"/>
      <c r="D122" s="64"/>
      <c r="E122" s="64"/>
      <c r="F122" s="2"/>
    </row>
    <row r="123" spans="2:6" x14ac:dyDescent="0.2">
      <c r="B123" s="8"/>
      <c r="C123" s="73"/>
      <c r="D123" s="64"/>
      <c r="E123" s="64"/>
      <c r="F123" s="13"/>
    </row>
    <row r="124" spans="2:6" x14ac:dyDescent="0.2">
      <c r="B124" s="8"/>
      <c r="C124" s="73"/>
      <c r="D124" s="8"/>
      <c r="E124" s="8"/>
      <c r="F124" s="13"/>
    </row>
    <row r="125" spans="2:6" x14ac:dyDescent="0.2">
      <c r="B125" s="8"/>
      <c r="C125" s="73"/>
      <c r="D125" s="8"/>
      <c r="E125" s="8"/>
      <c r="F125" s="13"/>
    </row>
    <row r="126" spans="2:6" x14ac:dyDescent="0.2">
      <c r="B126" s="8"/>
      <c r="C126" s="73"/>
      <c r="D126" s="8"/>
      <c r="E126" s="8"/>
      <c r="F126" s="13"/>
    </row>
    <row r="127" spans="2:6" x14ac:dyDescent="0.2">
      <c r="B127" s="8"/>
      <c r="C127" s="73"/>
      <c r="D127" s="8"/>
      <c r="E127" s="8"/>
      <c r="F127" s="13"/>
    </row>
    <row r="128" spans="2:6" x14ac:dyDescent="0.2">
      <c r="B128" s="8"/>
      <c r="C128" s="73"/>
      <c r="D128" s="8"/>
      <c r="E128" s="8"/>
      <c r="F128" s="13"/>
    </row>
    <row r="129" spans="2:6" x14ac:dyDescent="0.2">
      <c r="B129" s="8"/>
      <c r="C129" s="73"/>
      <c r="D129" s="8"/>
      <c r="E129" s="8"/>
      <c r="F129" s="13"/>
    </row>
    <row r="130" spans="2:6" x14ac:dyDescent="0.2">
      <c r="B130" s="8"/>
      <c r="C130" s="73"/>
      <c r="D130" s="8"/>
      <c r="E130" s="8"/>
      <c r="F130" s="13"/>
    </row>
    <row r="131" spans="2:6" x14ac:dyDescent="0.2">
      <c r="B131" s="8"/>
      <c r="C131" s="73"/>
      <c r="D131" s="8"/>
      <c r="E131" s="8"/>
      <c r="F131" s="13"/>
    </row>
    <row r="132" spans="2:6" x14ac:dyDescent="0.2">
      <c r="B132" s="8"/>
      <c r="C132" s="73"/>
      <c r="D132" s="8"/>
      <c r="E132" s="8"/>
      <c r="F132" s="13"/>
    </row>
    <row r="133" spans="2:6" x14ac:dyDescent="0.2">
      <c r="B133" s="8"/>
      <c r="C133" s="73"/>
      <c r="D133" s="8"/>
      <c r="E133" s="8"/>
      <c r="F133" s="13"/>
    </row>
    <row r="134" spans="2:6" x14ac:dyDescent="0.2">
      <c r="B134" s="8"/>
      <c r="C134" s="73"/>
      <c r="D134" s="8"/>
      <c r="E134" s="8"/>
      <c r="F134" s="13"/>
    </row>
    <row r="135" spans="2:6" x14ac:dyDescent="0.2">
      <c r="B135" s="8"/>
      <c r="C135" s="73"/>
      <c r="D135" s="64"/>
      <c r="E135" s="64"/>
      <c r="F135" s="2"/>
    </row>
    <row r="136" spans="2:6" x14ac:dyDescent="0.2">
      <c r="B136" s="8"/>
      <c r="C136" s="73"/>
      <c r="D136" s="8"/>
      <c r="E136" s="8"/>
      <c r="F136" s="13"/>
    </row>
    <row r="137" spans="2:6" x14ac:dyDescent="0.2">
      <c r="B137" s="8"/>
      <c r="C137" s="73"/>
      <c r="D137" s="8"/>
      <c r="E137" s="8"/>
      <c r="F137" s="13"/>
    </row>
    <row r="138" spans="2:6" x14ac:dyDescent="0.2">
      <c r="B138" s="8"/>
      <c r="C138" s="73"/>
      <c r="D138" s="8"/>
      <c r="E138" s="8"/>
      <c r="F138" s="13"/>
    </row>
    <row r="139" spans="2:6" x14ac:dyDescent="0.2">
      <c r="B139" s="8"/>
      <c r="C139" s="73"/>
      <c r="D139" s="8"/>
      <c r="E139" s="8"/>
      <c r="F139" s="13"/>
    </row>
    <row r="140" spans="2:6" x14ac:dyDescent="0.2">
      <c r="B140" s="8"/>
      <c r="C140" s="73"/>
      <c r="D140" s="8"/>
      <c r="E140" s="8"/>
      <c r="F140" s="2"/>
    </row>
    <row r="141" spans="2:6" x14ac:dyDescent="0.2">
      <c r="B141" s="8"/>
      <c r="C141" s="73"/>
      <c r="D141" s="8"/>
      <c r="E141" s="8"/>
      <c r="F141" s="13"/>
    </row>
    <row r="142" spans="2:6" x14ac:dyDescent="0.2">
      <c r="B142" s="8"/>
      <c r="C142" s="73"/>
      <c r="D142" s="8"/>
      <c r="E142" s="8"/>
      <c r="F142" s="13"/>
    </row>
    <row r="143" spans="2:6" x14ac:dyDescent="0.2">
      <c r="B143" s="8"/>
      <c r="C143" s="73"/>
      <c r="D143" s="8"/>
      <c r="E143" s="8"/>
      <c r="F143" s="13"/>
    </row>
    <row r="144" spans="2:6" x14ac:dyDescent="0.2">
      <c r="B144" s="8"/>
      <c r="C144" s="73"/>
      <c r="D144" s="8"/>
      <c r="E144" s="8"/>
      <c r="F144" s="13"/>
    </row>
    <row r="145" spans="2:6" x14ac:dyDescent="0.2">
      <c r="B145" s="8"/>
      <c r="C145" s="73"/>
      <c r="D145" s="8"/>
      <c r="E145" s="8"/>
      <c r="F145" s="2"/>
    </row>
    <row r="146" spans="2:6" x14ac:dyDescent="0.2">
      <c r="B146" s="8"/>
      <c r="C146" s="73"/>
      <c r="D146" s="8"/>
      <c r="E146" s="8"/>
      <c r="F146" s="13"/>
    </row>
    <row r="147" spans="2:6" x14ac:dyDescent="0.2">
      <c r="B147" s="8"/>
      <c r="C147" s="73"/>
      <c r="D147" s="64"/>
      <c r="E147" s="64"/>
      <c r="F147" s="2"/>
    </row>
    <row r="148" spans="2:6" x14ac:dyDescent="0.2">
      <c r="B148" s="8"/>
      <c r="C148" s="73"/>
      <c r="D148" s="8"/>
      <c r="E148" s="8"/>
      <c r="F148" s="13"/>
    </row>
    <row r="149" spans="2:6" x14ac:dyDescent="0.2">
      <c r="B149" s="8"/>
      <c r="C149" s="73"/>
      <c r="D149" s="8"/>
      <c r="E149" s="8"/>
      <c r="F149" s="13"/>
    </row>
    <row r="150" spans="2:6" x14ac:dyDescent="0.2">
      <c r="B150" s="8"/>
      <c r="C150" s="73"/>
      <c r="D150" s="8"/>
      <c r="E150" s="8"/>
      <c r="F150" s="13"/>
    </row>
    <row r="151" spans="2:6" x14ac:dyDescent="0.2">
      <c r="B151" s="8"/>
      <c r="C151" s="73"/>
      <c r="D151" s="8"/>
      <c r="E151" s="8"/>
      <c r="F151" s="13"/>
    </row>
    <row r="152" spans="2:6" x14ac:dyDescent="0.2">
      <c r="B152" s="8"/>
      <c r="C152" s="73"/>
      <c r="D152" s="8"/>
      <c r="E152" s="8"/>
      <c r="F152" s="13"/>
    </row>
    <row r="153" spans="2:6" x14ac:dyDescent="0.2">
      <c r="B153" s="8"/>
      <c r="C153" s="73"/>
      <c r="D153" s="8"/>
      <c r="E153" s="8"/>
      <c r="F153" s="13"/>
    </row>
    <row r="154" spans="2:6" x14ac:dyDescent="0.2">
      <c r="B154" s="8"/>
      <c r="C154" s="73"/>
      <c r="D154" s="8"/>
      <c r="E154" s="8"/>
      <c r="F154" s="13"/>
    </row>
    <row r="155" spans="2:6" x14ac:dyDescent="0.2">
      <c r="B155" s="8"/>
      <c r="C155" s="73"/>
      <c r="D155" s="8"/>
      <c r="E155" s="8"/>
      <c r="F155" s="13"/>
    </row>
    <row r="156" spans="2:6" x14ac:dyDescent="0.2">
      <c r="B156" s="8"/>
      <c r="C156" s="73"/>
      <c r="D156" s="8"/>
      <c r="E156" s="8"/>
      <c r="F156" s="13"/>
    </row>
    <row r="157" spans="2:6" x14ac:dyDescent="0.2">
      <c r="B157" s="8"/>
      <c r="C157" s="73"/>
      <c r="D157" s="8"/>
      <c r="E157" s="8"/>
      <c r="F157" s="13"/>
    </row>
    <row r="158" spans="2:6" x14ac:dyDescent="0.2">
      <c r="B158" s="8"/>
      <c r="C158" s="73"/>
      <c r="D158" s="8"/>
      <c r="E158" s="8"/>
      <c r="F158" s="13"/>
    </row>
    <row r="159" spans="2:6" x14ac:dyDescent="0.2">
      <c r="B159" s="8"/>
      <c r="C159" s="73"/>
      <c r="D159" s="8"/>
      <c r="E159" s="8"/>
      <c r="F159" s="13"/>
    </row>
    <row r="160" spans="2:6" x14ac:dyDescent="0.2">
      <c r="B160" s="8"/>
      <c r="C160" s="73"/>
      <c r="D160" s="8"/>
      <c r="E160" s="8"/>
      <c r="F160" s="13"/>
    </row>
    <row r="161" spans="2:6" x14ac:dyDescent="0.2">
      <c r="B161" s="8"/>
      <c r="C161" s="73"/>
      <c r="D161" s="8"/>
      <c r="E161" s="8"/>
      <c r="F161" s="13"/>
    </row>
    <row r="162" spans="2:6" x14ac:dyDescent="0.2">
      <c r="B162" s="8"/>
      <c r="C162" s="73"/>
      <c r="D162" s="8"/>
      <c r="E162" s="8"/>
      <c r="F162" s="13"/>
    </row>
    <row r="163" spans="2:6" x14ac:dyDescent="0.2">
      <c r="B163" s="8"/>
      <c r="C163" s="73"/>
      <c r="D163" s="8"/>
      <c r="E163" s="8"/>
      <c r="F163" s="13"/>
    </row>
    <row r="164" spans="2:6" x14ac:dyDescent="0.2">
      <c r="B164" s="8"/>
      <c r="C164" s="73"/>
      <c r="D164" s="8"/>
      <c r="E164" s="8"/>
      <c r="F164" s="13"/>
    </row>
    <row r="165" spans="2:6" x14ac:dyDescent="0.2">
      <c r="B165" s="8"/>
      <c r="C165" s="73"/>
      <c r="D165" s="8"/>
      <c r="E165" s="8"/>
      <c r="F165" s="13"/>
    </row>
    <row r="166" spans="2:6" x14ac:dyDescent="0.2">
      <c r="B166" s="8"/>
      <c r="C166" s="73"/>
      <c r="D166" s="8"/>
      <c r="E166" s="8"/>
      <c r="F166" s="77"/>
    </row>
    <row r="167" spans="2:6" x14ac:dyDescent="0.2">
      <c r="B167" s="8"/>
      <c r="C167" s="73"/>
      <c r="D167" s="8"/>
      <c r="E167" s="8"/>
      <c r="F167" s="13"/>
    </row>
    <row r="168" spans="2:6" x14ac:dyDescent="0.2">
      <c r="B168" s="8"/>
      <c r="C168" s="73"/>
      <c r="D168" s="8"/>
      <c r="E168" s="8"/>
      <c r="F168" s="13"/>
    </row>
    <row r="169" spans="2:6" x14ac:dyDescent="0.2">
      <c r="B169" s="8"/>
      <c r="C169" s="73"/>
      <c r="D169" s="8"/>
      <c r="E169" s="8"/>
      <c r="F169" s="13"/>
    </row>
    <row r="170" spans="2:6" x14ac:dyDescent="0.2">
      <c r="B170" s="8"/>
      <c r="C170" s="73"/>
      <c r="D170" s="8"/>
      <c r="E170" s="8"/>
      <c r="F170" s="13"/>
    </row>
    <row r="171" spans="2:6" x14ac:dyDescent="0.2">
      <c r="B171" s="8"/>
      <c r="C171" s="73"/>
      <c r="D171" s="8"/>
      <c r="E171" s="8"/>
      <c r="F171" s="13"/>
    </row>
    <row r="172" spans="2:6" x14ac:dyDescent="0.2">
      <c r="B172" s="8"/>
      <c r="C172" s="73"/>
      <c r="D172" s="8"/>
      <c r="E172" s="8"/>
      <c r="F172" s="77"/>
    </row>
    <row r="173" spans="2:6" x14ac:dyDescent="0.2">
      <c r="B173" s="8"/>
      <c r="C173" s="73"/>
      <c r="D173" s="8"/>
      <c r="E173" s="8"/>
      <c r="F173" s="13"/>
    </row>
    <row r="174" spans="2:6" x14ac:dyDescent="0.2">
      <c r="B174" s="8"/>
      <c r="C174" s="73"/>
      <c r="D174" s="64"/>
      <c r="E174" s="64"/>
      <c r="F174" s="76"/>
    </row>
    <row r="175" spans="2:6" x14ac:dyDescent="0.2">
      <c r="B175" s="8"/>
      <c r="C175" s="73"/>
      <c r="D175" s="8"/>
      <c r="E175" s="8"/>
      <c r="F175" s="13"/>
    </row>
    <row r="176" spans="2:6" x14ac:dyDescent="0.2">
      <c r="B176" s="8"/>
      <c r="C176" s="73"/>
      <c r="D176" s="8"/>
      <c r="E176" s="8"/>
      <c r="F176" s="13"/>
    </row>
    <row r="177" spans="1:6" x14ac:dyDescent="0.2">
      <c r="B177" s="8"/>
      <c r="C177" s="73"/>
      <c r="D177" s="8"/>
      <c r="E177" s="8"/>
      <c r="F177" s="13"/>
    </row>
    <row r="178" spans="1:6" x14ac:dyDescent="0.2">
      <c r="B178" s="8"/>
      <c r="C178" s="73"/>
      <c r="D178" s="8"/>
      <c r="E178" s="8"/>
      <c r="F178" s="13"/>
    </row>
    <row r="179" spans="1:6" x14ac:dyDescent="0.2">
      <c r="B179" s="8"/>
      <c r="C179" s="73"/>
      <c r="D179" s="64"/>
      <c r="E179" s="64"/>
      <c r="F179" s="2"/>
    </row>
    <row r="180" spans="1:6" x14ac:dyDescent="0.2">
      <c r="B180" s="8"/>
      <c r="C180" s="73"/>
      <c r="D180" s="8"/>
      <c r="E180" s="8"/>
      <c r="F180" s="13"/>
    </row>
    <row r="181" spans="1:6" x14ac:dyDescent="0.2">
      <c r="A181" s="50"/>
      <c r="B181" s="58"/>
      <c r="C181" s="73"/>
      <c r="D181" s="64"/>
      <c r="E181" s="64"/>
      <c r="F181" s="2"/>
    </row>
    <row r="182" spans="1:6" x14ac:dyDescent="0.2">
      <c r="B182" s="8"/>
      <c r="C182" s="73"/>
      <c r="D182" s="8"/>
      <c r="E182" s="8"/>
      <c r="F182" s="13"/>
    </row>
    <row r="183" spans="1:6" x14ac:dyDescent="0.2">
      <c r="B183" s="8"/>
      <c r="C183" s="73"/>
      <c r="D183" s="8"/>
      <c r="E183" s="8"/>
      <c r="F183" s="13"/>
    </row>
    <row r="184" spans="1:6" x14ac:dyDescent="0.2">
      <c r="B184" s="8"/>
      <c r="C184" s="73"/>
      <c r="D184" s="8"/>
      <c r="E184" s="8"/>
      <c r="F184" s="13"/>
    </row>
    <row r="185" spans="1:6" x14ac:dyDescent="0.2">
      <c r="B185" s="8"/>
      <c r="C185" s="73"/>
      <c r="D185" s="8"/>
      <c r="E185" s="8"/>
      <c r="F185" s="13"/>
    </row>
    <row r="186" spans="1:6" x14ac:dyDescent="0.2">
      <c r="B186" s="8"/>
      <c r="C186" s="73"/>
      <c r="D186" s="8"/>
      <c r="E186" s="8"/>
      <c r="F186" s="13"/>
    </row>
    <row r="187" spans="1:6" x14ac:dyDescent="0.2">
      <c r="B187" s="8"/>
      <c r="C187" s="73"/>
      <c r="D187" s="8"/>
      <c r="E187" s="8"/>
      <c r="F187" s="13"/>
    </row>
    <row r="188" spans="1:6" x14ac:dyDescent="0.2">
      <c r="B188" s="8"/>
      <c r="C188" s="73"/>
      <c r="D188" s="8"/>
      <c r="E188" s="8"/>
      <c r="F188" s="13"/>
    </row>
    <row r="189" spans="1:6" x14ac:dyDescent="0.2">
      <c r="B189" s="8"/>
      <c r="C189" s="73"/>
      <c r="D189" s="64"/>
      <c r="E189" s="64"/>
      <c r="F189" s="2"/>
    </row>
    <row r="190" spans="1:6" x14ac:dyDescent="0.2">
      <c r="B190" s="8"/>
      <c r="C190" s="73"/>
      <c r="D190" s="8"/>
      <c r="E190" s="8"/>
      <c r="F190" s="13"/>
    </row>
    <row r="191" spans="1:6" x14ac:dyDescent="0.2">
      <c r="B191" s="8"/>
      <c r="C191" s="73"/>
      <c r="D191" s="8"/>
      <c r="E191" s="8"/>
      <c r="F191" s="13"/>
    </row>
    <row r="192" spans="1:6" x14ac:dyDescent="0.2">
      <c r="B192" s="8"/>
      <c r="C192" s="73"/>
      <c r="D192" s="64"/>
      <c r="E192" s="64"/>
      <c r="F192" s="2"/>
    </row>
    <row r="193" spans="2:6" x14ac:dyDescent="0.2">
      <c r="B193" s="8"/>
      <c r="C193" s="73"/>
      <c r="D193" s="8"/>
      <c r="E193" s="8"/>
      <c r="F193" s="13"/>
    </row>
    <row r="194" spans="2:6" x14ac:dyDescent="0.2">
      <c r="B194" s="8"/>
      <c r="C194" s="73"/>
      <c r="D194" s="8"/>
      <c r="E194" s="8"/>
      <c r="F194" s="13"/>
    </row>
    <row r="195" spans="2:6" x14ac:dyDescent="0.2">
      <c r="B195" s="8"/>
      <c r="C195" s="73"/>
      <c r="D195" s="8"/>
      <c r="E195" s="8"/>
      <c r="F195" s="13"/>
    </row>
    <row r="196" spans="2:6" x14ac:dyDescent="0.2">
      <c r="B196" s="8"/>
      <c r="C196" s="73"/>
      <c r="D196" s="8"/>
      <c r="E196" s="8"/>
      <c r="F196" s="13"/>
    </row>
    <row r="197" spans="2:6" x14ac:dyDescent="0.2">
      <c r="B197" s="8"/>
      <c r="C197" s="73"/>
      <c r="D197" s="8"/>
      <c r="E197" s="8"/>
      <c r="F197" s="13"/>
    </row>
    <row r="198" spans="2:6" x14ac:dyDescent="0.2">
      <c r="B198" s="8"/>
      <c r="C198" s="73"/>
      <c r="D198" s="8"/>
      <c r="E198" s="8"/>
      <c r="F198" s="13"/>
    </row>
    <row r="199" spans="2:6" x14ac:dyDescent="0.2">
      <c r="B199" s="8"/>
      <c r="C199" s="73"/>
      <c r="D199" s="8"/>
      <c r="E199" s="8"/>
      <c r="F199" s="13"/>
    </row>
    <row r="200" spans="2:6" x14ac:dyDescent="0.2">
      <c r="B200" s="8"/>
      <c r="C200" s="73"/>
      <c r="D200" s="8"/>
      <c r="E200" s="8"/>
      <c r="F200" s="13"/>
    </row>
    <row r="201" spans="2:6" x14ac:dyDescent="0.2">
      <c r="B201" s="8"/>
      <c r="C201" s="73"/>
      <c r="D201" s="8"/>
      <c r="E201" s="8"/>
      <c r="F201" s="13"/>
    </row>
    <row r="202" spans="2:6" x14ac:dyDescent="0.2">
      <c r="B202" s="8"/>
      <c r="C202" s="73"/>
      <c r="D202" s="8"/>
      <c r="E202" s="8"/>
      <c r="F202" s="13"/>
    </row>
    <row r="203" spans="2:6" x14ac:dyDescent="0.2">
      <c r="B203" s="8"/>
      <c r="C203" s="73"/>
      <c r="D203" s="8"/>
      <c r="E203" s="8"/>
      <c r="F203" s="13"/>
    </row>
    <row r="204" spans="2:6" x14ac:dyDescent="0.2">
      <c r="B204" s="8"/>
      <c r="C204" s="73"/>
      <c r="D204" s="8"/>
      <c r="E204" s="8"/>
      <c r="F204" s="13"/>
    </row>
    <row r="205" spans="2:6" x14ac:dyDescent="0.2">
      <c r="B205" s="8"/>
      <c r="C205" s="73"/>
      <c r="D205" s="8"/>
      <c r="E205" s="8"/>
      <c r="F205" s="13"/>
    </row>
    <row r="206" spans="2:6" x14ac:dyDescent="0.2">
      <c r="B206" s="8"/>
      <c r="C206" s="73"/>
      <c r="D206" s="8"/>
      <c r="E206" s="8"/>
      <c r="F206" s="13"/>
    </row>
    <row r="207" spans="2:6" x14ac:dyDescent="0.2">
      <c r="B207" s="8"/>
      <c r="C207" s="73"/>
      <c r="D207" s="8"/>
      <c r="E207" s="8"/>
      <c r="F207" s="13"/>
    </row>
    <row r="208" spans="2:6" x14ac:dyDescent="0.2">
      <c r="B208" s="8"/>
      <c r="C208" s="73"/>
      <c r="D208" s="8"/>
      <c r="E208" s="8"/>
      <c r="F208" s="13"/>
    </row>
    <row r="209" spans="2:6" x14ac:dyDescent="0.2">
      <c r="B209" s="8"/>
      <c r="C209" s="73"/>
      <c r="D209" s="8"/>
      <c r="E209" s="8"/>
      <c r="F209" s="13"/>
    </row>
    <row r="210" spans="2:6" x14ac:dyDescent="0.2">
      <c r="B210" s="8"/>
      <c r="C210" s="73"/>
      <c r="D210" s="8"/>
      <c r="E210" s="8"/>
      <c r="F210" s="13"/>
    </row>
    <row r="211" spans="2:6" x14ac:dyDescent="0.2">
      <c r="B211" s="8"/>
      <c r="C211" s="73"/>
      <c r="D211" s="8"/>
      <c r="E211" s="8"/>
      <c r="F211" s="13"/>
    </row>
    <row r="212" spans="2:6" x14ac:dyDescent="0.2">
      <c r="B212" s="8"/>
      <c r="C212" s="73"/>
      <c r="D212" s="8"/>
      <c r="E212" s="8"/>
      <c r="F212" s="13"/>
    </row>
    <row r="213" spans="2:6" x14ac:dyDescent="0.2">
      <c r="B213" s="8"/>
      <c r="C213" s="73"/>
      <c r="D213" s="8"/>
      <c r="E213" s="8"/>
      <c r="F213" s="13"/>
    </row>
    <row r="214" spans="2:6" x14ac:dyDescent="0.2">
      <c r="B214" s="8"/>
      <c r="C214" s="73"/>
      <c r="D214" s="8"/>
      <c r="E214" s="8"/>
      <c r="F214" s="13"/>
    </row>
    <row r="215" spans="2:6" x14ac:dyDescent="0.2">
      <c r="B215" s="8"/>
      <c r="C215" s="73"/>
      <c r="D215" s="8"/>
      <c r="E215" s="8"/>
      <c r="F215" s="13"/>
    </row>
    <row r="216" spans="2:6" x14ac:dyDescent="0.2">
      <c r="B216" s="8"/>
      <c r="C216" s="73"/>
      <c r="D216" s="8"/>
      <c r="E216" s="8"/>
      <c r="F216" s="13"/>
    </row>
    <row r="217" spans="2:6" x14ac:dyDescent="0.2">
      <c r="B217" s="8"/>
      <c r="C217" s="73"/>
      <c r="D217" s="8"/>
      <c r="E217" s="8"/>
      <c r="F217" s="13"/>
    </row>
    <row r="218" spans="2:6" x14ac:dyDescent="0.2">
      <c r="B218" s="8"/>
      <c r="C218" s="73"/>
      <c r="D218" s="8"/>
      <c r="E218" s="8"/>
      <c r="F218" s="13"/>
    </row>
    <row r="219" spans="2:6" x14ac:dyDescent="0.2">
      <c r="B219" s="8"/>
      <c r="C219" s="73"/>
      <c r="D219" s="8"/>
      <c r="E219" s="8"/>
      <c r="F219" s="13"/>
    </row>
    <row r="220" spans="2:6" x14ac:dyDescent="0.2">
      <c r="B220" s="8"/>
      <c r="C220" s="73"/>
      <c r="D220" s="8"/>
      <c r="E220" s="8"/>
      <c r="F220" s="13"/>
    </row>
    <row r="221" spans="2:6" x14ac:dyDescent="0.2">
      <c r="B221" s="8"/>
      <c r="C221" s="73"/>
      <c r="D221" s="8"/>
      <c r="E221" s="8"/>
      <c r="F221" s="13"/>
    </row>
    <row r="222" spans="2:6" x14ac:dyDescent="0.2">
      <c r="B222" s="8"/>
      <c r="C222" s="73"/>
      <c r="D222" s="8"/>
      <c r="E222" s="8"/>
      <c r="F222" s="13"/>
    </row>
    <row r="223" spans="2:6" x14ac:dyDescent="0.2">
      <c r="B223" s="8"/>
      <c r="C223" s="73"/>
      <c r="D223" s="8"/>
      <c r="E223" s="8"/>
      <c r="F223" s="13"/>
    </row>
    <row r="224" spans="2:6" x14ac:dyDescent="0.2">
      <c r="B224" s="8"/>
      <c r="C224" s="73"/>
      <c r="D224" s="8"/>
      <c r="E224" s="8"/>
      <c r="F224" s="13"/>
    </row>
    <row r="225" spans="2:6" x14ac:dyDescent="0.2">
      <c r="B225" s="8"/>
      <c r="C225" s="73"/>
      <c r="D225" s="8"/>
      <c r="E225" s="8"/>
      <c r="F225" s="13"/>
    </row>
    <row r="226" spans="2:6" x14ac:dyDescent="0.2">
      <c r="B226" s="8"/>
      <c r="C226" s="73"/>
      <c r="D226" s="8"/>
      <c r="E226" s="8"/>
      <c r="F226" s="13"/>
    </row>
    <row r="227" spans="2:6" x14ac:dyDescent="0.2">
      <c r="B227" s="8"/>
      <c r="C227" s="73"/>
      <c r="D227" s="8"/>
      <c r="E227" s="8"/>
      <c r="F227" s="13"/>
    </row>
    <row r="228" spans="2:6" x14ac:dyDescent="0.2">
      <c r="B228" s="8"/>
      <c r="C228" s="73"/>
      <c r="D228" s="64"/>
      <c r="E228" s="64"/>
      <c r="F228" s="13"/>
    </row>
    <row r="229" spans="2:6" x14ac:dyDescent="0.2">
      <c r="B229" s="8"/>
      <c r="C229" s="73"/>
      <c r="D229" s="8"/>
      <c r="E229" s="8"/>
      <c r="F229" s="13"/>
    </row>
    <row r="230" spans="2:6" x14ac:dyDescent="0.2">
      <c r="B230" s="8"/>
      <c r="C230" s="73"/>
      <c r="D230" s="8"/>
      <c r="E230" s="8"/>
      <c r="F230" s="13"/>
    </row>
    <row r="231" spans="2:6" x14ac:dyDescent="0.2">
      <c r="B231" s="8"/>
      <c r="C231" s="73"/>
      <c r="D231" s="8"/>
      <c r="E231" s="8"/>
      <c r="F231" s="13"/>
    </row>
    <row r="232" spans="2:6" x14ac:dyDescent="0.2">
      <c r="B232" s="8"/>
      <c r="C232" s="73"/>
      <c r="D232" s="8"/>
      <c r="E232" s="8"/>
      <c r="F232" s="13"/>
    </row>
    <row r="233" spans="2:6" x14ac:dyDescent="0.2">
      <c r="B233" s="8"/>
      <c r="C233" s="73"/>
      <c r="D233" s="64"/>
      <c r="E233" s="64"/>
      <c r="F233" s="2"/>
    </row>
    <row r="234" spans="2:6" x14ac:dyDescent="0.2">
      <c r="B234" s="8"/>
      <c r="C234" s="73"/>
      <c r="D234" s="64"/>
      <c r="E234" s="64"/>
      <c r="F234" s="2"/>
    </row>
    <row r="235" spans="2:6" x14ac:dyDescent="0.2">
      <c r="B235" s="8"/>
      <c r="C235" s="73"/>
      <c r="D235" s="8"/>
      <c r="E235" s="8"/>
      <c r="F235" s="13"/>
    </row>
    <row r="236" spans="2:6" x14ac:dyDescent="0.2">
      <c r="B236" s="8"/>
      <c r="C236" s="73"/>
      <c r="D236" s="8"/>
      <c r="E236" s="8"/>
      <c r="F236" s="13"/>
    </row>
    <row r="237" spans="2:6" x14ac:dyDescent="0.2">
      <c r="B237" s="8"/>
      <c r="C237" s="73"/>
      <c r="D237" s="8"/>
      <c r="E237" s="8"/>
      <c r="F237" s="13"/>
    </row>
    <row r="238" spans="2:6" x14ac:dyDescent="0.2">
      <c r="B238" s="8"/>
      <c r="C238" s="73"/>
      <c r="D238" s="8"/>
      <c r="E238" s="8"/>
      <c r="F238" s="13"/>
    </row>
    <row r="239" spans="2:6" x14ac:dyDescent="0.2">
      <c r="B239" s="8"/>
      <c r="C239" s="73"/>
      <c r="D239" s="8"/>
      <c r="E239" s="8"/>
      <c r="F239" s="13"/>
    </row>
  </sheetData>
  <sortState xmlns:xlrd2="http://schemas.microsoft.com/office/spreadsheetml/2017/richdata2" ref="A8:G13">
    <sortCondition descending="1" ref="F8:F13"/>
  </sortState>
  <pageMargins left="0.7" right="0.7" top="0.75" bottom="0.75" header="0.3" footer="0.3"/>
  <pageSetup scale="95" fitToHeight="0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BE9D-5315-429D-A7C4-EF4DA2688F57}">
  <sheetPr codeName="Sheet5">
    <pageSetUpPr fitToPage="1"/>
  </sheetPr>
  <dimension ref="A1:P61"/>
  <sheetViews>
    <sheetView view="pageBreakPreview" topLeftCell="A31" zoomScale="90" zoomScaleNormal="100" zoomScaleSheetLayoutView="90" workbookViewId="0">
      <selection activeCell="N46" sqref="N46"/>
    </sheetView>
  </sheetViews>
  <sheetFormatPr defaultRowHeight="12.75" outlineLevelRow="2" x14ac:dyDescent="0.2"/>
  <cols>
    <col min="1" max="1" width="11.28515625" style="4" bestFit="1" customWidth="1"/>
    <col min="2" max="2" width="10.85546875" style="4" customWidth="1"/>
    <col min="3" max="3" width="14.140625" style="4" bestFit="1" customWidth="1"/>
    <col min="4" max="6" width="11.28515625" style="4" bestFit="1" customWidth="1"/>
    <col min="7" max="7" width="17.855468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">
        <v>7</v>
      </c>
      <c r="G1" s="60" t="s">
        <v>178</v>
      </c>
    </row>
    <row r="2" spans="1:16" x14ac:dyDescent="0.2">
      <c r="A2" s="3" t="str">
        <f>'14.7'!B3</f>
        <v>Washington 2023 General Rate Case</v>
      </c>
    </row>
    <row r="3" spans="1:16" x14ac:dyDescent="0.2">
      <c r="A3" s="3" t="s">
        <v>129</v>
      </c>
    </row>
    <row r="4" spans="1:16" x14ac:dyDescent="0.2">
      <c r="A4" s="3" t="s">
        <v>138</v>
      </c>
    </row>
    <row r="5" spans="1:16" x14ac:dyDescent="0.2">
      <c r="B5" s="3"/>
    </row>
    <row r="6" spans="1:16" x14ac:dyDescent="0.2">
      <c r="A6" s="84" t="s">
        <v>30</v>
      </c>
      <c r="B6" s="84" t="s">
        <v>1</v>
      </c>
      <c r="C6" s="84" t="s">
        <v>25</v>
      </c>
      <c r="D6" s="84" t="s">
        <v>33</v>
      </c>
      <c r="E6" s="84" t="s">
        <v>36</v>
      </c>
      <c r="F6" s="84" t="s">
        <v>32</v>
      </c>
      <c r="G6" s="84" t="s">
        <v>31</v>
      </c>
      <c r="K6" s="4" t="s">
        <v>22</v>
      </c>
      <c r="L6" s="4" t="s">
        <v>30</v>
      </c>
      <c r="N6" s="4" t="s">
        <v>29</v>
      </c>
      <c r="O6" s="80">
        <v>45992</v>
      </c>
    </row>
    <row r="7" spans="1:16" outlineLevel="2" x14ac:dyDescent="0.2">
      <c r="A7" s="8">
        <v>2022</v>
      </c>
      <c r="B7" s="72">
        <v>44743</v>
      </c>
      <c r="C7" s="13">
        <v>1232265.8799999999</v>
      </c>
      <c r="D7" s="4">
        <f t="shared" ref="D7:D12" si="0">((K$12-K7)+1)+COUNT($K$14:$K$51)</f>
        <v>42</v>
      </c>
      <c r="E7" s="4">
        <f t="shared" ref="E7:E51" si="1">D7+$O$8</f>
        <v>186</v>
      </c>
      <c r="F7" s="78">
        <f t="shared" ref="F7:F51" si="2">D7/E7</f>
        <v>0.22580645161290322</v>
      </c>
      <c r="G7" s="10">
        <f t="shared" ref="G7:G51" si="3">F7*C7</f>
        <v>278253.58580645156</v>
      </c>
      <c r="K7" s="4">
        <f t="shared" ref="K7:K51" si="4">MONTH(B7)</f>
        <v>7</v>
      </c>
      <c r="L7" s="4">
        <f t="shared" ref="L7:L51" si="5">YEAR(B7)</f>
        <v>2022</v>
      </c>
      <c r="N7" s="4" t="s">
        <v>28</v>
      </c>
      <c r="O7" s="80">
        <v>50375</v>
      </c>
    </row>
    <row r="8" spans="1:16" outlineLevel="2" x14ac:dyDescent="0.2">
      <c r="A8" s="8">
        <v>2022</v>
      </c>
      <c r="B8" s="72">
        <v>44774</v>
      </c>
      <c r="C8" s="13">
        <v>257547.05999999997</v>
      </c>
      <c r="D8" s="4">
        <f t="shared" si="0"/>
        <v>41</v>
      </c>
      <c r="E8" s="4">
        <f t="shared" si="1"/>
        <v>185</v>
      </c>
      <c r="F8" s="78">
        <f t="shared" si="2"/>
        <v>0.22162162162162163</v>
      </c>
      <c r="G8" s="13">
        <f t="shared" si="3"/>
        <v>57077.997081081077</v>
      </c>
      <c r="K8" s="4">
        <f t="shared" si="4"/>
        <v>8</v>
      </c>
      <c r="L8" s="4">
        <f t="shared" si="5"/>
        <v>2022</v>
      </c>
      <c r="O8" s="4">
        <v>144</v>
      </c>
      <c r="P8" s="4" t="s">
        <v>27</v>
      </c>
    </row>
    <row r="9" spans="1:16" outlineLevel="2" x14ac:dyDescent="0.2">
      <c r="A9" s="8">
        <v>2022</v>
      </c>
      <c r="B9" s="72">
        <v>44805</v>
      </c>
      <c r="C9" s="13">
        <v>410126.45999999996</v>
      </c>
      <c r="D9" s="4">
        <f t="shared" si="0"/>
        <v>40</v>
      </c>
      <c r="E9" s="4">
        <f t="shared" si="1"/>
        <v>184</v>
      </c>
      <c r="F9" s="78">
        <f t="shared" si="2"/>
        <v>0.21739130434782608</v>
      </c>
      <c r="G9" s="13">
        <f t="shared" si="3"/>
        <v>89157.926086956504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267540.3000000001</v>
      </c>
      <c r="D10" s="4">
        <f t="shared" si="0"/>
        <v>39</v>
      </c>
      <c r="E10" s="4">
        <f t="shared" si="1"/>
        <v>183</v>
      </c>
      <c r="F10" s="78">
        <f t="shared" si="2"/>
        <v>0.21311475409836064</v>
      </c>
      <c r="G10" s="13">
        <f t="shared" si="3"/>
        <v>57016.785245901658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241568.83</v>
      </c>
      <c r="D11" s="4">
        <f t="shared" si="0"/>
        <v>38</v>
      </c>
      <c r="E11" s="4">
        <f t="shared" si="1"/>
        <v>182</v>
      </c>
      <c r="F11" s="78">
        <f t="shared" si="2"/>
        <v>0.2087912087912088</v>
      </c>
      <c r="G11" s="13">
        <f t="shared" si="3"/>
        <v>50437.448021978023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5">
        <v>2127443.6399999997</v>
      </c>
      <c r="D12" s="4">
        <f t="shared" si="0"/>
        <v>37</v>
      </c>
      <c r="E12" s="4">
        <f t="shared" si="1"/>
        <v>181</v>
      </c>
      <c r="F12" s="78">
        <f t="shared" si="2"/>
        <v>0.20441988950276244</v>
      </c>
      <c r="G12" s="65">
        <f t="shared" si="3"/>
        <v>434891.79381215462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84" t="s">
        <v>147</v>
      </c>
      <c r="B13" s="72"/>
      <c r="C13" s="81">
        <f>SUBTOTAL(9,C7:C12)</f>
        <v>4536492.17</v>
      </c>
      <c r="F13" s="78"/>
      <c r="G13" s="81">
        <f>SUBTOTAL(9,G7:G12)</f>
        <v>966835.53605452343</v>
      </c>
    </row>
    <row r="14" spans="1:16" outlineLevel="2" x14ac:dyDescent="0.2">
      <c r="A14" s="8">
        <v>2023</v>
      </c>
      <c r="B14" s="72">
        <v>44927</v>
      </c>
      <c r="C14" s="13">
        <v>250585.49999999997</v>
      </c>
      <c r="D14" s="4">
        <f t="shared" ref="D14:D25" si="6">((K$25-K14)+1)+COUNT(K$27:K$51)</f>
        <v>36</v>
      </c>
      <c r="E14" s="4">
        <f t="shared" si="1"/>
        <v>180</v>
      </c>
      <c r="F14" s="78">
        <f t="shared" si="2"/>
        <v>0.2</v>
      </c>
      <c r="G14" s="13">
        <f t="shared" si="3"/>
        <v>50117.1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250585.49999999997</v>
      </c>
      <c r="D15" s="4">
        <f t="shared" si="6"/>
        <v>35</v>
      </c>
      <c r="E15" s="4">
        <f t="shared" si="1"/>
        <v>179</v>
      </c>
      <c r="F15" s="78">
        <f t="shared" si="2"/>
        <v>0.19553072625698323</v>
      </c>
      <c r="G15" s="13">
        <f t="shared" si="3"/>
        <v>48997.164804469263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250585.49999999997</v>
      </c>
      <c r="D16" s="4">
        <f t="shared" si="6"/>
        <v>34</v>
      </c>
      <c r="E16" s="4">
        <f t="shared" si="1"/>
        <v>178</v>
      </c>
      <c r="F16" s="78">
        <f t="shared" si="2"/>
        <v>0.19101123595505617</v>
      </c>
      <c r="G16" s="13">
        <f t="shared" si="3"/>
        <v>47864.646067415721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250585.50000000003</v>
      </c>
      <c r="D17" s="4">
        <f t="shared" si="6"/>
        <v>33</v>
      </c>
      <c r="E17" s="4">
        <f t="shared" si="1"/>
        <v>177</v>
      </c>
      <c r="F17" s="78">
        <f t="shared" si="2"/>
        <v>0.1864406779661017</v>
      </c>
      <c r="G17" s="13">
        <f t="shared" si="3"/>
        <v>46719.330508474581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250585.50000000003</v>
      </c>
      <c r="D18" s="4">
        <f t="shared" si="6"/>
        <v>32</v>
      </c>
      <c r="E18" s="4">
        <f t="shared" si="1"/>
        <v>176</v>
      </c>
      <c r="F18" s="78">
        <f t="shared" si="2"/>
        <v>0.18181818181818182</v>
      </c>
      <c r="G18" s="13">
        <f t="shared" si="3"/>
        <v>45561.000000000007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20926234.170000002</v>
      </c>
      <c r="D19" s="4">
        <f t="shared" si="6"/>
        <v>31</v>
      </c>
      <c r="E19" s="4">
        <f t="shared" si="1"/>
        <v>175</v>
      </c>
      <c r="F19" s="78">
        <f t="shared" si="2"/>
        <v>0.17714285714285713</v>
      </c>
      <c r="G19" s="13">
        <f t="shared" si="3"/>
        <v>3706932.9101142855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250585.50000000003</v>
      </c>
      <c r="D20" s="4">
        <f t="shared" si="6"/>
        <v>30</v>
      </c>
      <c r="E20" s="4">
        <f t="shared" si="1"/>
        <v>174</v>
      </c>
      <c r="F20" s="78">
        <f t="shared" si="2"/>
        <v>0.17241379310344829</v>
      </c>
      <c r="G20" s="13">
        <f t="shared" si="3"/>
        <v>43204.396551724145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250585.50000000006</v>
      </c>
      <c r="D21" s="4">
        <f t="shared" si="6"/>
        <v>29</v>
      </c>
      <c r="E21" s="4">
        <f t="shared" si="1"/>
        <v>173</v>
      </c>
      <c r="F21" s="78">
        <f t="shared" si="2"/>
        <v>0.16763005780346821</v>
      </c>
      <c r="G21" s="13">
        <f t="shared" si="3"/>
        <v>42005.661849710996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38977942.189999998</v>
      </c>
      <c r="D22" s="4">
        <f t="shared" si="6"/>
        <v>28</v>
      </c>
      <c r="E22" s="4">
        <f t="shared" si="1"/>
        <v>172</v>
      </c>
      <c r="F22" s="78">
        <f t="shared" si="2"/>
        <v>0.16279069767441862</v>
      </c>
      <c r="G22" s="13">
        <f t="shared" si="3"/>
        <v>6345246.403023256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515918.82999999821</v>
      </c>
      <c r="D23" s="4">
        <f t="shared" si="6"/>
        <v>27</v>
      </c>
      <c r="E23" s="4">
        <f t="shared" si="1"/>
        <v>171</v>
      </c>
      <c r="F23" s="78">
        <f t="shared" si="2"/>
        <v>0.15789473684210525</v>
      </c>
      <c r="G23" s="13">
        <f t="shared" si="3"/>
        <v>81460.867894736555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425918.82999999821</v>
      </c>
      <c r="D24" s="4">
        <f t="shared" si="6"/>
        <v>26</v>
      </c>
      <c r="E24" s="4">
        <f t="shared" si="1"/>
        <v>170</v>
      </c>
      <c r="F24" s="78">
        <f t="shared" si="2"/>
        <v>0.15294117647058825</v>
      </c>
      <c r="G24" s="13">
        <f t="shared" si="3"/>
        <v>65140.526941176206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5">
        <v>5190283.8700000029</v>
      </c>
      <c r="D25" s="4">
        <f t="shared" si="6"/>
        <v>25</v>
      </c>
      <c r="E25" s="4">
        <f t="shared" si="1"/>
        <v>169</v>
      </c>
      <c r="F25" s="78">
        <f t="shared" si="2"/>
        <v>0.14792899408284024</v>
      </c>
      <c r="G25" s="65">
        <f t="shared" si="3"/>
        <v>767793.47189349157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84" t="s">
        <v>148</v>
      </c>
      <c r="B26" s="72"/>
      <c r="C26" s="81">
        <f>SUBTOTAL(9,C14:C25)</f>
        <v>67790396.390000001</v>
      </c>
      <c r="F26" s="78"/>
      <c r="G26" s="81">
        <f>SUBTOTAL(9,G14:G25)</f>
        <v>11291043.479648741</v>
      </c>
    </row>
    <row r="27" spans="1:12" outlineLevel="2" x14ac:dyDescent="0.2">
      <c r="A27" s="8">
        <v>2024</v>
      </c>
      <c r="B27" s="72">
        <v>45292</v>
      </c>
      <c r="C27" s="13">
        <v>598522.67253332853</v>
      </c>
      <c r="D27" s="4">
        <f t="shared" ref="D27:D38" si="7">((K$38-K27)+1)+COUNT($K$40:$K$51)</f>
        <v>24</v>
      </c>
      <c r="E27" s="4">
        <f t="shared" si="1"/>
        <v>168</v>
      </c>
      <c r="F27" s="78">
        <f t="shared" si="2"/>
        <v>0.14285714285714285</v>
      </c>
      <c r="G27" s="13">
        <f t="shared" si="3"/>
        <v>85503.238933332643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598522.67253332853</v>
      </c>
      <c r="D28" s="4">
        <f t="shared" si="7"/>
        <v>23</v>
      </c>
      <c r="E28" s="4">
        <f t="shared" si="1"/>
        <v>167</v>
      </c>
      <c r="F28" s="78">
        <f t="shared" si="2"/>
        <v>0.1377245508982036</v>
      </c>
      <c r="G28" s="13">
        <f t="shared" si="3"/>
        <v>82431.266277045244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598522.67253332853</v>
      </c>
      <c r="D29" s="4">
        <f t="shared" si="7"/>
        <v>22</v>
      </c>
      <c r="E29" s="4">
        <f t="shared" si="1"/>
        <v>166</v>
      </c>
      <c r="F29" s="78">
        <f t="shared" si="2"/>
        <v>0.13253012048192772</v>
      </c>
      <c r="G29" s="13">
        <f t="shared" si="3"/>
        <v>79322.281902007395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246468.67253333097</v>
      </c>
      <c r="D30" s="4">
        <f t="shared" si="7"/>
        <v>21</v>
      </c>
      <c r="E30" s="4">
        <f t="shared" si="1"/>
        <v>165</v>
      </c>
      <c r="F30" s="78">
        <f t="shared" si="2"/>
        <v>0.12727272727272726</v>
      </c>
      <c r="G30" s="13">
        <f t="shared" si="3"/>
        <v>31368.740140605758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246468.67253333097</v>
      </c>
      <c r="D31" s="4">
        <f t="shared" si="7"/>
        <v>20</v>
      </c>
      <c r="E31" s="4">
        <f t="shared" si="1"/>
        <v>164</v>
      </c>
      <c r="F31" s="78">
        <f t="shared" si="2"/>
        <v>0.12195121951219512</v>
      </c>
      <c r="G31" s="13">
        <f t="shared" si="3"/>
        <v>30057.155186991582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281309.79243333061</v>
      </c>
      <c r="D32" s="4">
        <f t="shared" si="7"/>
        <v>19</v>
      </c>
      <c r="E32" s="4">
        <f t="shared" si="1"/>
        <v>163</v>
      </c>
      <c r="F32" s="78">
        <f t="shared" si="2"/>
        <v>0.1165644171779141</v>
      </c>
      <c r="G32" s="13">
        <f t="shared" si="3"/>
        <v>32790.712001431173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246468.67253333097</v>
      </c>
      <c r="D33" s="4">
        <f t="shared" si="7"/>
        <v>18</v>
      </c>
      <c r="E33" s="4">
        <f t="shared" si="1"/>
        <v>162</v>
      </c>
      <c r="F33" s="78">
        <f t="shared" si="2"/>
        <v>0.1111111111111111</v>
      </c>
      <c r="G33" s="13">
        <f t="shared" si="3"/>
        <v>27385.408059258996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246468.67253333097</v>
      </c>
      <c r="D34" s="4">
        <f t="shared" si="7"/>
        <v>17</v>
      </c>
      <c r="E34" s="4">
        <f t="shared" si="1"/>
        <v>161</v>
      </c>
      <c r="F34" s="78">
        <f t="shared" si="2"/>
        <v>0.10559006211180125</v>
      </c>
      <c r="G34" s="13">
        <f t="shared" si="3"/>
        <v>26024.642441407621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285146.1525333309</v>
      </c>
      <c r="D35" s="4">
        <f t="shared" si="7"/>
        <v>16</v>
      </c>
      <c r="E35" s="4">
        <f t="shared" si="1"/>
        <v>160</v>
      </c>
      <c r="F35" s="78">
        <f t="shared" si="2"/>
        <v>0.1</v>
      </c>
      <c r="G35" s="13">
        <f t="shared" si="3"/>
        <v>28514.61525333309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246468.67253333097</v>
      </c>
      <c r="D36" s="4">
        <f t="shared" si="7"/>
        <v>15</v>
      </c>
      <c r="E36" s="4">
        <f t="shared" si="1"/>
        <v>159</v>
      </c>
      <c r="F36" s="78">
        <f t="shared" si="2"/>
        <v>9.4339622641509441E-2</v>
      </c>
      <c r="G36" s="13">
        <f t="shared" si="3"/>
        <v>23251.761559748207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246468.67253333097</v>
      </c>
      <c r="D37" s="4">
        <f t="shared" si="7"/>
        <v>14</v>
      </c>
      <c r="E37" s="4">
        <f t="shared" si="1"/>
        <v>158</v>
      </c>
      <c r="F37" s="78">
        <f t="shared" si="2"/>
        <v>8.8607594936708861E-2</v>
      </c>
      <c r="G37" s="13">
        <f t="shared" si="3"/>
        <v>21838.996300421732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5">
        <v>2757761.8232333069</v>
      </c>
      <c r="D38" s="15">
        <f t="shared" si="7"/>
        <v>13</v>
      </c>
      <c r="E38" s="15">
        <f t="shared" si="1"/>
        <v>157</v>
      </c>
      <c r="F38" s="99">
        <f t="shared" si="2"/>
        <v>8.2802547770700632E-2</v>
      </c>
      <c r="G38" s="65">
        <f t="shared" si="3"/>
        <v>228349.70510849037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84" t="s">
        <v>149</v>
      </c>
      <c r="B39" s="72"/>
      <c r="C39" s="100">
        <f>SUBTOTAL(9,C27:C38)</f>
        <v>6598597.8209999399</v>
      </c>
      <c r="D39" s="15"/>
      <c r="E39" s="15"/>
      <c r="F39" s="99"/>
      <c r="G39" s="100">
        <f>SUBTOTAL(9,G27:G38)</f>
        <v>696838.5231640737</v>
      </c>
    </row>
    <row r="40" spans="1:12" outlineLevel="2" x14ac:dyDescent="0.2">
      <c r="A40" s="8">
        <v>2025</v>
      </c>
      <c r="B40" s="72">
        <v>45658</v>
      </c>
      <c r="C40" s="13">
        <v>233715.55514533119</v>
      </c>
      <c r="D40" s="4">
        <f t="shared" ref="D40:D51" si="8">(K$51-K40)+1</f>
        <v>12</v>
      </c>
      <c r="E40" s="4">
        <f t="shared" si="1"/>
        <v>156</v>
      </c>
      <c r="F40" s="78">
        <f t="shared" si="2"/>
        <v>7.6923076923076927E-2</v>
      </c>
      <c r="G40" s="13">
        <f t="shared" si="3"/>
        <v>17978.119626563937</v>
      </c>
      <c r="K40" s="4">
        <f t="shared" si="4"/>
        <v>1</v>
      </c>
      <c r="L40" s="4">
        <f t="shared" si="5"/>
        <v>2025</v>
      </c>
    </row>
    <row r="41" spans="1:12" outlineLevel="2" x14ac:dyDescent="0.2">
      <c r="A41" s="8">
        <v>2025</v>
      </c>
      <c r="B41" s="72">
        <v>45689</v>
      </c>
      <c r="C41" s="13">
        <v>233715.55514533119</v>
      </c>
      <c r="D41" s="4">
        <f t="shared" si="8"/>
        <v>11</v>
      </c>
      <c r="E41" s="4">
        <f t="shared" si="1"/>
        <v>155</v>
      </c>
      <c r="F41" s="78">
        <f t="shared" si="2"/>
        <v>7.0967741935483872E-2</v>
      </c>
      <c r="G41" s="13">
        <f t="shared" si="3"/>
        <v>16586.265203862215</v>
      </c>
      <c r="K41" s="4">
        <f t="shared" si="4"/>
        <v>2</v>
      </c>
      <c r="L41" s="4">
        <f t="shared" si="5"/>
        <v>2025</v>
      </c>
    </row>
    <row r="42" spans="1:12" outlineLevel="2" x14ac:dyDescent="0.2">
      <c r="A42" s="8">
        <v>2025</v>
      </c>
      <c r="B42" s="72">
        <v>45717</v>
      </c>
      <c r="C42" s="13">
        <v>233715.55514533119</v>
      </c>
      <c r="D42" s="4">
        <f t="shared" si="8"/>
        <v>10</v>
      </c>
      <c r="E42" s="4">
        <f t="shared" si="1"/>
        <v>154</v>
      </c>
      <c r="F42" s="78">
        <f t="shared" si="2"/>
        <v>6.4935064935064929E-2</v>
      </c>
      <c r="G42" s="13">
        <f t="shared" si="3"/>
        <v>15176.334749696829</v>
      </c>
      <c r="K42" s="4">
        <f t="shared" si="4"/>
        <v>3</v>
      </c>
      <c r="L42" s="4">
        <f t="shared" si="5"/>
        <v>2025</v>
      </c>
    </row>
    <row r="43" spans="1:12" outlineLevel="2" x14ac:dyDescent="0.2">
      <c r="A43" s="8">
        <v>2025</v>
      </c>
      <c r="B43" s="72">
        <v>45748</v>
      </c>
      <c r="C43" s="13">
        <v>233715.55514533119</v>
      </c>
      <c r="D43" s="4">
        <f t="shared" si="8"/>
        <v>9</v>
      </c>
      <c r="E43" s="4">
        <f t="shared" si="1"/>
        <v>153</v>
      </c>
      <c r="F43" s="78">
        <f t="shared" si="2"/>
        <v>5.8823529411764705E-2</v>
      </c>
      <c r="G43" s="13">
        <f t="shared" si="3"/>
        <v>13747.973832078305</v>
      </c>
      <c r="K43" s="4">
        <f t="shared" si="4"/>
        <v>4</v>
      </c>
      <c r="L43" s="4">
        <f t="shared" si="5"/>
        <v>2025</v>
      </c>
    </row>
    <row r="44" spans="1:12" outlineLevel="2" x14ac:dyDescent="0.2">
      <c r="A44" s="8">
        <v>2025</v>
      </c>
      <c r="B44" s="72">
        <v>45778</v>
      </c>
      <c r="C44" s="13">
        <v>568995.75155932806</v>
      </c>
      <c r="D44" s="4">
        <f t="shared" si="8"/>
        <v>8</v>
      </c>
      <c r="E44" s="4">
        <f t="shared" si="1"/>
        <v>152</v>
      </c>
      <c r="F44" s="78">
        <f t="shared" si="2"/>
        <v>5.2631578947368418E-2</v>
      </c>
      <c r="G44" s="13">
        <f t="shared" si="3"/>
        <v>29947.144818912002</v>
      </c>
      <c r="K44" s="4">
        <f t="shared" si="4"/>
        <v>5</v>
      </c>
      <c r="L44" s="4">
        <f t="shared" si="5"/>
        <v>2025</v>
      </c>
    </row>
    <row r="45" spans="1:12" outlineLevel="2" x14ac:dyDescent="0.2">
      <c r="A45" s="8">
        <v>2025</v>
      </c>
      <c r="B45" s="72">
        <v>45809</v>
      </c>
      <c r="C45" s="13">
        <v>19774013.875781145</v>
      </c>
      <c r="D45" s="4">
        <f t="shared" si="8"/>
        <v>7</v>
      </c>
      <c r="E45" s="4">
        <f t="shared" si="1"/>
        <v>151</v>
      </c>
      <c r="F45" s="78">
        <f t="shared" si="2"/>
        <v>4.6357615894039736E-2</v>
      </c>
      <c r="G45" s="13">
        <f t="shared" si="3"/>
        <v>916676.13993687427</v>
      </c>
      <c r="K45" s="4">
        <f t="shared" si="4"/>
        <v>6</v>
      </c>
      <c r="L45" s="4">
        <f t="shared" si="5"/>
        <v>2025</v>
      </c>
    </row>
    <row r="46" spans="1:12" outlineLevel="2" x14ac:dyDescent="0.2">
      <c r="A46" s="8">
        <v>2025</v>
      </c>
      <c r="B46" s="72">
        <v>45839</v>
      </c>
      <c r="C46" s="13">
        <v>233715.55514533119</v>
      </c>
      <c r="D46" s="4">
        <f t="shared" si="8"/>
        <v>6</v>
      </c>
      <c r="E46" s="4">
        <f t="shared" si="1"/>
        <v>150</v>
      </c>
      <c r="F46" s="78">
        <f t="shared" si="2"/>
        <v>0.04</v>
      </c>
      <c r="G46" s="13">
        <f t="shared" si="3"/>
        <v>9348.622205813248</v>
      </c>
      <c r="K46" s="4">
        <f t="shared" si="4"/>
        <v>7</v>
      </c>
      <c r="L46" s="4">
        <f t="shared" si="5"/>
        <v>2025</v>
      </c>
    </row>
    <row r="47" spans="1:12" outlineLevel="2" x14ac:dyDescent="0.2">
      <c r="A47" s="8">
        <v>2025</v>
      </c>
      <c r="B47" s="72">
        <v>45870</v>
      </c>
      <c r="C47" s="13">
        <v>233715.55514533119</v>
      </c>
      <c r="D47" s="4">
        <f t="shared" si="8"/>
        <v>5</v>
      </c>
      <c r="E47" s="4">
        <f t="shared" si="1"/>
        <v>149</v>
      </c>
      <c r="F47" s="78">
        <f t="shared" si="2"/>
        <v>3.3557046979865772E-2</v>
      </c>
      <c r="G47" s="13">
        <f t="shared" si="3"/>
        <v>7842.803863937288</v>
      </c>
      <c r="K47" s="4">
        <f t="shared" si="4"/>
        <v>8</v>
      </c>
      <c r="L47" s="4">
        <f t="shared" si="5"/>
        <v>2025</v>
      </c>
    </row>
    <row r="48" spans="1:12" outlineLevel="2" x14ac:dyDescent="0.2">
      <c r="A48" s="8">
        <v>2025</v>
      </c>
      <c r="B48" s="72">
        <v>45901</v>
      </c>
      <c r="C48" s="13">
        <v>233715.55514533119</v>
      </c>
      <c r="D48" s="4">
        <f t="shared" si="8"/>
        <v>4</v>
      </c>
      <c r="E48" s="4">
        <f t="shared" si="1"/>
        <v>148</v>
      </c>
      <c r="F48" s="78">
        <f t="shared" si="2"/>
        <v>2.7027027027027029E-2</v>
      </c>
      <c r="G48" s="13">
        <f t="shared" si="3"/>
        <v>6316.6366255494922</v>
      </c>
      <c r="K48" s="4">
        <f t="shared" si="4"/>
        <v>9</v>
      </c>
      <c r="L48" s="4">
        <f t="shared" si="5"/>
        <v>2025</v>
      </c>
    </row>
    <row r="49" spans="1:12" outlineLevel="2" x14ac:dyDescent="0.2">
      <c r="A49" s="8">
        <v>2025</v>
      </c>
      <c r="B49" s="72">
        <v>45931</v>
      </c>
      <c r="C49" s="13">
        <v>233715.55514533119</v>
      </c>
      <c r="D49" s="4">
        <f t="shared" si="8"/>
        <v>3</v>
      </c>
      <c r="E49" s="4">
        <f t="shared" si="1"/>
        <v>147</v>
      </c>
      <c r="F49" s="78">
        <f t="shared" si="2"/>
        <v>2.0408163265306121E-2</v>
      </c>
      <c r="G49" s="13">
        <f t="shared" si="3"/>
        <v>4769.7052070475747</v>
      </c>
      <c r="K49" s="4">
        <f t="shared" si="4"/>
        <v>10</v>
      </c>
      <c r="L49" s="4">
        <f t="shared" si="5"/>
        <v>2025</v>
      </c>
    </row>
    <row r="50" spans="1:12" outlineLevel="2" x14ac:dyDescent="0.2">
      <c r="A50" s="8">
        <v>2025</v>
      </c>
      <c r="B50" s="72">
        <v>45962</v>
      </c>
      <c r="C50" s="13">
        <v>233715.55514533119</v>
      </c>
      <c r="D50" s="4">
        <f t="shared" si="8"/>
        <v>2</v>
      </c>
      <c r="E50" s="4">
        <f t="shared" si="1"/>
        <v>146</v>
      </c>
      <c r="F50" s="78">
        <f t="shared" si="2"/>
        <v>1.3698630136986301E-2</v>
      </c>
      <c r="G50" s="13">
        <f t="shared" si="3"/>
        <v>3201.5829471963175</v>
      </c>
      <c r="K50" s="4">
        <f t="shared" si="4"/>
        <v>11</v>
      </c>
      <c r="L50" s="4">
        <f t="shared" si="5"/>
        <v>2025</v>
      </c>
    </row>
    <row r="51" spans="1:12" outlineLevel="2" x14ac:dyDescent="0.2">
      <c r="A51" s="8">
        <v>2025</v>
      </c>
      <c r="B51" s="72">
        <v>45992</v>
      </c>
      <c r="C51" s="65">
        <v>5128300.907861284</v>
      </c>
      <c r="D51" s="15">
        <f t="shared" si="8"/>
        <v>1</v>
      </c>
      <c r="E51" s="15">
        <f t="shared" si="1"/>
        <v>145</v>
      </c>
      <c r="F51" s="99">
        <f t="shared" si="2"/>
        <v>6.8965517241379309E-3</v>
      </c>
      <c r="G51" s="65">
        <f t="shared" si="3"/>
        <v>35367.592468008857</v>
      </c>
      <c r="K51" s="4">
        <f t="shared" si="4"/>
        <v>12</v>
      </c>
      <c r="L51" s="4">
        <f t="shared" si="5"/>
        <v>2025</v>
      </c>
    </row>
    <row r="52" spans="1:12" outlineLevel="1" x14ac:dyDescent="0.2">
      <c r="A52" s="84" t="s">
        <v>150</v>
      </c>
      <c r="B52" s="72"/>
      <c r="C52" s="100">
        <f>SUBTOTAL(9,C40:C51)</f>
        <v>27574750.531509735</v>
      </c>
      <c r="D52" s="15"/>
      <c r="E52" s="15"/>
      <c r="F52" s="99"/>
      <c r="G52" s="100">
        <f>SUBTOTAL(9,G40:G51)</f>
        <v>1076958.9214855402</v>
      </c>
    </row>
    <row r="53" spans="1:12" x14ac:dyDescent="0.2">
      <c r="C53" s="102" t="s">
        <v>183</v>
      </c>
    </row>
    <row r="54" spans="1:12" ht="13.5" thickBot="1" x14ac:dyDescent="0.25">
      <c r="A54" s="66" t="s">
        <v>151</v>
      </c>
      <c r="B54" s="72"/>
      <c r="C54" s="100"/>
      <c r="D54" s="15"/>
      <c r="E54" s="15"/>
      <c r="F54" s="99"/>
      <c r="G54" s="103">
        <f>SUBTOTAL(9,G7:G51)</f>
        <v>14031676.460352875</v>
      </c>
    </row>
    <row r="55" spans="1:12" ht="13.5" thickTop="1" x14ac:dyDescent="0.2">
      <c r="B55" s="72"/>
      <c r="C55" s="84"/>
      <c r="G55" s="102" t="s">
        <v>179</v>
      </c>
    </row>
    <row r="56" spans="1:12" x14ac:dyDescent="0.2">
      <c r="C56" s="97"/>
      <c r="G56" s="97"/>
    </row>
    <row r="57" spans="1:12" x14ac:dyDescent="0.2">
      <c r="B57" s="72"/>
      <c r="C57" s="84"/>
      <c r="G57" s="101"/>
    </row>
    <row r="58" spans="1:12" x14ac:dyDescent="0.2">
      <c r="B58" s="72"/>
      <c r="C58" s="10"/>
      <c r="G58" s="10"/>
    </row>
    <row r="61" spans="1:12" x14ac:dyDescent="0.2">
      <c r="G61" s="10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0EB0-F45C-44BE-A712-0DF1C12118C0}">
  <sheetPr codeName="Sheet6">
    <pageSetUpPr fitToPage="1"/>
  </sheetPr>
  <dimension ref="A1:P57"/>
  <sheetViews>
    <sheetView view="pageBreakPreview" topLeftCell="A16" zoomScale="90" zoomScaleNormal="100" zoomScaleSheetLayoutView="90" workbookViewId="0">
      <selection activeCell="N46" sqref="N46"/>
    </sheetView>
  </sheetViews>
  <sheetFormatPr defaultRowHeight="12.75" outlineLevelRow="2" x14ac:dyDescent="0.2"/>
  <cols>
    <col min="1" max="1" width="9.140625" style="4"/>
    <col min="2" max="3" width="10.85546875" style="4" customWidth="1"/>
    <col min="4" max="6" width="11.28515625" style="4" bestFit="1" customWidth="1"/>
    <col min="7" max="7" width="17.855468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87" t="s">
        <v>7</v>
      </c>
      <c r="G1" s="60" t="s">
        <v>180</v>
      </c>
    </row>
    <row r="2" spans="1:16" x14ac:dyDescent="0.2">
      <c r="A2" s="87" t="str">
        <f>'14.7'!B3</f>
        <v>Washington 2023 General Rate Case</v>
      </c>
    </row>
    <row r="3" spans="1:16" x14ac:dyDescent="0.2">
      <c r="A3" s="3" t="s">
        <v>129</v>
      </c>
    </row>
    <row r="4" spans="1:16" x14ac:dyDescent="0.2">
      <c r="A4" s="3" t="s">
        <v>133</v>
      </c>
    </row>
    <row r="6" spans="1:16" x14ac:dyDescent="0.2">
      <c r="A6" s="84" t="s">
        <v>30</v>
      </c>
      <c r="B6" s="84" t="s">
        <v>1</v>
      </c>
      <c r="C6" s="84" t="s">
        <v>25</v>
      </c>
      <c r="D6" s="84" t="s">
        <v>33</v>
      </c>
      <c r="E6" s="84" t="s">
        <v>36</v>
      </c>
      <c r="F6" s="84" t="s">
        <v>32</v>
      </c>
      <c r="G6" s="84" t="s">
        <v>31</v>
      </c>
      <c r="K6" s="4" t="s">
        <v>22</v>
      </c>
      <c r="L6" s="4" t="s">
        <v>30</v>
      </c>
      <c r="N6" s="4" t="s">
        <v>29</v>
      </c>
      <c r="O6" s="80">
        <v>45992</v>
      </c>
    </row>
    <row r="7" spans="1:16" outlineLevel="2" x14ac:dyDescent="0.2">
      <c r="A7" s="8">
        <v>2022</v>
      </c>
      <c r="B7" s="72">
        <v>44743</v>
      </c>
      <c r="C7" s="13">
        <v>0</v>
      </c>
      <c r="D7" s="4">
        <f t="shared" ref="D7:D12" si="0">((K$12-K7)+1)+COUNT($K$14:$K$51)</f>
        <v>42</v>
      </c>
      <c r="E7" s="4">
        <f t="shared" ref="E7:E51" si="1">D7+$O$8</f>
        <v>186</v>
      </c>
      <c r="F7" s="78">
        <f t="shared" ref="F7:F51" si="2">D7/E7</f>
        <v>0.22580645161290322</v>
      </c>
      <c r="G7" s="10">
        <f t="shared" ref="G7:G51" si="3">F7*C7</f>
        <v>0</v>
      </c>
      <c r="K7" s="4">
        <f t="shared" ref="K7:K51" si="4">MONTH(B7)</f>
        <v>7</v>
      </c>
      <c r="L7" s="4">
        <f t="shared" ref="L7:L51" si="5">YEAR(B7)</f>
        <v>2022</v>
      </c>
      <c r="N7" s="4" t="s">
        <v>28</v>
      </c>
      <c r="O7" s="80">
        <v>50375</v>
      </c>
    </row>
    <row r="8" spans="1:16" outlineLevel="2" x14ac:dyDescent="0.2">
      <c r="A8" s="8">
        <v>2022</v>
      </c>
      <c r="B8" s="72">
        <v>44774</v>
      </c>
      <c r="C8" s="13">
        <v>729.32999999999993</v>
      </c>
      <c r="D8" s="4">
        <f t="shared" si="0"/>
        <v>41</v>
      </c>
      <c r="E8" s="4">
        <f t="shared" si="1"/>
        <v>185</v>
      </c>
      <c r="F8" s="78">
        <f t="shared" si="2"/>
        <v>0.22162162162162163</v>
      </c>
      <c r="G8" s="13">
        <f t="shared" si="3"/>
        <v>161.63529729729729</v>
      </c>
      <c r="K8" s="4">
        <f t="shared" si="4"/>
        <v>8</v>
      </c>
      <c r="L8" s="4">
        <f t="shared" si="5"/>
        <v>2022</v>
      </c>
      <c r="O8" s="4">
        <v>144</v>
      </c>
      <c r="P8" s="4" t="s">
        <v>27</v>
      </c>
    </row>
    <row r="9" spans="1:16" outlineLevel="2" x14ac:dyDescent="0.2">
      <c r="A9" s="8">
        <v>2022</v>
      </c>
      <c r="B9" s="72">
        <v>44805</v>
      </c>
      <c r="C9" s="13">
        <v>0</v>
      </c>
      <c r="D9" s="4">
        <f t="shared" si="0"/>
        <v>40</v>
      </c>
      <c r="E9" s="4">
        <f t="shared" si="1"/>
        <v>184</v>
      </c>
      <c r="F9" s="78">
        <f t="shared" si="2"/>
        <v>0.21739130434782608</v>
      </c>
      <c r="G9" s="13">
        <f t="shared" si="3"/>
        <v>0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0</v>
      </c>
      <c r="D10" s="4">
        <f t="shared" si="0"/>
        <v>39</v>
      </c>
      <c r="E10" s="4">
        <f t="shared" si="1"/>
        <v>183</v>
      </c>
      <c r="F10" s="78">
        <f t="shared" si="2"/>
        <v>0.21311475409836064</v>
      </c>
      <c r="G10" s="13">
        <f t="shared" si="3"/>
        <v>0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0</v>
      </c>
      <c r="D11" s="4">
        <f t="shared" si="0"/>
        <v>38</v>
      </c>
      <c r="E11" s="4">
        <f t="shared" si="1"/>
        <v>182</v>
      </c>
      <c r="F11" s="78">
        <f t="shared" si="2"/>
        <v>0.2087912087912088</v>
      </c>
      <c r="G11" s="13">
        <f t="shared" si="3"/>
        <v>0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5">
        <v>784607</v>
      </c>
      <c r="D12" s="4">
        <f t="shared" si="0"/>
        <v>37</v>
      </c>
      <c r="E12" s="4">
        <f t="shared" si="1"/>
        <v>181</v>
      </c>
      <c r="F12" s="78">
        <f t="shared" si="2"/>
        <v>0.20441988950276244</v>
      </c>
      <c r="G12" s="65">
        <f t="shared" si="3"/>
        <v>160389.27624309392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84" t="s">
        <v>147</v>
      </c>
      <c r="B13" s="72"/>
      <c r="C13" s="81">
        <f>SUBTOTAL(9,C7:C12)</f>
        <v>785336.33</v>
      </c>
      <c r="F13" s="78"/>
      <c r="G13" s="81">
        <f>SUBTOTAL(9,G7:G12)</f>
        <v>160550.91154039121</v>
      </c>
    </row>
    <row r="14" spans="1:16" outlineLevel="2" x14ac:dyDescent="0.2">
      <c r="A14" s="8">
        <v>2023</v>
      </c>
      <c r="B14" s="72">
        <v>44927</v>
      </c>
      <c r="C14" s="13">
        <v>3880.58</v>
      </c>
      <c r="D14" s="4">
        <f t="shared" ref="D14:D25" si="6">((K$25-K14)+1)+COUNT(K$27:K$51)</f>
        <v>36</v>
      </c>
      <c r="E14" s="4">
        <f t="shared" si="1"/>
        <v>180</v>
      </c>
      <c r="F14" s="78">
        <f t="shared" si="2"/>
        <v>0.2</v>
      </c>
      <c r="G14" s="13">
        <f t="shared" si="3"/>
        <v>776.11599999999999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3880.58</v>
      </c>
      <c r="D15" s="4">
        <f t="shared" si="6"/>
        <v>35</v>
      </c>
      <c r="E15" s="4">
        <f t="shared" si="1"/>
        <v>179</v>
      </c>
      <c r="F15" s="78">
        <f t="shared" si="2"/>
        <v>0.19553072625698323</v>
      </c>
      <c r="G15" s="13">
        <f t="shared" si="3"/>
        <v>758.77262569832396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3880.58</v>
      </c>
      <c r="D16" s="4">
        <f t="shared" si="6"/>
        <v>34</v>
      </c>
      <c r="E16" s="4">
        <f t="shared" si="1"/>
        <v>178</v>
      </c>
      <c r="F16" s="78">
        <f t="shared" si="2"/>
        <v>0.19101123595505617</v>
      </c>
      <c r="G16" s="13">
        <f t="shared" si="3"/>
        <v>741.23438202247189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3880.58</v>
      </c>
      <c r="D17" s="4">
        <f t="shared" si="6"/>
        <v>33</v>
      </c>
      <c r="E17" s="4">
        <f t="shared" si="1"/>
        <v>177</v>
      </c>
      <c r="F17" s="78">
        <f t="shared" si="2"/>
        <v>0.1864406779661017</v>
      </c>
      <c r="G17" s="13">
        <f t="shared" si="3"/>
        <v>723.49796610169494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3880.5800000000017</v>
      </c>
      <c r="D18" s="4">
        <f t="shared" si="6"/>
        <v>32</v>
      </c>
      <c r="E18" s="4">
        <f t="shared" si="1"/>
        <v>176</v>
      </c>
      <c r="F18" s="78">
        <f t="shared" si="2"/>
        <v>0.18181818181818182</v>
      </c>
      <c r="G18" s="13">
        <f t="shared" si="3"/>
        <v>705.56000000000029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3880.5800000000017</v>
      </c>
      <c r="D19" s="4">
        <f t="shared" si="6"/>
        <v>31</v>
      </c>
      <c r="E19" s="4">
        <f t="shared" si="1"/>
        <v>175</v>
      </c>
      <c r="F19" s="78">
        <f t="shared" si="2"/>
        <v>0.17714285714285713</v>
      </c>
      <c r="G19" s="13">
        <f t="shared" si="3"/>
        <v>687.41702857142877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3880.5800000000017</v>
      </c>
      <c r="D20" s="4">
        <f t="shared" si="6"/>
        <v>30</v>
      </c>
      <c r="E20" s="4">
        <f t="shared" si="1"/>
        <v>174</v>
      </c>
      <c r="F20" s="78">
        <f t="shared" si="2"/>
        <v>0.17241379310344829</v>
      </c>
      <c r="G20" s="13">
        <f t="shared" si="3"/>
        <v>669.06551724137967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3880.5800000000017</v>
      </c>
      <c r="D21" s="4">
        <f t="shared" si="6"/>
        <v>29</v>
      </c>
      <c r="E21" s="4">
        <f t="shared" si="1"/>
        <v>173</v>
      </c>
      <c r="F21" s="78">
        <f t="shared" si="2"/>
        <v>0.16763005780346821</v>
      </c>
      <c r="G21" s="13">
        <f t="shared" si="3"/>
        <v>650.50184971098292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3880.5800000000017</v>
      </c>
      <c r="D22" s="4">
        <f t="shared" si="6"/>
        <v>28</v>
      </c>
      <c r="E22" s="4">
        <f t="shared" si="1"/>
        <v>172</v>
      </c>
      <c r="F22" s="78">
        <f t="shared" si="2"/>
        <v>0.16279069767441862</v>
      </c>
      <c r="G22" s="13">
        <f t="shared" si="3"/>
        <v>631.72232558139569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3880.5800000000017</v>
      </c>
      <c r="D23" s="4">
        <f t="shared" si="6"/>
        <v>27</v>
      </c>
      <c r="E23" s="4">
        <f t="shared" si="1"/>
        <v>171</v>
      </c>
      <c r="F23" s="78">
        <f t="shared" si="2"/>
        <v>0.15789473684210525</v>
      </c>
      <c r="G23" s="13">
        <f t="shared" si="3"/>
        <v>612.72315789473703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3880.5800000000017</v>
      </c>
      <c r="D24" s="4">
        <f t="shared" si="6"/>
        <v>26</v>
      </c>
      <c r="E24" s="4">
        <f t="shared" si="1"/>
        <v>170</v>
      </c>
      <c r="F24" s="78">
        <f t="shared" si="2"/>
        <v>0.15294117647058825</v>
      </c>
      <c r="G24" s="13">
        <f t="shared" si="3"/>
        <v>593.50047058823566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5">
        <v>3880.6200000000026</v>
      </c>
      <c r="D25" s="4">
        <f t="shared" si="6"/>
        <v>25</v>
      </c>
      <c r="E25" s="4">
        <f t="shared" si="1"/>
        <v>169</v>
      </c>
      <c r="F25" s="78">
        <f t="shared" si="2"/>
        <v>0.14792899408284024</v>
      </c>
      <c r="G25" s="65">
        <f t="shared" si="3"/>
        <v>574.05621301775193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84" t="s">
        <v>148</v>
      </c>
      <c r="B26" s="72"/>
      <c r="C26" s="81">
        <f>SUBTOTAL(9,C14:C25)</f>
        <v>46567.000000000015</v>
      </c>
      <c r="F26" s="78"/>
      <c r="G26" s="81">
        <f>SUBTOTAL(9,G14:G25)</f>
        <v>8124.1675364284038</v>
      </c>
    </row>
    <row r="27" spans="1:12" outlineLevel="2" x14ac:dyDescent="0.2">
      <c r="A27" s="8">
        <v>2024</v>
      </c>
      <c r="B27" s="72">
        <v>45292</v>
      </c>
      <c r="C27" s="13">
        <v>4138.1108333332932</v>
      </c>
      <c r="D27" s="4">
        <f t="shared" ref="D27:D38" si="7">((K$38-K27)+1)+COUNT($K$40:$K$51)</f>
        <v>24</v>
      </c>
      <c r="E27" s="4">
        <f t="shared" si="1"/>
        <v>168</v>
      </c>
      <c r="F27" s="78">
        <f t="shared" si="2"/>
        <v>0.14285714285714285</v>
      </c>
      <c r="G27" s="13">
        <f t="shared" si="3"/>
        <v>591.15869047618469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4138.1108333332932</v>
      </c>
      <c r="D28" s="4">
        <f t="shared" si="7"/>
        <v>23</v>
      </c>
      <c r="E28" s="4">
        <f t="shared" si="1"/>
        <v>167</v>
      </c>
      <c r="F28" s="78">
        <f t="shared" si="2"/>
        <v>0.1377245508982036</v>
      </c>
      <c r="G28" s="13">
        <f t="shared" si="3"/>
        <v>569.91945608781884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4138.1108333332932</v>
      </c>
      <c r="D29" s="4">
        <f t="shared" si="7"/>
        <v>22</v>
      </c>
      <c r="E29" s="4">
        <f t="shared" si="1"/>
        <v>166</v>
      </c>
      <c r="F29" s="78">
        <f t="shared" si="2"/>
        <v>0.13253012048192772</v>
      </c>
      <c r="G29" s="13">
        <f t="shared" si="3"/>
        <v>548.42432730923167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4138.1108333332932</v>
      </c>
      <c r="D30" s="4">
        <f t="shared" si="7"/>
        <v>21</v>
      </c>
      <c r="E30" s="4">
        <f t="shared" si="1"/>
        <v>165</v>
      </c>
      <c r="F30" s="78">
        <f t="shared" si="2"/>
        <v>0.12727272727272726</v>
      </c>
      <c r="G30" s="13">
        <f t="shared" si="3"/>
        <v>526.66865151514639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4138.1108333332932</v>
      </c>
      <c r="D31" s="4">
        <f t="shared" si="7"/>
        <v>20</v>
      </c>
      <c r="E31" s="4">
        <f t="shared" si="1"/>
        <v>164</v>
      </c>
      <c r="F31" s="78">
        <f t="shared" si="2"/>
        <v>0.12195121951219512</v>
      </c>
      <c r="G31" s="13">
        <f t="shared" si="3"/>
        <v>504.64766260162111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4138.1108333332932</v>
      </c>
      <c r="D32" s="4">
        <f t="shared" si="7"/>
        <v>19</v>
      </c>
      <c r="E32" s="4">
        <f t="shared" si="1"/>
        <v>163</v>
      </c>
      <c r="F32" s="78">
        <f t="shared" si="2"/>
        <v>0.1165644171779141</v>
      </c>
      <c r="G32" s="13">
        <f t="shared" si="3"/>
        <v>482.35647750510776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4138.1108333332932</v>
      </c>
      <c r="D33" s="4">
        <f t="shared" si="7"/>
        <v>18</v>
      </c>
      <c r="E33" s="4">
        <f t="shared" si="1"/>
        <v>162</v>
      </c>
      <c r="F33" s="78">
        <f t="shared" si="2"/>
        <v>0.1111111111111111</v>
      </c>
      <c r="G33" s="13">
        <f t="shared" si="3"/>
        <v>459.79009259258811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4138.1108333332932</v>
      </c>
      <c r="D34" s="4">
        <f t="shared" si="7"/>
        <v>17</v>
      </c>
      <c r="E34" s="4">
        <f t="shared" si="1"/>
        <v>161</v>
      </c>
      <c r="F34" s="78">
        <f t="shared" si="2"/>
        <v>0.10559006211180125</v>
      </c>
      <c r="G34" s="13">
        <f t="shared" si="3"/>
        <v>436.94337991718004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4138.1108333332932</v>
      </c>
      <c r="D35" s="4">
        <f t="shared" si="7"/>
        <v>16</v>
      </c>
      <c r="E35" s="4">
        <f t="shared" si="1"/>
        <v>160</v>
      </c>
      <c r="F35" s="78">
        <f t="shared" si="2"/>
        <v>0.1</v>
      </c>
      <c r="G35" s="13">
        <f t="shared" si="3"/>
        <v>413.81108333332935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678954.29103332676</v>
      </c>
      <c r="D36" s="4">
        <f t="shared" si="7"/>
        <v>15</v>
      </c>
      <c r="E36" s="4">
        <f t="shared" si="1"/>
        <v>159</v>
      </c>
      <c r="F36" s="78">
        <f t="shared" si="2"/>
        <v>9.4339622641509441E-2</v>
      </c>
      <c r="G36" s="13">
        <f t="shared" si="3"/>
        <v>64052.291606917621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4138.1108333332932</v>
      </c>
      <c r="D37" s="4">
        <f t="shared" si="7"/>
        <v>14</v>
      </c>
      <c r="E37" s="4">
        <f t="shared" si="1"/>
        <v>158</v>
      </c>
      <c r="F37" s="78">
        <f t="shared" si="2"/>
        <v>8.8607594936708861E-2</v>
      </c>
      <c r="G37" s="13">
        <f t="shared" si="3"/>
        <v>366.6680485232032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5">
        <v>4138.1108333332932</v>
      </c>
      <c r="D38" s="4">
        <f t="shared" si="7"/>
        <v>13</v>
      </c>
      <c r="E38" s="4">
        <f t="shared" si="1"/>
        <v>157</v>
      </c>
      <c r="F38" s="78">
        <f t="shared" si="2"/>
        <v>8.2802547770700632E-2</v>
      </c>
      <c r="G38" s="65">
        <f t="shared" si="3"/>
        <v>342.64611995753381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84" t="s">
        <v>149</v>
      </c>
      <c r="B39" s="72"/>
      <c r="C39" s="100">
        <f>SUBTOTAL(9,C27:C38)</f>
        <v>724473.51019999303</v>
      </c>
      <c r="F39" s="78"/>
      <c r="G39" s="100">
        <f>SUBTOTAL(9,G27:G38)</f>
        <v>69295.325596736569</v>
      </c>
    </row>
    <row r="40" spans="1:12" outlineLevel="2" x14ac:dyDescent="0.2">
      <c r="A40" s="8">
        <v>2025</v>
      </c>
      <c r="B40" s="72">
        <v>45658</v>
      </c>
      <c r="C40" s="13">
        <v>4391.6000999999587</v>
      </c>
      <c r="D40" s="4">
        <f t="shared" ref="D40:D51" si="8">(K$51-K40)+1</f>
        <v>12</v>
      </c>
      <c r="E40" s="4">
        <f t="shared" si="1"/>
        <v>156</v>
      </c>
      <c r="F40" s="78">
        <f t="shared" si="2"/>
        <v>7.6923076923076927E-2</v>
      </c>
      <c r="G40" s="13">
        <f t="shared" si="3"/>
        <v>337.81539230768914</v>
      </c>
      <c r="K40" s="4">
        <f t="shared" si="4"/>
        <v>1</v>
      </c>
      <c r="L40" s="4">
        <f t="shared" si="5"/>
        <v>2025</v>
      </c>
    </row>
    <row r="41" spans="1:12" outlineLevel="2" x14ac:dyDescent="0.2">
      <c r="A41" s="8">
        <v>2025</v>
      </c>
      <c r="B41" s="72">
        <v>45689</v>
      </c>
      <c r="C41" s="13">
        <v>4391.6000999999587</v>
      </c>
      <c r="D41" s="4">
        <f t="shared" si="8"/>
        <v>11</v>
      </c>
      <c r="E41" s="4">
        <f t="shared" si="1"/>
        <v>155</v>
      </c>
      <c r="F41" s="78">
        <f t="shared" si="2"/>
        <v>7.0967741935483872E-2</v>
      </c>
      <c r="G41" s="13">
        <f t="shared" si="3"/>
        <v>311.66194258064223</v>
      </c>
      <c r="K41" s="4">
        <f t="shared" si="4"/>
        <v>2</v>
      </c>
      <c r="L41" s="4">
        <f t="shared" si="5"/>
        <v>2025</v>
      </c>
    </row>
    <row r="42" spans="1:12" outlineLevel="2" x14ac:dyDescent="0.2">
      <c r="A42" s="8">
        <v>2025</v>
      </c>
      <c r="B42" s="72">
        <v>45717</v>
      </c>
      <c r="C42" s="13">
        <v>4391.6000999999587</v>
      </c>
      <c r="D42" s="4">
        <f t="shared" si="8"/>
        <v>10</v>
      </c>
      <c r="E42" s="4">
        <f t="shared" si="1"/>
        <v>154</v>
      </c>
      <c r="F42" s="78">
        <f t="shared" si="2"/>
        <v>6.4935064935064929E-2</v>
      </c>
      <c r="G42" s="13">
        <f t="shared" si="3"/>
        <v>285.16883766233497</v>
      </c>
      <c r="K42" s="4">
        <f t="shared" si="4"/>
        <v>3</v>
      </c>
      <c r="L42" s="4">
        <f t="shared" si="5"/>
        <v>2025</v>
      </c>
    </row>
    <row r="43" spans="1:12" outlineLevel="2" x14ac:dyDescent="0.2">
      <c r="A43" s="8">
        <v>2025</v>
      </c>
      <c r="B43" s="72">
        <v>45748</v>
      </c>
      <c r="C43" s="13">
        <v>4391.6000999999587</v>
      </c>
      <c r="D43" s="4">
        <f t="shared" si="8"/>
        <v>9</v>
      </c>
      <c r="E43" s="4">
        <f t="shared" si="1"/>
        <v>153</v>
      </c>
      <c r="F43" s="78">
        <f t="shared" si="2"/>
        <v>5.8823529411764705E-2</v>
      </c>
      <c r="G43" s="13">
        <f t="shared" si="3"/>
        <v>258.3294176470564</v>
      </c>
      <c r="K43" s="4">
        <f t="shared" si="4"/>
        <v>4</v>
      </c>
      <c r="L43" s="4">
        <f t="shared" si="5"/>
        <v>2025</v>
      </c>
    </row>
    <row r="44" spans="1:12" outlineLevel="2" x14ac:dyDescent="0.2">
      <c r="A44" s="8">
        <v>2025</v>
      </c>
      <c r="B44" s="72">
        <v>45778</v>
      </c>
      <c r="C44" s="13">
        <v>4391.6000999999587</v>
      </c>
      <c r="D44" s="4">
        <f t="shared" si="8"/>
        <v>8</v>
      </c>
      <c r="E44" s="4">
        <f t="shared" si="1"/>
        <v>152</v>
      </c>
      <c r="F44" s="78">
        <f t="shared" si="2"/>
        <v>5.2631578947368418E-2</v>
      </c>
      <c r="G44" s="13">
        <f t="shared" si="3"/>
        <v>231.13684736841887</v>
      </c>
      <c r="K44" s="4">
        <f t="shared" si="4"/>
        <v>5</v>
      </c>
      <c r="L44" s="4">
        <f t="shared" si="5"/>
        <v>2025</v>
      </c>
    </row>
    <row r="45" spans="1:12" outlineLevel="2" x14ac:dyDescent="0.2">
      <c r="A45" s="8">
        <v>2025</v>
      </c>
      <c r="B45" s="72">
        <v>45809</v>
      </c>
      <c r="C45" s="13">
        <v>4391.6000999999587</v>
      </c>
      <c r="D45" s="4">
        <f t="shared" si="8"/>
        <v>7</v>
      </c>
      <c r="E45" s="4">
        <f t="shared" si="1"/>
        <v>151</v>
      </c>
      <c r="F45" s="78">
        <f t="shared" si="2"/>
        <v>4.6357615894039736E-2</v>
      </c>
      <c r="G45" s="13">
        <f t="shared" si="3"/>
        <v>203.58411059602457</v>
      </c>
      <c r="K45" s="4">
        <f t="shared" si="4"/>
        <v>6</v>
      </c>
      <c r="L45" s="4">
        <f t="shared" si="5"/>
        <v>2025</v>
      </c>
    </row>
    <row r="46" spans="1:12" outlineLevel="2" x14ac:dyDescent="0.2">
      <c r="A46" s="8">
        <v>2025</v>
      </c>
      <c r="B46" s="72">
        <v>45839</v>
      </c>
      <c r="C46" s="13">
        <v>4391.6000999999587</v>
      </c>
      <c r="D46" s="4">
        <f t="shared" si="8"/>
        <v>6</v>
      </c>
      <c r="E46" s="4">
        <f t="shared" si="1"/>
        <v>150</v>
      </c>
      <c r="F46" s="78">
        <f t="shared" si="2"/>
        <v>0.04</v>
      </c>
      <c r="G46" s="13">
        <f t="shared" si="3"/>
        <v>175.66400399999836</v>
      </c>
      <c r="K46" s="4">
        <f t="shared" si="4"/>
        <v>7</v>
      </c>
      <c r="L46" s="4">
        <f t="shared" si="5"/>
        <v>2025</v>
      </c>
    </row>
    <row r="47" spans="1:12" outlineLevel="2" x14ac:dyDescent="0.2">
      <c r="A47" s="8">
        <v>2025</v>
      </c>
      <c r="B47" s="72">
        <v>45870</v>
      </c>
      <c r="C47" s="13">
        <v>4391.6000999999587</v>
      </c>
      <c r="D47" s="4">
        <f t="shared" si="8"/>
        <v>5</v>
      </c>
      <c r="E47" s="4">
        <f t="shared" si="1"/>
        <v>149</v>
      </c>
      <c r="F47" s="78">
        <f t="shared" si="2"/>
        <v>3.3557046979865772E-2</v>
      </c>
      <c r="G47" s="13">
        <f t="shared" si="3"/>
        <v>147.36913087248183</v>
      </c>
      <c r="K47" s="4">
        <f t="shared" si="4"/>
        <v>8</v>
      </c>
      <c r="L47" s="4">
        <f t="shared" si="5"/>
        <v>2025</v>
      </c>
    </row>
    <row r="48" spans="1:12" outlineLevel="2" x14ac:dyDescent="0.2">
      <c r="A48" s="8">
        <v>2025</v>
      </c>
      <c r="B48" s="72">
        <v>45901</v>
      </c>
      <c r="C48" s="13">
        <v>4391.6000999999587</v>
      </c>
      <c r="D48" s="4">
        <f t="shared" si="8"/>
        <v>4</v>
      </c>
      <c r="E48" s="4">
        <f t="shared" si="1"/>
        <v>148</v>
      </c>
      <c r="F48" s="78">
        <f t="shared" si="2"/>
        <v>2.7027027027027029E-2</v>
      </c>
      <c r="G48" s="13">
        <f t="shared" si="3"/>
        <v>118.69189459459349</v>
      </c>
      <c r="K48" s="4">
        <f t="shared" si="4"/>
        <v>9</v>
      </c>
      <c r="L48" s="4">
        <f t="shared" si="5"/>
        <v>2025</v>
      </c>
    </row>
    <row r="49" spans="1:12" outlineLevel="2" x14ac:dyDescent="0.2">
      <c r="A49" s="8">
        <v>2025</v>
      </c>
      <c r="B49" s="72">
        <v>45931</v>
      </c>
      <c r="C49" s="13">
        <v>4391.6000999999587</v>
      </c>
      <c r="D49" s="4">
        <f t="shared" si="8"/>
        <v>3</v>
      </c>
      <c r="E49" s="4">
        <f t="shared" si="1"/>
        <v>147</v>
      </c>
      <c r="F49" s="78">
        <f t="shared" si="2"/>
        <v>2.0408163265306121E-2</v>
      </c>
      <c r="G49" s="13">
        <f t="shared" si="3"/>
        <v>89.624491836733839</v>
      </c>
      <c r="K49" s="4">
        <f t="shared" si="4"/>
        <v>10</v>
      </c>
      <c r="L49" s="4">
        <f t="shared" si="5"/>
        <v>2025</v>
      </c>
    </row>
    <row r="50" spans="1:12" outlineLevel="2" x14ac:dyDescent="0.2">
      <c r="A50" s="8">
        <v>2025</v>
      </c>
      <c r="B50" s="72">
        <v>45962</v>
      </c>
      <c r="C50" s="13">
        <v>4391.6000999999587</v>
      </c>
      <c r="D50" s="4">
        <f t="shared" si="8"/>
        <v>2</v>
      </c>
      <c r="E50" s="4">
        <f t="shared" si="1"/>
        <v>146</v>
      </c>
      <c r="F50" s="78">
        <f t="shared" si="2"/>
        <v>1.3698630136986301E-2</v>
      </c>
      <c r="G50" s="13">
        <f t="shared" si="3"/>
        <v>60.158905479451484</v>
      </c>
      <c r="K50" s="4">
        <f t="shared" si="4"/>
        <v>11</v>
      </c>
      <c r="L50" s="4">
        <f t="shared" si="5"/>
        <v>2025</v>
      </c>
    </row>
    <row r="51" spans="1:12" outlineLevel="2" x14ac:dyDescent="0.2">
      <c r="A51" s="8">
        <v>2025</v>
      </c>
      <c r="B51" s="72">
        <v>45992</v>
      </c>
      <c r="C51" s="65">
        <v>151588.06869999858</v>
      </c>
      <c r="D51" s="4">
        <f t="shared" si="8"/>
        <v>1</v>
      </c>
      <c r="E51" s="4">
        <f t="shared" si="1"/>
        <v>145</v>
      </c>
      <c r="F51" s="78">
        <f t="shared" si="2"/>
        <v>6.8965517241379309E-3</v>
      </c>
      <c r="G51" s="65">
        <f t="shared" si="3"/>
        <v>1045.4349565517143</v>
      </c>
      <c r="K51" s="4">
        <f t="shared" si="4"/>
        <v>12</v>
      </c>
      <c r="L51" s="4">
        <f t="shared" si="5"/>
        <v>2025</v>
      </c>
    </row>
    <row r="52" spans="1:12" outlineLevel="1" x14ac:dyDescent="0.2">
      <c r="A52" s="84" t="s">
        <v>150</v>
      </c>
      <c r="B52" s="72"/>
      <c r="C52" s="100">
        <f>SUBTOTAL(9,C40:C51)</f>
        <v>199895.66979999811</v>
      </c>
      <c r="F52" s="78"/>
      <c r="G52" s="100">
        <f>SUBTOTAL(9,G40:G51)</f>
        <v>3264.6399314971395</v>
      </c>
    </row>
    <row r="53" spans="1:12" x14ac:dyDescent="0.2">
      <c r="A53" s="84"/>
      <c r="B53" s="72"/>
      <c r="C53" s="75" t="s">
        <v>183</v>
      </c>
      <c r="F53" s="78"/>
    </row>
    <row r="54" spans="1:12" ht="13.5" thickBot="1" x14ac:dyDescent="0.25">
      <c r="A54" s="66" t="s">
        <v>151</v>
      </c>
      <c r="B54" s="72"/>
      <c r="C54" s="79"/>
      <c r="G54" s="103">
        <f>SUBTOTAL(9,G7:G51)</f>
        <v>241235.04460505323</v>
      </c>
    </row>
    <row r="55" spans="1:12" ht="13.5" thickTop="1" x14ac:dyDescent="0.2">
      <c r="A55" s="66"/>
      <c r="B55" s="72"/>
      <c r="G55" s="75" t="s">
        <v>179</v>
      </c>
    </row>
    <row r="56" spans="1:12" x14ac:dyDescent="0.2">
      <c r="B56" s="72"/>
      <c r="C56" s="10"/>
      <c r="G56" s="10"/>
    </row>
    <row r="57" spans="1:12" x14ac:dyDescent="0.2">
      <c r="B57" s="72"/>
      <c r="C57" s="98"/>
      <c r="F57" s="78"/>
      <c r="G57" s="75"/>
    </row>
  </sheetData>
  <printOptions horizontalCentered="1"/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B0B2-D99E-4872-BE95-A114FBCD777D}">
  <sheetPr codeName="Sheet7">
    <pageSetUpPr fitToPage="1"/>
  </sheetPr>
  <dimension ref="A1:P56"/>
  <sheetViews>
    <sheetView view="pageBreakPreview" topLeftCell="A25" zoomScale="90" zoomScaleNormal="100" zoomScaleSheetLayoutView="90" workbookViewId="0">
      <selection activeCell="N46" sqref="N46"/>
    </sheetView>
  </sheetViews>
  <sheetFormatPr defaultRowHeight="12.75" outlineLevelRow="2" x14ac:dyDescent="0.2"/>
  <cols>
    <col min="1" max="1" width="9.140625" style="4"/>
    <col min="2" max="2" width="10.140625" style="4" bestFit="1" customWidth="1"/>
    <col min="3" max="3" width="11.140625" style="4" bestFit="1" customWidth="1"/>
    <col min="4" max="4" width="11.28515625" style="4" bestFit="1" customWidth="1"/>
    <col min="5" max="5" width="16.5703125" style="4" bestFit="1" customWidth="1"/>
    <col min="6" max="6" width="11.28515625" style="4" bestFit="1" customWidth="1"/>
    <col min="7" max="7" width="17.71093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87" t="s">
        <v>7</v>
      </c>
      <c r="G1" s="60" t="s">
        <v>181</v>
      </c>
    </row>
    <row r="2" spans="1:16" x14ac:dyDescent="0.2">
      <c r="A2" s="87" t="str">
        <f>'14.7'!B3</f>
        <v>Washington 2023 General Rate Case</v>
      </c>
    </row>
    <row r="3" spans="1:16" x14ac:dyDescent="0.2">
      <c r="A3" s="3" t="s">
        <v>128</v>
      </c>
    </row>
    <row r="5" spans="1:16" x14ac:dyDescent="0.2">
      <c r="A5" s="84" t="s">
        <v>30</v>
      </c>
      <c r="B5" s="3" t="s">
        <v>1</v>
      </c>
      <c r="C5" s="84" t="s">
        <v>25</v>
      </c>
      <c r="D5" s="3" t="s">
        <v>33</v>
      </c>
      <c r="E5" s="3" t="s">
        <v>36</v>
      </c>
      <c r="F5" s="3" t="s">
        <v>32</v>
      </c>
      <c r="G5" s="3" t="s">
        <v>31</v>
      </c>
      <c r="K5" s="4" t="s">
        <v>22</v>
      </c>
      <c r="L5" s="4" t="s">
        <v>30</v>
      </c>
      <c r="N5" s="4" t="s">
        <v>29</v>
      </c>
      <c r="O5" s="80">
        <v>45992</v>
      </c>
    </row>
    <row r="6" spans="1:16" outlineLevel="2" x14ac:dyDescent="0.2">
      <c r="A6" s="8">
        <v>2022</v>
      </c>
      <c r="B6" s="72">
        <v>44743</v>
      </c>
      <c r="C6" s="13">
        <v>4490817.9099999992</v>
      </c>
      <c r="D6" s="4">
        <f t="shared" ref="D6:D11" si="0">((K$11-K6)+1)+COUNT($K$13:$K$50)</f>
        <v>42</v>
      </c>
      <c r="E6" s="4">
        <f t="shared" ref="E6:E50" si="1">D6+$O$7</f>
        <v>66</v>
      </c>
      <c r="F6" s="78">
        <f t="shared" ref="F6:F50" si="2">D6/E6</f>
        <v>0.63636363636363635</v>
      </c>
      <c r="G6" s="10">
        <f t="shared" ref="G6:G50" si="3">F6*C6</f>
        <v>2857793.2154545449</v>
      </c>
      <c r="K6" s="4">
        <f t="shared" ref="K6:K50" si="4">MONTH(B6)</f>
        <v>7</v>
      </c>
      <c r="L6" s="4">
        <f t="shared" ref="L6:L50" si="5">YEAR(B6)</f>
        <v>2022</v>
      </c>
      <c r="N6" s="4" t="s">
        <v>28</v>
      </c>
      <c r="O6" s="80">
        <v>46722</v>
      </c>
    </row>
    <row r="7" spans="1:16" outlineLevel="2" x14ac:dyDescent="0.2">
      <c r="A7" s="8">
        <v>2022</v>
      </c>
      <c r="B7" s="72">
        <v>44774</v>
      </c>
      <c r="C7" s="13">
        <v>186445.68000000002</v>
      </c>
      <c r="D7" s="4">
        <f t="shared" si="0"/>
        <v>41</v>
      </c>
      <c r="E7" s="4">
        <f t="shared" si="1"/>
        <v>65</v>
      </c>
      <c r="F7" s="78">
        <f t="shared" si="2"/>
        <v>0.63076923076923075</v>
      </c>
      <c r="G7" s="13">
        <f t="shared" si="3"/>
        <v>117604.19815384617</v>
      </c>
      <c r="K7" s="4">
        <f t="shared" si="4"/>
        <v>8</v>
      </c>
      <c r="L7" s="4">
        <f t="shared" si="5"/>
        <v>2022</v>
      </c>
      <c r="O7" s="4">
        <v>24</v>
      </c>
      <c r="P7" s="4" t="s">
        <v>35</v>
      </c>
    </row>
    <row r="8" spans="1:16" outlineLevel="2" x14ac:dyDescent="0.2">
      <c r="A8" s="8">
        <v>2022</v>
      </c>
      <c r="B8" s="72">
        <v>44805</v>
      </c>
      <c r="C8" s="13">
        <v>37448</v>
      </c>
      <c r="D8" s="4">
        <f t="shared" si="0"/>
        <v>40</v>
      </c>
      <c r="E8" s="4">
        <f t="shared" si="1"/>
        <v>64</v>
      </c>
      <c r="F8" s="78">
        <f t="shared" si="2"/>
        <v>0.625</v>
      </c>
      <c r="G8" s="13">
        <f t="shared" si="3"/>
        <v>23405</v>
      </c>
      <c r="K8" s="4">
        <f t="shared" si="4"/>
        <v>9</v>
      </c>
      <c r="L8" s="4">
        <f t="shared" si="5"/>
        <v>2022</v>
      </c>
    </row>
    <row r="9" spans="1:16" outlineLevel="2" x14ac:dyDescent="0.2">
      <c r="A9" s="8">
        <v>2022</v>
      </c>
      <c r="B9" s="72">
        <v>44835</v>
      </c>
      <c r="C9" s="13">
        <v>0</v>
      </c>
      <c r="D9" s="4">
        <f t="shared" si="0"/>
        <v>39</v>
      </c>
      <c r="E9" s="4">
        <f t="shared" si="1"/>
        <v>63</v>
      </c>
      <c r="F9" s="78">
        <f t="shared" si="2"/>
        <v>0.61904761904761907</v>
      </c>
      <c r="G9" s="13">
        <f t="shared" si="3"/>
        <v>0</v>
      </c>
      <c r="K9" s="4">
        <f t="shared" si="4"/>
        <v>10</v>
      </c>
      <c r="L9" s="4">
        <f t="shared" si="5"/>
        <v>2022</v>
      </c>
    </row>
    <row r="10" spans="1:16" outlineLevel="2" x14ac:dyDescent="0.2">
      <c r="A10" s="8">
        <v>2022</v>
      </c>
      <c r="B10" s="72">
        <v>44866</v>
      </c>
      <c r="C10" s="13">
        <v>0</v>
      </c>
      <c r="D10" s="4">
        <f t="shared" si="0"/>
        <v>38</v>
      </c>
      <c r="E10" s="4">
        <f t="shared" si="1"/>
        <v>62</v>
      </c>
      <c r="F10" s="78">
        <f t="shared" si="2"/>
        <v>0.61290322580645162</v>
      </c>
      <c r="G10" s="13">
        <f t="shared" si="3"/>
        <v>0</v>
      </c>
      <c r="K10" s="4">
        <f t="shared" si="4"/>
        <v>11</v>
      </c>
      <c r="L10" s="4">
        <f t="shared" si="5"/>
        <v>2022</v>
      </c>
    </row>
    <row r="11" spans="1:16" outlineLevel="2" x14ac:dyDescent="0.2">
      <c r="A11" s="8">
        <v>2022</v>
      </c>
      <c r="B11" s="72">
        <v>44896</v>
      </c>
      <c r="C11" s="65">
        <v>54329</v>
      </c>
      <c r="D11" s="4">
        <f t="shared" si="0"/>
        <v>37</v>
      </c>
      <c r="E11" s="4">
        <f t="shared" si="1"/>
        <v>61</v>
      </c>
      <c r="F11" s="78">
        <f t="shared" si="2"/>
        <v>0.60655737704918034</v>
      </c>
      <c r="G11" s="65">
        <f t="shared" si="3"/>
        <v>32953.655737704918</v>
      </c>
      <c r="K11" s="4">
        <f t="shared" si="4"/>
        <v>12</v>
      </c>
      <c r="L11" s="4">
        <f t="shared" si="5"/>
        <v>2022</v>
      </c>
    </row>
    <row r="12" spans="1:16" outlineLevel="1" x14ac:dyDescent="0.2">
      <c r="A12" s="84" t="s">
        <v>147</v>
      </c>
      <c r="B12" s="72"/>
      <c r="C12" s="13">
        <f>SUBTOTAL(9,C6:C11)</f>
        <v>4769040.5899999989</v>
      </c>
      <c r="F12" s="78"/>
      <c r="G12" s="13">
        <f>SUBTOTAL(9,G6:G11)</f>
        <v>3031756.0693460959</v>
      </c>
    </row>
    <row r="13" spans="1:16" outlineLevel="2" x14ac:dyDescent="0.2">
      <c r="A13" s="8">
        <v>2023</v>
      </c>
      <c r="B13" s="72">
        <v>44927</v>
      </c>
      <c r="C13" s="13">
        <v>0</v>
      </c>
      <c r="D13" s="4">
        <f t="shared" ref="D13:D24" si="6">((K$24-K13)+1)+COUNT(K$26:K$50)</f>
        <v>36</v>
      </c>
      <c r="E13" s="4">
        <f t="shared" si="1"/>
        <v>60</v>
      </c>
      <c r="F13" s="78">
        <f t="shared" si="2"/>
        <v>0.6</v>
      </c>
      <c r="G13" s="13">
        <f t="shared" si="3"/>
        <v>0</v>
      </c>
      <c r="K13" s="4">
        <f t="shared" si="4"/>
        <v>1</v>
      </c>
      <c r="L13" s="4">
        <f t="shared" si="5"/>
        <v>2023</v>
      </c>
    </row>
    <row r="14" spans="1:16" outlineLevel="2" x14ac:dyDescent="0.2">
      <c r="A14" s="8">
        <v>2023</v>
      </c>
      <c r="B14" s="72">
        <v>44958</v>
      </c>
      <c r="C14" s="13">
        <v>0</v>
      </c>
      <c r="D14" s="4">
        <f t="shared" si="6"/>
        <v>35</v>
      </c>
      <c r="E14" s="4">
        <f t="shared" si="1"/>
        <v>59</v>
      </c>
      <c r="F14" s="78">
        <f t="shared" si="2"/>
        <v>0.59322033898305082</v>
      </c>
      <c r="G14" s="13">
        <f t="shared" si="3"/>
        <v>0</v>
      </c>
      <c r="K14" s="4">
        <f t="shared" si="4"/>
        <v>2</v>
      </c>
      <c r="L14" s="4">
        <f t="shared" si="5"/>
        <v>2023</v>
      </c>
    </row>
    <row r="15" spans="1:16" outlineLevel="2" x14ac:dyDescent="0.2">
      <c r="A15" s="8">
        <v>2023</v>
      </c>
      <c r="B15" s="72">
        <v>44986</v>
      </c>
      <c r="C15" s="13">
        <v>0</v>
      </c>
      <c r="D15" s="4">
        <f t="shared" si="6"/>
        <v>34</v>
      </c>
      <c r="E15" s="4">
        <f t="shared" si="1"/>
        <v>58</v>
      </c>
      <c r="F15" s="78">
        <f t="shared" si="2"/>
        <v>0.58620689655172409</v>
      </c>
      <c r="G15" s="13">
        <f t="shared" si="3"/>
        <v>0</v>
      </c>
      <c r="K15" s="4">
        <f t="shared" si="4"/>
        <v>3</v>
      </c>
      <c r="L15" s="4">
        <f t="shared" si="5"/>
        <v>2023</v>
      </c>
    </row>
    <row r="16" spans="1:16" outlineLevel="2" x14ac:dyDescent="0.2">
      <c r="A16" s="8">
        <v>2023</v>
      </c>
      <c r="B16" s="72">
        <v>45017</v>
      </c>
      <c r="C16" s="13">
        <v>0</v>
      </c>
      <c r="D16" s="4">
        <f t="shared" si="6"/>
        <v>33</v>
      </c>
      <c r="E16" s="4">
        <f t="shared" si="1"/>
        <v>57</v>
      </c>
      <c r="F16" s="78">
        <f t="shared" si="2"/>
        <v>0.57894736842105265</v>
      </c>
      <c r="G16" s="13">
        <f t="shared" si="3"/>
        <v>0</v>
      </c>
      <c r="K16" s="4">
        <f t="shared" si="4"/>
        <v>4</v>
      </c>
      <c r="L16" s="4">
        <f t="shared" si="5"/>
        <v>2023</v>
      </c>
    </row>
    <row r="17" spans="1:12" outlineLevel="2" x14ac:dyDescent="0.2">
      <c r="A17" s="8">
        <v>2023</v>
      </c>
      <c r="B17" s="72">
        <v>45047</v>
      </c>
      <c r="C17" s="13">
        <v>0</v>
      </c>
      <c r="D17" s="4">
        <f t="shared" si="6"/>
        <v>32</v>
      </c>
      <c r="E17" s="4">
        <f t="shared" si="1"/>
        <v>56</v>
      </c>
      <c r="F17" s="78">
        <f t="shared" si="2"/>
        <v>0.5714285714285714</v>
      </c>
      <c r="G17" s="13">
        <f t="shared" si="3"/>
        <v>0</v>
      </c>
      <c r="K17" s="4">
        <f t="shared" si="4"/>
        <v>5</v>
      </c>
      <c r="L17" s="4">
        <f t="shared" si="5"/>
        <v>2023</v>
      </c>
    </row>
    <row r="18" spans="1:12" outlineLevel="2" x14ac:dyDescent="0.2">
      <c r="A18" s="8">
        <v>2023</v>
      </c>
      <c r="B18" s="72">
        <v>45078</v>
      </c>
      <c r="C18" s="13">
        <v>0</v>
      </c>
      <c r="D18" s="4">
        <f t="shared" si="6"/>
        <v>31</v>
      </c>
      <c r="E18" s="4">
        <f t="shared" si="1"/>
        <v>55</v>
      </c>
      <c r="F18" s="78">
        <f t="shared" si="2"/>
        <v>0.5636363636363636</v>
      </c>
      <c r="G18" s="13">
        <f t="shared" si="3"/>
        <v>0</v>
      </c>
      <c r="K18" s="4">
        <f t="shared" si="4"/>
        <v>6</v>
      </c>
      <c r="L18" s="4">
        <f t="shared" si="5"/>
        <v>2023</v>
      </c>
    </row>
    <row r="19" spans="1:12" outlineLevel="2" x14ac:dyDescent="0.2">
      <c r="A19" s="8">
        <v>2023</v>
      </c>
      <c r="B19" s="72">
        <v>45108</v>
      </c>
      <c r="C19" s="13">
        <v>0</v>
      </c>
      <c r="D19" s="4">
        <f t="shared" si="6"/>
        <v>30</v>
      </c>
      <c r="E19" s="4">
        <f t="shared" si="1"/>
        <v>54</v>
      </c>
      <c r="F19" s="78">
        <f t="shared" si="2"/>
        <v>0.55555555555555558</v>
      </c>
      <c r="G19" s="13">
        <f t="shared" si="3"/>
        <v>0</v>
      </c>
      <c r="K19" s="4">
        <f t="shared" si="4"/>
        <v>7</v>
      </c>
      <c r="L19" s="4">
        <f t="shared" si="5"/>
        <v>2023</v>
      </c>
    </row>
    <row r="20" spans="1:12" outlineLevel="2" x14ac:dyDescent="0.2">
      <c r="A20" s="8">
        <v>2023</v>
      </c>
      <c r="B20" s="72">
        <v>45139</v>
      </c>
      <c r="C20" s="13">
        <v>0</v>
      </c>
      <c r="D20" s="4">
        <f t="shared" si="6"/>
        <v>29</v>
      </c>
      <c r="E20" s="4">
        <f t="shared" si="1"/>
        <v>53</v>
      </c>
      <c r="F20" s="78">
        <f t="shared" si="2"/>
        <v>0.54716981132075471</v>
      </c>
      <c r="G20" s="13">
        <f t="shared" si="3"/>
        <v>0</v>
      </c>
      <c r="K20" s="4">
        <f t="shared" si="4"/>
        <v>8</v>
      </c>
      <c r="L20" s="4">
        <f t="shared" si="5"/>
        <v>2023</v>
      </c>
    </row>
    <row r="21" spans="1:12" outlineLevel="2" x14ac:dyDescent="0.2">
      <c r="A21" s="8">
        <v>2023</v>
      </c>
      <c r="B21" s="72">
        <v>45170</v>
      </c>
      <c r="C21" s="13">
        <v>0</v>
      </c>
      <c r="D21" s="4">
        <f t="shared" si="6"/>
        <v>28</v>
      </c>
      <c r="E21" s="4">
        <f t="shared" si="1"/>
        <v>52</v>
      </c>
      <c r="F21" s="78">
        <f t="shared" si="2"/>
        <v>0.53846153846153844</v>
      </c>
      <c r="G21" s="13">
        <f t="shared" si="3"/>
        <v>0</v>
      </c>
      <c r="K21" s="4">
        <f t="shared" si="4"/>
        <v>9</v>
      </c>
      <c r="L21" s="4">
        <f t="shared" si="5"/>
        <v>2023</v>
      </c>
    </row>
    <row r="22" spans="1:12" outlineLevel="2" x14ac:dyDescent="0.2">
      <c r="A22" s="8">
        <v>2023</v>
      </c>
      <c r="B22" s="72">
        <v>45200</v>
      </c>
      <c r="C22" s="13">
        <v>0</v>
      </c>
      <c r="D22" s="4">
        <f t="shared" si="6"/>
        <v>27</v>
      </c>
      <c r="E22" s="4">
        <f t="shared" si="1"/>
        <v>51</v>
      </c>
      <c r="F22" s="78">
        <f t="shared" si="2"/>
        <v>0.52941176470588236</v>
      </c>
      <c r="G22" s="13">
        <f t="shared" si="3"/>
        <v>0</v>
      </c>
      <c r="K22" s="4">
        <f t="shared" si="4"/>
        <v>10</v>
      </c>
      <c r="L22" s="4">
        <f t="shared" si="5"/>
        <v>2023</v>
      </c>
    </row>
    <row r="23" spans="1:12" outlineLevel="2" x14ac:dyDescent="0.2">
      <c r="A23" s="8">
        <v>2023</v>
      </c>
      <c r="B23" s="72">
        <v>45231</v>
      </c>
      <c r="C23" s="13">
        <v>0</v>
      </c>
      <c r="D23" s="4">
        <f t="shared" si="6"/>
        <v>26</v>
      </c>
      <c r="E23" s="4">
        <f t="shared" si="1"/>
        <v>50</v>
      </c>
      <c r="F23" s="78">
        <f t="shared" si="2"/>
        <v>0.52</v>
      </c>
      <c r="G23" s="13">
        <f t="shared" si="3"/>
        <v>0</v>
      </c>
      <c r="K23" s="4">
        <f t="shared" si="4"/>
        <v>11</v>
      </c>
      <c r="L23" s="4">
        <f t="shared" si="5"/>
        <v>2023</v>
      </c>
    </row>
    <row r="24" spans="1:12" outlineLevel="2" x14ac:dyDescent="0.2">
      <c r="A24" s="8">
        <v>2023</v>
      </c>
      <c r="B24" s="72">
        <v>45261</v>
      </c>
      <c r="C24" s="65">
        <v>816230</v>
      </c>
      <c r="D24" s="4">
        <f t="shared" si="6"/>
        <v>25</v>
      </c>
      <c r="E24" s="4">
        <f t="shared" si="1"/>
        <v>49</v>
      </c>
      <c r="F24" s="78">
        <f t="shared" si="2"/>
        <v>0.51020408163265307</v>
      </c>
      <c r="G24" s="65">
        <f t="shared" si="3"/>
        <v>416443.87755102041</v>
      </c>
      <c r="K24" s="4">
        <f t="shared" si="4"/>
        <v>12</v>
      </c>
      <c r="L24" s="4">
        <f t="shared" si="5"/>
        <v>2023</v>
      </c>
    </row>
    <row r="25" spans="1:12" outlineLevel="1" x14ac:dyDescent="0.2">
      <c r="A25" s="84" t="s">
        <v>148</v>
      </c>
      <c r="B25" s="72"/>
      <c r="C25" s="13">
        <f>SUBTOTAL(9,C13:C24)</f>
        <v>816230</v>
      </c>
      <c r="F25" s="78"/>
      <c r="G25" s="13">
        <f>SUBTOTAL(9,G13:G24)</f>
        <v>416443.87755102041</v>
      </c>
    </row>
    <row r="26" spans="1:12" outlineLevel="2" x14ac:dyDescent="0.2">
      <c r="A26" s="8">
        <v>2024</v>
      </c>
      <c r="B26" s="72">
        <v>45292</v>
      </c>
      <c r="C26" s="13">
        <v>0</v>
      </c>
      <c r="D26" s="4">
        <f t="shared" ref="D26:D37" si="7">((K$37-K26)+1)+COUNT($K$39:$K$50)</f>
        <v>24</v>
      </c>
      <c r="E26" s="4">
        <f t="shared" si="1"/>
        <v>48</v>
      </c>
      <c r="F26" s="78">
        <f t="shared" si="2"/>
        <v>0.5</v>
      </c>
      <c r="G26" s="13">
        <f t="shared" si="3"/>
        <v>0</v>
      </c>
      <c r="K26" s="4">
        <f t="shared" si="4"/>
        <v>1</v>
      </c>
      <c r="L26" s="4">
        <f t="shared" si="5"/>
        <v>2024</v>
      </c>
    </row>
    <row r="27" spans="1:12" outlineLevel="2" x14ac:dyDescent="0.2">
      <c r="A27" s="8">
        <v>2024</v>
      </c>
      <c r="B27" s="72">
        <v>45323</v>
      </c>
      <c r="C27" s="13">
        <v>0</v>
      </c>
      <c r="D27" s="4">
        <f t="shared" si="7"/>
        <v>23</v>
      </c>
      <c r="E27" s="4">
        <f t="shared" si="1"/>
        <v>47</v>
      </c>
      <c r="F27" s="78">
        <f t="shared" si="2"/>
        <v>0.48936170212765956</v>
      </c>
      <c r="G27" s="13">
        <f t="shared" si="3"/>
        <v>0</v>
      </c>
      <c r="K27" s="4">
        <f t="shared" si="4"/>
        <v>2</v>
      </c>
      <c r="L27" s="4">
        <f t="shared" si="5"/>
        <v>2024</v>
      </c>
    </row>
    <row r="28" spans="1:12" outlineLevel="2" x14ac:dyDescent="0.2">
      <c r="A28" s="8">
        <v>2024</v>
      </c>
      <c r="B28" s="72">
        <v>45352</v>
      </c>
      <c r="C28" s="13">
        <v>0</v>
      </c>
      <c r="D28" s="4">
        <f t="shared" si="7"/>
        <v>22</v>
      </c>
      <c r="E28" s="4">
        <f t="shared" si="1"/>
        <v>46</v>
      </c>
      <c r="F28" s="78">
        <f t="shared" si="2"/>
        <v>0.47826086956521741</v>
      </c>
      <c r="G28" s="13">
        <f t="shared" si="3"/>
        <v>0</v>
      </c>
      <c r="K28" s="4">
        <f t="shared" si="4"/>
        <v>3</v>
      </c>
      <c r="L28" s="4">
        <f t="shared" si="5"/>
        <v>2024</v>
      </c>
    </row>
    <row r="29" spans="1:12" outlineLevel="2" x14ac:dyDescent="0.2">
      <c r="A29" s="8">
        <v>2024</v>
      </c>
      <c r="B29" s="72">
        <v>45383</v>
      </c>
      <c r="C29" s="13">
        <v>0</v>
      </c>
      <c r="D29" s="4">
        <f t="shared" si="7"/>
        <v>21</v>
      </c>
      <c r="E29" s="4">
        <f t="shared" si="1"/>
        <v>45</v>
      </c>
      <c r="F29" s="78">
        <f t="shared" si="2"/>
        <v>0.46666666666666667</v>
      </c>
      <c r="G29" s="13">
        <f t="shared" si="3"/>
        <v>0</v>
      </c>
      <c r="K29" s="4">
        <f t="shared" si="4"/>
        <v>4</v>
      </c>
      <c r="L29" s="4">
        <f t="shared" si="5"/>
        <v>2024</v>
      </c>
    </row>
    <row r="30" spans="1:12" outlineLevel="2" x14ac:dyDescent="0.2">
      <c r="A30" s="8">
        <v>2024</v>
      </c>
      <c r="B30" s="72">
        <v>45413</v>
      </c>
      <c r="C30" s="13">
        <v>0</v>
      </c>
      <c r="D30" s="4">
        <f t="shared" si="7"/>
        <v>20</v>
      </c>
      <c r="E30" s="4">
        <f t="shared" si="1"/>
        <v>44</v>
      </c>
      <c r="F30" s="78">
        <f t="shared" si="2"/>
        <v>0.45454545454545453</v>
      </c>
      <c r="G30" s="13">
        <f t="shared" si="3"/>
        <v>0</v>
      </c>
      <c r="K30" s="4">
        <f t="shared" si="4"/>
        <v>5</v>
      </c>
      <c r="L30" s="4">
        <f t="shared" si="5"/>
        <v>2024</v>
      </c>
    </row>
    <row r="31" spans="1:12" outlineLevel="2" x14ac:dyDescent="0.2">
      <c r="A31" s="8">
        <v>2024</v>
      </c>
      <c r="B31" s="72">
        <v>45444</v>
      </c>
      <c r="C31" s="13">
        <v>0</v>
      </c>
      <c r="D31" s="4">
        <f t="shared" si="7"/>
        <v>19</v>
      </c>
      <c r="E31" s="4">
        <f t="shared" si="1"/>
        <v>43</v>
      </c>
      <c r="F31" s="78">
        <f t="shared" si="2"/>
        <v>0.44186046511627908</v>
      </c>
      <c r="G31" s="13">
        <f t="shared" si="3"/>
        <v>0</v>
      </c>
      <c r="K31" s="4">
        <f t="shared" si="4"/>
        <v>6</v>
      </c>
      <c r="L31" s="4">
        <f t="shared" si="5"/>
        <v>2024</v>
      </c>
    </row>
    <row r="32" spans="1:12" outlineLevel="2" x14ac:dyDescent="0.2">
      <c r="A32" s="8">
        <v>2024</v>
      </c>
      <c r="B32" s="72">
        <v>45474</v>
      </c>
      <c r="C32" s="13">
        <v>0</v>
      </c>
      <c r="D32" s="4">
        <f t="shared" si="7"/>
        <v>18</v>
      </c>
      <c r="E32" s="4">
        <f t="shared" si="1"/>
        <v>42</v>
      </c>
      <c r="F32" s="78">
        <f t="shared" si="2"/>
        <v>0.42857142857142855</v>
      </c>
      <c r="G32" s="13">
        <f t="shared" si="3"/>
        <v>0</v>
      </c>
      <c r="K32" s="4">
        <f t="shared" si="4"/>
        <v>7</v>
      </c>
      <c r="L32" s="4">
        <f t="shared" si="5"/>
        <v>2024</v>
      </c>
    </row>
    <row r="33" spans="1:12" outlineLevel="2" x14ac:dyDescent="0.2">
      <c r="A33" s="8">
        <v>2024</v>
      </c>
      <c r="B33" s="72">
        <v>45505</v>
      </c>
      <c r="C33" s="13">
        <v>5803865.2799999546</v>
      </c>
      <c r="D33" s="4">
        <f t="shared" si="7"/>
        <v>17</v>
      </c>
      <c r="E33" s="4">
        <f t="shared" si="1"/>
        <v>41</v>
      </c>
      <c r="F33" s="78">
        <f t="shared" si="2"/>
        <v>0.41463414634146339</v>
      </c>
      <c r="G33" s="13">
        <f t="shared" si="3"/>
        <v>2406480.7258536397</v>
      </c>
      <c r="K33" s="4">
        <f t="shared" si="4"/>
        <v>8</v>
      </c>
      <c r="L33" s="4">
        <f t="shared" si="5"/>
        <v>2024</v>
      </c>
    </row>
    <row r="34" spans="1:12" outlineLevel="2" x14ac:dyDescent="0.2">
      <c r="A34" s="8">
        <v>2024</v>
      </c>
      <c r="B34" s="72">
        <v>45536</v>
      </c>
      <c r="C34" s="13">
        <v>0</v>
      </c>
      <c r="D34" s="4">
        <f t="shared" si="7"/>
        <v>16</v>
      </c>
      <c r="E34" s="4">
        <f t="shared" si="1"/>
        <v>40</v>
      </c>
      <c r="F34" s="78">
        <f t="shared" si="2"/>
        <v>0.4</v>
      </c>
      <c r="G34" s="13">
        <f t="shared" si="3"/>
        <v>0</v>
      </c>
      <c r="K34" s="4">
        <f t="shared" si="4"/>
        <v>9</v>
      </c>
      <c r="L34" s="4">
        <f t="shared" si="5"/>
        <v>2024</v>
      </c>
    </row>
    <row r="35" spans="1:12" outlineLevel="2" x14ac:dyDescent="0.2">
      <c r="A35" s="8">
        <v>2024</v>
      </c>
      <c r="B35" s="72">
        <v>45566</v>
      </c>
      <c r="C35" s="13">
        <v>0</v>
      </c>
      <c r="D35" s="4">
        <f t="shared" si="7"/>
        <v>15</v>
      </c>
      <c r="E35" s="4">
        <f t="shared" si="1"/>
        <v>39</v>
      </c>
      <c r="F35" s="78">
        <f t="shared" si="2"/>
        <v>0.38461538461538464</v>
      </c>
      <c r="G35" s="13">
        <f t="shared" si="3"/>
        <v>0</v>
      </c>
      <c r="K35" s="4">
        <f t="shared" si="4"/>
        <v>10</v>
      </c>
      <c r="L35" s="4">
        <f t="shared" si="5"/>
        <v>2024</v>
      </c>
    </row>
    <row r="36" spans="1:12" outlineLevel="2" x14ac:dyDescent="0.2">
      <c r="A36" s="8">
        <v>2024</v>
      </c>
      <c r="B36" s="72">
        <v>45597</v>
      </c>
      <c r="C36" s="13">
        <v>0</v>
      </c>
      <c r="D36" s="4">
        <f t="shared" si="7"/>
        <v>14</v>
      </c>
      <c r="E36" s="4">
        <f t="shared" si="1"/>
        <v>38</v>
      </c>
      <c r="F36" s="78">
        <f t="shared" si="2"/>
        <v>0.36842105263157893</v>
      </c>
      <c r="G36" s="13">
        <f t="shared" si="3"/>
        <v>0</v>
      </c>
      <c r="K36" s="4">
        <f t="shared" si="4"/>
        <v>11</v>
      </c>
      <c r="L36" s="4">
        <f t="shared" si="5"/>
        <v>2024</v>
      </c>
    </row>
    <row r="37" spans="1:12" outlineLevel="2" x14ac:dyDescent="0.2">
      <c r="A37" s="8">
        <v>2024</v>
      </c>
      <c r="B37" s="72">
        <v>45627</v>
      </c>
      <c r="C37" s="65">
        <v>3183177.3099999726</v>
      </c>
      <c r="D37" s="4">
        <f t="shared" si="7"/>
        <v>13</v>
      </c>
      <c r="E37" s="4">
        <f t="shared" si="1"/>
        <v>37</v>
      </c>
      <c r="F37" s="78">
        <f t="shared" si="2"/>
        <v>0.35135135135135137</v>
      </c>
      <c r="G37" s="65">
        <f t="shared" si="3"/>
        <v>1118413.6494594498</v>
      </c>
      <c r="K37" s="4">
        <f t="shared" si="4"/>
        <v>12</v>
      </c>
      <c r="L37" s="4">
        <f t="shared" si="5"/>
        <v>2024</v>
      </c>
    </row>
    <row r="38" spans="1:12" outlineLevel="1" x14ac:dyDescent="0.2">
      <c r="A38" s="84" t="s">
        <v>149</v>
      </c>
      <c r="B38" s="72"/>
      <c r="C38" s="2">
        <f>SUBTOTAL(9,C26:C37)</f>
        <v>8987042.5899999272</v>
      </c>
      <c r="F38" s="78"/>
      <c r="G38" s="2">
        <f>SUBTOTAL(9,G26:G37)</f>
        <v>3524894.3753130892</v>
      </c>
    </row>
    <row r="39" spans="1:12" outlineLevel="2" x14ac:dyDescent="0.2">
      <c r="A39" s="8">
        <v>2025</v>
      </c>
      <c r="B39" s="72">
        <v>45658</v>
      </c>
      <c r="C39" s="13">
        <v>0</v>
      </c>
      <c r="D39" s="4">
        <f t="shared" ref="D39:D50" si="8">(K$50-K39)+1</f>
        <v>12</v>
      </c>
      <c r="E39" s="4">
        <f t="shared" si="1"/>
        <v>36</v>
      </c>
      <c r="F39" s="78">
        <f t="shared" si="2"/>
        <v>0.33333333333333331</v>
      </c>
      <c r="G39" s="13">
        <f t="shared" si="3"/>
        <v>0</v>
      </c>
      <c r="K39" s="4">
        <f t="shared" si="4"/>
        <v>1</v>
      </c>
      <c r="L39" s="4">
        <f t="shared" si="5"/>
        <v>2025</v>
      </c>
    </row>
    <row r="40" spans="1:12" outlineLevel="2" x14ac:dyDescent="0.2">
      <c r="A40" s="8">
        <v>2025</v>
      </c>
      <c r="B40" s="72">
        <v>45689</v>
      </c>
      <c r="C40" s="13">
        <v>0</v>
      </c>
      <c r="D40" s="4">
        <f t="shared" si="8"/>
        <v>11</v>
      </c>
      <c r="E40" s="4">
        <f t="shared" si="1"/>
        <v>35</v>
      </c>
      <c r="F40" s="78">
        <f t="shared" si="2"/>
        <v>0.31428571428571428</v>
      </c>
      <c r="G40" s="13">
        <f t="shared" si="3"/>
        <v>0</v>
      </c>
      <c r="K40" s="4">
        <f t="shared" si="4"/>
        <v>2</v>
      </c>
      <c r="L40" s="4">
        <f t="shared" si="5"/>
        <v>2025</v>
      </c>
    </row>
    <row r="41" spans="1:12" outlineLevel="2" x14ac:dyDescent="0.2">
      <c r="A41" s="8">
        <v>2025</v>
      </c>
      <c r="B41" s="72">
        <v>45717</v>
      </c>
      <c r="C41" s="13">
        <v>0</v>
      </c>
      <c r="D41" s="4">
        <f t="shared" si="8"/>
        <v>10</v>
      </c>
      <c r="E41" s="4">
        <f t="shared" si="1"/>
        <v>34</v>
      </c>
      <c r="F41" s="78">
        <f t="shared" si="2"/>
        <v>0.29411764705882354</v>
      </c>
      <c r="G41" s="13">
        <f t="shared" si="3"/>
        <v>0</v>
      </c>
      <c r="K41" s="4">
        <f t="shared" si="4"/>
        <v>3</v>
      </c>
      <c r="L41" s="4">
        <f t="shared" si="5"/>
        <v>2025</v>
      </c>
    </row>
    <row r="42" spans="1:12" outlineLevel="2" x14ac:dyDescent="0.2">
      <c r="A42" s="8">
        <v>2025</v>
      </c>
      <c r="B42" s="72">
        <v>45748</v>
      </c>
      <c r="C42" s="13">
        <v>0</v>
      </c>
      <c r="D42" s="4">
        <f t="shared" si="8"/>
        <v>9</v>
      </c>
      <c r="E42" s="4">
        <f t="shared" si="1"/>
        <v>33</v>
      </c>
      <c r="F42" s="78">
        <f t="shared" si="2"/>
        <v>0.27272727272727271</v>
      </c>
      <c r="G42" s="13">
        <f t="shared" si="3"/>
        <v>0</v>
      </c>
      <c r="K42" s="4">
        <f t="shared" si="4"/>
        <v>4</v>
      </c>
      <c r="L42" s="4">
        <f t="shared" si="5"/>
        <v>2025</v>
      </c>
    </row>
    <row r="43" spans="1:12" outlineLevel="2" x14ac:dyDescent="0.2">
      <c r="A43" s="8">
        <v>2025</v>
      </c>
      <c r="B43" s="72">
        <v>45778</v>
      </c>
      <c r="C43" s="13">
        <v>0</v>
      </c>
      <c r="D43" s="4">
        <f t="shared" si="8"/>
        <v>8</v>
      </c>
      <c r="E43" s="4">
        <f t="shared" si="1"/>
        <v>32</v>
      </c>
      <c r="F43" s="78">
        <f t="shared" si="2"/>
        <v>0.25</v>
      </c>
      <c r="G43" s="13">
        <f t="shared" si="3"/>
        <v>0</v>
      </c>
      <c r="K43" s="4">
        <f t="shared" si="4"/>
        <v>5</v>
      </c>
      <c r="L43" s="4">
        <f t="shared" si="5"/>
        <v>2025</v>
      </c>
    </row>
    <row r="44" spans="1:12" outlineLevel="2" x14ac:dyDescent="0.2">
      <c r="A44" s="8">
        <v>2025</v>
      </c>
      <c r="B44" s="72">
        <v>45809</v>
      </c>
      <c r="C44" s="13">
        <v>0</v>
      </c>
      <c r="D44" s="4">
        <f t="shared" si="8"/>
        <v>7</v>
      </c>
      <c r="E44" s="4">
        <f t="shared" si="1"/>
        <v>31</v>
      </c>
      <c r="F44" s="78">
        <f t="shared" si="2"/>
        <v>0.22580645161290322</v>
      </c>
      <c r="G44" s="13">
        <f t="shared" si="3"/>
        <v>0</v>
      </c>
      <c r="K44" s="4">
        <f t="shared" si="4"/>
        <v>6</v>
      </c>
      <c r="L44" s="4">
        <f t="shared" si="5"/>
        <v>2025</v>
      </c>
    </row>
    <row r="45" spans="1:12" outlineLevel="2" x14ac:dyDescent="0.2">
      <c r="A45" s="8">
        <v>2025</v>
      </c>
      <c r="B45" s="72">
        <v>45839</v>
      </c>
      <c r="C45" s="13">
        <v>0</v>
      </c>
      <c r="D45" s="4">
        <f t="shared" si="8"/>
        <v>6</v>
      </c>
      <c r="E45" s="4">
        <f t="shared" si="1"/>
        <v>30</v>
      </c>
      <c r="F45" s="78">
        <f t="shared" si="2"/>
        <v>0.2</v>
      </c>
      <c r="G45" s="13">
        <f t="shared" si="3"/>
        <v>0</v>
      </c>
      <c r="K45" s="4">
        <f t="shared" si="4"/>
        <v>7</v>
      </c>
      <c r="L45" s="4">
        <f t="shared" si="5"/>
        <v>2025</v>
      </c>
    </row>
    <row r="46" spans="1:12" outlineLevel="2" x14ac:dyDescent="0.2">
      <c r="A46" s="8">
        <v>2025</v>
      </c>
      <c r="B46" s="72">
        <v>45870</v>
      </c>
      <c r="C46" s="13">
        <v>0</v>
      </c>
      <c r="D46" s="4">
        <f t="shared" si="8"/>
        <v>5</v>
      </c>
      <c r="E46" s="4">
        <f t="shared" si="1"/>
        <v>29</v>
      </c>
      <c r="F46" s="78">
        <f t="shared" si="2"/>
        <v>0.17241379310344829</v>
      </c>
      <c r="G46" s="13">
        <f t="shared" si="3"/>
        <v>0</v>
      </c>
      <c r="K46" s="4">
        <f t="shared" si="4"/>
        <v>8</v>
      </c>
      <c r="L46" s="4">
        <f t="shared" si="5"/>
        <v>2025</v>
      </c>
    </row>
    <row r="47" spans="1:12" outlineLevel="2" x14ac:dyDescent="0.2">
      <c r="A47" s="8">
        <v>2025</v>
      </c>
      <c r="B47" s="72">
        <v>45901</v>
      </c>
      <c r="C47" s="13">
        <v>0</v>
      </c>
      <c r="D47" s="4">
        <f t="shared" si="8"/>
        <v>4</v>
      </c>
      <c r="E47" s="4">
        <f t="shared" si="1"/>
        <v>28</v>
      </c>
      <c r="F47" s="78">
        <f t="shared" si="2"/>
        <v>0.14285714285714285</v>
      </c>
      <c r="G47" s="13">
        <f t="shared" si="3"/>
        <v>0</v>
      </c>
      <c r="K47" s="4">
        <f t="shared" si="4"/>
        <v>9</v>
      </c>
      <c r="L47" s="4">
        <f t="shared" si="5"/>
        <v>2025</v>
      </c>
    </row>
    <row r="48" spans="1:12" outlineLevel="2" x14ac:dyDescent="0.2">
      <c r="A48" s="8">
        <v>2025</v>
      </c>
      <c r="B48" s="72">
        <v>45931</v>
      </c>
      <c r="C48" s="13">
        <v>0</v>
      </c>
      <c r="D48" s="4">
        <f t="shared" si="8"/>
        <v>3</v>
      </c>
      <c r="E48" s="4">
        <f t="shared" si="1"/>
        <v>27</v>
      </c>
      <c r="F48" s="78">
        <f t="shared" si="2"/>
        <v>0.1111111111111111</v>
      </c>
      <c r="G48" s="13">
        <f t="shared" si="3"/>
        <v>0</v>
      </c>
      <c r="K48" s="4">
        <f t="shared" si="4"/>
        <v>10</v>
      </c>
      <c r="L48" s="4">
        <f t="shared" si="5"/>
        <v>2025</v>
      </c>
    </row>
    <row r="49" spans="1:12" outlineLevel="2" x14ac:dyDescent="0.2">
      <c r="A49" s="8">
        <v>2025</v>
      </c>
      <c r="B49" s="72">
        <v>45962</v>
      </c>
      <c r="C49" s="13">
        <v>0</v>
      </c>
      <c r="D49" s="4">
        <f t="shared" si="8"/>
        <v>2</v>
      </c>
      <c r="E49" s="4">
        <f t="shared" si="1"/>
        <v>26</v>
      </c>
      <c r="F49" s="78">
        <f t="shared" si="2"/>
        <v>7.6923076923076927E-2</v>
      </c>
      <c r="G49" s="13">
        <f t="shared" si="3"/>
        <v>0</v>
      </c>
      <c r="K49" s="4">
        <f t="shared" si="4"/>
        <v>11</v>
      </c>
      <c r="L49" s="4">
        <f t="shared" si="5"/>
        <v>2025</v>
      </c>
    </row>
    <row r="50" spans="1:12" outlineLevel="2" x14ac:dyDescent="0.2">
      <c r="A50" s="8">
        <v>2025</v>
      </c>
      <c r="B50" s="72">
        <v>45992</v>
      </c>
      <c r="C50" s="65">
        <v>293492.33979999722</v>
      </c>
      <c r="D50" s="4">
        <f t="shared" si="8"/>
        <v>1</v>
      </c>
      <c r="E50" s="4">
        <f t="shared" si="1"/>
        <v>25</v>
      </c>
      <c r="F50" s="78">
        <f t="shared" si="2"/>
        <v>0.04</v>
      </c>
      <c r="G50" s="65">
        <f t="shared" si="3"/>
        <v>11739.693591999889</v>
      </c>
      <c r="K50" s="4">
        <f t="shared" si="4"/>
        <v>12</v>
      </c>
      <c r="L50" s="4">
        <f t="shared" si="5"/>
        <v>2025</v>
      </c>
    </row>
    <row r="51" spans="1:12" outlineLevel="1" x14ac:dyDescent="0.2">
      <c r="A51" s="84" t="s">
        <v>150</v>
      </c>
      <c r="B51" s="72"/>
      <c r="C51" s="2">
        <f>SUBTOTAL(9,C39:C50)</f>
        <v>293492.33979999722</v>
      </c>
      <c r="F51" s="78"/>
      <c r="G51" s="2">
        <f>SUBTOTAL(9,G39:G50)</f>
        <v>11739.693591999889</v>
      </c>
    </row>
    <row r="52" spans="1:12" x14ac:dyDescent="0.2">
      <c r="B52" s="72"/>
      <c r="C52" s="59" t="s">
        <v>182</v>
      </c>
      <c r="F52" s="78"/>
    </row>
    <row r="53" spans="1:12" ht="13.5" thickBot="1" x14ac:dyDescent="0.25">
      <c r="A53" s="66" t="s">
        <v>151</v>
      </c>
      <c r="B53" s="72"/>
      <c r="C53" s="79"/>
      <c r="G53" s="103">
        <f>SUBTOTAL(9,G6:G50)</f>
        <v>6984834.0158022055</v>
      </c>
    </row>
    <row r="54" spans="1:12" ht="13.5" thickTop="1" x14ac:dyDescent="0.2">
      <c r="B54" s="72"/>
      <c r="G54" s="59" t="s">
        <v>179</v>
      </c>
    </row>
    <row r="55" spans="1:12" x14ac:dyDescent="0.2">
      <c r="B55" s="72"/>
      <c r="C55" s="10"/>
      <c r="G55" s="10"/>
    </row>
    <row r="56" spans="1:12" x14ac:dyDescent="0.2">
      <c r="B56" s="72"/>
      <c r="C56" s="84"/>
      <c r="G56" s="59"/>
    </row>
  </sheetData>
  <printOptions horizontalCentered="1"/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991CF89-2E5B-4D60-860C-7A4A2CB7FC5B}"/>
</file>

<file path=customXml/itemProps2.xml><?xml version="1.0" encoding="utf-8"?>
<ds:datastoreItem xmlns:ds="http://schemas.openxmlformats.org/officeDocument/2006/customXml" ds:itemID="{823A28CF-634C-4800-ACD9-C710300C39A3}"/>
</file>

<file path=customXml/itemProps3.xml><?xml version="1.0" encoding="utf-8"?>
<ds:datastoreItem xmlns:ds="http://schemas.openxmlformats.org/officeDocument/2006/customXml" ds:itemID="{CC4F63CC-7CEE-42C7-A5E7-09E19BD90E4A}"/>
</file>

<file path=customXml/itemProps4.xml><?xml version="1.0" encoding="utf-8"?>
<ds:datastoreItem xmlns:ds="http://schemas.openxmlformats.org/officeDocument/2006/customXml" ds:itemID="{CFF2509F-68B3-4FB0-B563-575149082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14.7</vt:lpstr>
      <vt:lpstr>14.7.1</vt:lpstr>
      <vt:lpstr>14.7.2</vt:lpstr>
      <vt:lpstr>14.7.3</vt:lpstr>
      <vt:lpstr>14.7.4</vt:lpstr>
      <vt:lpstr>14.7.5</vt:lpstr>
      <vt:lpstr>14.7.6</vt:lpstr>
      <vt:lpstr>'14.7'!Print_Area</vt:lpstr>
      <vt:lpstr>'14.7.2'!Print_Area</vt:lpstr>
      <vt:lpstr>'14.7.3'!Print_Area</vt:lpstr>
      <vt:lpstr>'14.7.4'!Print_Area</vt:lpstr>
      <vt:lpstr>'14.7.5'!Print_Area</vt:lpstr>
      <vt:lpstr>'14.7.6'!Print_Area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2023-03-02T19:01:26Z</dcterms:created>
  <dcterms:modified xsi:type="dcterms:W3CDTF">2023-03-10T17:49:20Z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