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9320" windowHeight="10140"/>
  </bookViews>
  <sheets>
    <sheet name="Sumcost Exhibits" sheetId="2" r:id="rId1"/>
  </sheets>
  <calcPr calcId="125725"/>
</workbook>
</file>

<file path=xl/calcChain.xml><?xml version="1.0" encoding="utf-8"?>
<calcChain xmlns="http://schemas.openxmlformats.org/spreadsheetml/2006/main">
  <c r="H250" i="2"/>
  <c r="I250"/>
  <c r="J250"/>
  <c r="K250"/>
  <c r="L250"/>
  <c r="G250"/>
  <c r="A261" l="1"/>
  <c r="A203"/>
  <c r="A139"/>
  <c r="B143"/>
  <c r="B142"/>
  <c r="B141"/>
  <c r="B69"/>
  <c r="B68"/>
  <c r="B67"/>
  <c r="B204"/>
  <c r="I261" l="1"/>
  <c r="K254"/>
  <c r="I254"/>
  <c r="G254"/>
  <c r="L254"/>
  <c r="J254"/>
  <c r="H254"/>
  <c r="F253"/>
  <c r="K251"/>
  <c r="I251"/>
  <c r="G251"/>
  <c r="L251"/>
  <c r="J251"/>
  <c r="H251"/>
  <c r="F250"/>
  <c r="F244"/>
  <c r="L238"/>
  <c r="L240" s="1"/>
  <c r="J238"/>
  <c r="J240" s="1"/>
  <c r="H238"/>
  <c r="H240" s="1"/>
  <c r="F236"/>
  <c r="F235"/>
  <c r="F234"/>
  <c r="F233"/>
  <c r="F232"/>
  <c r="F231"/>
  <c r="K238"/>
  <c r="K240" s="1"/>
  <c r="I238"/>
  <c r="I240" s="1"/>
  <c r="G238"/>
  <c r="G240" s="1"/>
  <c r="F220"/>
  <c r="L221"/>
  <c r="K221"/>
  <c r="J221"/>
  <c r="I221"/>
  <c r="H221"/>
  <c r="G221"/>
  <c r="F219"/>
  <c r="F216"/>
  <c r="L217"/>
  <c r="L223" s="1"/>
  <c r="L225" s="1"/>
  <c r="K217"/>
  <c r="K223" s="1"/>
  <c r="K225" s="1"/>
  <c r="J217"/>
  <c r="J223" s="1"/>
  <c r="J225" s="1"/>
  <c r="I217"/>
  <c r="I223" s="1"/>
  <c r="I225" s="1"/>
  <c r="H217"/>
  <c r="H223" s="1"/>
  <c r="H225" s="1"/>
  <c r="F215"/>
  <c r="F217" s="1"/>
  <c r="L211"/>
  <c r="K211"/>
  <c r="J211"/>
  <c r="I211"/>
  <c r="H211"/>
  <c r="G211"/>
  <c r="F211"/>
  <c r="E211"/>
  <c r="D211"/>
  <c r="C211"/>
  <c r="B211"/>
  <c r="L210"/>
  <c r="K210"/>
  <c r="J210"/>
  <c r="I210"/>
  <c r="H210"/>
  <c r="G210"/>
  <c r="F210"/>
  <c r="E210"/>
  <c r="D210"/>
  <c r="C210"/>
  <c r="B210"/>
  <c r="L209"/>
  <c r="K209"/>
  <c r="J209"/>
  <c r="I209"/>
  <c r="H209"/>
  <c r="G209"/>
  <c r="F209"/>
  <c r="E209"/>
  <c r="D209"/>
  <c r="C209"/>
  <c r="B209"/>
  <c r="L208"/>
  <c r="K208"/>
  <c r="J208"/>
  <c r="I208"/>
  <c r="H208"/>
  <c r="G208"/>
  <c r="F208"/>
  <c r="E208"/>
  <c r="D208"/>
  <c r="C208"/>
  <c r="B208"/>
  <c r="B207"/>
  <c r="L206"/>
  <c r="F206"/>
  <c r="B206"/>
  <c r="L205"/>
  <c r="J205"/>
  <c r="B205"/>
  <c r="J204"/>
  <c r="F204"/>
  <c r="I203"/>
  <c r="F190"/>
  <c r="L191"/>
  <c r="J191"/>
  <c r="H191"/>
  <c r="F189"/>
  <c r="K191"/>
  <c r="I191"/>
  <c r="G191"/>
  <c r="F178"/>
  <c r="K179"/>
  <c r="K198" s="1"/>
  <c r="I179"/>
  <c r="I198" s="1"/>
  <c r="G179"/>
  <c r="G198" s="1"/>
  <c r="L179"/>
  <c r="J179"/>
  <c r="H179"/>
  <c r="F176"/>
  <c r="F163"/>
  <c r="K164"/>
  <c r="I164"/>
  <c r="G164"/>
  <c r="L164"/>
  <c r="J164"/>
  <c r="H164"/>
  <c r="F161"/>
  <c r="F151"/>
  <c r="L152"/>
  <c r="J152"/>
  <c r="H152"/>
  <c r="F150"/>
  <c r="K152"/>
  <c r="I152"/>
  <c r="G152"/>
  <c r="F147"/>
  <c r="E147"/>
  <c r="D147"/>
  <c r="C147"/>
  <c r="F146"/>
  <c r="E146"/>
  <c r="D146"/>
  <c r="C146"/>
  <c r="F145"/>
  <c r="E145"/>
  <c r="D145"/>
  <c r="C145"/>
  <c r="L144"/>
  <c r="K144"/>
  <c r="J144"/>
  <c r="I144"/>
  <c r="H144"/>
  <c r="G144"/>
  <c r="F144"/>
  <c r="E144"/>
  <c r="D144"/>
  <c r="C144"/>
  <c r="J141"/>
  <c r="F140"/>
  <c r="I139"/>
  <c r="L131"/>
  <c r="K131"/>
  <c r="J131"/>
  <c r="I131"/>
  <c r="H131"/>
  <c r="G131"/>
  <c r="F131"/>
  <c r="F123"/>
  <c r="F122"/>
  <c r="F121"/>
  <c r="L124"/>
  <c r="K124"/>
  <c r="J124"/>
  <c r="I124"/>
  <c r="H124"/>
  <c r="G124"/>
  <c r="F120"/>
  <c r="L117"/>
  <c r="K117"/>
  <c r="J117"/>
  <c r="I117"/>
  <c r="H117"/>
  <c r="G117"/>
  <c r="F117"/>
  <c r="F109"/>
  <c r="F108"/>
  <c r="F107"/>
  <c r="L110"/>
  <c r="L133" s="1"/>
  <c r="K110"/>
  <c r="J110"/>
  <c r="J133" s="1"/>
  <c r="I110"/>
  <c r="H110"/>
  <c r="H133" s="1"/>
  <c r="G110"/>
  <c r="F106"/>
  <c r="L100"/>
  <c r="K100"/>
  <c r="J100"/>
  <c r="I100"/>
  <c r="H100"/>
  <c r="G100"/>
  <c r="F100"/>
  <c r="F92"/>
  <c r="F91"/>
  <c r="F90"/>
  <c r="L93"/>
  <c r="K93"/>
  <c r="J93"/>
  <c r="I93"/>
  <c r="H93"/>
  <c r="G93"/>
  <c r="L86"/>
  <c r="K86"/>
  <c r="J86"/>
  <c r="I86"/>
  <c r="H86"/>
  <c r="G86"/>
  <c r="F86"/>
  <c r="F78"/>
  <c r="F77"/>
  <c r="F76"/>
  <c r="L79"/>
  <c r="K79"/>
  <c r="J79"/>
  <c r="I79"/>
  <c r="H79"/>
  <c r="G79"/>
  <c r="F73"/>
  <c r="E73"/>
  <c r="D73"/>
  <c r="C73"/>
  <c r="F72"/>
  <c r="E72"/>
  <c r="D72"/>
  <c r="C72"/>
  <c r="F71"/>
  <c r="E71"/>
  <c r="D71"/>
  <c r="C71"/>
  <c r="L70"/>
  <c r="K70"/>
  <c r="J70"/>
  <c r="I70"/>
  <c r="H70"/>
  <c r="G70"/>
  <c r="F70"/>
  <c r="E70"/>
  <c r="D70"/>
  <c r="C70"/>
  <c r="J67"/>
  <c r="F66"/>
  <c r="F61"/>
  <c r="F54"/>
  <c r="F52"/>
  <c r="F51"/>
  <c r="F50"/>
  <c r="F49"/>
  <c r="L53"/>
  <c r="K53"/>
  <c r="J53"/>
  <c r="I53"/>
  <c r="H53"/>
  <c r="G53"/>
  <c r="F46"/>
  <c r="F45"/>
  <c r="F42"/>
  <c r="F41"/>
  <c r="F40"/>
  <c r="F39"/>
  <c r="F38"/>
  <c r="F37"/>
  <c r="L43"/>
  <c r="L55" s="1"/>
  <c r="K43"/>
  <c r="K55" s="1"/>
  <c r="J43"/>
  <c r="J55" s="1"/>
  <c r="I43"/>
  <c r="I55" s="1"/>
  <c r="H43"/>
  <c r="H55" s="1"/>
  <c r="G43"/>
  <c r="G55" s="1"/>
  <c r="F32"/>
  <c r="L33"/>
  <c r="K33"/>
  <c r="J33"/>
  <c r="I33"/>
  <c r="H33"/>
  <c r="G33"/>
  <c r="F31"/>
  <c r="F28"/>
  <c r="F27"/>
  <c r="F23"/>
  <c r="F22"/>
  <c r="F21"/>
  <c r="F20"/>
  <c r="L24"/>
  <c r="K24"/>
  <c r="J24"/>
  <c r="I24"/>
  <c r="H24"/>
  <c r="G24"/>
  <c r="F19"/>
  <c r="F15"/>
  <c r="F14"/>
  <c r="F13"/>
  <c r="F12"/>
  <c r="L16"/>
  <c r="L26" s="1"/>
  <c r="L29" s="1"/>
  <c r="K16"/>
  <c r="K26" s="1"/>
  <c r="K29" s="1"/>
  <c r="J16"/>
  <c r="J26" s="1"/>
  <c r="J29" s="1"/>
  <c r="I16"/>
  <c r="I26" s="1"/>
  <c r="I29" s="1"/>
  <c r="H16"/>
  <c r="H26" s="1"/>
  <c r="H29" s="1"/>
  <c r="G16"/>
  <c r="G26" s="1"/>
  <c r="G29" s="1"/>
  <c r="F11"/>
  <c r="L147"/>
  <c r="K147"/>
  <c r="J147"/>
  <c r="I147"/>
  <c r="H147"/>
  <c r="G147"/>
  <c r="L146"/>
  <c r="K146"/>
  <c r="J146"/>
  <c r="I146"/>
  <c r="H146"/>
  <c r="G146"/>
  <c r="L145"/>
  <c r="K145"/>
  <c r="J145"/>
  <c r="I145"/>
  <c r="H145"/>
  <c r="G145"/>
  <c r="L142"/>
  <c r="F142"/>
  <c r="L141"/>
  <c r="J140"/>
  <c r="F24" l="1"/>
  <c r="J256"/>
  <c r="G256"/>
  <c r="K256"/>
  <c r="F221"/>
  <c r="K227"/>
  <c r="K242" s="1"/>
  <c r="K246" s="1"/>
  <c r="H227"/>
  <c r="J227"/>
  <c r="J242" s="1"/>
  <c r="J246" s="1"/>
  <c r="L227"/>
  <c r="I227"/>
  <c r="I242" s="1"/>
  <c r="I246" s="1"/>
  <c r="H256"/>
  <c r="L256"/>
  <c r="I256"/>
  <c r="F251"/>
  <c r="F254"/>
  <c r="H242"/>
  <c r="H246" s="1"/>
  <c r="L242"/>
  <c r="L246" s="1"/>
  <c r="F240"/>
  <c r="G217"/>
  <c r="G223" s="1"/>
  <c r="G225" s="1"/>
  <c r="F230"/>
  <c r="F238" s="1"/>
  <c r="G133"/>
  <c r="I133"/>
  <c r="K133"/>
  <c r="G57"/>
  <c r="I57"/>
  <c r="K57"/>
  <c r="K59" s="1"/>
  <c r="H57"/>
  <c r="J57"/>
  <c r="J59" s="1"/>
  <c r="L57"/>
  <c r="F33"/>
  <c r="G135"/>
  <c r="G102"/>
  <c r="I135"/>
  <c r="I102"/>
  <c r="K135"/>
  <c r="K102"/>
  <c r="F16"/>
  <c r="F26" s="1"/>
  <c r="F29" s="1"/>
  <c r="G59"/>
  <c r="I59"/>
  <c r="F110"/>
  <c r="F124"/>
  <c r="H137"/>
  <c r="J137"/>
  <c r="L137"/>
  <c r="H198"/>
  <c r="J198"/>
  <c r="L198"/>
  <c r="H135"/>
  <c r="H102"/>
  <c r="J135"/>
  <c r="J102"/>
  <c r="L135"/>
  <c r="L102"/>
  <c r="G200"/>
  <c r="G172"/>
  <c r="I200"/>
  <c r="I172"/>
  <c r="K200"/>
  <c r="K172"/>
  <c r="H200"/>
  <c r="H172"/>
  <c r="J200"/>
  <c r="J172"/>
  <c r="L200"/>
  <c r="L172"/>
  <c r="H59"/>
  <c r="L59"/>
  <c r="G137"/>
  <c r="I137"/>
  <c r="K137"/>
  <c r="F36"/>
  <c r="F43" s="1"/>
  <c r="F48"/>
  <c r="F53" s="1"/>
  <c r="J66"/>
  <c r="L68"/>
  <c r="G71"/>
  <c r="I71"/>
  <c r="K71"/>
  <c r="H72"/>
  <c r="J72"/>
  <c r="L72"/>
  <c r="G73"/>
  <c r="I73"/>
  <c r="K73"/>
  <c r="F75"/>
  <c r="F79" s="1"/>
  <c r="F89"/>
  <c r="F93" s="1"/>
  <c r="F149"/>
  <c r="F152" s="1"/>
  <c r="F162"/>
  <c r="F164" s="1"/>
  <c r="F177"/>
  <c r="F179" s="1"/>
  <c r="F188"/>
  <c r="F191" s="1"/>
  <c r="L67"/>
  <c r="F68"/>
  <c r="H71"/>
  <c r="J71"/>
  <c r="L71"/>
  <c r="G72"/>
  <c r="I72"/>
  <c r="K72"/>
  <c r="H73"/>
  <c r="J73"/>
  <c r="L73"/>
  <c r="F55" l="1"/>
  <c r="F57"/>
  <c r="F59" s="1"/>
  <c r="F60" s="1"/>
  <c r="F256"/>
  <c r="F223"/>
  <c r="F198"/>
  <c r="L60"/>
  <c r="F133"/>
  <c r="F200"/>
  <c r="F172"/>
  <c r="F135"/>
  <c r="F102"/>
  <c r="F137"/>
  <c r="K60" l="1"/>
  <c r="G60"/>
  <c r="J60"/>
  <c r="I60"/>
  <c r="H60"/>
  <c r="G227"/>
  <c r="F225"/>
  <c r="G242" l="1"/>
  <c r="F227"/>
  <c r="F242" l="1"/>
  <c r="F246" s="1"/>
  <c r="G246"/>
</calcChain>
</file>

<file path=xl/sharedStrings.xml><?xml version="1.0" encoding="utf-8"?>
<sst xmlns="http://schemas.openxmlformats.org/spreadsheetml/2006/main" count="254" uniqueCount="152">
  <si>
    <t>Sumcost</t>
  </si>
  <si>
    <t>AVISTA UTILITIES</t>
  </si>
  <si>
    <t>Cost of Service Basic Summary</t>
  </si>
  <si>
    <t>Electric Utility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</si>
  <si>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</si>
  <si>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</si>
  <si>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</si>
  <si>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</si>
  <si>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</si>
  <si>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</si>
  <si>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</si>
  <si>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</si>
  <si>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</si>
  <si>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</si>
  <si>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</si>
  <si>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 xml:space="preserve"> </t>
  </si>
  <si>
    <t>System</t>
  </si>
  <si>
    <t>Description</t>
  </si>
  <si>
    <t>Total</t>
  </si>
  <si>
    <t>Plant In Service</t>
  </si>
  <si>
    <t xml:space="preserve"> Production Plant</t>
  </si>
  <si>
    <t xml:space="preserve"> Transmission Plant</t>
  </si>
  <si>
    <t xml:space="preserve"> Distribution Plant</t>
  </si>
  <si>
    <t xml:space="preserve"> Intangible Plant</t>
  </si>
  <si>
    <t xml:space="preserve"> General Plant</t>
  </si>
  <si>
    <t xml:space="preserve">   Total Plant In Service</t>
  </si>
  <si>
    <t>Accum Depreciation</t>
  </si>
  <si>
    <t xml:space="preserve">   Total Accumulated Depreciation</t>
  </si>
  <si>
    <t>Net Plant</t>
  </si>
  <si>
    <t>Accumulated Deferred FIT</t>
  </si>
  <si>
    <t>Miscellaneous Rate Base</t>
  </si>
  <si>
    <t xml:space="preserve">   Total Rate Base</t>
  </si>
  <si>
    <t>Revenue From Retail Rates</t>
  </si>
  <si>
    <t>Other Operating Revenues</t>
  </si>
  <si>
    <t xml:space="preserve">   Total Revenues</t>
  </si>
  <si>
    <t>Operating Expenses</t>
  </si>
  <si>
    <t xml:space="preserve"> Production Expenses</t>
  </si>
  <si>
    <t xml:space="preserve"> Transmission Expenses</t>
  </si>
  <si>
    <t xml:space="preserve"> Distribution Expenses</t>
  </si>
  <si>
    <t xml:space="preserve"> Customer Accounting Expenses</t>
  </si>
  <si>
    <t xml:space="preserve"> Customer Information Expenses</t>
  </si>
  <si>
    <t xml:space="preserve"> Sales Expenses</t>
  </si>
  <si>
    <t xml:space="preserve"> Admin &amp; General Expenses</t>
  </si>
  <si>
    <t xml:space="preserve">   Total O&amp;M Expenses</t>
  </si>
  <si>
    <t>Taxes Other Than Income Taxes</t>
  </si>
  <si>
    <t>Other Income Related Items</t>
  </si>
  <si>
    <t>Depreciation Expense</t>
  </si>
  <si>
    <t xml:space="preserve"> Production Plant Depreciation</t>
  </si>
  <si>
    <t xml:space="preserve"> Transmission Plant Depreciation</t>
  </si>
  <si>
    <t xml:space="preserve"> Distribution Plant Depreciation</t>
  </si>
  <si>
    <t xml:space="preserve"> General Plant Depreciation</t>
  </si>
  <si>
    <t xml:space="preserve"> Amortization Expense</t>
  </si>
  <si>
    <t xml:space="preserve">   Total Depreciation Expense</t>
  </si>
  <si>
    <t>Income Tax</t>
  </si>
  <si>
    <t xml:space="preserve">   Total Operating Expenses</t>
  </si>
  <si>
    <t>Net Income</t>
  </si>
  <si>
    <t>Rate of Return</t>
  </si>
  <si>
    <t>Return Ratio</t>
  </si>
  <si>
    <t>Interest Expense</t>
  </si>
  <si>
    <t>Revenue to Cost by Functional Component Summary</t>
  </si>
  <si>
    <t>Functional Cost Components at Current Return by Schedule</t>
  </si>
  <si>
    <t>Production</t>
  </si>
  <si>
    <t>Transmission</t>
  </si>
  <si>
    <t xml:space="preserve">Distribution </t>
  </si>
  <si>
    <t>Common</t>
  </si>
  <si>
    <t xml:space="preserve">     Total Current Rate Revenue</t>
  </si>
  <si>
    <t>Expressed as $/kWh</t>
  </si>
  <si>
    <t xml:space="preserve">     Total Current Melded Rates</t>
  </si>
  <si>
    <t>Functional Cost Components at Uniform Current Return</t>
  </si>
  <si>
    <t xml:space="preserve">     Total Uniform Current Cost</t>
  </si>
  <si>
    <t xml:space="preserve">     Total Current Uniform Melded Rates</t>
  </si>
  <si>
    <t>Revenue to Cost Ratio at Current Rates</t>
  </si>
  <si>
    <t>Functional Cost Components at Proposed Return by Schedule</t>
  </si>
  <si>
    <t xml:space="preserve">     Total Proposed Rate Revenue</t>
  </si>
  <si>
    <t xml:space="preserve">     Total Proposed Melded Rates</t>
  </si>
  <si>
    <t>Functional Cost Components at Uniform Requested Return</t>
  </si>
  <si>
    <t xml:space="preserve">     Total Uniform Cost</t>
  </si>
  <si>
    <t xml:space="preserve">     Total Uniform Melded Rates</t>
  </si>
  <si>
    <t>Revenue to Cost Ratio at Proposed Rates</t>
  </si>
  <si>
    <t>Current Revenue to Proposed Cost Ratio</t>
  </si>
  <si>
    <t>Revenue to Cost By Classification Summary</t>
  </si>
  <si>
    <t>Cost Classifications at Current Return by Schedule</t>
  </si>
  <si>
    <t>Energy</t>
  </si>
  <si>
    <t>Demand</t>
  </si>
  <si>
    <t>Customer</t>
  </si>
  <si>
    <t>Expressed as Unit Cost</t>
  </si>
  <si>
    <t>$/kWh</t>
  </si>
  <si>
    <t>$/kW/mo</t>
  </si>
  <si>
    <t>$/Cust/mo</t>
  </si>
  <si>
    <t>Cost Classifications at Uniform Current Return</t>
  </si>
  <si>
    <t>Cost Classifications at Proposed Return by Schedule</t>
  </si>
  <si>
    <t>Cost Classifications at Uniform Requested Return</t>
  </si>
  <si>
    <t>Washington Jurisdiction</t>
  </si>
  <si>
    <t>Residential</t>
  </si>
  <si>
    <t>General</t>
  </si>
  <si>
    <t>Large Gen</t>
  </si>
  <si>
    <t>Extra Large</t>
  </si>
  <si>
    <t>Pumping</t>
  </si>
  <si>
    <t>Street &amp;</t>
  </si>
  <si>
    <t>Service</t>
  </si>
  <si>
    <t>Gen Service</t>
  </si>
  <si>
    <t>Area Lights</t>
  </si>
  <si>
    <t>Sch 1</t>
  </si>
  <si>
    <t>Sch 11-12</t>
  </si>
  <si>
    <t>Sch 21-22</t>
  </si>
  <si>
    <t>Sch 25</t>
  </si>
  <si>
    <t>Sch 31-32</t>
  </si>
  <si>
    <t>Sch 41-49</t>
  </si>
  <si>
    <t>Exhibit No. ___(TLK-4)</t>
  </si>
  <si>
    <t>Customer Cost Analysis</t>
  </si>
  <si>
    <t>Meter, Services, Meter Reading &amp; Billing Costs by Schedule at Requested Rate of Return</t>
  </si>
  <si>
    <t>Rate Base</t>
  </si>
  <si>
    <t>Services</t>
  </si>
  <si>
    <t>Services Accum. Depr.</t>
  </si>
  <si>
    <t>Total Services</t>
  </si>
  <si>
    <t>Meters</t>
  </si>
  <si>
    <t>Meters Accum. Depr.</t>
  </si>
  <si>
    <t>Total Meters</t>
  </si>
  <si>
    <t>Total Rate Base</t>
  </si>
  <si>
    <t>Revenue Conversion Factor</t>
  </si>
  <si>
    <t>Rate Base Revenue Requirement</t>
  </si>
  <si>
    <t>Expenses</t>
  </si>
  <si>
    <t>Services Depr Exp</t>
  </si>
  <si>
    <t>Meters Depr Exp</t>
  </si>
  <si>
    <t>Services Operations Exp</t>
  </si>
  <si>
    <t>Meters Operating Exp</t>
  </si>
  <si>
    <t>Meters Maintenance Exp</t>
  </si>
  <si>
    <t>Meter Reading</t>
  </si>
  <si>
    <t>Billing</t>
  </si>
  <si>
    <t>Total Expenses</t>
  </si>
  <si>
    <t>Expense Revenue Requirement</t>
  </si>
  <si>
    <t>Total Meter, Service, Meter Reading, and Billing Cost</t>
  </si>
  <si>
    <t>Total Customer Bills</t>
  </si>
  <si>
    <t>Average Unit Cost per Month</t>
  </si>
  <si>
    <t>Distribution Fixed Costs per Customer</t>
  </si>
  <si>
    <t>Total Customer Related Cost</t>
  </si>
  <si>
    <t>Customer Related Unit Cost per Month</t>
  </si>
  <si>
    <t>Total Distribution Demand Related Cost</t>
  </si>
  <si>
    <t>Dist Demand Related Unit Cost per Month</t>
  </si>
  <si>
    <t>Total Distribution Unit Cost per Month</t>
  </si>
  <si>
    <t>Page 4 of 4</t>
  </si>
  <si>
    <t>Page 3 of 4</t>
  </si>
  <si>
    <t>Page 2 of 4</t>
  </si>
  <si>
    <t>Page 1 of 4</t>
  </si>
  <si>
    <t>Exhibit No.__(TLK-4)</t>
  </si>
  <si>
    <t>Target Revenue Increase</t>
  </si>
  <si>
    <t>Load Factor Peak Credit Method</t>
  </si>
  <si>
    <t>PROPOSED METHOD</t>
  </si>
  <si>
    <t>Scenario: Company Base Case UE-12_____</t>
  </si>
  <si>
    <t>For the Twelve Months Ended December 31, 2011</t>
  </si>
  <si>
    <t>File:  WA 2012 Elec Case / Elec COS Base Case PROPOSED METHOD/ Sumcost Exhibits</t>
  </si>
  <si>
    <t>Return on Rate Base @ 8.25%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</si>
</sst>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164" formatCode="&quot;$&quot;#,##0.00000_);[Red]\(&quot;$&quot;#,##0.00000\)"/>
    <numFmt numFmtId="165" formatCode="mm/dd/yy"/>
    <numFmt numFmtId="166" formatCode="0.0000"/>
  </numFmts>
  <fonts count="6">
    <font>
      <sz val="10"/>
      <name val="Geneva"/>
    </font>
    <font>
      <sz val="10"/>
      <name val="Geneva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0"/>
      <name val="Genev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right" vertical="top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18" fontId="2" fillId="0" borderId="0" xfId="0" applyNumberFormat="1" applyFont="1"/>
    <xf numFmtId="0" fontId="2" fillId="0" borderId="0" xfId="0" applyFont="1"/>
    <xf numFmtId="37" fontId="2" fillId="0" borderId="0" xfId="0" applyNumberFormat="1" applyFont="1"/>
    <xf numFmtId="37" fontId="2" fillId="0" borderId="1" xfId="0" applyNumberFormat="1" applyFont="1" applyBorder="1"/>
    <xf numFmtId="10" fontId="2" fillId="0" borderId="0" xfId="0" applyNumberFormat="1" applyFont="1"/>
    <xf numFmtId="2" fontId="2" fillId="0" borderId="0" xfId="0" applyNumberFormat="1" applyFont="1"/>
    <xf numFmtId="0" fontId="0" fillId="0" borderId="0" xfId="0" applyAlignment="1">
      <alignment horizontal="right"/>
    </xf>
    <xf numFmtId="164" fontId="2" fillId="0" borderId="0" xfId="2" applyNumberFormat="1" applyFont="1"/>
    <xf numFmtId="164" fontId="2" fillId="0" borderId="1" xfId="0" applyNumberFormat="1" applyFont="1" applyBorder="1"/>
    <xf numFmtId="164" fontId="2" fillId="0" borderId="0" xfId="0" applyNumberFormat="1" applyFont="1" applyBorder="1"/>
    <xf numFmtId="164" fontId="2" fillId="0" borderId="1" xfId="2" applyNumberFormat="1" applyFont="1" applyBorder="1"/>
    <xf numFmtId="164" fontId="2" fillId="0" borderId="0" xfId="2" applyNumberFormat="1" applyFont="1" applyBorder="1"/>
    <xf numFmtId="0" fontId="3" fillId="0" borderId="0" xfId="0" applyFont="1"/>
    <xf numFmtId="40" fontId="2" fillId="0" borderId="0" xfId="1" applyFont="1"/>
    <xf numFmtId="0" fontId="0" fillId="0" borderId="2" xfId="0" applyBorder="1"/>
    <xf numFmtId="40" fontId="3" fillId="0" borderId="0" xfId="1" applyFont="1"/>
    <xf numFmtId="8" fontId="2" fillId="0" borderId="0" xfId="2" applyNumberFormat="1" applyFont="1"/>
    <xf numFmtId="38" fontId="2" fillId="0" borderId="1" xfId="1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37" fontId="3" fillId="0" borderId="0" xfId="0" applyNumberFormat="1" applyFont="1"/>
    <xf numFmtId="0" fontId="2" fillId="0" borderId="0" xfId="0" applyFont="1" applyAlignment="1">
      <alignment horizontal="center" vertical="center"/>
    </xf>
    <xf numFmtId="37" fontId="5" fillId="0" borderId="0" xfId="0" applyNumberFormat="1" applyFont="1"/>
    <xf numFmtId="8" fontId="3" fillId="0" borderId="0" xfId="2" applyFont="1"/>
    <xf numFmtId="8" fontId="2" fillId="0" borderId="0" xfId="2" applyFont="1"/>
    <xf numFmtId="8" fontId="5" fillId="0" borderId="0" xfId="0" applyNumberFormat="1" applyFont="1"/>
    <xf numFmtId="166" fontId="2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1"/>
  <sheetViews>
    <sheetView tabSelected="1" topLeftCell="A241" zoomScaleNormal="100" workbookViewId="0">
      <selection activeCell="G253" sqref="G253:L253"/>
    </sheetView>
  </sheetViews>
  <sheetFormatPr defaultRowHeight="12.75"/>
  <cols>
    <col min="1" max="1" width="5.140625" customWidth="1"/>
    <col min="2" max="2" width="22.5703125" customWidth="1"/>
    <col min="3" max="3" width="3" customWidth="1"/>
    <col min="4" max="4" width="3.5703125" customWidth="1"/>
    <col min="5" max="5" width="3" customWidth="1"/>
    <col min="6" max="6" width="12.140625" customWidth="1"/>
    <col min="7" max="7" width="11.5703125" customWidth="1"/>
    <col min="8" max="8" width="11.42578125" customWidth="1"/>
    <col min="9" max="9" width="10.7109375" customWidth="1"/>
    <col min="10" max="10" width="10.42578125" customWidth="1"/>
    <col min="11" max="11" width="10.85546875" customWidth="1"/>
    <col min="12" max="12" width="10.7109375" customWidth="1"/>
    <col min="13" max="13" width="9.85546875" customWidth="1"/>
  </cols>
  <sheetData>
    <row r="1" spans="1:12" ht="30" customHeight="1">
      <c r="L1" s="1" t="s">
        <v>108</v>
      </c>
    </row>
    <row r="2" spans="1:12">
      <c r="A2" s="2"/>
      <c r="B2" s="3" t="s">
        <v>0</v>
      </c>
      <c r="C2" s="4"/>
      <c r="D2" s="4"/>
      <c r="F2" s="4" t="s">
        <v>1</v>
      </c>
      <c r="G2" s="4"/>
      <c r="H2" s="4"/>
      <c r="J2" s="5" t="s">
        <v>92</v>
      </c>
      <c r="K2" s="4"/>
      <c r="L2" s="6"/>
    </row>
    <row r="3" spans="1:12">
      <c r="A3" s="2"/>
      <c r="B3" s="7" t="s">
        <v>148</v>
      </c>
      <c r="C3" s="4"/>
      <c r="D3" s="4"/>
      <c r="F3" s="4" t="s">
        <v>2</v>
      </c>
      <c r="G3" s="4"/>
      <c r="H3" s="4"/>
      <c r="J3" s="5" t="s">
        <v>3</v>
      </c>
      <c r="K3" s="4"/>
      <c r="L3" s="8">
        <v>41001</v>
      </c>
    </row>
    <row r="4" spans="1:12">
      <c r="A4" s="2"/>
      <c r="B4" s="7" t="s">
        <v>146</v>
      </c>
      <c r="C4" s="4"/>
      <c r="D4" s="4"/>
      <c r="F4" s="4" t="s">
        <v>149</v>
      </c>
      <c r="G4" s="4"/>
      <c r="H4" s="4"/>
      <c r="I4" s="4"/>
      <c r="J4" s="4"/>
      <c r="K4" s="4"/>
      <c r="L4" s="9" t="s">
        <v>15</v>
      </c>
    </row>
    <row r="5" spans="1:12">
      <c r="A5" s="2"/>
      <c r="B5" s="7" t="s">
        <v>147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0" customHeight="1">
      <c r="A6" s="2"/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</row>
    <row r="7" spans="1:12">
      <c r="A7" s="2"/>
      <c r="B7" s="10" t="s">
        <v>15</v>
      </c>
      <c r="C7" s="10" t="s">
        <v>15</v>
      </c>
      <c r="D7" s="2" t="s">
        <v>15</v>
      </c>
      <c r="E7" s="2" t="s">
        <v>15</v>
      </c>
      <c r="F7" s="2" t="s">
        <v>15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97</v>
      </c>
      <c r="L7" s="2" t="s">
        <v>98</v>
      </c>
    </row>
    <row r="8" spans="1:12">
      <c r="A8" s="2"/>
      <c r="B8" s="10" t="s">
        <v>15</v>
      </c>
      <c r="C8" s="10" t="s">
        <v>15</v>
      </c>
      <c r="D8" s="2" t="s">
        <v>15</v>
      </c>
      <c r="E8" s="2" t="s">
        <v>15</v>
      </c>
      <c r="F8" s="2" t="s">
        <v>16</v>
      </c>
      <c r="G8" s="2" t="s">
        <v>99</v>
      </c>
      <c r="H8" s="2" t="s">
        <v>99</v>
      </c>
      <c r="I8" s="2" t="s">
        <v>99</v>
      </c>
      <c r="J8" s="2" t="s">
        <v>100</v>
      </c>
      <c r="K8" s="2" t="s">
        <v>99</v>
      </c>
      <c r="L8" s="2" t="s">
        <v>101</v>
      </c>
    </row>
    <row r="9" spans="1:12">
      <c r="A9" s="2"/>
      <c r="B9" s="10" t="s">
        <v>17</v>
      </c>
      <c r="C9" s="2" t="s">
        <v>15</v>
      </c>
      <c r="D9" s="2" t="s">
        <v>15</v>
      </c>
      <c r="E9" s="2" t="s">
        <v>15</v>
      </c>
      <c r="F9" s="2" t="s">
        <v>18</v>
      </c>
      <c r="G9" s="2" t="s">
        <v>102</v>
      </c>
      <c r="H9" s="2" t="s">
        <v>103</v>
      </c>
      <c r="I9" s="2" t="s">
        <v>104</v>
      </c>
      <c r="J9" s="2" t="s">
        <v>105</v>
      </c>
      <c r="K9" s="2" t="s">
        <v>106</v>
      </c>
      <c r="L9" s="2" t="s">
        <v>107</v>
      </c>
    </row>
    <row r="10" spans="1:12">
      <c r="A10" s="2"/>
      <c r="B10" s="10" t="s">
        <v>19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2">
        <v>1</v>
      </c>
      <c r="B11" s="10" t="s">
        <v>20</v>
      </c>
      <c r="C11" s="10"/>
      <c r="D11" s="6"/>
      <c r="E11" s="5"/>
      <c r="F11" s="11">
        <f>SUM(G11:Q11)</f>
        <v>813951000</v>
      </c>
      <c r="G11" s="11">
        <v>370158354.11655027</v>
      </c>
      <c r="H11" s="11">
        <v>69116684.341461942</v>
      </c>
      <c r="I11" s="11">
        <v>210227584.25315407</v>
      </c>
      <c r="J11" s="11">
        <v>144293310.29569829</v>
      </c>
      <c r="K11" s="11">
        <v>16976460.93406491</v>
      </c>
      <c r="L11" s="11">
        <v>3178606.0590705676</v>
      </c>
    </row>
    <row r="12" spans="1:12">
      <c r="A12" s="2">
        <v>2</v>
      </c>
      <c r="B12" s="10" t="s">
        <v>21</v>
      </c>
      <c r="C12" s="10"/>
      <c r="D12" s="6"/>
      <c r="E12" s="5"/>
      <c r="F12" s="11">
        <f>SUM(G12:Q12)</f>
        <v>361826000</v>
      </c>
      <c r="G12" s="11">
        <v>164546657.76757434</v>
      </c>
      <c r="H12" s="11">
        <v>30724470.427008271</v>
      </c>
      <c r="I12" s="11">
        <v>93452561.517808482</v>
      </c>
      <c r="J12" s="11">
        <v>64142769.394043773</v>
      </c>
      <c r="K12" s="11">
        <v>7546553.7285769908</v>
      </c>
      <c r="L12" s="11">
        <v>1412987.1649881471</v>
      </c>
    </row>
    <row r="13" spans="1:12">
      <c r="A13" s="2">
        <v>3</v>
      </c>
      <c r="B13" s="10" t="s">
        <v>22</v>
      </c>
      <c r="C13" s="10"/>
      <c r="D13" s="6"/>
      <c r="E13" s="5"/>
      <c r="F13" s="11">
        <f>SUM(G13:Q13)</f>
        <v>785767000</v>
      </c>
      <c r="G13" s="11">
        <v>426367348.82285404</v>
      </c>
      <c r="H13" s="11">
        <v>86652103.643931895</v>
      </c>
      <c r="I13" s="11">
        <v>184736558.71462262</v>
      </c>
      <c r="J13" s="11">
        <v>30552037.131176203</v>
      </c>
      <c r="K13" s="11">
        <v>19181644.685845152</v>
      </c>
      <c r="L13" s="11">
        <v>38277307.001570158</v>
      </c>
    </row>
    <row r="14" spans="1:12">
      <c r="A14" s="2">
        <v>4</v>
      </c>
      <c r="B14" s="10" t="s">
        <v>23</v>
      </c>
      <c r="C14" s="10"/>
      <c r="D14" s="6"/>
      <c r="E14" s="5"/>
      <c r="F14" s="11">
        <f>SUM(G14:Q14)</f>
        <v>109684000</v>
      </c>
      <c r="G14" s="11">
        <v>51633723.190466806</v>
      </c>
      <c r="H14" s="11">
        <v>9782099.474211432</v>
      </c>
      <c r="I14" s="11">
        <v>27799513.567370415</v>
      </c>
      <c r="J14" s="11">
        <v>16897469.257654</v>
      </c>
      <c r="K14" s="11">
        <v>2345913.7929279325</v>
      </c>
      <c r="L14" s="11">
        <v>1225280.717369409</v>
      </c>
    </row>
    <row r="15" spans="1:12">
      <c r="A15" s="2">
        <v>5</v>
      </c>
      <c r="B15" s="10" t="s">
        <v>24</v>
      </c>
      <c r="C15" s="10"/>
      <c r="D15" s="6"/>
      <c r="E15" s="5"/>
      <c r="F15" s="11">
        <f>SUM(G15:Q15)</f>
        <v>169189000</v>
      </c>
      <c r="G15" s="11">
        <v>91575730.428717747</v>
      </c>
      <c r="H15" s="11">
        <v>16716841.615257237</v>
      </c>
      <c r="I15" s="11">
        <v>36507438.068149805</v>
      </c>
      <c r="J15" s="11">
        <v>17588846.430407647</v>
      </c>
      <c r="K15" s="11">
        <v>3492493.2494168165</v>
      </c>
      <c r="L15" s="11">
        <v>3307650.2080507367</v>
      </c>
    </row>
    <row r="16" spans="1:12">
      <c r="A16" s="2">
        <v>6</v>
      </c>
      <c r="B16" s="10" t="s">
        <v>25</v>
      </c>
      <c r="C16" s="10"/>
      <c r="D16" s="10"/>
      <c r="E16" s="2"/>
      <c r="F16" s="12">
        <f t="shared" ref="F16:L16" si="0">SUM(F11:F15)</f>
        <v>2240417000</v>
      </c>
      <c r="G16" s="12">
        <f t="shared" si="0"/>
        <v>1104281814.3261633</v>
      </c>
      <c r="H16" s="12">
        <f t="shared" si="0"/>
        <v>212992199.50187075</v>
      </c>
      <c r="I16" s="12">
        <f t="shared" si="0"/>
        <v>552723656.12110543</v>
      </c>
      <c r="J16" s="12">
        <f t="shared" si="0"/>
        <v>273474432.50897992</v>
      </c>
      <c r="K16" s="12">
        <f t="shared" si="0"/>
        <v>49543066.390831798</v>
      </c>
      <c r="L16" s="12">
        <f t="shared" si="0"/>
        <v>47401831.151049018</v>
      </c>
    </row>
    <row r="17" spans="1:12">
      <c r="A17" s="2"/>
      <c r="B17" s="10"/>
      <c r="C17" s="10"/>
      <c r="D17" s="10"/>
      <c r="E17" s="2"/>
      <c r="F17" s="10"/>
      <c r="G17" s="10"/>
      <c r="H17" s="10"/>
      <c r="I17" s="10"/>
      <c r="J17" s="10"/>
      <c r="K17" s="10"/>
      <c r="L17" s="10"/>
    </row>
    <row r="18" spans="1:12">
      <c r="A18" s="2"/>
      <c r="B18" s="10" t="s">
        <v>26</v>
      </c>
      <c r="C18" s="10"/>
      <c r="D18" s="10"/>
      <c r="E18" s="2"/>
      <c r="F18" s="10"/>
      <c r="G18" s="10"/>
      <c r="H18" s="10"/>
      <c r="I18" s="10"/>
      <c r="J18" s="10"/>
      <c r="K18" s="10"/>
      <c r="L18" s="10"/>
    </row>
    <row r="19" spans="1:12">
      <c r="A19" s="2">
        <v>7</v>
      </c>
      <c r="B19" s="10" t="s">
        <v>20</v>
      </c>
      <c r="C19" s="10"/>
      <c r="D19" s="6"/>
      <c r="E19" s="5"/>
      <c r="F19" s="11">
        <f>SUM(G19:Q19)</f>
        <v>-374422000.00000006</v>
      </c>
      <c r="G19" s="11">
        <v>-170274907.53746477</v>
      </c>
      <c r="H19" s="11">
        <v>-31794060.3113687</v>
      </c>
      <c r="I19" s="11">
        <v>-96705861.349435613</v>
      </c>
      <c r="J19" s="11">
        <v>-66375727.565339856</v>
      </c>
      <c r="K19" s="11">
        <v>-7809266.7198080132</v>
      </c>
      <c r="L19" s="11">
        <v>-1462176.5165830865</v>
      </c>
    </row>
    <row r="20" spans="1:12">
      <c r="A20" s="2">
        <v>8</v>
      </c>
      <c r="B20" s="10" t="s">
        <v>21</v>
      </c>
      <c r="C20" s="10"/>
      <c r="D20" s="6"/>
      <c r="E20" s="5"/>
      <c r="F20" s="11">
        <f>SUM(G20:Q20)</f>
        <v>-123910000.00000001</v>
      </c>
      <c r="G20" s="11">
        <v>-56350224.594087049</v>
      </c>
      <c r="H20" s="11">
        <v>-10521823.005009579</v>
      </c>
      <c r="I20" s="11">
        <v>-32003523.510393526</v>
      </c>
      <c r="J20" s="11">
        <v>-21966167.593307186</v>
      </c>
      <c r="K20" s="11">
        <v>-2584373.3521305127</v>
      </c>
      <c r="L20" s="11">
        <v>-483887.9450721654</v>
      </c>
    </row>
    <row r="21" spans="1:12">
      <c r="A21" s="2">
        <v>9</v>
      </c>
      <c r="B21" s="10" t="s">
        <v>22</v>
      </c>
      <c r="C21" s="10"/>
      <c r="D21" s="6"/>
      <c r="E21" s="5"/>
      <c r="F21" s="11">
        <f>SUM(G21:Q21)</f>
        <v>-245348000</v>
      </c>
      <c r="G21" s="11">
        <v>-132133938.33313636</v>
      </c>
      <c r="H21" s="11">
        <v>-26163743.295215447</v>
      </c>
      <c r="I21" s="11">
        <v>-55803592.367381521</v>
      </c>
      <c r="J21" s="11">
        <v>-9468282.0626586452</v>
      </c>
      <c r="K21" s="11">
        <v>-5747191.1000849772</v>
      </c>
      <c r="L21" s="11">
        <v>-16031252.841523051</v>
      </c>
    </row>
    <row r="22" spans="1:12">
      <c r="A22" s="2">
        <v>10</v>
      </c>
      <c r="B22" s="10" t="s">
        <v>23</v>
      </c>
      <c r="C22" s="10"/>
      <c r="D22" s="6"/>
      <c r="E22" s="5"/>
      <c r="F22" s="11">
        <f>SUM(G22:Q22)</f>
        <v>-23656999.999999996</v>
      </c>
      <c r="G22" s="11">
        <v>-11505461.912249859</v>
      </c>
      <c r="H22" s="11">
        <v>-2207478.2038583192</v>
      </c>
      <c r="I22" s="11">
        <v>-5882691.2223440446</v>
      </c>
      <c r="J22" s="11">
        <v>-3113887.118480931</v>
      </c>
      <c r="K22" s="11">
        <v>-517919.8251036377</v>
      </c>
      <c r="L22" s="11">
        <v>-429561.71796320542</v>
      </c>
    </row>
    <row r="23" spans="1:12">
      <c r="A23" s="2">
        <v>11</v>
      </c>
      <c r="B23" s="10" t="s">
        <v>24</v>
      </c>
      <c r="C23" s="10"/>
      <c r="D23" s="6"/>
      <c r="E23" s="5"/>
      <c r="F23" s="11">
        <f>SUM(G23:Q23)</f>
        <v>-60599000</v>
      </c>
      <c r="G23" s="11">
        <v>-33021701.947591517</v>
      </c>
      <c r="H23" s="11">
        <v>-6002531.155632453</v>
      </c>
      <c r="I23" s="11">
        <v>-12930461.834282741</v>
      </c>
      <c r="J23" s="11">
        <v>-6228965.845599208</v>
      </c>
      <c r="K23" s="11">
        <v>-1243463.6471644151</v>
      </c>
      <c r="L23" s="11">
        <v>-1171875.5697296641</v>
      </c>
    </row>
    <row r="24" spans="1:12">
      <c r="A24" s="2">
        <v>12</v>
      </c>
      <c r="B24" s="10" t="s">
        <v>27</v>
      </c>
      <c r="C24" s="10"/>
      <c r="D24" s="10"/>
      <c r="E24" s="2"/>
      <c r="F24" s="12">
        <f t="shared" ref="F24:L24" si="1">SUM(F19:F23)</f>
        <v>-827936000</v>
      </c>
      <c r="G24" s="12">
        <f t="shared" si="1"/>
        <v>-403286234.32452959</v>
      </c>
      <c r="H24" s="12">
        <f t="shared" si="1"/>
        <v>-76689635.97108449</v>
      </c>
      <c r="I24" s="12">
        <f t="shared" si="1"/>
        <v>-203326130.28383744</v>
      </c>
      <c r="J24" s="12">
        <f t="shared" si="1"/>
        <v>-107153030.18538584</v>
      </c>
      <c r="K24" s="12">
        <f t="shared" si="1"/>
        <v>-17902214.644291554</v>
      </c>
      <c r="L24" s="12">
        <f t="shared" si="1"/>
        <v>-19578754.59087117</v>
      </c>
    </row>
    <row r="25" spans="1:12">
      <c r="A25" s="2"/>
      <c r="B25" s="10"/>
      <c r="C25" s="10"/>
      <c r="D25" s="10"/>
      <c r="E25" s="2"/>
      <c r="F25" s="10"/>
      <c r="G25" s="11"/>
      <c r="H25" s="10"/>
      <c r="I25" s="10"/>
      <c r="J25" s="10"/>
      <c r="K25" s="10"/>
      <c r="L25" s="10"/>
    </row>
    <row r="26" spans="1:12">
      <c r="A26" s="2">
        <v>13</v>
      </c>
      <c r="B26" s="10" t="s">
        <v>28</v>
      </c>
      <c r="C26" s="10"/>
      <c r="D26" s="10"/>
      <c r="E26" s="2"/>
      <c r="F26" s="11">
        <f>F16+F24</f>
        <v>1412481000</v>
      </c>
      <c r="G26" s="11">
        <f>G16+G24</f>
        <v>700995580.00163364</v>
      </c>
      <c r="H26" s="11">
        <f t="shared" ref="H26:L26" si="2">H16+H24</f>
        <v>136302563.53078628</v>
      </c>
      <c r="I26" s="11">
        <f t="shared" si="2"/>
        <v>349397525.83726799</v>
      </c>
      <c r="J26" s="11">
        <f t="shared" si="2"/>
        <v>166321402.32359409</v>
      </c>
      <c r="K26" s="11">
        <f t="shared" si="2"/>
        <v>31640851.746540245</v>
      </c>
      <c r="L26" s="11">
        <f t="shared" si="2"/>
        <v>27823076.560177848</v>
      </c>
    </row>
    <row r="27" spans="1:12">
      <c r="A27" s="2">
        <v>14</v>
      </c>
      <c r="B27" s="10" t="s">
        <v>29</v>
      </c>
      <c r="C27" s="6"/>
      <c r="D27" s="6"/>
      <c r="E27" s="5"/>
      <c r="F27" s="11">
        <f>SUM(G27:Q27)</f>
        <v>-223375000.00000003</v>
      </c>
      <c r="G27" s="11">
        <v>-110009385.34318624</v>
      </c>
      <c r="H27" s="11">
        <v>-21154026.705097612</v>
      </c>
      <c r="I27" s="11">
        <v>-55032628.477366231</v>
      </c>
      <c r="J27" s="11">
        <v>-27724975.764748786</v>
      </c>
      <c r="K27" s="11">
        <v>-4917221.0113531649</v>
      </c>
      <c r="L27" s="11">
        <v>-4536762.6982480129</v>
      </c>
    </row>
    <row r="28" spans="1:12">
      <c r="A28" s="2">
        <v>15</v>
      </c>
      <c r="B28" s="10" t="s">
        <v>30</v>
      </c>
      <c r="C28" s="10"/>
      <c r="D28" s="6"/>
      <c r="E28" s="5"/>
      <c r="F28" s="11">
        <f>SUM(G28:Q28)</f>
        <v>33519000.000000019</v>
      </c>
      <c r="G28" s="11">
        <v>14877040.109464109</v>
      </c>
      <c r="H28" s="11">
        <v>3036472.8584262133</v>
      </c>
      <c r="I28" s="11">
        <v>9268524.1239838824</v>
      </c>
      <c r="J28" s="11">
        <v>4841031.1483367607</v>
      </c>
      <c r="K28" s="11">
        <v>783020.15536927013</v>
      </c>
      <c r="L28" s="11">
        <v>712911.60441978229</v>
      </c>
    </row>
    <row r="29" spans="1:12">
      <c r="A29" s="2">
        <v>16</v>
      </c>
      <c r="B29" s="10" t="s">
        <v>31</v>
      </c>
      <c r="C29" s="10"/>
      <c r="D29" s="10"/>
      <c r="E29" s="2"/>
      <c r="F29" s="12">
        <f t="shared" ref="F29:L29" si="3">SUM(F26:F28)</f>
        <v>1222625000</v>
      </c>
      <c r="G29" s="12">
        <f t="shared" si="3"/>
        <v>605863234.76791143</v>
      </c>
      <c r="H29" s="12">
        <f t="shared" si="3"/>
        <v>118185009.68411487</v>
      </c>
      <c r="I29" s="12">
        <f t="shared" si="3"/>
        <v>303633421.48388565</v>
      </c>
      <c r="J29" s="12">
        <f t="shared" si="3"/>
        <v>143437457.70718208</v>
      </c>
      <c r="K29" s="12">
        <f t="shared" si="3"/>
        <v>27506650.89055635</v>
      </c>
      <c r="L29" s="12">
        <f t="shared" si="3"/>
        <v>23999225.466349617</v>
      </c>
    </row>
    <row r="30" spans="1:12">
      <c r="A30" s="2"/>
      <c r="B30" s="10"/>
      <c r="C30" s="10"/>
      <c r="D30" s="10"/>
      <c r="E30" s="2"/>
      <c r="F30" s="10"/>
      <c r="G30" s="11"/>
      <c r="H30" s="10"/>
      <c r="I30" s="10"/>
      <c r="J30" s="10"/>
      <c r="K30" s="10"/>
      <c r="L30" s="10"/>
    </row>
    <row r="31" spans="1:12">
      <c r="A31" s="2">
        <v>17</v>
      </c>
      <c r="B31" s="10" t="s">
        <v>32</v>
      </c>
      <c r="C31" s="10"/>
      <c r="D31" s="6"/>
      <c r="E31" s="5"/>
      <c r="F31" s="11">
        <f>SUM(G31:Q31)</f>
        <v>455105000</v>
      </c>
      <c r="G31" s="11">
        <v>198459000</v>
      </c>
      <c r="H31" s="11">
        <v>55514000</v>
      </c>
      <c r="I31" s="11">
        <v>126921000</v>
      </c>
      <c r="J31" s="11">
        <v>58190000</v>
      </c>
      <c r="K31" s="11">
        <v>9439000</v>
      </c>
      <c r="L31" s="11">
        <v>6582000</v>
      </c>
    </row>
    <row r="32" spans="1:12">
      <c r="A32" s="2">
        <v>18</v>
      </c>
      <c r="B32" s="10" t="s">
        <v>33</v>
      </c>
      <c r="C32" s="10"/>
      <c r="D32" s="6"/>
      <c r="E32" s="5"/>
      <c r="F32" s="11">
        <f>SUM(G32:Q32)</f>
        <v>60036000.000000022</v>
      </c>
      <c r="G32" s="11">
        <v>27608819.102063179</v>
      </c>
      <c r="H32" s="11">
        <v>5186422.3780138567</v>
      </c>
      <c r="I32" s="11">
        <v>15425280.619184434</v>
      </c>
      <c r="J32" s="11">
        <v>10160176.623017952</v>
      </c>
      <c r="K32" s="11">
        <v>1264560.4810231868</v>
      </c>
      <c r="L32" s="11">
        <v>390740.79669741727</v>
      </c>
    </row>
    <row r="33" spans="1:12">
      <c r="A33" s="2">
        <v>19</v>
      </c>
      <c r="B33" s="10" t="s">
        <v>34</v>
      </c>
      <c r="C33" s="10"/>
      <c r="D33" s="10"/>
      <c r="E33" s="2"/>
      <c r="F33" s="12">
        <f t="shared" ref="F33:L33" si="4">SUM(F31:F32)</f>
        <v>515141000</v>
      </c>
      <c r="G33" s="12">
        <f t="shared" si="4"/>
        <v>226067819.10206318</v>
      </c>
      <c r="H33" s="12">
        <f t="shared" si="4"/>
        <v>60700422.378013857</v>
      </c>
      <c r="I33" s="12">
        <f t="shared" si="4"/>
        <v>142346280.61918443</v>
      </c>
      <c r="J33" s="12">
        <f t="shared" si="4"/>
        <v>68350176.623017952</v>
      </c>
      <c r="K33" s="12">
        <f t="shared" si="4"/>
        <v>10703560.481023187</v>
      </c>
      <c r="L33" s="12">
        <f t="shared" si="4"/>
        <v>6972740.7966974173</v>
      </c>
    </row>
    <row r="34" spans="1:12">
      <c r="A34" s="2"/>
      <c r="B34" s="10"/>
      <c r="C34" s="10"/>
      <c r="D34" s="10"/>
      <c r="E34" s="2"/>
      <c r="F34" s="10"/>
      <c r="G34" s="11"/>
      <c r="H34" s="10"/>
      <c r="I34" s="10"/>
      <c r="J34" s="10"/>
      <c r="K34" s="10"/>
      <c r="L34" s="10"/>
    </row>
    <row r="35" spans="1:12">
      <c r="A35" s="2"/>
      <c r="B35" s="10" t="s">
        <v>35</v>
      </c>
      <c r="C35" s="10"/>
      <c r="D35" s="10"/>
      <c r="E35" s="2"/>
      <c r="F35" s="10"/>
      <c r="G35" s="11"/>
      <c r="H35" s="10"/>
      <c r="I35" s="10"/>
      <c r="J35" s="10"/>
      <c r="K35" s="10"/>
      <c r="L35" s="10"/>
    </row>
    <row r="36" spans="1:12">
      <c r="A36" s="2">
        <v>20</v>
      </c>
      <c r="B36" s="10" t="s">
        <v>36</v>
      </c>
      <c r="C36" s="10"/>
      <c r="D36" s="6"/>
      <c r="E36" s="5"/>
      <c r="F36" s="11">
        <f t="shared" ref="F36:F42" si="5">SUM(G36:Q36)</f>
        <v>210113000.00000003</v>
      </c>
      <c r="G36" s="11">
        <v>95552536.035327345</v>
      </c>
      <c r="H36" s="11">
        <v>17841754.475438438</v>
      </c>
      <c r="I36" s="11">
        <v>54268068.237747684</v>
      </c>
      <c r="J36" s="11">
        <v>37247819.962331951</v>
      </c>
      <c r="K36" s="11">
        <v>4382297.1361165233</v>
      </c>
      <c r="L36" s="11">
        <v>820524.15303807496</v>
      </c>
    </row>
    <row r="37" spans="1:12">
      <c r="A37" s="2">
        <v>21</v>
      </c>
      <c r="B37" s="10" t="s">
        <v>37</v>
      </c>
      <c r="C37" s="10"/>
      <c r="D37" s="6"/>
      <c r="E37" s="5"/>
      <c r="F37" s="11">
        <f t="shared" si="5"/>
        <v>20880000.000000004</v>
      </c>
      <c r="G37" s="11">
        <v>9495542.6480876226</v>
      </c>
      <c r="H37" s="11">
        <v>1773026.1023694614</v>
      </c>
      <c r="I37" s="11">
        <v>5392894.6081592832</v>
      </c>
      <c r="J37" s="11">
        <v>3701505.7650573319</v>
      </c>
      <c r="K37" s="11">
        <v>435491.20807428868</v>
      </c>
      <c r="L37" s="11">
        <v>81539.668252012038</v>
      </c>
    </row>
    <row r="38" spans="1:12">
      <c r="A38" s="2">
        <v>22</v>
      </c>
      <c r="B38" s="10" t="s">
        <v>38</v>
      </c>
      <c r="C38" s="10"/>
      <c r="D38" s="6"/>
      <c r="E38" s="5"/>
      <c r="F38" s="11">
        <f t="shared" si="5"/>
        <v>20008000</v>
      </c>
      <c r="G38" s="11">
        <v>10628609.726673149</v>
      </c>
      <c r="H38" s="11">
        <v>2575219.481017583</v>
      </c>
      <c r="I38" s="11">
        <v>4303972.0023280233</v>
      </c>
      <c r="J38" s="11">
        <v>737685.90344761033</v>
      </c>
      <c r="K38" s="11">
        <v>526417.17023014207</v>
      </c>
      <c r="L38" s="11">
        <v>1236095.7163034948</v>
      </c>
    </row>
    <row r="39" spans="1:12">
      <c r="A39" s="2">
        <v>23</v>
      </c>
      <c r="B39" s="10" t="s">
        <v>39</v>
      </c>
      <c r="C39" s="10"/>
      <c r="D39" s="6"/>
      <c r="E39" s="5"/>
      <c r="F39" s="11">
        <f t="shared" si="5"/>
        <v>10897999.999999998</v>
      </c>
      <c r="G39" s="11">
        <v>8436895.9335147254</v>
      </c>
      <c r="H39" s="11">
        <v>1309777.6971653264</v>
      </c>
      <c r="I39" s="11">
        <v>670492.39953766542</v>
      </c>
      <c r="J39" s="11">
        <v>306647.47922304855</v>
      </c>
      <c r="K39" s="11">
        <v>132298.5658352898</v>
      </c>
      <c r="L39" s="11">
        <v>41887.924723942357</v>
      </c>
    </row>
    <row r="40" spans="1:12">
      <c r="A40" s="2">
        <v>24</v>
      </c>
      <c r="B40" s="10" t="s">
        <v>40</v>
      </c>
      <c r="C40" s="10"/>
      <c r="D40" s="6"/>
      <c r="E40" s="5"/>
      <c r="F40" s="11">
        <f t="shared" si="5"/>
        <v>5220000</v>
      </c>
      <c r="G40" s="11">
        <v>2873268.351867463</v>
      </c>
      <c r="H40" s="11">
        <v>487333.65496812575</v>
      </c>
      <c r="I40" s="11">
        <v>1041355.1601655982</v>
      </c>
      <c r="J40" s="11">
        <v>705139.66300722072</v>
      </c>
      <c r="K40" s="11">
        <v>95633.143921681753</v>
      </c>
      <c r="L40" s="11">
        <v>17270.026069910717</v>
      </c>
    </row>
    <row r="41" spans="1:12">
      <c r="A41" s="2">
        <v>25</v>
      </c>
      <c r="B41" s="10" t="s">
        <v>41</v>
      </c>
      <c r="C41" s="10"/>
      <c r="D41" s="6"/>
      <c r="E41" s="5"/>
      <c r="F41" s="11">
        <f t="shared" si="5"/>
        <v>4000</v>
      </c>
      <c r="G41" s="11">
        <v>1725.0412651370634</v>
      </c>
      <c r="H41" s="11">
        <v>353.34801498153246</v>
      </c>
      <c r="I41" s="11">
        <v>1066.385796809735</v>
      </c>
      <c r="J41" s="11">
        <v>746.90133181686463</v>
      </c>
      <c r="K41" s="11">
        <v>89.639999685656207</v>
      </c>
      <c r="L41" s="11">
        <v>18.683591569148501</v>
      </c>
    </row>
    <row r="42" spans="1:12">
      <c r="A42" s="2">
        <v>26</v>
      </c>
      <c r="B42" s="10" t="s">
        <v>42</v>
      </c>
      <c r="C42" s="10"/>
      <c r="D42" s="6"/>
      <c r="E42" s="5"/>
      <c r="F42" s="11">
        <f t="shared" si="5"/>
        <v>47164999.999999993</v>
      </c>
      <c r="G42" s="11">
        <v>24593460.711075272</v>
      </c>
      <c r="H42" s="11">
        <v>4676220.7920087399</v>
      </c>
      <c r="I42" s="11">
        <v>10437878.511146799</v>
      </c>
      <c r="J42" s="11">
        <v>5641751.3756731087</v>
      </c>
      <c r="K42" s="11">
        <v>983733.1383577633</v>
      </c>
      <c r="L42" s="11">
        <v>831955.47173830797</v>
      </c>
    </row>
    <row r="43" spans="1:12">
      <c r="A43" s="2">
        <v>27</v>
      </c>
      <c r="B43" s="10" t="s">
        <v>43</v>
      </c>
      <c r="C43" s="10"/>
      <c r="D43" s="10"/>
      <c r="E43" s="2"/>
      <c r="F43" s="12">
        <f t="shared" ref="F43:L43" si="6">SUM(F36:F42)</f>
        <v>314288000</v>
      </c>
      <c r="G43" s="12">
        <f t="shared" si="6"/>
        <v>151582038.44781071</v>
      </c>
      <c r="H43" s="12">
        <f t="shared" si="6"/>
        <v>28663685.55098265</v>
      </c>
      <c r="I43" s="12">
        <f t="shared" si="6"/>
        <v>76115727.304881871</v>
      </c>
      <c r="J43" s="12">
        <f t="shared" si="6"/>
        <v>48341297.050072096</v>
      </c>
      <c r="K43" s="12">
        <f t="shared" si="6"/>
        <v>6555960.0025353739</v>
      </c>
      <c r="L43" s="12">
        <f t="shared" si="6"/>
        <v>3029291.6437173123</v>
      </c>
    </row>
    <row r="44" spans="1:12">
      <c r="A44" s="2"/>
      <c r="B44" s="10"/>
      <c r="C44" s="10"/>
      <c r="D44" s="10"/>
      <c r="E44" s="2"/>
      <c r="F44" s="10"/>
      <c r="G44" s="11"/>
      <c r="H44" s="10"/>
      <c r="I44" s="10"/>
      <c r="J44" s="10"/>
      <c r="K44" s="10"/>
      <c r="L44" s="10"/>
    </row>
    <row r="45" spans="1:12">
      <c r="A45" s="2">
        <v>28</v>
      </c>
      <c r="B45" s="10" t="s">
        <v>44</v>
      </c>
      <c r="C45" s="10"/>
      <c r="D45" s="6"/>
      <c r="E45" s="5"/>
      <c r="F45" s="11">
        <f>SUM(G45:Q45)</f>
        <v>35273000</v>
      </c>
      <c r="G45" s="11">
        <v>16096264.431056321</v>
      </c>
      <c r="H45" s="11">
        <v>3789361.7175550624</v>
      </c>
      <c r="I45" s="11">
        <v>9382725.5490627531</v>
      </c>
      <c r="J45" s="11">
        <v>4721182.2548955046</v>
      </c>
      <c r="K45" s="11">
        <v>749599.79878269695</v>
      </c>
      <c r="L45" s="11">
        <v>533866.24864766479</v>
      </c>
    </row>
    <row r="46" spans="1:12">
      <c r="A46" s="2">
        <v>29</v>
      </c>
      <c r="B46" s="10" t="s">
        <v>45</v>
      </c>
      <c r="C46" s="10"/>
      <c r="D46" s="6"/>
      <c r="E46" s="5"/>
      <c r="F46" s="11">
        <f>SUM(G46:Q46)</f>
        <v>-418000</v>
      </c>
      <c r="G46" s="11">
        <v>-197120.40634486015</v>
      </c>
      <c r="H46" s="11">
        <v>-37523.452363812597</v>
      </c>
      <c r="I46" s="11">
        <v>-106107.05153070095</v>
      </c>
      <c r="J46" s="11">
        <v>-63029.555130068125</v>
      </c>
      <c r="K46" s="11">
        <v>-9002.5273787396436</v>
      </c>
      <c r="L46" s="11">
        <v>-5217.0072518185334</v>
      </c>
    </row>
    <row r="47" spans="1:12">
      <c r="A47" s="2"/>
      <c r="B47" s="10" t="s">
        <v>46</v>
      </c>
      <c r="C47" s="10"/>
      <c r="D47" s="10"/>
      <c r="E47" s="2"/>
      <c r="F47" s="10"/>
      <c r="G47" s="11"/>
      <c r="H47" s="11"/>
      <c r="I47" s="11"/>
      <c r="J47" s="11"/>
      <c r="K47" s="11"/>
      <c r="L47" s="11"/>
    </row>
    <row r="48" spans="1:12">
      <c r="A48" s="2">
        <v>30</v>
      </c>
      <c r="B48" s="10" t="s">
        <v>47</v>
      </c>
      <c r="C48" s="10"/>
      <c r="D48" s="6"/>
      <c r="E48" s="5"/>
      <c r="F48" s="11">
        <f>SUM(G48:Q48)</f>
        <v>18650000</v>
      </c>
      <c r="G48" s="11">
        <v>8481411.4169939756</v>
      </c>
      <c r="H48" s="11">
        <v>1583665.5559957111</v>
      </c>
      <c r="I48" s="11">
        <v>4816929.3315215828</v>
      </c>
      <c r="J48" s="11">
        <v>3306182.1129463236</v>
      </c>
      <c r="K48" s="11">
        <v>388980.41334221663</v>
      </c>
      <c r="L48" s="11">
        <v>72831.169200192744</v>
      </c>
    </row>
    <row r="49" spans="1:12">
      <c r="A49" s="2">
        <v>31</v>
      </c>
      <c r="B49" s="10" t="s">
        <v>48</v>
      </c>
      <c r="C49" s="10"/>
      <c r="D49" s="6"/>
      <c r="E49" s="5"/>
      <c r="F49" s="11">
        <f>SUM(G49:Q49)</f>
        <v>6603000</v>
      </c>
      <c r="G49" s="11">
        <v>3002828.9322472499</v>
      </c>
      <c r="H49" s="11">
        <v>560694.03036137717</v>
      </c>
      <c r="I49" s="11">
        <v>1705425.4357124399</v>
      </c>
      <c r="J49" s="11">
        <v>1170548.0156452854</v>
      </c>
      <c r="K49" s="11">
        <v>137717.83749590651</v>
      </c>
      <c r="L49" s="11">
        <v>25785.748537741165</v>
      </c>
    </row>
    <row r="50" spans="1:12">
      <c r="A50" s="2">
        <v>32</v>
      </c>
      <c r="B50" s="10" t="s">
        <v>49</v>
      </c>
      <c r="C50" s="10"/>
      <c r="D50" s="6"/>
      <c r="E50" s="5"/>
      <c r="F50" s="11">
        <f>SUM(G50:Q50)</f>
        <v>22390000</v>
      </c>
      <c r="G50" s="11">
        <v>12166090.27273391</v>
      </c>
      <c r="H50" s="11">
        <v>2506583.8556230259</v>
      </c>
      <c r="I50" s="11">
        <v>5264543.2792162467</v>
      </c>
      <c r="J50" s="11">
        <v>882133.27385053097</v>
      </c>
      <c r="K50" s="11">
        <v>551828.21975464618</v>
      </c>
      <c r="L50" s="11">
        <v>1018821.0988216416</v>
      </c>
    </row>
    <row r="51" spans="1:12">
      <c r="A51" s="2">
        <v>33</v>
      </c>
      <c r="B51" s="10" t="s">
        <v>50</v>
      </c>
      <c r="C51" s="10"/>
      <c r="D51" s="6"/>
      <c r="E51" s="5"/>
      <c r="F51" s="11">
        <f>SUM(G51:Q51)</f>
        <v>17016000</v>
      </c>
      <c r="G51" s="11">
        <v>8887600.5477690138</v>
      </c>
      <c r="H51" s="11">
        <v>1657432.9635822463</v>
      </c>
      <c r="I51" s="11">
        <v>3879817.665677547</v>
      </c>
      <c r="J51" s="11">
        <v>1883580.3764288363</v>
      </c>
      <c r="K51" s="11">
        <v>361421.08788148791</v>
      </c>
      <c r="L51" s="11">
        <v>346147.35866086697</v>
      </c>
    </row>
    <row r="52" spans="1:12">
      <c r="A52" s="2">
        <v>34</v>
      </c>
      <c r="B52" s="10" t="s">
        <v>51</v>
      </c>
      <c r="C52" s="10"/>
      <c r="D52" s="6"/>
      <c r="E52" s="5"/>
      <c r="F52" s="11">
        <f>SUM(G52:Q52)</f>
        <v>4568000.0000000009</v>
      </c>
      <c r="G52" s="11">
        <v>2079857.6410546813</v>
      </c>
      <c r="H52" s="11">
        <v>388603.61050943699</v>
      </c>
      <c r="I52" s="11">
        <v>1179162.6265077451</v>
      </c>
      <c r="J52" s="11">
        <v>805910.50610999903</v>
      </c>
      <c r="K52" s="11">
        <v>95373.016380748435</v>
      </c>
      <c r="L52" s="11">
        <v>19092.599437389479</v>
      </c>
    </row>
    <row r="53" spans="1:12">
      <c r="A53" s="2">
        <v>35</v>
      </c>
      <c r="B53" s="10" t="s">
        <v>52</v>
      </c>
      <c r="C53" s="10"/>
      <c r="D53" s="10"/>
      <c r="E53" s="2"/>
      <c r="F53" s="12">
        <f t="shared" ref="F53:L53" si="7">SUM(F48:F52)</f>
        <v>69227000</v>
      </c>
      <c r="G53" s="12">
        <f t="shared" si="7"/>
        <v>34617788.810798831</v>
      </c>
      <c r="H53" s="12">
        <f t="shared" si="7"/>
        <v>6696980.0160717973</v>
      </c>
      <c r="I53" s="12">
        <f t="shared" si="7"/>
        <v>16845878.33863556</v>
      </c>
      <c r="J53" s="12">
        <f t="shared" si="7"/>
        <v>8048354.2849809751</v>
      </c>
      <c r="K53" s="12">
        <f t="shared" si="7"/>
        <v>1535320.5748550056</v>
      </c>
      <c r="L53" s="12">
        <f t="shared" si="7"/>
        <v>1482677.9746578319</v>
      </c>
    </row>
    <row r="54" spans="1:12">
      <c r="A54" s="2">
        <v>36</v>
      </c>
      <c r="B54" s="10" t="s">
        <v>53</v>
      </c>
      <c r="C54" s="10"/>
      <c r="D54" s="6"/>
      <c r="E54" s="5"/>
      <c r="F54" s="11">
        <f>SUM(G54:Q54)</f>
        <v>21347000.000000004</v>
      </c>
      <c r="G54" s="11">
        <v>2109557.4234175119</v>
      </c>
      <c r="H54" s="11">
        <v>6382957.4816604573</v>
      </c>
      <c r="I54" s="11">
        <v>10977374.78583993</v>
      </c>
      <c r="J54" s="11">
        <v>1074173.5598902924</v>
      </c>
      <c r="K54" s="11">
        <v>372407.94896349625</v>
      </c>
      <c r="L54" s="11">
        <v>430528.80022831308</v>
      </c>
    </row>
    <row r="55" spans="1:12">
      <c r="A55" s="2">
        <v>37</v>
      </c>
      <c r="B55" s="10" t="s">
        <v>54</v>
      </c>
      <c r="C55" s="10"/>
      <c r="D55" s="10"/>
      <c r="E55" s="2"/>
      <c r="F55" s="11">
        <f t="shared" ref="F55:L55" si="8">F43+F45+F46+F53+F54</f>
        <v>439717000</v>
      </c>
      <c r="G55" s="11">
        <f t="shared" si="8"/>
        <v>204208528.7067385</v>
      </c>
      <c r="H55" s="11">
        <f t="shared" si="8"/>
        <v>45495461.313906156</v>
      </c>
      <c r="I55" s="11">
        <f t="shared" si="8"/>
        <v>113215598.92688942</v>
      </c>
      <c r="J55" s="11">
        <f t="shared" si="8"/>
        <v>62121977.5947088</v>
      </c>
      <c r="K55" s="11">
        <f t="shared" si="8"/>
        <v>9204285.7977578342</v>
      </c>
      <c r="L55" s="11">
        <f t="shared" si="8"/>
        <v>5471147.6599993035</v>
      </c>
    </row>
    <row r="56" spans="1:12">
      <c r="A56" s="2"/>
      <c r="B56" s="10"/>
      <c r="C56" s="10"/>
      <c r="D56" s="10"/>
      <c r="E56" s="2"/>
      <c r="F56" s="10"/>
      <c r="G56" s="10"/>
      <c r="H56" s="10"/>
      <c r="I56" s="10"/>
      <c r="J56" s="10"/>
      <c r="K56" s="10"/>
      <c r="L56" s="10"/>
    </row>
    <row r="57" spans="1:12">
      <c r="A57" s="2">
        <v>38</v>
      </c>
      <c r="B57" s="10" t="s">
        <v>55</v>
      </c>
      <c r="C57" s="10"/>
      <c r="D57" s="10"/>
      <c r="E57" s="2"/>
      <c r="F57" s="11">
        <f t="shared" ref="F57:L57" si="9">F33-F55</f>
        <v>75424000</v>
      </c>
      <c r="G57" s="11">
        <f t="shared" si="9"/>
        <v>21859290.395324677</v>
      </c>
      <c r="H57" s="11">
        <f t="shared" si="9"/>
        <v>15204961.064107701</v>
      </c>
      <c r="I57" s="11">
        <f t="shared" si="9"/>
        <v>29130681.692295015</v>
      </c>
      <c r="J57" s="11">
        <f t="shared" si="9"/>
        <v>6228199.0283091515</v>
      </c>
      <c r="K57" s="11">
        <f t="shared" si="9"/>
        <v>1499274.6832653526</v>
      </c>
      <c r="L57" s="11">
        <f t="shared" si="9"/>
        <v>1501593.1366981138</v>
      </c>
    </row>
    <row r="58" spans="1:12">
      <c r="A58" s="2"/>
      <c r="B58" s="10"/>
      <c r="C58" s="10"/>
      <c r="D58" s="10"/>
      <c r="E58" s="2"/>
      <c r="F58" s="10"/>
      <c r="G58" s="10"/>
      <c r="H58" s="10"/>
      <c r="I58" s="10"/>
      <c r="J58" s="10"/>
      <c r="K58" s="10"/>
      <c r="L58" s="10"/>
    </row>
    <row r="59" spans="1:12">
      <c r="A59" s="2">
        <v>39</v>
      </c>
      <c r="B59" s="10" t="s">
        <v>56</v>
      </c>
      <c r="C59" s="10"/>
      <c r="D59" s="10"/>
      <c r="E59" s="2"/>
      <c r="F59" s="13">
        <f t="shared" ref="F59:L59" si="10">F57/F29</f>
        <v>6.1690215724363562E-2</v>
      </c>
      <c r="G59" s="13">
        <f t="shared" si="10"/>
        <v>3.6079578922953354E-2</v>
      </c>
      <c r="H59" s="13">
        <f t="shared" si="10"/>
        <v>0.12865388854938162</v>
      </c>
      <c r="I59" s="13">
        <f t="shared" si="10"/>
        <v>9.5940300477893967E-2</v>
      </c>
      <c r="J59" s="13">
        <f t="shared" si="10"/>
        <v>4.3421008207100271E-2</v>
      </c>
      <c r="K59" s="13">
        <f t="shared" si="10"/>
        <v>5.4505897109418264E-2</v>
      </c>
      <c r="L59" s="13">
        <f t="shared" si="10"/>
        <v>6.2568399917887527E-2</v>
      </c>
    </row>
    <row r="60" spans="1:12">
      <c r="A60" s="2">
        <v>40</v>
      </c>
      <c r="B60" s="10" t="s">
        <v>57</v>
      </c>
      <c r="C60" s="10"/>
      <c r="D60" s="10"/>
      <c r="E60" s="2"/>
      <c r="F60" s="14">
        <f t="shared" ref="F60:L60" si="11">F59/$F59</f>
        <v>1</v>
      </c>
      <c r="G60" s="14">
        <f t="shared" si="11"/>
        <v>0.5848509119202886</v>
      </c>
      <c r="H60" s="14">
        <f t="shared" si="11"/>
        <v>2.0854828766398983</v>
      </c>
      <c r="I60" s="14">
        <f t="shared" si="11"/>
        <v>1.5551947638919323</v>
      </c>
      <c r="J60" s="14">
        <f t="shared" si="11"/>
        <v>0.70385567139380001</v>
      </c>
      <c r="K60" s="14">
        <f t="shared" si="11"/>
        <v>0.88354200855699117</v>
      </c>
      <c r="L60" s="14">
        <f t="shared" si="11"/>
        <v>1.0142353885978899</v>
      </c>
    </row>
    <row r="61" spans="1:12">
      <c r="A61" s="2">
        <v>41</v>
      </c>
      <c r="B61" s="10" t="s">
        <v>58</v>
      </c>
      <c r="C61" s="10"/>
      <c r="D61" s="6"/>
      <c r="E61" s="5"/>
      <c r="F61" s="11">
        <f>SUM(G61:Q61)</f>
        <v>36312000</v>
      </c>
      <c r="G61" s="11">
        <v>17994156.655468687</v>
      </c>
      <c r="H61" s="11">
        <v>3510098.4125546087</v>
      </c>
      <c r="I61" s="11">
        <v>9017921.9310277924</v>
      </c>
      <c r="J61" s="11">
        <v>4260096.8933754787</v>
      </c>
      <c r="K61" s="11">
        <v>816948.37512555521</v>
      </c>
      <c r="L61" s="11">
        <v>712777.73244787822</v>
      </c>
    </row>
    <row r="62" spans="1:12" ht="40.5" customHeight="1">
      <c r="A62" s="2"/>
      <c r="B62" s="10"/>
      <c r="C62" s="10"/>
      <c r="D62" s="6"/>
      <c r="E62" s="5"/>
      <c r="F62" s="11"/>
      <c r="G62" s="11"/>
      <c r="H62" s="11"/>
      <c r="I62" s="11"/>
      <c r="J62" s="11"/>
      <c r="K62" s="11"/>
      <c r="L62" s="11"/>
    </row>
    <row r="63" spans="1:12">
      <c r="A63" s="7"/>
      <c r="B63" s="10"/>
      <c r="C63" s="10"/>
      <c r="D63" s="6"/>
      <c r="E63" s="5"/>
      <c r="F63" s="11"/>
      <c r="G63" s="11"/>
      <c r="H63" s="11"/>
      <c r="L63" s="15"/>
    </row>
    <row r="64" spans="1:12">
      <c r="A64" s="7" t="s">
        <v>150</v>
      </c>
      <c r="B64" s="10"/>
      <c r="C64" s="10"/>
      <c r="D64" s="6"/>
      <c r="E64" s="5"/>
      <c r="F64" s="11"/>
      <c r="G64" s="11"/>
      <c r="H64" s="11"/>
      <c r="I64" t="s">
        <v>144</v>
      </c>
      <c r="L64" s="15" t="s">
        <v>143</v>
      </c>
    </row>
    <row r="65" spans="1:12">
      <c r="A65" s="2"/>
      <c r="B65" s="10"/>
      <c r="C65" s="10"/>
      <c r="D65" s="6"/>
      <c r="E65" s="5"/>
      <c r="F65" s="11"/>
      <c r="G65" s="11"/>
      <c r="H65" s="11"/>
      <c r="I65" s="11"/>
    </row>
    <row r="66" spans="1:12">
      <c r="A66" s="2"/>
      <c r="B66" s="10" t="s">
        <v>0</v>
      </c>
      <c r="C66" s="10"/>
      <c r="D66" s="10"/>
      <c r="F66" s="10" t="str">
        <f>$F$2</f>
        <v>AVISTA UTILITIES</v>
      </c>
      <c r="G66" s="10"/>
      <c r="H66" s="10"/>
      <c r="J66" s="2" t="str">
        <f>$J$2</f>
        <v>Washington Jurisdiction</v>
      </c>
      <c r="K66" s="10"/>
      <c r="L66" s="6"/>
    </row>
    <row r="67" spans="1:12">
      <c r="A67" s="2"/>
      <c r="B67" s="10" t="str">
        <f>$B$3</f>
        <v>Scenario: Company Base Case UE-12_____</v>
      </c>
      <c r="C67" s="10"/>
      <c r="D67" s="10"/>
      <c r="F67" s="4" t="s">
        <v>59</v>
      </c>
      <c r="G67" s="10"/>
      <c r="H67" s="10"/>
      <c r="J67" s="2" t="str">
        <f>$J$3</f>
        <v>Electric Utility</v>
      </c>
      <c r="K67" s="10"/>
      <c r="L67" s="8">
        <f>$L$3</f>
        <v>41001</v>
      </c>
    </row>
    <row r="68" spans="1:12">
      <c r="A68" s="2"/>
      <c r="B68" s="10" t="str">
        <f>$B$4</f>
        <v>Load Factor Peak Credit Method</v>
      </c>
      <c r="C68" s="10"/>
      <c r="D68" s="10"/>
      <c r="F68" s="10" t="str">
        <f>$F$4</f>
        <v>For the Twelve Months Ended December 31, 2011</v>
      </c>
      <c r="G68" s="10"/>
      <c r="H68" s="10"/>
      <c r="I68" s="10"/>
      <c r="J68" s="10"/>
      <c r="K68" s="10"/>
      <c r="L68" s="9" t="str">
        <f>$L$4</f>
        <v xml:space="preserve"> </v>
      </c>
    </row>
    <row r="69" spans="1:12">
      <c r="A69" s="2"/>
      <c r="B69" s="10" t="str">
        <f>$B$5</f>
        <v>PROPOSED METHOD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1:12" ht="19.5" customHeight="1">
      <c r="A70" s="2"/>
      <c r="B70" s="2" t="s">
        <v>4</v>
      </c>
      <c r="C70" s="2" t="str">
        <f>$C$6</f>
        <v>(c)</v>
      </c>
      <c r="D70" s="2" t="str">
        <f>$D$6</f>
        <v>(d)</v>
      </c>
      <c r="E70" s="2" t="str">
        <f>$E$6</f>
        <v>(e)</v>
      </c>
      <c r="F70" s="2" t="str">
        <f>$F$6</f>
        <v>(f)</v>
      </c>
      <c r="G70" s="2" t="str">
        <f>$G$6</f>
        <v>(g)</v>
      </c>
      <c r="H70" s="2" t="str">
        <f>$H$6</f>
        <v>(h)</v>
      </c>
      <c r="I70" s="2" t="str">
        <f>$I$6</f>
        <v>(i)</v>
      </c>
      <c r="J70" s="2" t="str">
        <f>$J$6</f>
        <v>(j)</v>
      </c>
      <c r="K70" s="2" t="str">
        <f>$K$6</f>
        <v>(k)</v>
      </c>
      <c r="L70" s="2" t="str">
        <f>$L$6</f>
        <v>(l)</v>
      </c>
    </row>
    <row r="71" spans="1:12">
      <c r="A71" s="2"/>
      <c r="B71" s="2" t="s">
        <v>15</v>
      </c>
      <c r="C71" s="2" t="str">
        <f>$C$7</f>
        <v xml:space="preserve"> </v>
      </c>
      <c r="D71" s="2" t="str">
        <f>$D$7</f>
        <v xml:space="preserve"> </v>
      </c>
      <c r="E71" s="2" t="str">
        <f>$E$7</f>
        <v xml:space="preserve"> </v>
      </c>
      <c r="F71" s="2" t="str">
        <f>$F$7</f>
        <v xml:space="preserve"> </v>
      </c>
      <c r="G71" s="2" t="str">
        <f>$G$7</f>
        <v>Residential</v>
      </c>
      <c r="H71" s="2" t="str">
        <f>$H$7</f>
        <v>General</v>
      </c>
      <c r="I71" s="2" t="str">
        <f>$I$7</f>
        <v>Large Gen</v>
      </c>
      <c r="J71" s="2" t="str">
        <f>$J$7</f>
        <v>Extra Large</v>
      </c>
      <c r="K71" s="2" t="str">
        <f>$K$7</f>
        <v>Pumping</v>
      </c>
      <c r="L71" s="2" t="str">
        <f>$L$7</f>
        <v>Street &amp;</v>
      </c>
    </row>
    <row r="72" spans="1:12">
      <c r="A72" s="2"/>
      <c r="B72" s="2" t="s">
        <v>15</v>
      </c>
      <c r="C72" s="2" t="str">
        <f>$C$8</f>
        <v xml:space="preserve"> </v>
      </c>
      <c r="D72" s="2" t="str">
        <f>$D$8</f>
        <v xml:space="preserve"> </v>
      </c>
      <c r="E72" s="2" t="str">
        <f>$E$8</f>
        <v xml:space="preserve"> </v>
      </c>
      <c r="F72" s="2" t="str">
        <f>$F$8</f>
        <v>System</v>
      </c>
      <c r="G72" s="2" t="str">
        <f>$G$8</f>
        <v>Service</v>
      </c>
      <c r="H72" s="2" t="str">
        <f>$H$8</f>
        <v>Service</v>
      </c>
      <c r="I72" s="2" t="str">
        <f>$I$8</f>
        <v>Service</v>
      </c>
      <c r="J72" s="2" t="str">
        <f>$J$8</f>
        <v>Gen Service</v>
      </c>
      <c r="K72" s="2" t="str">
        <f>$K$8</f>
        <v>Service</v>
      </c>
      <c r="L72" s="2" t="str">
        <f>$L$8</f>
        <v>Area Lights</v>
      </c>
    </row>
    <row r="73" spans="1:12">
      <c r="A73" s="2"/>
      <c r="B73" s="7" t="s">
        <v>17</v>
      </c>
      <c r="C73" s="2" t="str">
        <f>$C$9</f>
        <v xml:space="preserve"> </v>
      </c>
      <c r="D73" s="2" t="str">
        <f>$D$9</f>
        <v xml:space="preserve"> </v>
      </c>
      <c r="E73" s="2" t="str">
        <f>$E$9</f>
        <v xml:space="preserve"> </v>
      </c>
      <c r="F73" s="2" t="str">
        <f>$F$9</f>
        <v>Total</v>
      </c>
      <c r="G73" s="2" t="str">
        <f>$G$9</f>
        <v>Sch 1</v>
      </c>
      <c r="H73" s="2" t="str">
        <f>$H$9</f>
        <v>Sch 11-12</v>
      </c>
      <c r="I73" s="2" t="str">
        <f>$I$9</f>
        <v>Sch 21-22</v>
      </c>
      <c r="J73" s="2" t="str">
        <f>$J$9</f>
        <v>Sch 25</v>
      </c>
      <c r="K73" s="2" t="str">
        <f>$K$9</f>
        <v>Sch 31-32</v>
      </c>
      <c r="L73" s="2" t="str">
        <f>$L$9</f>
        <v>Sch 41-49</v>
      </c>
    </row>
    <row r="74" spans="1:12">
      <c r="A74" s="2"/>
      <c r="B74" s="21" t="s">
        <v>60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1:12">
      <c r="A75" s="2">
        <v>1</v>
      </c>
      <c r="B75" s="10" t="s">
        <v>61</v>
      </c>
      <c r="C75" s="10"/>
      <c r="D75" s="6"/>
      <c r="E75" s="2"/>
      <c r="F75" s="11">
        <f>SUM(G75:Q75)</f>
        <v>240918278.12114754</v>
      </c>
      <c r="G75" s="11">
        <v>101913780.95230061</v>
      </c>
      <c r="H75" s="11">
        <v>24294181.258644108</v>
      </c>
      <c r="I75" s="11">
        <v>68235324.548808545</v>
      </c>
      <c r="J75" s="11">
        <v>40599139.48409988</v>
      </c>
      <c r="K75" s="11">
        <v>4931424.8224471966</v>
      </c>
      <c r="L75" s="11">
        <v>944427.05484716711</v>
      </c>
    </row>
    <row r="76" spans="1:12">
      <c r="A76" s="2">
        <v>2</v>
      </c>
      <c r="B76" s="10" t="s">
        <v>62</v>
      </c>
      <c r="C76" s="10"/>
      <c r="D76" s="6"/>
      <c r="E76" s="2"/>
      <c r="F76" s="11">
        <f>SUM(G76:Q76)</f>
        <v>40174229.259825356</v>
      </c>
      <c r="G76" s="11">
        <v>14487825.827315643</v>
      </c>
      <c r="H76" s="11">
        <v>5308678.7820594721</v>
      </c>
      <c r="I76" s="11">
        <v>13348719.253376253</v>
      </c>
      <c r="J76" s="11">
        <v>6078603.8877871782</v>
      </c>
      <c r="K76" s="11">
        <v>791732.85956266033</v>
      </c>
      <c r="L76" s="11">
        <v>158668.6497241563</v>
      </c>
    </row>
    <row r="77" spans="1:12">
      <c r="A77" s="2">
        <v>3</v>
      </c>
      <c r="B77" s="10" t="s">
        <v>63</v>
      </c>
      <c r="C77" s="10"/>
      <c r="D77" s="6"/>
      <c r="E77" s="2"/>
      <c r="F77" s="11">
        <f>SUM(G77:Q77)</f>
        <v>102674619.98502882</v>
      </c>
      <c r="G77" s="11">
        <v>47730300.281424589</v>
      </c>
      <c r="H77" s="11">
        <v>17374694.230093006</v>
      </c>
      <c r="I77" s="11">
        <v>27567762.54713273</v>
      </c>
      <c r="J77" s="11">
        <v>3602094.3802538589</v>
      </c>
      <c r="K77" s="11">
        <v>2248630.2028163732</v>
      </c>
      <c r="L77" s="11">
        <v>4151138.3433082583</v>
      </c>
    </row>
    <row r="78" spans="1:12">
      <c r="A78" s="2">
        <v>4</v>
      </c>
      <c r="B78" s="10" t="s">
        <v>64</v>
      </c>
      <c r="C78" s="10"/>
      <c r="D78" s="6"/>
      <c r="E78" s="2"/>
      <c r="F78" s="11">
        <f>SUM(G78:Q78)</f>
        <v>71337872.633998305</v>
      </c>
      <c r="G78" s="11">
        <v>34327092.938959144</v>
      </c>
      <c r="H78" s="11">
        <v>8536445.7292034179</v>
      </c>
      <c r="I78" s="11">
        <v>17769193.650682479</v>
      </c>
      <c r="J78" s="11">
        <v>7910162.2478590747</v>
      </c>
      <c r="K78" s="11">
        <v>1467212.1151737669</v>
      </c>
      <c r="L78" s="11">
        <v>1327765.9521204161</v>
      </c>
    </row>
    <row r="79" spans="1:12">
      <c r="A79" s="2">
        <v>5</v>
      </c>
      <c r="B79" s="10" t="s">
        <v>65</v>
      </c>
      <c r="C79" s="10"/>
      <c r="D79" s="6"/>
      <c r="E79" s="2"/>
      <c r="F79" s="12">
        <f>SUM(F75:F78)</f>
        <v>455105000</v>
      </c>
      <c r="G79" s="12">
        <f t="shared" ref="G79:L79" si="12">SUM(G75:G78)</f>
        <v>198459000</v>
      </c>
      <c r="H79" s="12">
        <f t="shared" si="12"/>
        <v>55514000</v>
      </c>
      <c r="I79" s="12">
        <f t="shared" si="12"/>
        <v>126921000</v>
      </c>
      <c r="J79" s="12">
        <f t="shared" si="12"/>
        <v>58189999.999999993</v>
      </c>
      <c r="K79" s="12">
        <f t="shared" si="12"/>
        <v>9438999.9999999963</v>
      </c>
      <c r="L79" s="12">
        <f t="shared" si="12"/>
        <v>6581999.9999999981</v>
      </c>
    </row>
    <row r="80" spans="1:12">
      <c r="A80" s="2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1:12">
      <c r="A81" s="2"/>
      <c r="B81" s="10" t="s">
        <v>66</v>
      </c>
      <c r="C81" s="10"/>
      <c r="D81" s="6"/>
      <c r="E81" s="2"/>
      <c r="F81" s="11"/>
      <c r="G81" s="11"/>
      <c r="H81" s="11"/>
      <c r="I81" s="11"/>
      <c r="J81" s="11"/>
      <c r="K81" s="11"/>
      <c r="L81" s="11"/>
    </row>
    <row r="82" spans="1:12">
      <c r="A82" s="2">
        <v>6</v>
      </c>
      <c r="B82" s="10" t="s">
        <v>61</v>
      </c>
      <c r="C82" s="10"/>
      <c r="D82" s="6"/>
      <c r="E82" s="2"/>
      <c r="F82" s="16">
        <v>4.3215155171947309E-2</v>
      </c>
      <c r="G82" s="16">
        <v>4.264021127183551E-2</v>
      </c>
      <c r="H82" s="16">
        <v>4.9623287642231312E-2</v>
      </c>
      <c r="I82" s="16">
        <v>4.6047372411733553E-2</v>
      </c>
      <c r="J82" s="16">
        <v>3.8183557557970399E-2</v>
      </c>
      <c r="K82" s="16">
        <v>3.9706032412494117E-2</v>
      </c>
      <c r="L82" s="16">
        <v>3.6483288468898006E-2</v>
      </c>
    </row>
    <row r="83" spans="1:12">
      <c r="A83" s="2">
        <v>7</v>
      </c>
      <c r="B83" s="10" t="s">
        <v>62</v>
      </c>
      <c r="C83" s="10"/>
      <c r="D83" s="10"/>
      <c r="E83" s="2"/>
      <c r="F83" s="16">
        <v>7.2063255844112863E-3</v>
      </c>
      <c r="G83" s="16">
        <v>6.0616331606363448E-3</v>
      </c>
      <c r="H83" s="16">
        <v>1.0843505751345909E-2</v>
      </c>
      <c r="I83" s="16">
        <v>9.0081413218782297E-3</v>
      </c>
      <c r="J83" s="16">
        <v>5.7169369688814297E-3</v>
      </c>
      <c r="K83" s="16">
        <v>6.3747439565004652E-3</v>
      </c>
      <c r="L83" s="16">
        <v>6.1293819243601602E-3</v>
      </c>
    </row>
    <row r="84" spans="1:12">
      <c r="A84" s="2">
        <v>8</v>
      </c>
      <c r="B84" s="10" t="s">
        <v>63</v>
      </c>
      <c r="C84" s="10"/>
      <c r="D84" s="10"/>
      <c r="E84" s="2"/>
      <c r="F84" s="16">
        <v>1.841744706743469E-2</v>
      </c>
      <c r="G84" s="16">
        <v>1.997011659316866E-2</v>
      </c>
      <c r="H84" s="16">
        <v>3.5489545430511124E-2</v>
      </c>
      <c r="I84" s="16">
        <v>1.8603605052952395E-2</v>
      </c>
      <c r="J84" s="16">
        <v>3.3877756978452946E-3</v>
      </c>
      <c r="K84" s="16">
        <v>1.8105149511826742E-2</v>
      </c>
      <c r="L84" s="16">
        <v>0.1603587877707788</v>
      </c>
    </row>
    <row r="85" spans="1:12">
      <c r="A85" s="2">
        <v>9</v>
      </c>
      <c r="B85" s="10" t="s">
        <v>64</v>
      </c>
      <c r="C85" s="10"/>
      <c r="D85" s="10"/>
      <c r="E85" s="2"/>
      <c r="F85" s="16">
        <v>1.2796360905271795E-2</v>
      </c>
      <c r="G85" s="16">
        <v>1.4362282329121151E-2</v>
      </c>
      <c r="H85" s="16">
        <v>1.743654158799177E-2</v>
      </c>
      <c r="I85" s="16">
        <v>1.1991218374053654E-2</v>
      </c>
      <c r="J85" s="16">
        <v>7.4395206233940194E-3</v>
      </c>
      <c r="K85" s="16">
        <v>1.1813456333332846E-2</v>
      </c>
      <c r="L85" s="16">
        <v>5.1291699027225787E-2</v>
      </c>
    </row>
    <row r="86" spans="1:12">
      <c r="A86" s="2">
        <v>10</v>
      </c>
      <c r="B86" s="10" t="s">
        <v>67</v>
      </c>
      <c r="C86" s="10"/>
      <c r="D86" s="10"/>
      <c r="E86" s="10"/>
      <c r="F86" s="17">
        <f>SUM(F82:F85)</f>
        <v>8.1635288729065072E-2</v>
      </c>
      <c r="G86" s="17">
        <f t="shared" ref="G86:L86" si="13">SUM(G82:G85)</f>
        <v>8.3034243354761672E-2</v>
      </c>
      <c r="H86" s="17">
        <f t="shared" si="13"/>
        <v>0.11339288041208011</v>
      </c>
      <c r="I86" s="17">
        <f t="shared" si="13"/>
        <v>8.5650337160617818E-2</v>
      </c>
      <c r="J86" s="17">
        <f t="shared" si="13"/>
        <v>5.4727790848091151E-2</v>
      </c>
      <c r="K86" s="17">
        <f t="shared" si="13"/>
        <v>7.5999382214154171E-2</v>
      </c>
      <c r="L86" s="17">
        <f t="shared" si="13"/>
        <v>0.25426315719126275</v>
      </c>
    </row>
    <row r="87" spans="1:12" ht="6" customHeight="1">
      <c r="A87" s="2"/>
    </row>
    <row r="88" spans="1:12">
      <c r="A88" s="2"/>
      <c r="B88" s="21" t="s">
        <v>68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>
      <c r="A89" s="2">
        <v>11</v>
      </c>
      <c r="B89" s="10" t="s">
        <v>61</v>
      </c>
      <c r="C89" s="10"/>
      <c r="D89" s="10"/>
      <c r="E89" s="10"/>
      <c r="F89" s="11">
        <f>SUM(G89:Q89)</f>
        <v>241252886.24167338</v>
      </c>
      <c r="G89" s="11">
        <v>109713940.14760733</v>
      </c>
      <c r="H89" s="11">
        <v>20485999.261420365</v>
      </c>
      <c r="I89" s="11">
        <v>62310890.297681309</v>
      </c>
      <c r="J89" s="11">
        <v>42768148.910932705</v>
      </c>
      <c r="K89" s="11">
        <v>5031777.3410342569</v>
      </c>
      <c r="L89" s="11">
        <v>942130.28299743542</v>
      </c>
    </row>
    <row r="90" spans="1:12">
      <c r="A90" s="2">
        <v>12</v>
      </c>
      <c r="B90" s="10" t="s">
        <v>62</v>
      </c>
      <c r="F90" s="11">
        <f>SUM(G90:Q90)</f>
        <v>40339700.476955794</v>
      </c>
      <c r="G90" s="11">
        <v>18345179.420019843</v>
      </c>
      <c r="H90" s="11">
        <v>3425447.4093586421</v>
      </c>
      <c r="I90" s="11">
        <v>10418953.697171234</v>
      </c>
      <c r="J90" s="11">
        <v>7151227.6760602444</v>
      </c>
      <c r="K90" s="11">
        <v>841359.42979235819</v>
      </c>
      <c r="L90" s="11">
        <v>157532.84455347274</v>
      </c>
    </row>
    <row r="91" spans="1:12">
      <c r="A91" s="2">
        <v>13</v>
      </c>
      <c r="B91" s="10" t="s">
        <v>63</v>
      </c>
      <c r="F91" s="11">
        <f>SUM(G91:Q91)</f>
        <v>101908815.01927502</v>
      </c>
      <c r="G91" s="11">
        <v>58155387.701725066</v>
      </c>
      <c r="H91" s="11">
        <v>11736491.580080222</v>
      </c>
      <c r="I91" s="11">
        <v>21366278.978607532</v>
      </c>
      <c r="J91" s="11">
        <v>4142290.7225024002</v>
      </c>
      <c r="K91" s="11">
        <v>2383822.9406058863</v>
      </c>
      <c r="L91" s="11">
        <v>4124543.0957539189</v>
      </c>
    </row>
    <row r="92" spans="1:12">
      <c r="A92" s="2">
        <v>14</v>
      </c>
      <c r="B92" s="10" t="s">
        <v>64</v>
      </c>
      <c r="F92" s="11">
        <f>SUM(G92:Q92)</f>
        <v>71603598.262095943</v>
      </c>
      <c r="G92" s="11">
        <v>37408800.652535915</v>
      </c>
      <c r="H92" s="11">
        <v>7031185.8079867885</v>
      </c>
      <c r="I92" s="11">
        <v>15959298.686365601</v>
      </c>
      <c r="J92" s="11">
        <v>8378169.9752913797</v>
      </c>
      <c r="K92" s="11">
        <v>1502529.4260010356</v>
      </c>
      <c r="L92" s="11">
        <v>1323613.7139152128</v>
      </c>
    </row>
    <row r="93" spans="1:12">
      <c r="A93" s="2">
        <v>15</v>
      </c>
      <c r="B93" s="10" t="s">
        <v>69</v>
      </c>
      <c r="C93" s="10"/>
      <c r="D93" s="10"/>
      <c r="E93" s="10"/>
      <c r="F93" s="12">
        <f>SUM(F89:F92)</f>
        <v>455105000.00000012</v>
      </c>
      <c r="G93" s="12">
        <f>SUM(G89:G92)</f>
        <v>223623307.92188814</v>
      </c>
      <c r="H93" s="12">
        <f t="shared" ref="H93:L93" si="14">SUM(H89:H92)</f>
        <v>42679124.058846019</v>
      </c>
      <c r="I93" s="12">
        <f t="shared" si="14"/>
        <v>110055421.65982568</v>
      </c>
      <c r="J93" s="12">
        <f t="shared" si="14"/>
        <v>62439837.284786731</v>
      </c>
      <c r="K93" s="12">
        <f t="shared" si="14"/>
        <v>9759489.1374335364</v>
      </c>
      <c r="L93" s="12">
        <f t="shared" si="14"/>
        <v>6547819.9372200398</v>
      </c>
    </row>
    <row r="94" spans="1:12">
      <c r="A94" s="2"/>
      <c r="B94" s="10"/>
    </row>
    <row r="95" spans="1:12">
      <c r="A95" s="2"/>
      <c r="B95" s="10" t="s">
        <v>66</v>
      </c>
    </row>
    <row r="96" spans="1:12">
      <c r="A96" s="2">
        <v>16</v>
      </c>
      <c r="B96" s="10" t="s">
        <v>61</v>
      </c>
      <c r="C96" s="10"/>
      <c r="D96" s="10"/>
      <c r="E96" s="10"/>
      <c r="F96" s="16">
        <v>4.3275176113337262E-2</v>
      </c>
      <c r="G96" s="16">
        <v>4.5903758487275369E-2</v>
      </c>
      <c r="H96" s="16">
        <v>4.1844696191450821E-2</v>
      </c>
      <c r="I96" s="16">
        <v>4.2049375302547841E-2</v>
      </c>
      <c r="J96" s="16">
        <v>4.0223514496606674E-2</v>
      </c>
      <c r="K96" s="16">
        <v>4.0514034257631421E-2</v>
      </c>
      <c r="L96" s="16">
        <v>3.6394563998849265E-2</v>
      </c>
    </row>
    <row r="97" spans="1:12">
      <c r="A97" s="2">
        <v>17</v>
      </c>
      <c r="B97" s="10" t="s">
        <v>62</v>
      </c>
      <c r="C97" s="10"/>
      <c r="D97" s="10"/>
      <c r="E97" s="10"/>
      <c r="F97" s="16">
        <v>7.2360072855285427E-3</v>
      </c>
      <c r="G97" s="16">
        <v>7.6755304236577485E-3</v>
      </c>
      <c r="H97" s="16">
        <v>6.9968178918340266E-3</v>
      </c>
      <c r="I97" s="16">
        <v>7.0310421208750465E-3</v>
      </c>
      <c r="J97" s="16">
        <v>6.7257414085324964E-3</v>
      </c>
      <c r="K97" s="16">
        <v>6.7743189833957265E-3</v>
      </c>
      <c r="L97" s="16">
        <v>6.0855056848201777E-3</v>
      </c>
    </row>
    <row r="98" spans="1:12">
      <c r="A98" s="2">
        <v>18</v>
      </c>
      <c r="B98" s="10" t="s">
        <v>63</v>
      </c>
      <c r="C98" s="10"/>
      <c r="D98" s="10"/>
      <c r="E98" s="10"/>
      <c r="F98" s="16">
        <v>1.8280079406149893E-2</v>
      </c>
      <c r="G98" s="16">
        <v>2.4331920521697442E-2</v>
      </c>
      <c r="H98" s="16">
        <v>2.3972954321385988E-2</v>
      </c>
      <c r="I98" s="16">
        <v>1.4418646231794235E-2</v>
      </c>
      <c r="J98" s="16">
        <v>3.8958312475184695E-3</v>
      </c>
      <c r="K98" s="16">
        <v>1.9193672083268963E-2</v>
      </c>
      <c r="L98" s="16">
        <v>0.15933141134880227</v>
      </c>
    </row>
    <row r="99" spans="1:12">
      <c r="A99" s="2">
        <v>19</v>
      </c>
      <c r="B99" s="10" t="s">
        <v>64</v>
      </c>
      <c r="C99" s="10"/>
      <c r="D99" s="10"/>
      <c r="E99" s="10"/>
      <c r="F99" s="16">
        <v>1.2844025924053095E-2</v>
      </c>
      <c r="G99" s="16">
        <v>1.5651653273433982E-2</v>
      </c>
      <c r="H99" s="16">
        <v>1.4361898106426501E-2</v>
      </c>
      <c r="I99" s="16">
        <v>1.0769843550982256E-2</v>
      </c>
      <c r="J99" s="16">
        <v>7.8796826619265108E-3</v>
      </c>
      <c r="K99" s="16">
        <v>1.2097818427234498E-2</v>
      </c>
      <c r="L99" s="16">
        <v>5.1131297751706918E-2</v>
      </c>
    </row>
    <row r="100" spans="1:12">
      <c r="A100" s="2">
        <v>20</v>
      </c>
      <c r="B100" s="10" t="s">
        <v>70</v>
      </c>
      <c r="C100" s="10"/>
      <c r="D100" s="10"/>
      <c r="E100" s="10"/>
      <c r="F100" s="19">
        <f>SUM(F96:F99)</f>
        <v>8.1635288729068792E-2</v>
      </c>
      <c r="G100" s="19">
        <f t="shared" ref="G100:L100" si="15">SUM(G96:G99)</f>
        <v>9.3562862706064537E-2</v>
      </c>
      <c r="H100" s="19">
        <f t="shared" si="15"/>
        <v>8.7176366511097336E-2</v>
      </c>
      <c r="I100" s="19">
        <f t="shared" si="15"/>
        <v>7.4268907206199386E-2</v>
      </c>
      <c r="J100" s="19">
        <f t="shared" si="15"/>
        <v>5.8724769814584146E-2</v>
      </c>
      <c r="K100" s="19">
        <f t="shared" si="15"/>
        <v>7.8579843751530612E-2</v>
      </c>
      <c r="L100" s="19">
        <f t="shared" si="15"/>
        <v>0.25294277878417865</v>
      </c>
    </row>
    <row r="101" spans="1:12" ht="6" customHeight="1">
      <c r="A101" s="2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1:12">
      <c r="A102" s="2">
        <v>21</v>
      </c>
      <c r="B102" s="21" t="s">
        <v>71</v>
      </c>
      <c r="F102" s="22">
        <f>F79/F93</f>
        <v>0.99999999999999978</v>
      </c>
      <c r="G102" s="22">
        <f t="shared" ref="G102:L102" si="16">G79/G93</f>
        <v>0.88747010248735758</v>
      </c>
      <c r="H102" s="22">
        <f t="shared" si="16"/>
        <v>1.3007296008103926</v>
      </c>
      <c r="I102" s="22">
        <f t="shared" si="16"/>
        <v>1.1532462289073295</v>
      </c>
      <c r="J102" s="22">
        <f t="shared" si="16"/>
        <v>0.93193708584788071</v>
      </c>
      <c r="K102" s="22">
        <f t="shared" si="16"/>
        <v>0.96716127935382701</v>
      </c>
      <c r="L102" s="22">
        <f t="shared" si="16"/>
        <v>1.0052200676114607</v>
      </c>
    </row>
    <row r="103" spans="1:12" ht="6" customHeight="1" thickBot="1">
      <c r="A103" s="2"/>
    </row>
    <row r="104" spans="1:12" ht="6" customHeight="1" thickTop="1">
      <c r="A104" s="2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</row>
    <row r="105" spans="1:12">
      <c r="A105" s="2"/>
      <c r="B105" s="21" t="s">
        <v>72</v>
      </c>
    </row>
    <row r="106" spans="1:12">
      <c r="A106" s="2">
        <v>22</v>
      </c>
      <c r="B106" s="10" t="s">
        <v>61</v>
      </c>
      <c r="C106" s="10"/>
      <c r="D106" s="10"/>
      <c r="E106" s="2"/>
      <c r="F106" s="11">
        <f>SUM(G106:Q106)</f>
        <v>254921997.23832935</v>
      </c>
      <c r="G106" s="11">
        <v>107445159.03198394</v>
      </c>
      <c r="H106" s="11">
        <v>25776088.809442457</v>
      </c>
      <c r="I106" s="11">
        <v>72247080.569638073</v>
      </c>
      <c r="J106" s="11">
        <v>43272167.449049227</v>
      </c>
      <c r="K106" s="11">
        <v>5197244.7847826779</v>
      </c>
      <c r="L106" s="11">
        <v>984256.59343296336</v>
      </c>
    </row>
    <row r="107" spans="1:12">
      <c r="A107" s="2">
        <v>23</v>
      </c>
      <c r="B107" s="10" t="s">
        <v>62</v>
      </c>
      <c r="C107" s="10"/>
      <c r="D107" s="6"/>
      <c r="E107" s="2"/>
      <c r="F107" s="11">
        <f>SUM(G107:Q107)</f>
        <v>47112753.961489812</v>
      </c>
      <c r="G107" s="11">
        <v>17229297.285358094</v>
      </c>
      <c r="H107" s="11">
        <v>6042650.7429107586</v>
      </c>
      <c r="I107" s="11">
        <v>15336076.1798955</v>
      </c>
      <c r="J107" s="11">
        <v>7402846.6044997498</v>
      </c>
      <c r="K107" s="11">
        <v>923465.68094855279</v>
      </c>
      <c r="L107" s="11">
        <v>178417.46787715773</v>
      </c>
    </row>
    <row r="108" spans="1:12">
      <c r="A108" s="2">
        <v>24</v>
      </c>
      <c r="B108" s="10" t="s">
        <v>63</v>
      </c>
      <c r="C108" s="10"/>
      <c r="D108" s="6"/>
      <c r="E108" s="2"/>
      <c r="F108" s="11">
        <f>SUM(G108:Q108)</f>
        <v>117974415.55761662</v>
      </c>
      <c r="G108" s="11">
        <v>55138093.734955423</v>
      </c>
      <c r="H108" s="11">
        <v>19571880.624413852</v>
      </c>
      <c r="I108" s="11">
        <v>31774550.518050272</v>
      </c>
      <c r="J108" s="11">
        <v>4268919.8375465814</v>
      </c>
      <c r="K108" s="11">
        <v>2607481.3046871121</v>
      </c>
      <c r="L108" s="11">
        <v>4613489.5379633782</v>
      </c>
    </row>
    <row r="109" spans="1:12">
      <c r="A109" s="2">
        <v>25</v>
      </c>
      <c r="B109" s="10" t="s">
        <v>64</v>
      </c>
      <c r="C109" s="10"/>
      <c r="D109" s="6"/>
      <c r="E109" s="2"/>
      <c r="F109" s="11">
        <f>SUM(G109:Q109)</f>
        <v>76078833.242564216</v>
      </c>
      <c r="G109" s="11">
        <v>36513449.947702542</v>
      </c>
      <c r="H109" s="11">
        <v>9122379.8232329302</v>
      </c>
      <c r="I109" s="11">
        <v>18995292.732416149</v>
      </c>
      <c r="J109" s="11">
        <v>8487066.10890444</v>
      </c>
      <c r="K109" s="11">
        <v>1560808.2295816534</v>
      </c>
      <c r="L109" s="11">
        <v>1399836.4007264976</v>
      </c>
    </row>
    <row r="110" spans="1:12">
      <c r="A110" s="2">
        <v>26</v>
      </c>
      <c r="B110" s="10" t="s">
        <v>73</v>
      </c>
      <c r="C110" s="10"/>
      <c r="D110" s="6"/>
      <c r="E110" s="2"/>
      <c r="F110" s="12">
        <f>SUM(F106:F109)</f>
        <v>496088000</v>
      </c>
      <c r="G110" s="12">
        <f t="shared" ref="G110:L110" si="17">SUM(G106:G109)</f>
        <v>216326000</v>
      </c>
      <c r="H110" s="12">
        <f t="shared" si="17"/>
        <v>60513000</v>
      </c>
      <c r="I110" s="12">
        <f t="shared" si="17"/>
        <v>138353000</v>
      </c>
      <c r="J110" s="12">
        <f t="shared" si="17"/>
        <v>63431000</v>
      </c>
      <c r="K110" s="12">
        <f t="shared" si="17"/>
        <v>10288999.999999996</v>
      </c>
      <c r="L110" s="12">
        <f t="shared" si="17"/>
        <v>7175999.9999999963</v>
      </c>
    </row>
    <row r="111" spans="1:12">
      <c r="A111" s="2"/>
    </row>
    <row r="112" spans="1:12">
      <c r="A112" s="2"/>
      <c r="B112" s="10" t="s">
        <v>66</v>
      </c>
      <c r="C112" s="10"/>
      <c r="D112" s="6"/>
      <c r="E112" s="2"/>
      <c r="F112" s="11"/>
      <c r="G112" s="11"/>
      <c r="H112" s="11"/>
      <c r="I112" s="11"/>
      <c r="J112" s="11"/>
      <c r="K112" s="11"/>
      <c r="L112" s="11"/>
    </row>
    <row r="113" spans="1:12">
      <c r="A113" s="2">
        <v>27</v>
      </c>
      <c r="B113" s="10" t="s">
        <v>61</v>
      </c>
      <c r="C113" s="10"/>
      <c r="D113" s="6"/>
      <c r="E113" s="2"/>
      <c r="F113" s="16">
        <v>4.5727097808068363E-2</v>
      </c>
      <c r="G113" s="16">
        <v>4.4954511926155141E-2</v>
      </c>
      <c r="H113" s="16">
        <v>5.2650231578705638E-2</v>
      </c>
      <c r="I113" s="16">
        <v>4.8754633273137005E-2</v>
      </c>
      <c r="J113" s="16">
        <v>4.0697544761903147E-2</v>
      </c>
      <c r="K113" s="16">
        <v>4.1846317709420308E-2</v>
      </c>
      <c r="L113" s="16">
        <v>3.8021906553111884E-2</v>
      </c>
    </row>
    <row r="114" spans="1:12">
      <c r="A114" s="2">
        <v>28</v>
      </c>
      <c r="B114" s="10" t="s">
        <v>62</v>
      </c>
      <c r="C114" s="10"/>
      <c r="D114" s="6"/>
      <c r="E114" s="2"/>
      <c r="F114" s="16">
        <v>8.4509360970932545E-3</v>
      </c>
      <c r="G114" s="16">
        <v>7.2086509738734875E-3</v>
      </c>
      <c r="H114" s="16">
        <v>1.2342716667198305E-2</v>
      </c>
      <c r="I114" s="16">
        <v>1.0349273134697721E-2</v>
      </c>
      <c r="J114" s="16">
        <v>6.9623894251858408E-3</v>
      </c>
      <c r="K114" s="16">
        <v>7.435408544132137E-3</v>
      </c>
      <c r="L114" s="16">
        <v>6.8922802613972716E-3</v>
      </c>
    </row>
    <row r="115" spans="1:12">
      <c r="A115" s="2">
        <v>29</v>
      </c>
      <c r="B115" s="10" t="s">
        <v>63</v>
      </c>
      <c r="C115" s="10"/>
      <c r="D115" s="6"/>
      <c r="E115" s="2"/>
      <c r="F115" s="16">
        <v>2.1161875779630503E-2</v>
      </c>
      <c r="G115" s="16">
        <v>2.3069499963750437E-2</v>
      </c>
      <c r="H115" s="16">
        <v>3.9977517726765638E-2</v>
      </c>
      <c r="I115" s="16">
        <v>2.1442479692076879E-2</v>
      </c>
      <c r="J115" s="16">
        <v>4.0149261387956098E-3</v>
      </c>
      <c r="K115" s="16">
        <v>2.0994487582495738E-2</v>
      </c>
      <c r="L115" s="16">
        <v>0.17821944934540093</v>
      </c>
    </row>
    <row r="116" spans="1:12">
      <c r="A116" s="2">
        <v>30</v>
      </c>
      <c r="B116" s="10" t="s">
        <v>64</v>
      </c>
      <c r="C116" s="10"/>
      <c r="D116" s="6"/>
      <c r="E116" s="2"/>
      <c r="F116" s="16">
        <v>1.3646779354054832E-2</v>
      </c>
      <c r="G116" s="16">
        <v>1.5277043060175868E-2</v>
      </c>
      <c r="H116" s="16">
        <v>1.8633370399708617E-2</v>
      </c>
      <c r="I116" s="16">
        <v>1.2818629123597172E-2</v>
      </c>
      <c r="J116" s="16">
        <v>7.9820996549586701E-3</v>
      </c>
      <c r="K116" s="16">
        <v>1.2567058078501262E-2</v>
      </c>
      <c r="L116" s="16">
        <v>5.4075785900937867E-2</v>
      </c>
    </row>
    <row r="117" spans="1:12">
      <c r="A117" s="2">
        <v>31</v>
      </c>
      <c r="B117" s="10" t="s">
        <v>74</v>
      </c>
      <c r="C117" s="10"/>
      <c r="D117" s="6"/>
      <c r="E117" s="2"/>
      <c r="F117" s="19">
        <f>SUM(F113:F116)</f>
        <v>8.8986689038846961E-2</v>
      </c>
      <c r="G117" s="19">
        <f t="shared" ref="G117:L117" si="18">SUM(G113:G116)</f>
        <v>9.0509705923954936E-2</v>
      </c>
      <c r="H117" s="19">
        <f t="shared" si="18"/>
        <v>0.12360383637237821</v>
      </c>
      <c r="I117" s="19">
        <f t="shared" si="18"/>
        <v>9.3365015223508777E-2</v>
      </c>
      <c r="J117" s="19">
        <f t="shared" si="18"/>
        <v>5.9656959980843263E-2</v>
      </c>
      <c r="K117" s="19">
        <f t="shared" si="18"/>
        <v>8.2843271914549446E-2</v>
      </c>
      <c r="L117" s="19">
        <f t="shared" si="18"/>
        <v>0.27720942206084798</v>
      </c>
    </row>
    <row r="118" spans="1:12" ht="6" customHeight="1">
      <c r="A118" s="2"/>
    </row>
    <row r="119" spans="1:12">
      <c r="A119" s="2"/>
      <c r="B119" s="21" t="s">
        <v>75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1:12">
      <c r="A120" s="2">
        <v>32</v>
      </c>
      <c r="B120" s="10" t="s">
        <v>61</v>
      </c>
      <c r="C120" s="10"/>
      <c r="D120" s="10"/>
      <c r="E120" s="2"/>
      <c r="F120" s="11">
        <f>SUM(G120:Q120)</f>
        <v>255080554.44401658</v>
      </c>
      <c r="G120" s="11">
        <v>116002312.4243772</v>
      </c>
      <c r="H120" s="11">
        <v>21660176.30441168</v>
      </c>
      <c r="I120" s="11">
        <v>65882305.876792036</v>
      </c>
      <c r="J120" s="11">
        <v>45219451.284892157</v>
      </c>
      <c r="K120" s="11">
        <v>5320179.0618335325</v>
      </c>
      <c r="L120" s="11">
        <v>996129.49170998135</v>
      </c>
    </row>
    <row r="121" spans="1:12">
      <c r="A121" s="2">
        <v>33</v>
      </c>
      <c r="B121" s="10" t="s">
        <v>62</v>
      </c>
      <c r="C121" s="10"/>
      <c r="D121" s="6"/>
      <c r="E121" s="2"/>
      <c r="F121" s="11">
        <f>SUM(G121:Q121)</f>
        <v>47191164.054372899</v>
      </c>
      <c r="G121" s="11">
        <v>21461001.479463477</v>
      </c>
      <c r="H121" s="11">
        <v>4007239.7351342253</v>
      </c>
      <c r="I121" s="11">
        <v>12188552.403332749</v>
      </c>
      <c r="J121" s="11">
        <v>8365822.1171948109</v>
      </c>
      <c r="K121" s="11">
        <v>984259.43699572806</v>
      </c>
      <c r="L121" s="11">
        <v>184288.88225190842</v>
      </c>
    </row>
    <row r="122" spans="1:12">
      <c r="A122" s="2">
        <v>34</v>
      </c>
      <c r="B122" s="10" t="s">
        <v>63</v>
      </c>
      <c r="C122" s="10"/>
      <c r="D122" s="6"/>
      <c r="E122" s="2"/>
      <c r="F122" s="11">
        <f>SUM(G122:Q122)</f>
        <v>117443084.28482497</v>
      </c>
      <c r="G122" s="11">
        <v>66574920.849752873</v>
      </c>
      <c r="H122" s="11">
        <v>13478067.668519599</v>
      </c>
      <c r="I122" s="11">
        <v>25112134.496209942</v>
      </c>
      <c r="J122" s="11">
        <v>4753894.956800933</v>
      </c>
      <c r="K122" s="11">
        <v>2773095.6979946513</v>
      </c>
      <c r="L122" s="11">
        <v>4750970.615546979</v>
      </c>
    </row>
    <row r="123" spans="1:12">
      <c r="A123" s="2">
        <v>35</v>
      </c>
      <c r="B123" s="10" t="s">
        <v>64</v>
      </c>
      <c r="C123" s="10"/>
      <c r="D123" s="6"/>
      <c r="E123" s="2"/>
      <c r="F123" s="11">
        <f>SUM(G123:Q123)</f>
        <v>76373197.216785491</v>
      </c>
      <c r="G123" s="11">
        <v>39894232.949088588</v>
      </c>
      <c r="H123" s="11">
        <v>7495483.2784843203</v>
      </c>
      <c r="I123" s="11">
        <v>17050875.227335095</v>
      </c>
      <c r="J123" s="11">
        <v>8907232.0479751863</v>
      </c>
      <c r="K123" s="11">
        <v>1604072.7946873507</v>
      </c>
      <c r="L123" s="11">
        <v>1421300.9192149532</v>
      </c>
    </row>
    <row r="124" spans="1:12">
      <c r="A124" s="2">
        <v>36</v>
      </c>
      <c r="B124" s="10" t="s">
        <v>76</v>
      </c>
      <c r="C124" s="10"/>
      <c r="D124" s="6"/>
      <c r="E124" s="2"/>
      <c r="F124" s="12">
        <f>SUM(F120:F123)</f>
        <v>496087999.99999994</v>
      </c>
      <c r="G124" s="12">
        <f>SUM(G120:G123)</f>
        <v>243932467.70268214</v>
      </c>
      <c r="H124" s="12">
        <f t="shared" ref="H124:L124" si="19">SUM(H120:H123)</f>
        <v>46640966.986549824</v>
      </c>
      <c r="I124" s="12">
        <f t="shared" si="19"/>
        <v>120233868.00366983</v>
      </c>
      <c r="J124" s="12">
        <f t="shared" si="19"/>
        <v>67246400.406863078</v>
      </c>
      <c r="K124" s="12">
        <f t="shared" si="19"/>
        <v>10681606.991511263</v>
      </c>
      <c r="L124" s="12">
        <f t="shared" si="19"/>
        <v>7352689.9087238219</v>
      </c>
    </row>
    <row r="125" spans="1:12">
      <c r="A125" s="2"/>
    </row>
    <row r="126" spans="1:12">
      <c r="A126" s="2"/>
      <c r="B126" s="10" t="s">
        <v>66</v>
      </c>
      <c r="C126" s="10"/>
      <c r="D126" s="6"/>
      <c r="E126" s="2"/>
      <c r="F126" s="11"/>
      <c r="G126" s="11"/>
      <c r="H126" s="11"/>
      <c r="I126" s="11"/>
      <c r="J126" s="11"/>
      <c r="K126" s="11"/>
      <c r="L126" s="11"/>
    </row>
    <row r="127" spans="1:12">
      <c r="A127" s="2">
        <v>37</v>
      </c>
      <c r="B127" s="10" t="s">
        <v>61</v>
      </c>
      <c r="C127" s="10"/>
      <c r="D127" s="6"/>
      <c r="E127" s="2"/>
      <c r="F127" s="16">
        <v>4.5755539295785408E-2</v>
      </c>
      <c r="G127" s="16">
        <v>4.8534781690731235E-2</v>
      </c>
      <c r="H127" s="16">
        <v>4.4243069881304262E-2</v>
      </c>
      <c r="I127" s="16">
        <v>4.4459480395412823E-2</v>
      </c>
      <c r="J127" s="16">
        <v>4.2528968416996472E-2</v>
      </c>
      <c r="K127" s="16">
        <v>4.2836139630048412E-2</v>
      </c>
      <c r="L127" s="16">
        <v>3.8480557510408346E-2</v>
      </c>
    </row>
    <row r="128" spans="1:12">
      <c r="A128" s="2">
        <v>38</v>
      </c>
      <c r="B128" s="10" t="s">
        <v>62</v>
      </c>
      <c r="C128" s="10"/>
      <c r="D128" s="6"/>
      <c r="E128" s="2"/>
      <c r="F128" s="16">
        <v>8.4650010503941175E-3</v>
      </c>
      <c r="G128" s="16">
        <v>8.9791746379991356E-3</v>
      </c>
      <c r="H128" s="16">
        <v>8.1851867289082173E-3</v>
      </c>
      <c r="I128" s="16">
        <v>8.2252237442606724E-3</v>
      </c>
      <c r="J128" s="16">
        <v>7.8680694810478215E-3</v>
      </c>
      <c r="K128" s="16">
        <v>7.9248976745552036E-3</v>
      </c>
      <c r="L128" s="16">
        <v>7.1190934422089213E-3</v>
      </c>
    </row>
    <row r="129" spans="1:12">
      <c r="A129" s="2">
        <v>39</v>
      </c>
      <c r="B129" s="10" t="s">
        <v>63</v>
      </c>
      <c r="C129" s="10"/>
      <c r="D129" s="6"/>
      <c r="E129" s="2"/>
      <c r="F129" s="16">
        <v>2.106656726431071E-2</v>
      </c>
      <c r="G129" s="16">
        <v>2.7854610671032187E-2</v>
      </c>
      <c r="H129" s="16">
        <v>2.7530297138061863E-2</v>
      </c>
      <c r="I129" s="16">
        <v>1.6946468956462391E-2</v>
      </c>
      <c r="J129" s="16">
        <v>4.4710460372847016E-3</v>
      </c>
      <c r="K129" s="16">
        <v>2.2327954218489481E-2</v>
      </c>
      <c r="L129" s="16">
        <v>0.18353035375750415</v>
      </c>
    </row>
    <row r="130" spans="1:12">
      <c r="A130" s="2">
        <v>40</v>
      </c>
      <c r="B130" s="10" t="s">
        <v>64</v>
      </c>
      <c r="C130" s="10"/>
      <c r="D130" s="6"/>
      <c r="E130" s="2"/>
      <c r="F130" s="16">
        <v>1.3699581428360736E-2</v>
      </c>
      <c r="G130" s="16">
        <v>1.6691545594536773E-2</v>
      </c>
      <c r="H130" s="16">
        <v>1.5310271985948025E-2</v>
      </c>
      <c r="I130" s="16">
        <v>1.1506474201313234E-2</v>
      </c>
      <c r="J130" s="16">
        <v>8.3772664127341571E-3</v>
      </c>
      <c r="K130" s="16">
        <v>1.2915408562641218E-2</v>
      </c>
      <c r="L130" s="16">
        <v>5.4904961871534187E-2</v>
      </c>
    </row>
    <row r="131" spans="1:12">
      <c r="A131" s="2">
        <v>41</v>
      </c>
      <c r="B131" s="10" t="s">
        <v>77</v>
      </c>
      <c r="C131" s="10"/>
      <c r="D131" s="6"/>
      <c r="E131" s="2"/>
      <c r="F131" s="19">
        <f>SUM(F127:F130)</f>
        <v>8.8986689038850972E-2</v>
      </c>
      <c r="G131" s="19">
        <f t="shared" ref="G131:L131" si="20">SUM(G127:G130)</f>
        <v>0.10206011259429933</v>
      </c>
      <c r="H131" s="19">
        <f t="shared" si="20"/>
        <v>9.5268825734222379E-2</v>
      </c>
      <c r="I131" s="19">
        <f t="shared" si="20"/>
        <v>8.1137647297449114E-2</v>
      </c>
      <c r="J131" s="19">
        <f t="shared" si="20"/>
        <v>6.3245350348063153E-2</v>
      </c>
      <c r="K131" s="19">
        <f t="shared" si="20"/>
        <v>8.6004400085734303E-2</v>
      </c>
      <c r="L131" s="19">
        <f t="shared" si="20"/>
        <v>0.28403496658165561</v>
      </c>
    </row>
    <row r="132" spans="1:12" ht="6" customHeight="1">
      <c r="A132" s="2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1:12">
      <c r="A133" s="2">
        <v>42</v>
      </c>
      <c r="B133" s="21" t="s">
        <v>78</v>
      </c>
      <c r="C133" s="10"/>
      <c r="D133" s="10"/>
      <c r="E133" s="10"/>
      <c r="F133" s="22">
        <f>F110/F124</f>
        <v>1.0000000000000002</v>
      </c>
      <c r="G133" s="22">
        <f t="shared" ref="G133:L133" si="21">G110/G124</f>
        <v>0.88682741595378611</v>
      </c>
      <c r="H133" s="22">
        <f t="shared" si="21"/>
        <v>1.2974216425969587</v>
      </c>
      <c r="I133" s="22">
        <f t="shared" si="21"/>
        <v>1.1506990692154822</v>
      </c>
      <c r="J133" s="22">
        <f t="shared" si="21"/>
        <v>0.94326238454729716</v>
      </c>
      <c r="K133" s="22">
        <f t="shared" si="21"/>
        <v>0.96324457623059212</v>
      </c>
      <c r="L133" s="22">
        <f t="shared" si="21"/>
        <v>0.97596935122829176</v>
      </c>
    </row>
    <row r="134" spans="1:12" ht="6" customHeight="1">
      <c r="A134" s="2"/>
      <c r="B134" s="21"/>
      <c r="C134" s="10"/>
      <c r="D134" s="10"/>
      <c r="E134" s="10"/>
      <c r="F134" s="22"/>
      <c r="G134" s="22"/>
      <c r="H134" s="22"/>
      <c r="I134" s="22"/>
      <c r="J134" s="22"/>
      <c r="K134" s="22"/>
      <c r="L134" s="22"/>
    </row>
    <row r="135" spans="1:12">
      <c r="A135" s="2">
        <v>43</v>
      </c>
      <c r="B135" s="21" t="s">
        <v>79</v>
      </c>
      <c r="C135" s="10"/>
      <c r="D135" s="10"/>
      <c r="E135" s="10"/>
      <c r="F135" s="24">
        <f>F79/F124</f>
        <v>0.91738764090242064</v>
      </c>
      <c r="G135" s="24">
        <f t="shared" ref="G135:L135" si="22">G79/G124</f>
        <v>0.81358173378499321</v>
      </c>
      <c r="H135" s="24">
        <f t="shared" si="22"/>
        <v>1.1902411889532427</v>
      </c>
      <c r="I135" s="24">
        <f t="shared" si="22"/>
        <v>1.0556177066192869</v>
      </c>
      <c r="J135" s="24">
        <f t="shared" si="22"/>
        <v>0.86532512741100109</v>
      </c>
      <c r="K135" s="24">
        <f t="shared" si="22"/>
        <v>0.88366853484697816</v>
      </c>
      <c r="L135" s="24">
        <f t="shared" si="22"/>
        <v>0.89518259054969596</v>
      </c>
    </row>
    <row r="136" spans="1:12" ht="6" customHeight="1">
      <c r="A136" s="2"/>
      <c r="B136" s="21"/>
      <c r="C136" s="10"/>
      <c r="D136" s="10"/>
      <c r="E136" s="10"/>
      <c r="F136" s="24"/>
      <c r="G136" s="24"/>
      <c r="H136" s="24"/>
      <c r="I136" s="24"/>
      <c r="J136" s="24"/>
      <c r="K136" s="24"/>
      <c r="L136" s="24"/>
    </row>
    <row r="137" spans="1:12">
      <c r="A137" s="2">
        <v>44</v>
      </c>
      <c r="B137" s="21" t="s">
        <v>145</v>
      </c>
      <c r="C137" s="10"/>
      <c r="D137" s="10"/>
      <c r="E137" s="10"/>
      <c r="F137" s="32">
        <f>SUM(G137:L137)</f>
        <v>40983000</v>
      </c>
      <c r="G137" s="32">
        <f t="shared" ref="G137:L137" si="23">ROUND(G124-G79,-3)</f>
        <v>45473000</v>
      </c>
      <c r="H137" s="32">
        <f t="shared" si="23"/>
        <v>-8873000</v>
      </c>
      <c r="I137" s="32">
        <f t="shared" si="23"/>
        <v>-6687000</v>
      </c>
      <c r="J137" s="32">
        <f t="shared" si="23"/>
        <v>9056000</v>
      </c>
      <c r="K137" s="32">
        <f t="shared" si="23"/>
        <v>1243000</v>
      </c>
      <c r="L137" s="32">
        <f t="shared" si="23"/>
        <v>771000</v>
      </c>
    </row>
    <row r="138" spans="1:12" ht="13.5" customHeight="1"/>
    <row r="139" spans="1:12">
      <c r="A139" s="7" t="str">
        <f>$A$64</f>
        <v>File:  WA 2012 Elec Case / Elec COS Base Case PROPOSED METHOD/ Sumcost Exhibits</v>
      </c>
      <c r="B139" s="10"/>
      <c r="C139" s="10"/>
      <c r="D139" s="6"/>
      <c r="E139" s="5"/>
      <c r="F139" s="11"/>
      <c r="G139" s="11"/>
      <c r="H139" s="11"/>
      <c r="I139" t="str">
        <f>$I$64</f>
        <v>Exhibit No.__(TLK-4)</v>
      </c>
      <c r="L139" s="15" t="s">
        <v>142</v>
      </c>
    </row>
    <row r="140" spans="1:12">
      <c r="A140" s="2"/>
      <c r="B140" s="10" t="s">
        <v>0</v>
      </c>
      <c r="C140" s="10"/>
      <c r="D140" s="10"/>
      <c r="F140" s="10" t="str">
        <f>$F$2</f>
        <v>AVISTA UTILITIES</v>
      </c>
      <c r="G140" s="10"/>
      <c r="H140" s="10"/>
      <c r="J140" s="2" t="str">
        <f>$J$2</f>
        <v>Washington Jurisdiction</v>
      </c>
      <c r="K140" s="10"/>
      <c r="L140" s="6"/>
    </row>
    <row r="141" spans="1:12">
      <c r="A141" s="2"/>
      <c r="B141" s="10" t="str">
        <f>$B$3</f>
        <v>Scenario: Company Base Case UE-12_____</v>
      </c>
      <c r="C141" s="10"/>
      <c r="D141" s="10"/>
      <c r="F141" s="4" t="s">
        <v>80</v>
      </c>
      <c r="G141" s="10"/>
      <c r="H141" s="10"/>
      <c r="J141" s="2" t="str">
        <f>$J$3</f>
        <v>Electric Utility</v>
      </c>
      <c r="K141" s="10"/>
      <c r="L141" s="8">
        <f>$L$3</f>
        <v>41001</v>
      </c>
    </row>
    <row r="142" spans="1:12" ht="12.75" customHeight="1">
      <c r="A142" s="2"/>
      <c r="B142" s="10" t="str">
        <f>$B$4</f>
        <v>Load Factor Peak Credit Method</v>
      </c>
      <c r="C142" s="10"/>
      <c r="D142" s="10"/>
      <c r="F142" s="10" t="str">
        <f>$F$4</f>
        <v>For the Twelve Months Ended December 31, 2011</v>
      </c>
      <c r="G142" s="10"/>
      <c r="H142" s="10"/>
      <c r="I142" s="10"/>
      <c r="J142" s="10"/>
      <c r="K142" s="10"/>
      <c r="L142" s="9" t="str">
        <f>$L$4</f>
        <v xml:space="preserve"> </v>
      </c>
    </row>
    <row r="143" spans="1:12" ht="12.75" customHeight="1">
      <c r="A143" s="2"/>
      <c r="B143" s="10" t="str">
        <f>$B$5</f>
        <v>PROPOSED METHOD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</row>
    <row r="144" spans="1:12" ht="39" customHeight="1">
      <c r="A144" s="2"/>
      <c r="B144" s="2" t="s">
        <v>4</v>
      </c>
      <c r="C144" s="2" t="str">
        <f>$C$6</f>
        <v>(c)</v>
      </c>
      <c r="D144" s="2" t="str">
        <f>$D$6</f>
        <v>(d)</v>
      </c>
      <c r="E144" s="2" t="str">
        <f>$E$6</f>
        <v>(e)</v>
      </c>
      <c r="F144" s="2" t="str">
        <f>$F$6</f>
        <v>(f)</v>
      </c>
      <c r="G144" s="2" t="str">
        <f>$G$6</f>
        <v>(g)</v>
      </c>
      <c r="H144" s="2" t="str">
        <f>$H$6</f>
        <v>(h)</v>
      </c>
      <c r="I144" s="2" t="str">
        <f>$I$6</f>
        <v>(i)</v>
      </c>
      <c r="J144" s="2" t="str">
        <f>$J$6</f>
        <v>(j)</v>
      </c>
      <c r="K144" s="2" t="str">
        <f>$K$6</f>
        <v>(k)</v>
      </c>
      <c r="L144" s="2" t="str">
        <f>$L$6</f>
        <v>(l)</v>
      </c>
    </row>
    <row r="145" spans="1:12">
      <c r="A145" s="2"/>
      <c r="B145" s="2" t="s">
        <v>15</v>
      </c>
      <c r="C145" s="2" t="str">
        <f>$C$7</f>
        <v xml:space="preserve"> </v>
      </c>
      <c r="D145" s="2" t="str">
        <f>$D$7</f>
        <v xml:space="preserve"> </v>
      </c>
      <c r="E145" s="2" t="str">
        <f>$E$7</f>
        <v xml:space="preserve"> </v>
      </c>
      <c r="F145" s="2" t="str">
        <f>$F$7</f>
        <v xml:space="preserve"> </v>
      </c>
      <c r="G145" s="2" t="str">
        <f>$G$7</f>
        <v>Residential</v>
      </c>
      <c r="H145" s="2" t="str">
        <f>$H$7</f>
        <v>General</v>
      </c>
      <c r="I145" s="2" t="str">
        <f>$I$7</f>
        <v>Large Gen</v>
      </c>
      <c r="J145" s="2" t="str">
        <f>$J$7</f>
        <v>Extra Large</v>
      </c>
      <c r="K145" s="2" t="str">
        <f>$K$7</f>
        <v>Pumping</v>
      </c>
      <c r="L145" s="2" t="str">
        <f>$L$7</f>
        <v>Street &amp;</v>
      </c>
    </row>
    <row r="146" spans="1:12">
      <c r="A146" s="2"/>
      <c r="B146" s="2" t="s">
        <v>15</v>
      </c>
      <c r="C146" s="2" t="str">
        <f>$C$8</f>
        <v xml:space="preserve"> </v>
      </c>
      <c r="D146" s="2" t="str">
        <f>$D$8</f>
        <v xml:space="preserve"> </v>
      </c>
      <c r="E146" s="2" t="str">
        <f>$E$8</f>
        <v xml:space="preserve"> </v>
      </c>
      <c r="F146" s="2" t="str">
        <f>$F$8</f>
        <v>System</v>
      </c>
      <c r="G146" s="2" t="str">
        <f>$G$8</f>
        <v>Service</v>
      </c>
      <c r="H146" s="2" t="str">
        <f>$H$8</f>
        <v>Service</v>
      </c>
      <c r="I146" s="2" t="str">
        <f>$I$8</f>
        <v>Service</v>
      </c>
      <c r="J146" s="2" t="str">
        <f>$J$8</f>
        <v>Gen Service</v>
      </c>
      <c r="K146" s="2" t="str">
        <f>$K$8</f>
        <v>Service</v>
      </c>
      <c r="L146" s="2" t="str">
        <f>$L$8</f>
        <v>Area Lights</v>
      </c>
    </row>
    <row r="147" spans="1:12">
      <c r="A147" s="2"/>
      <c r="B147" s="7" t="s">
        <v>17</v>
      </c>
      <c r="C147" s="2" t="str">
        <f>$C$9</f>
        <v xml:space="preserve"> </v>
      </c>
      <c r="D147" s="2" t="str">
        <f>$D$9</f>
        <v xml:space="preserve"> </v>
      </c>
      <c r="E147" s="2" t="str">
        <f>$E$9</f>
        <v xml:space="preserve"> </v>
      </c>
      <c r="F147" s="2" t="str">
        <f>$F$9</f>
        <v>Total</v>
      </c>
      <c r="G147" s="2" t="str">
        <f>$G$9</f>
        <v>Sch 1</v>
      </c>
      <c r="H147" s="2" t="str">
        <f>$H$9</f>
        <v>Sch 11-12</v>
      </c>
      <c r="I147" s="2" t="str">
        <f>$I$9</f>
        <v>Sch 21-22</v>
      </c>
      <c r="J147" s="2" t="str">
        <f>$J$9</f>
        <v>Sch 25</v>
      </c>
      <c r="K147" s="2" t="str">
        <f>$K$9</f>
        <v>Sch 31-32</v>
      </c>
      <c r="L147" s="2" t="str">
        <f>$L$9</f>
        <v>Sch 41-49</v>
      </c>
    </row>
    <row r="148" spans="1:12">
      <c r="A148" s="2"/>
      <c r="B148" s="21" t="s">
        <v>81</v>
      </c>
      <c r="C148" s="10"/>
      <c r="D148" s="10"/>
      <c r="E148" s="10"/>
      <c r="F148" s="10"/>
      <c r="G148" s="10"/>
      <c r="H148" s="10"/>
      <c r="I148" s="10"/>
      <c r="J148" s="10"/>
      <c r="K148" s="10"/>
      <c r="L148" s="10"/>
    </row>
    <row r="149" spans="1:12">
      <c r="A149" s="2">
        <v>1</v>
      </c>
      <c r="B149" s="10" t="s">
        <v>82</v>
      </c>
      <c r="C149" s="10"/>
      <c r="D149" s="6"/>
      <c r="E149" s="2"/>
      <c r="F149" s="11">
        <f>SUM(G149:Q149)</f>
        <v>216272542.87693605</v>
      </c>
      <c r="G149" s="11">
        <v>84948599.640185744</v>
      </c>
      <c r="H149" s="11">
        <v>23459003.316961069</v>
      </c>
      <c r="I149" s="11">
        <v>64336719.913973376</v>
      </c>
      <c r="J149" s="11">
        <v>37796298.425452836</v>
      </c>
      <c r="K149" s="11">
        <v>4720194.9101708364</v>
      </c>
      <c r="L149" s="11">
        <v>1011726.6701922097</v>
      </c>
    </row>
    <row r="150" spans="1:12">
      <c r="A150" s="2">
        <v>2</v>
      </c>
      <c r="B150" s="10" t="s">
        <v>83</v>
      </c>
      <c r="C150" s="10"/>
      <c r="D150" s="6"/>
      <c r="E150" s="2"/>
      <c r="F150" s="11">
        <f>SUM(G150:Q150)</f>
        <v>200625614.71229833</v>
      </c>
      <c r="G150" s="11">
        <v>87022547.241814032</v>
      </c>
      <c r="H150" s="11">
        <v>25409142.547786981</v>
      </c>
      <c r="I150" s="11">
        <v>61045910.736249544</v>
      </c>
      <c r="J150" s="11">
        <v>20292734.827352904</v>
      </c>
      <c r="K150" s="11">
        <v>4115374.3691284079</v>
      </c>
      <c r="L150" s="11">
        <v>2739904.9899664447</v>
      </c>
    </row>
    <row r="151" spans="1:12">
      <c r="A151" s="2">
        <v>3</v>
      </c>
      <c r="B151" s="10" t="s">
        <v>84</v>
      </c>
      <c r="C151" s="10"/>
      <c r="D151" s="6"/>
      <c r="E151" s="2"/>
      <c r="F151" s="11">
        <f>SUM(G151:Q151)</f>
        <v>38206842.410764746</v>
      </c>
      <c r="G151" s="11">
        <v>26487853.118000053</v>
      </c>
      <c r="H151" s="11">
        <v>6645854.1352519095</v>
      </c>
      <c r="I151" s="11">
        <v>1538369.3497769753</v>
      </c>
      <c r="J151" s="11">
        <v>100966.74719404736</v>
      </c>
      <c r="K151" s="11">
        <v>603430.720700579</v>
      </c>
      <c r="L151" s="11">
        <v>2830368.3398411884</v>
      </c>
    </row>
    <row r="152" spans="1:12">
      <c r="A152" s="2">
        <v>4</v>
      </c>
      <c r="B152" s="10" t="s">
        <v>65</v>
      </c>
      <c r="C152" s="10"/>
      <c r="D152" s="6"/>
      <c r="E152" s="2"/>
      <c r="F152" s="12">
        <f t="shared" ref="F152:L152" si="24">SUM(F149:F151)</f>
        <v>455104999.99999911</v>
      </c>
      <c r="G152" s="12">
        <f t="shared" si="24"/>
        <v>198458999.99999985</v>
      </c>
      <c r="H152" s="12">
        <f t="shared" si="24"/>
        <v>55513999.999999955</v>
      </c>
      <c r="I152" s="12">
        <f t="shared" si="24"/>
        <v>126920999.9999999</v>
      </c>
      <c r="J152" s="12">
        <f t="shared" si="24"/>
        <v>58189999.999999784</v>
      </c>
      <c r="K152" s="12">
        <f t="shared" si="24"/>
        <v>9438999.999999823</v>
      </c>
      <c r="L152" s="12">
        <f t="shared" si="24"/>
        <v>6581999.9999998426</v>
      </c>
    </row>
    <row r="153" spans="1:12">
      <c r="A153" s="2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</row>
    <row r="154" spans="1:12">
      <c r="A154" s="2"/>
      <c r="B154" s="10" t="s">
        <v>85</v>
      </c>
      <c r="C154" s="10"/>
      <c r="D154" s="6"/>
      <c r="E154" s="2"/>
      <c r="F154" s="11"/>
      <c r="G154" s="11"/>
      <c r="H154" s="11"/>
      <c r="I154" s="11"/>
      <c r="J154" s="11"/>
      <c r="K154" s="11"/>
      <c r="L154" s="11"/>
    </row>
    <row r="155" spans="1:12">
      <c r="A155" s="2">
        <v>5</v>
      </c>
      <c r="B155" s="10" t="s">
        <v>82</v>
      </c>
      <c r="C155" s="10" t="s">
        <v>86</v>
      </c>
      <c r="D155" s="6"/>
      <c r="E155" s="2"/>
      <c r="F155" s="16">
        <v>3.879428149971844E-2</v>
      </c>
      <c r="G155" s="16">
        <v>3.5542065087345004E-2</v>
      </c>
      <c r="H155" s="16">
        <v>4.7917353419079101E-2</v>
      </c>
      <c r="I155" s="16">
        <v>4.3416469712971494E-2</v>
      </c>
      <c r="J155" s="16">
        <v>3.5547480925592366E-2</v>
      </c>
      <c r="K155" s="16">
        <v>3.8005286270089908E-2</v>
      </c>
      <c r="L155" s="16">
        <v>3.9083077693356845E-2</v>
      </c>
    </row>
    <row r="156" spans="1:12">
      <c r="A156" s="2">
        <v>6</v>
      </c>
      <c r="B156" s="10" t="s">
        <v>83</v>
      </c>
      <c r="C156" s="10" t="s">
        <v>87</v>
      </c>
      <c r="D156" s="10"/>
      <c r="E156" s="2"/>
      <c r="F156" s="25">
        <v>15.726254405477553</v>
      </c>
      <c r="G156" s="25">
        <v>14.421784450817228</v>
      </c>
      <c r="H156" s="25">
        <v>20.36419767305502</v>
      </c>
      <c r="I156" s="25">
        <v>18.64678237800722</v>
      </c>
      <c r="J156" s="25">
        <v>11.154168880354216</v>
      </c>
      <c r="K156" s="25">
        <v>13.504011029061033</v>
      </c>
      <c r="L156" s="25">
        <v>35.273507775457603</v>
      </c>
    </row>
    <row r="157" spans="1:12">
      <c r="A157" s="2">
        <v>7</v>
      </c>
      <c r="B157" s="10" t="s">
        <v>84</v>
      </c>
      <c r="C157" s="10" t="s">
        <v>88</v>
      </c>
      <c r="D157" s="10"/>
      <c r="E157" s="2"/>
      <c r="F157" s="25">
        <v>13.537455687216321</v>
      </c>
      <c r="G157" s="25">
        <v>10.957297459926529</v>
      </c>
      <c r="H157" s="25">
        <v>19.561818986659965</v>
      </c>
      <c r="I157" s="25">
        <v>47.800682030170442</v>
      </c>
      <c r="J157" s="25">
        <v>382.44979997745213</v>
      </c>
      <c r="K157" s="25">
        <v>20.950273259749991</v>
      </c>
      <c r="L157" s="25">
        <v>716.73039752878913</v>
      </c>
    </row>
    <row r="158" spans="1:12">
      <c r="A158" s="2"/>
      <c r="B158" s="10"/>
      <c r="C158" s="10"/>
      <c r="D158" s="10"/>
      <c r="E158" s="10"/>
      <c r="F158" s="18"/>
      <c r="G158" s="18"/>
      <c r="H158" s="18"/>
      <c r="I158" s="18"/>
      <c r="J158" s="18"/>
      <c r="K158" s="18"/>
      <c r="L158" s="18"/>
    </row>
    <row r="159" spans="1:12">
      <c r="A159" s="2"/>
    </row>
    <row r="160" spans="1:12">
      <c r="A160" s="2"/>
      <c r="B160" s="21" t="s">
        <v>89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</row>
    <row r="161" spans="1:12">
      <c r="A161" s="2">
        <v>8</v>
      </c>
      <c r="B161" s="10" t="s">
        <v>82</v>
      </c>
      <c r="C161" s="10"/>
      <c r="D161" s="10"/>
      <c r="E161" s="10"/>
      <c r="F161" s="11">
        <f>SUM(G161:Q161)</f>
        <v>215951565.20618966</v>
      </c>
      <c r="G161" s="11">
        <v>93131340.312903523</v>
      </c>
      <c r="H161" s="11">
        <v>19076514.22444053</v>
      </c>
      <c r="I161" s="11">
        <v>57571920.483677991</v>
      </c>
      <c r="J161" s="11">
        <v>40323627.915109918</v>
      </c>
      <c r="K161" s="11">
        <v>4839474.5592999971</v>
      </c>
      <c r="L161" s="11">
        <v>1008687.7107577057</v>
      </c>
    </row>
    <row r="162" spans="1:12">
      <c r="A162" s="2">
        <v>9</v>
      </c>
      <c r="B162" s="10" t="s">
        <v>83</v>
      </c>
      <c r="F162" s="11">
        <f>SUM(G162:Q162)</f>
        <v>199910484.14365259</v>
      </c>
      <c r="G162" s="11">
        <v>101569639.37565295</v>
      </c>
      <c r="H162" s="11">
        <v>18190161.506008502</v>
      </c>
      <c r="I162" s="11">
        <v>51114777.093546443</v>
      </c>
      <c r="J162" s="11">
        <v>22012115.675807372</v>
      </c>
      <c r="K162" s="11">
        <v>4301046.8433650071</v>
      </c>
      <c r="L162" s="11">
        <v>2722743.6492722929</v>
      </c>
    </row>
    <row r="163" spans="1:12">
      <c r="A163" s="2">
        <v>10</v>
      </c>
      <c r="B163" s="10" t="s">
        <v>84</v>
      </c>
      <c r="F163" s="11">
        <f>SUM(G163:Q163)</f>
        <v>39242950.65015699</v>
      </c>
      <c r="G163" s="11">
        <v>28922328.233331561</v>
      </c>
      <c r="H163" s="11">
        <v>5412448.3283968233</v>
      </c>
      <c r="I163" s="11">
        <v>1368724.0826010751</v>
      </c>
      <c r="J163" s="11">
        <v>104093.69386926858</v>
      </c>
      <c r="K163" s="11">
        <v>618967.73476837145</v>
      </c>
      <c r="L163" s="11">
        <v>2816388.5771898837</v>
      </c>
    </row>
    <row r="164" spans="1:12">
      <c r="A164" s="2">
        <v>11</v>
      </c>
      <c r="B164" s="10" t="s">
        <v>69</v>
      </c>
      <c r="C164" s="10"/>
      <c r="D164" s="10"/>
      <c r="E164" s="10"/>
      <c r="F164" s="12">
        <f t="shared" ref="F164:L164" si="25">SUM(F161:F163)</f>
        <v>455104999.99999923</v>
      </c>
      <c r="G164" s="26">
        <f t="shared" si="25"/>
        <v>223623307.92188805</v>
      </c>
      <c r="H164" s="26">
        <f t="shared" si="25"/>
        <v>42679124.058845863</v>
      </c>
      <c r="I164" s="26">
        <f t="shared" si="25"/>
        <v>110055421.6598255</v>
      </c>
      <c r="J164" s="26">
        <f t="shared" si="25"/>
        <v>62439837.28478656</v>
      </c>
      <c r="K164" s="26">
        <f t="shared" si="25"/>
        <v>9759489.1374333762</v>
      </c>
      <c r="L164" s="26">
        <f t="shared" si="25"/>
        <v>6547819.9372198824</v>
      </c>
    </row>
    <row r="165" spans="1:12">
      <c r="A165" s="2"/>
      <c r="B165" s="10"/>
    </row>
    <row r="166" spans="1:12">
      <c r="A166" s="2"/>
      <c r="B166" s="10" t="s">
        <v>85</v>
      </c>
      <c r="C166" s="10"/>
      <c r="D166" s="6"/>
    </row>
    <row r="167" spans="1:12">
      <c r="A167" s="2">
        <v>12</v>
      </c>
      <c r="B167" s="10" t="s">
        <v>82</v>
      </c>
      <c r="C167" s="10" t="s">
        <v>86</v>
      </c>
      <c r="D167" s="6"/>
      <c r="E167" s="10"/>
      <c r="F167" s="16">
        <v>3.873670554509924E-2</v>
      </c>
      <c r="G167" s="16">
        <v>3.8965682460844593E-2</v>
      </c>
      <c r="H167" s="16">
        <v>3.8965682460844656E-2</v>
      </c>
      <c r="I167" s="16">
        <v>3.8851367389252364E-2</v>
      </c>
      <c r="J167" s="16">
        <v>3.7924438473524412E-2</v>
      </c>
      <c r="K167" s="16">
        <v>3.8965682460844996E-2</v>
      </c>
      <c r="L167" s="16">
        <v>3.8965682460844968E-2</v>
      </c>
    </row>
    <row r="168" spans="1:12">
      <c r="A168" s="2">
        <v>13</v>
      </c>
      <c r="B168" s="10" t="s">
        <v>83</v>
      </c>
      <c r="C168" s="10" t="s">
        <v>87</v>
      </c>
      <c r="D168" s="10"/>
      <c r="E168" s="10"/>
      <c r="F168" s="25">
        <v>15.6701981273608</v>
      </c>
      <c r="G168" s="25">
        <v>16.832596749352174</v>
      </c>
      <c r="H168" s="25">
        <v>14.578533845307422</v>
      </c>
      <c r="I168" s="25">
        <v>15.61326734695982</v>
      </c>
      <c r="J168" s="25">
        <v>12.099249201783202</v>
      </c>
      <c r="K168" s="25">
        <v>14.1132686360221</v>
      </c>
      <c r="L168" s="25">
        <v>35.052572857411462</v>
      </c>
    </row>
    <row r="169" spans="1:12">
      <c r="A169" s="2">
        <v>14</v>
      </c>
      <c r="B169" s="10" t="s">
        <v>84</v>
      </c>
      <c r="C169" s="10" t="s">
        <v>88</v>
      </c>
      <c r="D169" s="10"/>
      <c r="E169" s="10"/>
      <c r="F169" s="25">
        <v>13.904569756134519</v>
      </c>
      <c r="G169" s="25">
        <v>11.964372962748193</v>
      </c>
      <c r="H169" s="25">
        <v>15.931335885501753</v>
      </c>
      <c r="I169" s="25">
        <v>42.529412503529038</v>
      </c>
      <c r="J169" s="25">
        <v>394.29429495935068</v>
      </c>
      <c r="K169" s="25">
        <v>21.489696724937382</v>
      </c>
      <c r="L169" s="25">
        <v>713.19032088880317</v>
      </c>
    </row>
    <row r="170" spans="1:12">
      <c r="A170" s="2"/>
      <c r="B170" s="10"/>
      <c r="C170" s="10"/>
      <c r="D170" s="10"/>
      <c r="E170" s="10"/>
      <c r="F170" s="20"/>
      <c r="G170" s="20"/>
      <c r="H170" s="20"/>
      <c r="I170" s="20"/>
      <c r="J170" s="20"/>
      <c r="K170" s="20"/>
      <c r="L170" s="20"/>
    </row>
    <row r="171" spans="1:12">
      <c r="A171" s="2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</row>
    <row r="172" spans="1:12">
      <c r="A172" s="2">
        <v>15</v>
      </c>
      <c r="B172" s="21" t="s">
        <v>71</v>
      </c>
      <c r="F172" s="22">
        <f t="shared" ref="F172:L172" si="26">F152/F164</f>
        <v>0.99999999999999978</v>
      </c>
      <c r="G172" s="22">
        <f t="shared" si="26"/>
        <v>0.88747010248735725</v>
      </c>
      <c r="H172" s="22">
        <f t="shared" si="26"/>
        <v>1.3007296008103961</v>
      </c>
      <c r="I172" s="22">
        <f t="shared" si="26"/>
        <v>1.1532462289073304</v>
      </c>
      <c r="J172" s="22">
        <f t="shared" si="26"/>
        <v>0.93193708584787993</v>
      </c>
      <c r="K172" s="22">
        <f t="shared" si="26"/>
        <v>0.96716127935382512</v>
      </c>
      <c r="L172" s="22">
        <f t="shared" si="26"/>
        <v>1.0052200676114611</v>
      </c>
    </row>
    <row r="173" spans="1:12" ht="13.5" thickBot="1">
      <c r="A173" s="2"/>
    </row>
    <row r="174" spans="1:12" ht="13.5" thickTop="1">
      <c r="A174" s="2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</row>
    <row r="175" spans="1:12">
      <c r="A175" s="2"/>
      <c r="B175" s="21" t="s">
        <v>90</v>
      </c>
    </row>
    <row r="176" spans="1:12">
      <c r="A176" s="2">
        <v>16</v>
      </c>
      <c r="B176" s="10" t="s">
        <v>82</v>
      </c>
      <c r="C176" s="10"/>
      <c r="D176" s="10"/>
      <c r="E176" s="2"/>
      <c r="F176" s="11">
        <f>SUM(G176:Q176)</f>
        <v>231853320.04305202</v>
      </c>
      <c r="G176" s="11">
        <v>90754999.499403119</v>
      </c>
      <c r="H176" s="11">
        <v>25165157.299338095</v>
      </c>
      <c r="I176" s="11">
        <v>68919831.989438191</v>
      </c>
      <c r="J176" s="11">
        <v>40912520.599795066</v>
      </c>
      <c r="K176" s="11">
        <v>5036343.4951676661</v>
      </c>
      <c r="L176" s="11">
        <v>1064467.159909877</v>
      </c>
    </row>
    <row r="177" spans="1:12">
      <c r="A177" s="2">
        <v>17</v>
      </c>
      <c r="B177" s="10" t="s">
        <v>83</v>
      </c>
      <c r="C177" s="10"/>
      <c r="D177" s="6"/>
      <c r="E177" s="2"/>
      <c r="F177" s="11">
        <f>SUM(G177:Q177)</f>
        <v>223417489.62229383</v>
      </c>
      <c r="G177" s="11">
        <v>97355871.195366025</v>
      </c>
      <c r="H177" s="11">
        <v>28221816.714089993</v>
      </c>
      <c r="I177" s="11">
        <v>67779852.276108086</v>
      </c>
      <c r="J177" s="11">
        <v>22413666.275473747</v>
      </c>
      <c r="K177" s="11">
        <v>4608043.2733774185</v>
      </c>
      <c r="L177" s="11">
        <v>3038239.887878574</v>
      </c>
    </row>
    <row r="178" spans="1:12">
      <c r="A178" s="2">
        <v>18</v>
      </c>
      <c r="B178" s="10" t="s">
        <v>84</v>
      </c>
      <c r="C178" s="10"/>
      <c r="D178" s="6"/>
      <c r="E178" s="2"/>
      <c r="F178" s="11">
        <f>SUM(G178:Q178)</f>
        <v>40817190.334653512</v>
      </c>
      <c r="G178" s="11">
        <v>28215129.305230729</v>
      </c>
      <c r="H178" s="11">
        <v>7126025.9865719117</v>
      </c>
      <c r="I178" s="11">
        <v>1653315.7344536791</v>
      </c>
      <c r="J178" s="11">
        <v>104813.12473100756</v>
      </c>
      <c r="K178" s="11">
        <v>644613.2314547709</v>
      </c>
      <c r="L178" s="11">
        <v>3073292.9522114173</v>
      </c>
    </row>
    <row r="179" spans="1:12">
      <c r="A179" s="2">
        <v>19</v>
      </c>
      <c r="B179" s="10" t="s">
        <v>73</v>
      </c>
      <c r="C179" s="10"/>
      <c r="D179" s="6"/>
      <c r="E179" s="2"/>
      <c r="F179" s="12">
        <f t="shared" ref="F179:L179" si="27">SUM(F176:F178)</f>
        <v>496087999.99999934</v>
      </c>
      <c r="G179" s="12">
        <f t="shared" si="27"/>
        <v>216325999.99999988</v>
      </c>
      <c r="H179" s="12">
        <f t="shared" si="27"/>
        <v>60513000</v>
      </c>
      <c r="I179" s="12">
        <f t="shared" si="27"/>
        <v>138352999.99999994</v>
      </c>
      <c r="J179" s="12">
        <f t="shared" si="27"/>
        <v>63430999.999999821</v>
      </c>
      <c r="K179" s="12">
        <f t="shared" si="27"/>
        <v>10288999.999999855</v>
      </c>
      <c r="L179" s="12">
        <f t="shared" si="27"/>
        <v>7175999.9999998678</v>
      </c>
    </row>
    <row r="180" spans="1:12">
      <c r="A180" s="2"/>
    </row>
    <row r="181" spans="1:12">
      <c r="A181" s="2"/>
      <c r="B181" s="10" t="s">
        <v>85</v>
      </c>
      <c r="C181" s="10"/>
      <c r="D181" s="6"/>
      <c r="E181" s="2"/>
      <c r="F181" s="11"/>
      <c r="G181" s="11"/>
      <c r="H181" s="11"/>
      <c r="I181" s="11"/>
      <c r="J181" s="11"/>
      <c r="K181" s="11"/>
      <c r="L181" s="11"/>
    </row>
    <row r="182" spans="1:12">
      <c r="A182" s="2">
        <v>20</v>
      </c>
      <c r="B182" s="10" t="s">
        <v>82</v>
      </c>
      <c r="C182" s="10" t="s">
        <v>86</v>
      </c>
      <c r="D182" s="6"/>
      <c r="E182" s="2"/>
      <c r="F182" s="16">
        <v>4.1589111797296387E-2</v>
      </c>
      <c r="G182" s="16">
        <v>3.7971433465323882E-2</v>
      </c>
      <c r="H182" s="16">
        <v>5.1402343052113511E-2</v>
      </c>
      <c r="I182" s="16">
        <v>4.6509299855410177E-2</v>
      </c>
      <c r="J182" s="16">
        <v>3.8478293013469757E-2</v>
      </c>
      <c r="K182" s="16">
        <v>4.0550799263800903E-2</v>
      </c>
      <c r="L182" s="16">
        <v>4.1120446795062618E-2</v>
      </c>
    </row>
    <row r="183" spans="1:12">
      <c r="A183" s="2">
        <v>21</v>
      </c>
      <c r="B183" s="10" t="s">
        <v>83</v>
      </c>
      <c r="C183" s="10" t="s">
        <v>87</v>
      </c>
      <c r="D183" s="6"/>
      <c r="E183" s="2"/>
      <c r="F183" s="25">
        <v>17.512820012897162</v>
      </c>
      <c r="G183" s="25">
        <v>16.134271334296862</v>
      </c>
      <c r="H183" s="25">
        <v>22.618419853310311</v>
      </c>
      <c r="I183" s="25">
        <v>20.703698900761342</v>
      </c>
      <c r="J183" s="25">
        <v>12.319966775870308</v>
      </c>
      <c r="K183" s="25">
        <v>15.120633411355524</v>
      </c>
      <c r="L183" s="25">
        <v>39.11426808639186</v>
      </c>
    </row>
    <row r="184" spans="1:12">
      <c r="A184" s="2">
        <v>22</v>
      </c>
      <c r="B184" s="10" t="s">
        <v>84</v>
      </c>
      <c r="C184" s="10" t="s">
        <v>88</v>
      </c>
      <c r="D184" s="6"/>
      <c r="E184" s="2"/>
      <c r="F184" s="25">
        <v>14.462354661278228</v>
      </c>
      <c r="G184" s="25">
        <v>11.671824186370536</v>
      </c>
      <c r="H184" s="25">
        <v>20.975186575964607</v>
      </c>
      <c r="I184" s="25">
        <v>51.372331182726256</v>
      </c>
      <c r="J184" s="25">
        <v>397.0194118598771</v>
      </c>
      <c r="K184" s="25">
        <v>22.380072612393533</v>
      </c>
      <c r="L184" s="25">
        <v>778.24587293274681</v>
      </c>
    </row>
    <row r="185" spans="1:12">
      <c r="A185" s="2"/>
      <c r="B185" s="27"/>
      <c r="C185" s="27"/>
      <c r="D185" s="28"/>
      <c r="E185" s="29"/>
      <c r="F185" s="20"/>
      <c r="G185" s="20"/>
      <c r="H185" s="20"/>
      <c r="I185" s="20"/>
      <c r="J185" s="20"/>
      <c r="K185" s="20"/>
      <c r="L185" s="20"/>
    </row>
    <row r="186" spans="1:12">
      <c r="A186" s="2"/>
    </row>
    <row r="187" spans="1:12">
      <c r="A187" s="2"/>
      <c r="B187" s="21" t="s">
        <v>91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</row>
    <row r="188" spans="1:12">
      <c r="A188" s="2">
        <v>23</v>
      </c>
      <c r="B188" s="10" t="s">
        <v>82</v>
      </c>
      <c r="C188" s="10"/>
      <c r="D188" s="10"/>
      <c r="E188" s="2"/>
      <c r="F188" s="11">
        <f>SUM(G188:Q188)</f>
        <v>231256759.74305215</v>
      </c>
      <c r="G188" s="11">
        <v>99731863.349663019</v>
      </c>
      <c r="H188" s="11">
        <v>20428529.25156717</v>
      </c>
      <c r="I188" s="11">
        <v>61652231.001558013</v>
      </c>
      <c r="J188" s="11">
        <v>43181495.460934639</v>
      </c>
      <c r="K188" s="11">
        <v>5182463.9676683303</v>
      </c>
      <c r="L188" s="11">
        <v>1080176.7116609863</v>
      </c>
    </row>
    <row r="189" spans="1:12">
      <c r="A189" s="2">
        <v>24</v>
      </c>
      <c r="B189" s="10" t="s">
        <v>83</v>
      </c>
      <c r="C189" s="10"/>
      <c r="D189" s="6"/>
      <c r="E189" s="2"/>
      <c r="F189" s="11">
        <f>SUM(G189:Q189)</f>
        <v>222764534.08215472</v>
      </c>
      <c r="G189" s="11">
        <v>113314737.63458391</v>
      </c>
      <c r="H189" s="11">
        <v>20419486.267410338</v>
      </c>
      <c r="I189" s="11">
        <v>57110575.615923718</v>
      </c>
      <c r="J189" s="11">
        <v>23957284.524631016</v>
      </c>
      <c r="K189" s="11">
        <v>4835496.5721077099</v>
      </c>
      <c r="L189" s="11">
        <v>3126953.4674980375</v>
      </c>
    </row>
    <row r="190" spans="1:12">
      <c r="A190" s="2">
        <v>25</v>
      </c>
      <c r="B190" s="10" t="s">
        <v>84</v>
      </c>
      <c r="C190" s="10"/>
      <c r="D190" s="6"/>
      <c r="E190" s="2"/>
      <c r="F190" s="11">
        <f>SUM(G190:Q190)</f>
        <v>42066706.174792357</v>
      </c>
      <c r="G190" s="11">
        <v>30885866.718435135</v>
      </c>
      <c r="H190" s="11">
        <v>5792951.4675721927</v>
      </c>
      <c r="I190" s="11">
        <v>1471061.3861879641</v>
      </c>
      <c r="J190" s="11">
        <v>107620.42129729877</v>
      </c>
      <c r="K190" s="11">
        <v>663646.45173509675</v>
      </c>
      <c r="L190" s="11">
        <v>3145559.7295646775</v>
      </c>
    </row>
    <row r="191" spans="1:12">
      <c r="A191" s="2">
        <v>26</v>
      </c>
      <c r="B191" s="10" t="s">
        <v>76</v>
      </c>
      <c r="C191" s="10"/>
      <c r="D191" s="6"/>
      <c r="E191" s="2"/>
      <c r="F191" s="12">
        <f t="shared" ref="F191:L191" si="28">SUM(F188:F190)</f>
        <v>496087999.99999923</v>
      </c>
      <c r="G191" s="12">
        <f t="shared" si="28"/>
        <v>243932467.70268205</v>
      </c>
      <c r="H191" s="12">
        <f t="shared" si="28"/>
        <v>46640966.986549698</v>
      </c>
      <c r="I191" s="12">
        <f t="shared" si="28"/>
        <v>120233868.00366971</v>
      </c>
      <c r="J191" s="12">
        <f t="shared" si="28"/>
        <v>67246400.406862959</v>
      </c>
      <c r="K191" s="12">
        <f t="shared" si="28"/>
        <v>10681606.991511136</v>
      </c>
      <c r="L191" s="12">
        <f t="shared" si="28"/>
        <v>7352689.9087237008</v>
      </c>
    </row>
    <row r="192" spans="1:12">
      <c r="A192" s="2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</row>
    <row r="193" spans="1:12">
      <c r="A193" s="2"/>
      <c r="B193" s="10" t="s">
        <v>85</v>
      </c>
      <c r="C193" s="10"/>
      <c r="D193" s="6"/>
      <c r="E193" s="2"/>
      <c r="F193" s="11"/>
      <c r="G193" s="11"/>
      <c r="H193" s="11"/>
      <c r="I193" s="11"/>
      <c r="J193" s="11"/>
      <c r="K193" s="11"/>
      <c r="L193" s="11"/>
    </row>
    <row r="194" spans="1:12">
      <c r="A194" s="2">
        <v>27</v>
      </c>
      <c r="B194" s="10" t="s">
        <v>82</v>
      </c>
      <c r="C194" s="10" t="s">
        <v>86</v>
      </c>
      <c r="D194" s="6"/>
      <c r="E194" s="2"/>
      <c r="F194" s="16">
        <v>4.1482102706350804E-2</v>
      </c>
      <c r="G194" s="16">
        <v>4.172730796587585E-2</v>
      </c>
      <c r="H194" s="16">
        <v>4.1727307965875933E-2</v>
      </c>
      <c r="I194" s="16">
        <v>4.160489101084721E-2</v>
      </c>
      <c r="J194" s="16">
        <v>4.0612267607730339E-2</v>
      </c>
      <c r="K194" s="16">
        <v>4.1727307965876419E-2</v>
      </c>
      <c r="L194" s="16">
        <v>4.1727307965876446E-2</v>
      </c>
    </row>
    <row r="195" spans="1:12">
      <c r="A195" s="2">
        <v>28</v>
      </c>
      <c r="B195" s="10" t="s">
        <v>83</v>
      </c>
      <c r="C195" s="10" t="s">
        <v>87</v>
      </c>
      <c r="D195" s="6"/>
      <c r="E195" s="2"/>
      <c r="F195" s="25">
        <v>17.46163739120442</v>
      </c>
      <c r="G195" s="25">
        <v>18.779049488471511</v>
      </c>
      <c r="H195" s="25">
        <v>16.3652297179935</v>
      </c>
      <c r="I195" s="25">
        <v>17.444714349400183</v>
      </c>
      <c r="J195" s="25">
        <v>13.168436870432858</v>
      </c>
      <c r="K195" s="25">
        <v>15.866988804364565</v>
      </c>
      <c r="L195" s="25">
        <v>40.25636576932434</v>
      </c>
    </row>
    <row r="196" spans="1:12">
      <c r="A196" s="2">
        <v>29</v>
      </c>
      <c r="B196" s="10" t="s">
        <v>84</v>
      </c>
      <c r="C196" s="10" t="s">
        <v>88</v>
      </c>
      <c r="D196" s="6"/>
      <c r="E196" s="2"/>
      <c r="F196" s="25">
        <v>14.90508335197968</v>
      </c>
      <c r="G196" s="25">
        <v>12.776634913894117</v>
      </c>
      <c r="H196" s="25">
        <v>17.051332409789346</v>
      </c>
      <c r="I196" s="25">
        <v>45.70926843948557</v>
      </c>
      <c r="J196" s="25">
        <v>407.65311097461654</v>
      </c>
      <c r="K196" s="25">
        <v>23.040879482522541</v>
      </c>
      <c r="L196" s="25">
        <v>796.54589252080973</v>
      </c>
    </row>
    <row r="197" spans="1:12">
      <c r="A197" s="2"/>
      <c r="B197" s="10"/>
      <c r="C197" s="10"/>
      <c r="D197" s="6"/>
      <c r="E197" s="2"/>
      <c r="F197" s="20"/>
      <c r="G197" s="20"/>
      <c r="H197" s="20"/>
      <c r="I197" s="20"/>
      <c r="J197" s="20"/>
      <c r="K197" s="20"/>
      <c r="L197" s="20"/>
    </row>
    <row r="198" spans="1:12">
      <c r="A198" s="2">
        <v>30</v>
      </c>
      <c r="B198" s="21" t="s">
        <v>78</v>
      </c>
      <c r="C198" s="10"/>
      <c r="D198" s="10"/>
      <c r="E198" s="10"/>
      <c r="F198" s="22">
        <f t="shared" ref="F198:L198" si="29">F179/F191</f>
        <v>1.0000000000000002</v>
      </c>
      <c r="G198" s="22">
        <f t="shared" si="29"/>
        <v>0.886827415953786</v>
      </c>
      <c r="H198" s="22">
        <f t="shared" si="29"/>
        <v>1.2974216425969622</v>
      </c>
      <c r="I198" s="22">
        <f t="shared" si="29"/>
        <v>1.1506990692154826</v>
      </c>
      <c r="J198" s="22">
        <f t="shared" si="29"/>
        <v>0.94326238454729616</v>
      </c>
      <c r="K198" s="22">
        <f t="shared" si="29"/>
        <v>0.96324457623059023</v>
      </c>
      <c r="L198" s="22">
        <f t="shared" si="29"/>
        <v>0.97596935122829032</v>
      </c>
    </row>
    <row r="199" spans="1:12" ht="12" customHeight="1">
      <c r="A199" s="2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</row>
    <row r="200" spans="1:12">
      <c r="A200" s="2">
        <v>31</v>
      </c>
      <c r="B200" s="21" t="s">
        <v>79</v>
      </c>
      <c r="F200" s="24">
        <f>F152/F191</f>
        <v>0.9173876409024202</v>
      </c>
      <c r="G200" s="24">
        <f t="shared" ref="G200:L200" si="30">G152/G191</f>
        <v>0.81358173378499288</v>
      </c>
      <c r="H200" s="24">
        <f t="shared" si="30"/>
        <v>1.1902411889532449</v>
      </c>
      <c r="I200" s="24">
        <f t="shared" si="30"/>
        <v>1.0556177066192871</v>
      </c>
      <c r="J200" s="24">
        <f t="shared" si="30"/>
        <v>0.86532512741099954</v>
      </c>
      <c r="K200" s="24">
        <f t="shared" si="30"/>
        <v>0.8836685348469725</v>
      </c>
      <c r="L200" s="24">
        <f t="shared" si="30"/>
        <v>0.89518259054968952</v>
      </c>
    </row>
    <row r="202" spans="1:12" ht="59.25" customHeight="1">
      <c r="L202" s="15"/>
    </row>
    <row r="203" spans="1:12" ht="12.75" customHeight="1">
      <c r="A203" s="7" t="str">
        <f>$A$64</f>
        <v>File:  WA 2012 Elec Case / Elec COS Base Case PROPOSED METHOD/ Sumcost Exhibits</v>
      </c>
      <c r="B203" s="10"/>
      <c r="C203" s="10"/>
      <c r="D203" s="6"/>
      <c r="E203" s="5"/>
      <c r="F203" s="11"/>
      <c r="G203" s="11"/>
      <c r="H203" s="11"/>
      <c r="I203" t="str">
        <f>$I$64</f>
        <v>Exhibit No.__(TLK-4)</v>
      </c>
      <c r="L203" s="15" t="s">
        <v>141</v>
      </c>
    </row>
    <row r="204" spans="1:12" ht="79.5" customHeight="1">
      <c r="A204" s="2"/>
      <c r="B204" s="10" t="str">
        <f>$B$2</f>
        <v>Sumcost</v>
      </c>
      <c r="C204" s="10"/>
      <c r="D204" s="10"/>
      <c r="F204" s="10" t="str">
        <f>$F$2</f>
        <v>AVISTA UTILITIES</v>
      </c>
      <c r="G204" s="10"/>
      <c r="H204" s="10"/>
      <c r="J204" s="2" t="str">
        <f>$J$2</f>
        <v>Washington Jurisdiction</v>
      </c>
      <c r="K204" s="10"/>
      <c r="L204" s="6"/>
    </row>
    <row r="205" spans="1:12">
      <c r="A205" s="2"/>
      <c r="B205" s="10" t="str">
        <f>$B$3</f>
        <v>Scenario: Company Base Case UE-12_____</v>
      </c>
      <c r="C205" s="10"/>
      <c r="D205" s="10"/>
      <c r="F205" s="4" t="s">
        <v>109</v>
      </c>
      <c r="G205" s="10"/>
      <c r="H205" s="10"/>
      <c r="J205" s="2" t="str">
        <f>$J$3</f>
        <v>Electric Utility</v>
      </c>
      <c r="K205" s="10"/>
      <c r="L205" s="8">
        <f>$L$3</f>
        <v>41001</v>
      </c>
    </row>
    <row r="206" spans="1:12">
      <c r="A206" s="2"/>
      <c r="B206" s="10" t="str">
        <f>$B$4</f>
        <v>Load Factor Peak Credit Method</v>
      </c>
      <c r="C206" s="10"/>
      <c r="D206" s="10"/>
      <c r="F206" s="10" t="str">
        <f>$F$4</f>
        <v>For the Twelve Months Ended December 31, 2011</v>
      </c>
      <c r="G206" s="10"/>
      <c r="H206" s="10"/>
      <c r="I206" s="10"/>
      <c r="J206" s="10"/>
      <c r="K206" s="10"/>
      <c r="L206" s="9" t="str">
        <f>$L$4</f>
        <v xml:space="preserve"> </v>
      </c>
    </row>
    <row r="207" spans="1:12">
      <c r="A207" s="2"/>
      <c r="B207" s="10" t="str">
        <f>$B$5</f>
        <v>PROPOSED METHOD</v>
      </c>
      <c r="C207" s="10"/>
      <c r="D207" s="10"/>
      <c r="E207" s="10"/>
      <c r="F207" s="10"/>
      <c r="G207" s="10"/>
      <c r="H207" s="10"/>
      <c r="I207" s="10"/>
      <c r="J207" s="10"/>
      <c r="K207" s="10"/>
      <c r="L207" s="10"/>
    </row>
    <row r="208" spans="1:12" ht="37.5" customHeight="1">
      <c r="A208" s="2"/>
      <c r="B208" s="2" t="str">
        <f>$B$6</f>
        <v>(b)</v>
      </c>
      <c r="C208" s="2" t="str">
        <f>$C$6</f>
        <v>(c)</v>
      </c>
      <c r="D208" s="2" t="str">
        <f>$D$6</f>
        <v>(d)</v>
      </c>
      <c r="E208" s="2" t="str">
        <f>$E$6</f>
        <v>(e)</v>
      </c>
      <c r="F208" s="2" t="str">
        <f>$F$6</f>
        <v>(f)</v>
      </c>
      <c r="G208" s="2" t="str">
        <f>$G$6</f>
        <v>(g)</v>
      </c>
      <c r="H208" s="2" t="str">
        <f>$H$6</f>
        <v>(h)</v>
      </c>
      <c r="I208" s="2" t="str">
        <f>$I$6</f>
        <v>(i)</v>
      </c>
      <c r="J208" s="2" t="str">
        <f>$J$6</f>
        <v>(j)</v>
      </c>
      <c r="K208" s="2" t="str">
        <f>$K$6</f>
        <v>(k)</v>
      </c>
      <c r="L208" s="2" t="str">
        <f>$L$6</f>
        <v>(l)</v>
      </c>
    </row>
    <row r="209" spans="1:12">
      <c r="A209" s="2"/>
      <c r="B209" s="2" t="str">
        <f>$B$7</f>
        <v xml:space="preserve"> </v>
      </c>
      <c r="C209" s="2" t="str">
        <f>$C$7</f>
        <v xml:space="preserve"> </v>
      </c>
      <c r="D209" s="2" t="str">
        <f>$D$7</f>
        <v xml:space="preserve"> </v>
      </c>
      <c r="E209" s="2" t="str">
        <f>$E$7</f>
        <v xml:space="preserve"> </v>
      </c>
      <c r="F209" s="2" t="str">
        <f>$F$7</f>
        <v xml:space="preserve"> </v>
      </c>
      <c r="G209" s="2" t="str">
        <f>$G$7</f>
        <v>Residential</v>
      </c>
      <c r="H209" s="2" t="str">
        <f>$H$7</f>
        <v>General</v>
      </c>
      <c r="I209" s="2" t="str">
        <f>$I$7</f>
        <v>Large Gen</v>
      </c>
      <c r="J209" s="2" t="str">
        <f>$J$7</f>
        <v>Extra Large</v>
      </c>
      <c r="K209" s="2" t="str">
        <f>$K$7</f>
        <v>Pumping</v>
      </c>
      <c r="L209" s="2" t="str">
        <f>$L$7</f>
        <v>Street &amp;</v>
      </c>
    </row>
    <row r="210" spans="1:12">
      <c r="A210" s="2"/>
      <c r="B210" s="2" t="str">
        <f>$B$8</f>
        <v xml:space="preserve"> </v>
      </c>
      <c r="C210" s="2" t="str">
        <f>$C$8</f>
        <v xml:space="preserve"> </v>
      </c>
      <c r="D210" s="2" t="str">
        <f>$D$8</f>
        <v xml:space="preserve"> </v>
      </c>
      <c r="E210" s="2" t="str">
        <f>$E$8</f>
        <v xml:space="preserve"> </v>
      </c>
      <c r="F210" s="2" t="str">
        <f>$F$8</f>
        <v>System</v>
      </c>
      <c r="G210" s="2" t="str">
        <f>$G$8</f>
        <v>Service</v>
      </c>
      <c r="H210" s="2" t="str">
        <f>$H$8</f>
        <v>Service</v>
      </c>
      <c r="I210" s="2" t="str">
        <f>$I$8</f>
        <v>Service</v>
      </c>
      <c r="J210" s="2" t="str">
        <f>$J$8</f>
        <v>Gen Service</v>
      </c>
      <c r="K210" s="2" t="str">
        <f>$K$8</f>
        <v>Service</v>
      </c>
      <c r="L210" s="2" t="str">
        <f>$L$8</f>
        <v>Area Lights</v>
      </c>
    </row>
    <row r="211" spans="1:12">
      <c r="A211" s="2"/>
      <c r="B211" s="7" t="str">
        <f>$B$9</f>
        <v>Description</v>
      </c>
      <c r="C211" s="2" t="str">
        <f>$C$9</f>
        <v xml:space="preserve"> </v>
      </c>
      <c r="D211" s="2" t="str">
        <f>$D$9</f>
        <v xml:space="preserve"> </v>
      </c>
      <c r="E211" s="2" t="str">
        <f>$E$9</f>
        <v xml:space="preserve"> </v>
      </c>
      <c r="F211" s="2" t="str">
        <f>$F$9</f>
        <v>Total</v>
      </c>
      <c r="G211" s="2" t="str">
        <f>$G$9</f>
        <v>Sch 1</v>
      </c>
      <c r="H211" s="2" t="str">
        <f>$H$9</f>
        <v>Sch 11-12</v>
      </c>
      <c r="I211" s="2" t="str">
        <f>$I$9</f>
        <v>Sch 21-22</v>
      </c>
      <c r="J211" s="2" t="str">
        <f>$J$9</f>
        <v>Sch 25</v>
      </c>
      <c r="K211" s="2" t="str">
        <f>$K$9</f>
        <v>Sch 31-32</v>
      </c>
      <c r="L211" s="2" t="str">
        <f>$L$9</f>
        <v>Sch 41-49</v>
      </c>
    </row>
    <row r="212" spans="1:12" ht="16.5">
      <c r="A212" s="2"/>
      <c r="B212" s="39" t="s">
        <v>110</v>
      </c>
      <c r="C212" s="39"/>
      <c r="D212" s="39"/>
      <c r="E212" s="39"/>
      <c r="F212" s="39"/>
      <c r="G212" s="39"/>
      <c r="H212" s="39"/>
      <c r="I212" s="39"/>
      <c r="J212" s="39"/>
      <c r="K212" s="39"/>
      <c r="L212" s="39"/>
    </row>
    <row r="214" spans="1:12">
      <c r="B214" s="21" t="s">
        <v>111</v>
      </c>
    </row>
    <row r="215" spans="1:12">
      <c r="A215" s="2">
        <v>1</v>
      </c>
      <c r="B215" s="30" t="s">
        <v>112</v>
      </c>
      <c r="F215" s="11">
        <f>SUM(G215:Q215)</f>
        <v>76191000</v>
      </c>
      <c r="G215" s="11">
        <v>65366952.894972108</v>
      </c>
      <c r="H215" s="11">
        <v>9186635.8571879305</v>
      </c>
      <c r="I215" s="11">
        <v>858563.34065737494</v>
      </c>
      <c r="J215" s="11">
        <v>0</v>
      </c>
      <c r="K215" s="11">
        <v>778847.90718258859</v>
      </c>
      <c r="L215" s="11">
        <v>0</v>
      </c>
    </row>
    <row r="216" spans="1:12">
      <c r="A216" s="2">
        <v>2</v>
      </c>
      <c r="B216" s="30" t="s">
        <v>113</v>
      </c>
      <c r="F216" s="11">
        <f>SUM(G216:Q216)</f>
        <v>-28855000.000000004</v>
      </c>
      <c r="G216" s="11">
        <v>-24755724.767812736</v>
      </c>
      <c r="H216" s="11">
        <v>-3479156.0375786866</v>
      </c>
      <c r="I216" s="11">
        <v>-325154.48274295591</v>
      </c>
      <c r="J216" s="11">
        <v>0</v>
      </c>
      <c r="K216" s="11">
        <v>-294964.71186562185</v>
      </c>
      <c r="L216" s="11">
        <v>0</v>
      </c>
    </row>
    <row r="217" spans="1:12">
      <c r="A217" s="2">
        <v>3</v>
      </c>
      <c r="B217" s="30" t="s">
        <v>114</v>
      </c>
      <c r="F217" s="12">
        <f>SUM(F215:F216)</f>
        <v>47336000</v>
      </c>
      <c r="G217" s="12">
        <f t="shared" ref="G217:L217" si="31">SUM(G215:G216)</f>
        <v>40611228.127159372</v>
      </c>
      <c r="H217" s="12">
        <f t="shared" si="31"/>
        <v>5707479.8196092434</v>
      </c>
      <c r="I217" s="12">
        <f t="shared" si="31"/>
        <v>533408.85791441903</v>
      </c>
      <c r="J217" s="12">
        <f t="shared" si="31"/>
        <v>0</v>
      </c>
      <c r="K217" s="12">
        <f t="shared" si="31"/>
        <v>483883.19531696674</v>
      </c>
      <c r="L217" s="12">
        <f t="shared" si="31"/>
        <v>0</v>
      </c>
    </row>
    <row r="218" spans="1:12">
      <c r="A218" s="2"/>
      <c r="B218" s="30"/>
    </row>
    <row r="219" spans="1:12">
      <c r="A219" s="2">
        <v>4</v>
      </c>
      <c r="B219" s="30" t="s">
        <v>115</v>
      </c>
      <c r="F219" s="11">
        <f>SUM(G219:Q219)</f>
        <v>26286000.000000007</v>
      </c>
      <c r="G219" s="11">
        <v>16055739.980725741</v>
      </c>
      <c r="H219" s="11">
        <v>6137584.6026157364</v>
      </c>
      <c r="I219" s="11">
        <v>3050264.6158747119</v>
      </c>
      <c r="J219" s="11">
        <v>61019.717019408075</v>
      </c>
      <c r="K219" s="11">
        <v>981391.0837644065</v>
      </c>
      <c r="L219" s="11">
        <v>0</v>
      </c>
    </row>
    <row r="220" spans="1:12">
      <c r="A220" s="2">
        <v>5</v>
      </c>
      <c r="B220" s="30" t="s">
        <v>116</v>
      </c>
      <c r="F220" s="11">
        <f>SUM(G220:Q220)</f>
        <v>-4486000</v>
      </c>
      <c r="G220" s="11">
        <v>-2740091.6668011746</v>
      </c>
      <c r="H220" s="11">
        <v>-1047447.4825889901</v>
      </c>
      <c r="I220" s="11">
        <v>-520561.78447896056</v>
      </c>
      <c r="J220" s="11">
        <v>-10413.697426351086</v>
      </c>
      <c r="K220" s="11">
        <v>-167485.36870452436</v>
      </c>
      <c r="L220" s="11">
        <v>0</v>
      </c>
    </row>
    <row r="221" spans="1:12">
      <c r="A221" s="2">
        <v>6</v>
      </c>
      <c r="B221" s="30" t="s">
        <v>117</v>
      </c>
      <c r="F221" s="12">
        <f t="shared" ref="F221:L221" si="32">SUM(F219:F220)</f>
        <v>21800000.000000007</v>
      </c>
      <c r="G221" s="12">
        <f t="shared" si="32"/>
        <v>13315648.313924566</v>
      </c>
      <c r="H221" s="12">
        <f t="shared" si="32"/>
        <v>5090137.1200267468</v>
      </c>
      <c r="I221" s="12">
        <f t="shared" si="32"/>
        <v>2529702.8313957513</v>
      </c>
      <c r="J221" s="12">
        <f t="shared" si="32"/>
        <v>50606.01959305699</v>
      </c>
      <c r="K221" s="12">
        <f t="shared" si="32"/>
        <v>813905.71505988215</v>
      </c>
      <c r="L221" s="12">
        <f t="shared" si="32"/>
        <v>0</v>
      </c>
    </row>
    <row r="222" spans="1:12">
      <c r="A222" s="2"/>
      <c r="B222" s="30"/>
    </row>
    <row r="223" spans="1:12">
      <c r="A223" s="2">
        <v>7</v>
      </c>
      <c r="B223" s="30" t="s">
        <v>118</v>
      </c>
      <c r="F223" s="11">
        <f>SUM(G223:Q223)</f>
        <v>69136000</v>
      </c>
      <c r="G223" s="11">
        <f t="shared" ref="G223:L223" si="33">G217+G221</f>
        <v>53926876.441083938</v>
      </c>
      <c r="H223" s="11">
        <f t="shared" si="33"/>
        <v>10797616.93963599</v>
      </c>
      <c r="I223" s="11">
        <f t="shared" si="33"/>
        <v>3063111.6893101702</v>
      </c>
      <c r="J223" s="11">
        <f t="shared" si="33"/>
        <v>50606.01959305699</v>
      </c>
      <c r="K223" s="11">
        <f t="shared" si="33"/>
        <v>1297788.9103768489</v>
      </c>
      <c r="L223" s="11">
        <f t="shared" si="33"/>
        <v>0</v>
      </c>
    </row>
    <row r="224" spans="1:12">
      <c r="A224" s="2"/>
      <c r="B224" s="30"/>
    </row>
    <row r="225" spans="1:12">
      <c r="A225" s="2">
        <v>8</v>
      </c>
      <c r="B225" s="30" t="s">
        <v>151</v>
      </c>
      <c r="F225" s="11">
        <f>SUM(G225:Q225)</f>
        <v>5703720</v>
      </c>
      <c r="G225" s="11">
        <f>G223*0.0825</f>
        <v>4448967.3063894249</v>
      </c>
      <c r="H225" s="11">
        <f t="shared" ref="H225:L225" si="34">H223*0.0825</f>
        <v>890803.39751996926</v>
      </c>
      <c r="I225" s="11">
        <f t="shared" si="34"/>
        <v>252706.71436808904</v>
      </c>
      <c r="J225" s="11">
        <f t="shared" si="34"/>
        <v>4174.9966164272018</v>
      </c>
      <c r="K225" s="11">
        <f t="shared" si="34"/>
        <v>107067.58510609003</v>
      </c>
      <c r="L225" s="11">
        <f t="shared" si="34"/>
        <v>0</v>
      </c>
    </row>
    <row r="226" spans="1:12">
      <c r="A226" s="2">
        <v>9</v>
      </c>
      <c r="B226" s="30" t="s">
        <v>119</v>
      </c>
      <c r="F226" s="10">
        <v>0.62082000000000004</v>
      </c>
      <c r="G226" s="10">
        <v>0.62082000000000004</v>
      </c>
      <c r="H226" s="10">
        <v>0.62082000000000004</v>
      </c>
      <c r="I226" s="10">
        <v>0.62082000000000004</v>
      </c>
      <c r="J226" s="10">
        <v>0.62082000000000004</v>
      </c>
      <c r="K226" s="10">
        <v>0.62082000000000004</v>
      </c>
      <c r="L226" s="10">
        <v>0.62082000000000004</v>
      </c>
    </row>
    <row r="227" spans="1:12">
      <c r="A227" s="2">
        <v>10</v>
      </c>
      <c r="B227" s="31" t="s">
        <v>120</v>
      </c>
      <c r="F227" s="32">
        <f>SUM(G227:Q227)</f>
        <v>9187397.3132308871</v>
      </c>
      <c r="G227" s="32">
        <f t="shared" ref="G227:L227" si="35">G225/G226</f>
        <v>7166275.7423881711</v>
      </c>
      <c r="H227" s="32">
        <f t="shared" si="35"/>
        <v>1434881.9263554157</v>
      </c>
      <c r="I227" s="32">
        <f t="shared" si="35"/>
        <v>407053.11421682459</v>
      </c>
      <c r="J227" s="32">
        <f t="shared" si="35"/>
        <v>6724.9711936264966</v>
      </c>
      <c r="K227" s="32">
        <f t="shared" si="35"/>
        <v>172461.55907685001</v>
      </c>
      <c r="L227" s="32">
        <f t="shared" si="35"/>
        <v>0</v>
      </c>
    </row>
    <row r="229" spans="1:12">
      <c r="B229" s="21" t="s">
        <v>121</v>
      </c>
    </row>
    <row r="230" spans="1:12">
      <c r="A230" s="2">
        <v>11</v>
      </c>
      <c r="B230" s="30" t="s">
        <v>122</v>
      </c>
      <c r="F230" s="11">
        <f>SUM(G230:Q230)</f>
        <v>2092000</v>
      </c>
      <c r="G230" s="11">
        <v>1794800.7698584038</v>
      </c>
      <c r="H230" s="11">
        <v>252240.31989653831</v>
      </c>
      <c r="I230" s="11">
        <v>23573.840855943989</v>
      </c>
      <c r="J230" s="11">
        <v>0</v>
      </c>
      <c r="K230" s="11">
        <v>21385.069389113876</v>
      </c>
      <c r="L230" s="11">
        <v>0</v>
      </c>
    </row>
    <row r="231" spans="1:12">
      <c r="A231" s="2">
        <v>12</v>
      </c>
      <c r="B231" s="30" t="s">
        <v>123</v>
      </c>
      <c r="F231" s="11">
        <f t="shared" ref="F231:F236" si="36">SUM(G231:Q231)</f>
        <v>1024000.0000000001</v>
      </c>
      <c r="G231" s="11">
        <v>625468.98502104392</v>
      </c>
      <c r="H231" s="11">
        <v>239096.34912419214</v>
      </c>
      <c r="I231" s="11">
        <v>118826.40822702978</v>
      </c>
      <c r="J231" s="11">
        <v>2377.0900946463466</v>
      </c>
      <c r="K231" s="11">
        <v>38231.167533088039</v>
      </c>
      <c r="L231" s="11">
        <v>0</v>
      </c>
    </row>
    <row r="232" spans="1:12">
      <c r="A232" s="2">
        <v>13</v>
      </c>
      <c r="B232" s="30" t="s">
        <v>124</v>
      </c>
      <c r="F232" s="11">
        <f t="shared" si="36"/>
        <v>479000</v>
      </c>
      <c r="G232" s="11">
        <v>410951.03669320047</v>
      </c>
      <c r="H232" s="11">
        <v>57754.834240172968</v>
      </c>
      <c r="I232" s="11">
        <v>5397.643293497691</v>
      </c>
      <c r="J232" s="11">
        <v>0</v>
      </c>
      <c r="K232" s="11">
        <v>4896.4857731288466</v>
      </c>
      <c r="L232" s="11">
        <v>0</v>
      </c>
    </row>
    <row r="233" spans="1:12">
      <c r="A233" s="2">
        <v>14</v>
      </c>
      <c r="B233" s="30" t="s">
        <v>125</v>
      </c>
      <c r="F233" s="11">
        <f t="shared" si="36"/>
        <v>1716999.9999999998</v>
      </c>
      <c r="G233" s="11">
        <v>1048760.0071104805</v>
      </c>
      <c r="H233" s="11">
        <v>400906.67133421655</v>
      </c>
      <c r="I233" s="11">
        <v>199243.10832598642</v>
      </c>
      <c r="J233" s="11">
        <v>3985.8043872146254</v>
      </c>
      <c r="K233" s="11">
        <v>64104.408842101715</v>
      </c>
      <c r="L233" s="11">
        <v>0</v>
      </c>
    </row>
    <row r="234" spans="1:12">
      <c r="A234" s="2">
        <v>15</v>
      </c>
      <c r="B234" s="30" t="s">
        <v>126</v>
      </c>
      <c r="F234" s="11">
        <f t="shared" si="36"/>
        <v>89000</v>
      </c>
      <c r="G234" s="11">
        <v>54362.050455930548</v>
      </c>
      <c r="H234" s="11">
        <v>20780.835031301849</v>
      </c>
      <c r="I234" s="11">
        <v>10327.68587129458</v>
      </c>
      <c r="J234" s="11">
        <v>206.60255705422344</v>
      </c>
      <c r="K234" s="11">
        <v>3322.8260844187844</v>
      </c>
      <c r="L234" s="11">
        <v>0</v>
      </c>
    </row>
    <row r="235" spans="1:12">
      <c r="A235" s="2">
        <v>16</v>
      </c>
      <c r="B235" s="30" t="s">
        <v>127</v>
      </c>
      <c r="F235" s="11">
        <f t="shared" si="36"/>
        <v>2604000</v>
      </c>
      <c r="G235" s="11">
        <v>2199607.4747531982</v>
      </c>
      <c r="H235" s="11">
        <v>309131.63310172595</v>
      </c>
      <c r="I235" s="11">
        <v>29283.865554762659</v>
      </c>
      <c r="J235" s="11">
        <v>36175.418143319679</v>
      </c>
      <c r="K235" s="11">
        <v>26208.34538650309</v>
      </c>
      <c r="L235" s="11">
        <v>3593.2630604902506</v>
      </c>
    </row>
    <row r="236" spans="1:12">
      <c r="A236" s="2">
        <v>17</v>
      </c>
      <c r="B236" s="30" t="s">
        <v>128</v>
      </c>
      <c r="F236" s="11">
        <f t="shared" si="36"/>
        <v>5696000</v>
      </c>
      <c r="G236" s="11">
        <v>4873390.3893703939</v>
      </c>
      <c r="H236" s="11">
        <v>684903.62353281316</v>
      </c>
      <c r="I236" s="11">
        <v>64880.534639121332</v>
      </c>
      <c r="J236" s="11">
        <v>6797.8207732258661</v>
      </c>
      <c r="K236" s="11">
        <v>58066.495951608369</v>
      </c>
      <c r="L236" s="11">
        <v>7961.1357328369058</v>
      </c>
    </row>
    <row r="238" spans="1:12">
      <c r="A238" s="2">
        <v>18</v>
      </c>
      <c r="B238" s="30" t="s">
        <v>129</v>
      </c>
      <c r="F238" s="11">
        <f>SUM(F230:F237)</f>
        <v>13701000</v>
      </c>
      <c r="G238" s="11">
        <f t="shared" ref="G238:L238" si="37">SUM(G230:G237)</f>
        <v>11007340.713262651</v>
      </c>
      <c r="H238" s="11">
        <f t="shared" si="37"/>
        <v>1964814.2662609606</v>
      </c>
      <c r="I238" s="11">
        <f t="shared" si="37"/>
        <v>451533.08676763647</v>
      </c>
      <c r="J238" s="11">
        <f t="shared" si="37"/>
        <v>49542.735955460739</v>
      </c>
      <c r="K238" s="11">
        <f t="shared" si="37"/>
        <v>216214.79895996273</v>
      </c>
      <c r="L238" s="11">
        <f t="shared" si="37"/>
        <v>11554.398793327156</v>
      </c>
    </row>
    <row r="239" spans="1:12">
      <c r="A239" s="2">
        <v>19</v>
      </c>
      <c r="B239" s="30" t="s">
        <v>119</v>
      </c>
      <c r="F239" s="38">
        <v>0.95509999999999995</v>
      </c>
      <c r="G239" s="38">
        <v>0.95509999999999995</v>
      </c>
      <c r="H239" s="38">
        <v>0.95509999999999995</v>
      </c>
      <c r="I239" s="38">
        <v>0.95509999999999995</v>
      </c>
      <c r="J239" s="38">
        <v>0.95509999999999995</v>
      </c>
      <c r="K239" s="38">
        <v>0.95509999999999995</v>
      </c>
      <c r="L239" s="38">
        <v>0.95509999999999995</v>
      </c>
    </row>
    <row r="240" spans="1:12">
      <c r="A240" s="2">
        <v>20</v>
      </c>
      <c r="B240" s="31" t="s">
        <v>130</v>
      </c>
      <c r="F240" s="32">
        <f>SUM(G240:Q240)</f>
        <v>14345094.75447597</v>
      </c>
      <c r="G240" s="32">
        <f t="shared" ref="G240:L240" si="38">G238/G239</f>
        <v>11524804.432271648</v>
      </c>
      <c r="H240" s="32">
        <f t="shared" si="38"/>
        <v>2057181.7257470011</v>
      </c>
      <c r="I240" s="32">
        <f t="shared" si="38"/>
        <v>472760.01127383154</v>
      </c>
      <c r="J240" s="32">
        <f t="shared" si="38"/>
        <v>51871.778824689289</v>
      </c>
      <c r="K240" s="32">
        <f t="shared" si="38"/>
        <v>226379.22621711102</v>
      </c>
      <c r="L240" s="32">
        <f t="shared" si="38"/>
        <v>12097.580141688994</v>
      </c>
    </row>
    <row r="241" spans="1:12" ht="12.75" customHeight="1"/>
    <row r="242" spans="1:12">
      <c r="A242" s="33">
        <v>21</v>
      </c>
      <c r="B242" s="40" t="s">
        <v>131</v>
      </c>
      <c r="C242" s="40"/>
      <c r="D242" s="40"/>
      <c r="E242" s="40"/>
      <c r="F242" s="34">
        <f>SUM(G242:Q242)</f>
        <v>23532492.067706864</v>
      </c>
      <c r="G242" s="34">
        <f t="shared" ref="G242:L242" si="39">G227+G240</f>
        <v>18691080.174659818</v>
      </c>
      <c r="H242" s="34">
        <f t="shared" si="39"/>
        <v>3492063.6521024168</v>
      </c>
      <c r="I242" s="34">
        <f t="shared" si="39"/>
        <v>879813.12549065612</v>
      </c>
      <c r="J242" s="34">
        <f t="shared" si="39"/>
        <v>58596.750018315783</v>
      </c>
      <c r="K242" s="34">
        <f t="shared" si="39"/>
        <v>398840.78529396106</v>
      </c>
      <c r="L242" s="34">
        <f t="shared" si="39"/>
        <v>12097.580141688994</v>
      </c>
    </row>
    <row r="244" spans="1:12">
      <c r="A244" s="2">
        <v>22</v>
      </c>
      <c r="B244" s="30" t="s">
        <v>132</v>
      </c>
      <c r="F244" s="11">
        <f>SUM(G244:Q244)</f>
        <v>2822306</v>
      </c>
      <c r="G244" s="11">
        <v>2417371</v>
      </c>
      <c r="H244" s="11">
        <v>339736</v>
      </c>
      <c r="I244" s="11">
        <v>32183</v>
      </c>
      <c r="J244" s="11">
        <v>264</v>
      </c>
      <c r="K244" s="11">
        <v>28803</v>
      </c>
      <c r="L244" s="11">
        <v>3949</v>
      </c>
    </row>
    <row r="246" spans="1:12">
      <c r="A246" s="2">
        <v>23</v>
      </c>
      <c r="B246" s="21" t="s">
        <v>133</v>
      </c>
      <c r="F246" s="35">
        <f>F242/F244</f>
        <v>8.3380370759608855</v>
      </c>
      <c r="G246" s="35">
        <f t="shared" ref="G246:L246" si="40">G242/G244</f>
        <v>7.7319865981100202</v>
      </c>
      <c r="H246" s="35">
        <f t="shared" si="40"/>
        <v>10.278756599543224</v>
      </c>
      <c r="I246" s="35">
        <f t="shared" si="40"/>
        <v>27.337822002009016</v>
      </c>
      <c r="J246" s="35">
        <f t="shared" si="40"/>
        <v>221.95738643301434</v>
      </c>
      <c r="K246" s="35">
        <f t="shared" si="40"/>
        <v>13.847195962016494</v>
      </c>
      <c r="L246" s="35">
        <f t="shared" si="40"/>
        <v>3.0634540748769292</v>
      </c>
    </row>
    <row r="248" spans="1:12" ht="16.5">
      <c r="B248" s="39" t="s">
        <v>134</v>
      </c>
      <c r="C248" s="39"/>
      <c r="D248" s="39"/>
      <c r="E248" s="39"/>
      <c r="F248" s="39"/>
      <c r="G248" s="39"/>
      <c r="H248" s="39"/>
      <c r="I248" s="39"/>
      <c r="J248" s="39"/>
      <c r="K248" s="39"/>
      <c r="L248" s="39"/>
    </row>
    <row r="250" spans="1:12">
      <c r="A250" s="2">
        <v>24</v>
      </c>
      <c r="B250" s="10" t="s">
        <v>135</v>
      </c>
      <c r="F250" s="11">
        <f>SUM(G250:Q250)</f>
        <v>42066706.174792357</v>
      </c>
      <c r="G250" s="11">
        <f>G190</f>
        <v>30885866.718435135</v>
      </c>
      <c r="H250" s="11">
        <f t="shared" ref="H250:L250" si="41">H190</f>
        <v>5792951.4675721927</v>
      </c>
      <c r="I250" s="11">
        <f t="shared" si="41"/>
        <v>1471061.3861879641</v>
      </c>
      <c r="J250" s="11">
        <f t="shared" si="41"/>
        <v>107620.42129729877</v>
      </c>
      <c r="K250" s="11">
        <f t="shared" si="41"/>
        <v>663646.45173509675</v>
      </c>
      <c r="L250" s="11">
        <f t="shared" si="41"/>
        <v>3145559.7295646775</v>
      </c>
    </row>
    <row r="251" spans="1:12">
      <c r="A251" s="2">
        <v>25</v>
      </c>
      <c r="B251" s="10" t="s">
        <v>136</v>
      </c>
      <c r="F251" s="36">
        <f>F250/F244</f>
        <v>14.905083351979679</v>
      </c>
      <c r="G251" s="36">
        <f t="shared" ref="G251:L251" si="42">G250/G244</f>
        <v>12.776634913894117</v>
      </c>
      <c r="H251" s="36">
        <f t="shared" si="42"/>
        <v>17.051332409789346</v>
      </c>
      <c r="I251" s="36">
        <f t="shared" si="42"/>
        <v>45.70926843948557</v>
      </c>
      <c r="J251" s="36">
        <f t="shared" si="42"/>
        <v>407.65311097461654</v>
      </c>
      <c r="K251" s="36">
        <f t="shared" si="42"/>
        <v>23.040879482522541</v>
      </c>
      <c r="L251" s="36">
        <f t="shared" si="42"/>
        <v>796.54589252080973</v>
      </c>
    </row>
    <row r="252" spans="1:12">
      <c r="A252" s="2"/>
      <c r="B252" s="10"/>
      <c r="G252" s="11"/>
      <c r="H252" s="11"/>
      <c r="I252" s="11"/>
      <c r="J252" s="11"/>
      <c r="K252" s="11"/>
      <c r="L252" s="11"/>
    </row>
    <row r="253" spans="1:12">
      <c r="A253" s="2">
        <v>26</v>
      </c>
      <c r="B253" s="10" t="s">
        <v>137</v>
      </c>
      <c r="F253" s="11">
        <f>SUM(G253:Q253)</f>
        <v>103997245.53744251</v>
      </c>
      <c r="G253" s="11">
        <v>53931760.095259964</v>
      </c>
      <c r="H253" s="11">
        <v>11116293.578008313</v>
      </c>
      <c r="I253" s="11">
        <v>28335578.072117183</v>
      </c>
      <c r="J253" s="11">
        <v>5062203.7429494485</v>
      </c>
      <c r="K253" s="11">
        <v>2713285.3310935311</v>
      </c>
      <c r="L253" s="11">
        <v>2838124.7180140703</v>
      </c>
    </row>
    <row r="254" spans="1:12">
      <c r="A254" s="2">
        <v>27</v>
      </c>
      <c r="B254" s="10" t="s">
        <v>138</v>
      </c>
      <c r="F254" s="36">
        <f>F253/F244</f>
        <v>36.848323866172734</v>
      </c>
      <c r="G254" s="36">
        <f t="shared" ref="G254:L254" si="43">G253/G244</f>
        <v>22.310088147520577</v>
      </c>
      <c r="H254" s="36">
        <f t="shared" si="43"/>
        <v>32.72038753034213</v>
      </c>
      <c r="I254" s="36">
        <f t="shared" si="43"/>
        <v>880.45173141463454</v>
      </c>
      <c r="J254" s="36">
        <f t="shared" si="43"/>
        <v>19175.014177838821</v>
      </c>
      <c r="K254" s="36">
        <f t="shared" si="43"/>
        <v>94.201483563987466</v>
      </c>
      <c r="L254" s="36">
        <f t="shared" si="43"/>
        <v>718.69453482250447</v>
      </c>
    </row>
    <row r="255" spans="1:12">
      <c r="A255" s="2"/>
      <c r="B255" s="10"/>
    </row>
    <row r="256" spans="1:12">
      <c r="A256" s="2">
        <v>28</v>
      </c>
      <c r="B256" s="21" t="s">
        <v>139</v>
      </c>
      <c r="F256" s="37">
        <f>F251+F254</f>
        <v>51.753407218152411</v>
      </c>
      <c r="G256" s="37">
        <f t="shared" ref="G256:L256" si="44">G251+G254</f>
        <v>35.086723061414695</v>
      </c>
      <c r="H256" s="37">
        <f t="shared" si="44"/>
        <v>49.771719940131476</v>
      </c>
      <c r="I256" s="37">
        <f t="shared" si="44"/>
        <v>926.16099985412006</v>
      </c>
      <c r="J256" s="37">
        <f t="shared" si="44"/>
        <v>19582.667288813438</v>
      </c>
      <c r="K256" s="37">
        <f t="shared" si="44"/>
        <v>117.24236304651001</v>
      </c>
      <c r="L256" s="37">
        <f t="shared" si="44"/>
        <v>1515.2404273433142</v>
      </c>
    </row>
    <row r="257" spans="1:12">
      <c r="A257" s="2"/>
      <c r="B257" s="10"/>
    </row>
    <row r="259" spans="1:12" ht="12.75" customHeight="1"/>
    <row r="260" spans="1:12" ht="75" customHeight="1"/>
    <row r="261" spans="1:12">
      <c r="A261" s="7" t="str">
        <f>$A$64</f>
        <v>File:  WA 2012 Elec Case / Elec COS Base Case PROPOSED METHOD/ Sumcost Exhibits</v>
      </c>
      <c r="B261" s="10"/>
      <c r="C261" s="10"/>
      <c r="D261" s="6"/>
      <c r="E261" s="5"/>
      <c r="F261" s="11"/>
      <c r="G261" s="11"/>
      <c r="H261" s="11"/>
      <c r="I261" t="str">
        <f>$I$64</f>
        <v>Exhibit No.__(TLK-4)</v>
      </c>
      <c r="L261" s="15" t="s">
        <v>140</v>
      </c>
    </row>
  </sheetData>
  <mergeCells count="3">
    <mergeCell ref="B248:L248"/>
    <mergeCell ref="B212:L212"/>
    <mergeCell ref="B242:E242"/>
  </mergeCells>
  <printOptions horizontalCentered="1"/>
  <pageMargins left="0.75" right="0.5" top="0.75" bottom="0.25" header="0.5" footer="0.5"/>
  <pageSetup scale="80" firstPageNumber="3" orientation="portrait" useFirstPageNumber="1" r:id="rId1"/>
  <headerFooter alignWithMargins="0"/>
  <rowBreaks count="3" manualBreakCount="3">
    <brk id="65" max="11" man="1"/>
    <brk id="139" max="16383" man="1"/>
    <brk id="20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2012-04-02T07:00:00+00:00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0E16D2AC-B1ED-4002-9574-58E78CF65D0D}"/>
</file>

<file path=customXml/itemProps2.xml><?xml version="1.0" encoding="utf-8"?>
<ds:datastoreItem xmlns:ds="http://schemas.openxmlformats.org/officeDocument/2006/customXml" ds:itemID="{BEE74DCA-3047-4538-B9BE-A8E4D4A93B32}"/>
</file>

<file path=customXml/itemProps3.xml><?xml version="1.0" encoding="utf-8"?>
<ds:datastoreItem xmlns:ds="http://schemas.openxmlformats.org/officeDocument/2006/customXml" ds:itemID="{82E69FD6-E944-4C37-A262-5F0B3844106B}"/>
</file>

<file path=customXml/itemProps4.xml><?xml version="1.0" encoding="utf-8"?>
<ds:datastoreItem xmlns:ds="http://schemas.openxmlformats.org/officeDocument/2006/customXml" ds:itemID="{7B3C8AFA-0DF9-47A3-9584-640D2BD94B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Sumcost Exhibits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 Employee</dc:creator>
  <cp:lastModifiedBy>gzhkw6</cp:lastModifiedBy>
  <cp:lastPrinted>2011-04-27T18:21:04Z</cp:lastPrinted>
  <dcterms:created xsi:type="dcterms:W3CDTF">2008-02-27T01:43:37Z</dcterms:created>
  <dcterms:modified xsi:type="dcterms:W3CDTF">2012-03-26T20:42:01Z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