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13_ncr:1_{BD269DE1-F3F6-4790-81F5-85EC406132FC}" xr6:coauthVersionLast="47" xr6:coauthVersionMax="47" xr10:uidLastSave="{00000000-0000-0000-0000-000000000000}"/>
  <bookViews>
    <workbookView xWindow="5895" yWindow="960" windowWidth="21030" windowHeight="15090" activeTab="1" xr2:uid="{7053E179-269F-452E-A2FE-2F0C0537F57E}"/>
  </bookViews>
  <sheets>
    <sheet name="13.1" sheetId="1" r:id="rId1"/>
    <sheet name="13.1.1" sheetId="2" r:id="rId2"/>
    <sheet name="13.1.2 - 13.1.3" sheetId="3" r:id="rId3"/>
  </sheets>
  <definedNames>
    <definedName name="_Order1" hidden="1">255</definedName>
    <definedName name="_xlnm.Print_Area" localSheetId="0">'13.1'!$A$1:$J$61</definedName>
    <definedName name="_xlnm.Print_Area" localSheetId="1">'13.1.1'!$A$1:$F$13</definedName>
    <definedName name="_xlnm.Print_Area" localSheetId="2">'13.1.2 - 13.1.3'!$A$1:$AM$102</definedName>
    <definedName name="_xlnm.Print_Titles" localSheetId="2">'13.1.2 - 13.1.3'!$1:$5</definedName>
    <definedName name="retail_CC" hidden="1">{#N/A,#N/A,FALSE,"Loans";#N/A,#N/A,FALSE,"Program Costs";#N/A,#N/A,FALSE,"Measures";#N/A,#N/A,FALSE,"Net Lost Rev";#N/A,#N/A,FALSE,"Incentive"}</definedName>
    <definedName name="retail_CC1" hidden="1">{#N/A,#N/A,FALSE,"Loans";#N/A,#N/A,FALSE,"Program Costs";#N/A,#N/A,FALSE,"Measures";#N/A,#N/A,FALSE,"Net Lost Rev";#N/A,#N/A,FALSE,"Incentive"}</definedName>
    <definedName name="SAPBEXrevision" hidden="1">1</definedName>
    <definedName name="SAPBEXsysID" hidden="1">"BWP"</definedName>
    <definedName name="SAPBEXwbID" hidden="1">"44KU92Q9LH2VK4DK86GZ93AXN"</definedName>
    <definedName name="wrn.All._.Pages." hidden="1">{#N/A,#N/A,FALSE,"cover";#N/A,#N/A,FALSE,"lead sheet";#N/A,#N/A,FALSE,"Adj backup";#N/A,#N/A,FALSE,"t Accounts"}</definedName>
    <definedName name="wrn.OR._.Carrying._.Charge._.JV." hidden="1">{#N/A,#N/A,FALSE,"Loans";#N/A,#N/A,FALSE,"Program Costs";#N/A,#N/A,FALSE,"Measures";#N/A,#N/A,FALSE,"Net Lost Rev";#N/A,#N/A,FALSE,"Incentive"}</definedName>
    <definedName name="wrn.OR._.Carrying._.Charge._.JV.1" hidden="1">{#N/A,#N/A,FALSE,"Loans";#N/A,#N/A,FALSE,"Program Costs";#N/A,#N/A,FALSE,"Measures";#N/A,#N/A,FALSE,"Net Lost Rev";#N/A,#N/A,FALSE,"Incentive"}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J99" i="3" l="1"/>
  <c r="AI99" i="3"/>
  <c r="AH99" i="3"/>
  <c r="AG99" i="3"/>
  <c r="AF99" i="3"/>
  <c r="AE99" i="3"/>
  <c r="AE101" i="3" s="1"/>
  <c r="AD99" i="3"/>
  <c r="AD101" i="3" s="1"/>
  <c r="AC99" i="3"/>
  <c r="AB99" i="3"/>
  <c r="AA99" i="3"/>
  <c r="Z99" i="3"/>
  <c r="Y99" i="3"/>
  <c r="X99" i="3"/>
  <c r="W99" i="3"/>
  <c r="W101" i="3" s="1"/>
  <c r="V99" i="3"/>
  <c r="V101" i="3" s="1"/>
  <c r="U99" i="3"/>
  <c r="U101" i="3" s="1"/>
  <c r="T99" i="3"/>
  <c r="S99" i="3"/>
  <c r="R99" i="3"/>
  <c r="Q99" i="3"/>
  <c r="P99" i="3"/>
  <c r="O99" i="3"/>
  <c r="O101" i="3" s="1"/>
  <c r="N99" i="3"/>
  <c r="N101" i="3" s="1"/>
  <c r="M99" i="3"/>
  <c r="L99" i="3"/>
  <c r="K99" i="3"/>
  <c r="J99" i="3"/>
  <c r="I99" i="3"/>
  <c r="H99" i="3"/>
  <c r="G99" i="3"/>
  <c r="G101" i="3" s="1"/>
  <c r="F99" i="3"/>
  <c r="F101" i="3" s="1"/>
  <c r="E99" i="3"/>
  <c r="D99" i="3"/>
  <c r="AL97" i="3"/>
  <c r="E10" i="2" s="1"/>
  <c r="F10" i="2" s="1"/>
  <c r="AL96" i="3"/>
  <c r="AL95" i="3"/>
  <c r="E8" i="2" s="1"/>
  <c r="F8" i="2" s="1"/>
  <c r="AL94" i="3"/>
  <c r="AJ91" i="3"/>
  <c r="AI91" i="3"/>
  <c r="AH91" i="3"/>
  <c r="AG91" i="3"/>
  <c r="AF91" i="3"/>
  <c r="AE91" i="3"/>
  <c r="AD91" i="3"/>
  <c r="AC91" i="3"/>
  <c r="AB91" i="3"/>
  <c r="AB101" i="3" s="1"/>
  <c r="AA91" i="3"/>
  <c r="Z91" i="3"/>
  <c r="Y91" i="3"/>
  <c r="X91" i="3"/>
  <c r="W91" i="3"/>
  <c r="V91" i="3"/>
  <c r="U91" i="3"/>
  <c r="T91" i="3"/>
  <c r="S91" i="3"/>
  <c r="R91" i="3"/>
  <c r="Q91" i="3"/>
  <c r="P91" i="3"/>
  <c r="O91" i="3"/>
  <c r="N91" i="3"/>
  <c r="M91" i="3"/>
  <c r="L91" i="3"/>
  <c r="L101" i="3" s="1"/>
  <c r="K91" i="3"/>
  <c r="J91" i="3"/>
  <c r="I91" i="3"/>
  <c r="H91" i="3"/>
  <c r="G91" i="3"/>
  <c r="F91" i="3"/>
  <c r="E91" i="3"/>
  <c r="D91" i="3"/>
  <c r="D101" i="3" s="1"/>
  <c r="AL89" i="3"/>
  <c r="AL87" i="3"/>
  <c r="AL86" i="3"/>
  <c r="AL85" i="3"/>
  <c r="AL84" i="3"/>
  <c r="AL83" i="3"/>
  <c r="AL82" i="3"/>
  <c r="AL81" i="3"/>
  <c r="AL80" i="3"/>
  <c r="AL79" i="3"/>
  <c r="AL78" i="3"/>
  <c r="AL77" i="3"/>
  <c r="AL76" i="3"/>
  <c r="AL75" i="3"/>
  <c r="AL74" i="3"/>
  <c r="AL73" i="3"/>
  <c r="AL72" i="3"/>
  <c r="AL71" i="3"/>
  <c r="AL70" i="3"/>
  <c r="AL69" i="3"/>
  <c r="AL68" i="3"/>
  <c r="AL67" i="3"/>
  <c r="AL66" i="3"/>
  <c r="AL65" i="3"/>
  <c r="AL64" i="3"/>
  <c r="AL63" i="3"/>
  <c r="AL62" i="3"/>
  <c r="AL61" i="3"/>
  <c r="AL60" i="3"/>
  <c r="AL59" i="3"/>
  <c r="AL58" i="3"/>
  <c r="AL57" i="3"/>
  <c r="AL56" i="3"/>
  <c r="AL55" i="3"/>
  <c r="AL54" i="3"/>
  <c r="AL53" i="3"/>
  <c r="AL52" i="3"/>
  <c r="AL51" i="3"/>
  <c r="AL50" i="3"/>
  <c r="AL49" i="3"/>
  <c r="AL48" i="3"/>
  <c r="AL47" i="3"/>
  <c r="AL46" i="3"/>
  <c r="AL45" i="3"/>
  <c r="AL44" i="3"/>
  <c r="AL43" i="3"/>
  <c r="AL42" i="3"/>
  <c r="AL41" i="3"/>
  <c r="AL40" i="3"/>
  <c r="AL39" i="3"/>
  <c r="AL38" i="3"/>
  <c r="AL37" i="3"/>
  <c r="AL36" i="3"/>
  <c r="AL35" i="3"/>
  <c r="AL34" i="3"/>
  <c r="AL33" i="3"/>
  <c r="AL32" i="3"/>
  <c r="AL31" i="3"/>
  <c r="AL30" i="3"/>
  <c r="AL29" i="3"/>
  <c r="AL28" i="3"/>
  <c r="AL27" i="3"/>
  <c r="AL26" i="3"/>
  <c r="AL25" i="3"/>
  <c r="AL24" i="3"/>
  <c r="AL23" i="3"/>
  <c r="AL22" i="3"/>
  <c r="AL21" i="3"/>
  <c r="AL20" i="3"/>
  <c r="AL19" i="3"/>
  <c r="AL18" i="3"/>
  <c r="AL17" i="3"/>
  <c r="AL16" i="3"/>
  <c r="AL15" i="3"/>
  <c r="AL14" i="3"/>
  <c r="AL13" i="3"/>
  <c r="AL12" i="3"/>
  <c r="AL11" i="3"/>
  <c r="AL10" i="3"/>
  <c r="AL9" i="3"/>
  <c r="AL8" i="3"/>
  <c r="AL7" i="3"/>
  <c r="A2" i="3"/>
  <c r="A1" i="3"/>
  <c r="E9" i="2"/>
  <c r="F9" i="2" s="1"/>
  <c r="E7" i="2"/>
  <c r="D11" i="2"/>
  <c r="A1" i="2"/>
  <c r="J18" i="1"/>
  <c r="B16" i="1"/>
  <c r="J11" i="1"/>
  <c r="A2" i="2"/>
  <c r="AL99" i="3" l="1"/>
  <c r="AL101" i="3" s="1"/>
  <c r="T101" i="3"/>
  <c r="AJ101" i="3"/>
  <c r="AL91" i="3"/>
  <c r="E101" i="3"/>
  <c r="M101" i="3"/>
  <c r="AC101" i="3"/>
  <c r="I101" i="3"/>
  <c r="Q101" i="3"/>
  <c r="Y101" i="3"/>
  <c r="AG101" i="3"/>
  <c r="J101" i="3"/>
  <c r="R101" i="3"/>
  <c r="Z101" i="3"/>
  <c r="AH101" i="3"/>
  <c r="H101" i="3"/>
  <c r="P101" i="3"/>
  <c r="X101" i="3"/>
  <c r="AF101" i="3"/>
  <c r="K101" i="3"/>
  <c r="S101" i="3"/>
  <c r="AA101" i="3"/>
  <c r="AI101" i="3"/>
  <c r="E11" i="2"/>
  <c r="F11" i="2" s="1"/>
  <c r="F17" i="1" s="1"/>
  <c r="F11" i="1" s="1"/>
  <c r="F7" i="2"/>
  <c r="F12" i="1" l="1"/>
  <c r="I11" i="1"/>
  <c r="F18" i="1"/>
  <c r="I12" i="1" l="1"/>
</calcChain>
</file>

<file path=xl/sharedStrings.xml><?xml version="1.0" encoding="utf-8"?>
<sst xmlns="http://schemas.openxmlformats.org/spreadsheetml/2006/main" count="211" uniqueCount="192">
  <si>
    <t>PacifiCorp</t>
  </si>
  <si>
    <t>PAGE</t>
  </si>
  <si>
    <t>TOTAL</t>
  </si>
  <si>
    <t>WASHINGTON</t>
  </si>
  <si>
    <t>ACCOUNT</t>
  </si>
  <si>
    <t>Type</t>
  </si>
  <si>
    <t>COMPANY</t>
  </si>
  <si>
    <t>FACTOR</t>
  </si>
  <si>
    <t>FACTOR %</t>
  </si>
  <si>
    <t>ALLOCATED</t>
  </si>
  <si>
    <t>REF#</t>
  </si>
  <si>
    <t>Adjustment to Revenues:</t>
  </si>
  <si>
    <t>Other Electric Revenues</t>
  </si>
  <si>
    <t>PRO</t>
  </si>
  <si>
    <t>SG</t>
  </si>
  <si>
    <t>Adjustment Detail:</t>
  </si>
  <si>
    <t>3.3.1</t>
  </si>
  <si>
    <t>Total Adjustments December 2025</t>
  </si>
  <si>
    <t>Above</t>
  </si>
  <si>
    <t>Description of Adjustment:</t>
  </si>
  <si>
    <t>13.1.1</t>
  </si>
  <si>
    <t>Adjustments Summary</t>
  </si>
  <si>
    <t>Cumulative Adjustments</t>
  </si>
  <si>
    <t>Incremental</t>
  </si>
  <si>
    <t>RES</t>
  </si>
  <si>
    <t>Remove refunds and other out of period adjustments*</t>
  </si>
  <si>
    <t>PWX SA_1040 (100 MW Effective 05/01/2022 - 09/30/2023)</t>
  </si>
  <si>
    <t>Forecasted New Contracts</t>
  </si>
  <si>
    <t>Forecasted Price/Volume Increase/Decreases</t>
  </si>
  <si>
    <t>Total Adjustments</t>
  </si>
  <si>
    <t>Ref 3.3.1</t>
  </si>
  <si>
    <t>Ref 13.1</t>
  </si>
  <si>
    <t>Firm Wheeling Revenue</t>
  </si>
  <si>
    <t>Transmission Tariff True-up</t>
  </si>
  <si>
    <t>Pre-Merger Firm Wheeling Revenue - PPD</t>
  </si>
  <si>
    <t>Pre-Merger Firm Wheeling Revenue - UPD</t>
  </si>
  <si>
    <t>Non-Firm Wheeling Revenue</t>
  </si>
  <si>
    <t>Short-Term Firm Wheeling</t>
  </si>
  <si>
    <t>Ancillary Rev Sch 6-Supp (Transm)</t>
  </si>
  <si>
    <t>Ancillary Rev Sch 6-Supp (C&amp;T)</t>
  </si>
  <si>
    <t>Ancil Revenue Sch 2-Reactive (Trans)</t>
  </si>
  <si>
    <t>Ancil Revenue Sch 2-Reactive (C&amp;T)</t>
  </si>
  <si>
    <t>Ancil Revenue Sch 3a-Regulation (Trans)</t>
  </si>
  <si>
    <t>Primary Delivery and Distribution Sub Charges</t>
  </si>
  <si>
    <t>Ancillary Revenue Sch 1 - Scheduling</t>
  </si>
  <si>
    <t>Ancillary Revenue Sch 3 - Reg&amp;Freq (Transm)</t>
  </si>
  <si>
    <t>Ancillary Revenue Sch 3 - Reg&amp;Freq (C&amp;T)</t>
  </si>
  <si>
    <t>Ancillary Rev Sch 5-Spin (Transm)</t>
  </si>
  <si>
    <t>Ancillary Rev Sch 5-Spin (C&amp;T)</t>
  </si>
  <si>
    <t>Ancil Revenue Sch 3a-Regulation (C&amp;T)</t>
  </si>
  <si>
    <t>I/C Anc Rev Sch 1-Scheduling-Nevada Pwr</t>
  </si>
  <si>
    <t>I/C Other Wheeling Revenue-Sierra Pac</t>
  </si>
  <si>
    <t>Use of Facility - Revenue</t>
  </si>
  <si>
    <t>Transmission Capacity Resales</t>
  </si>
  <si>
    <t>Transmission Point-to-Point Revenue</t>
  </si>
  <si>
    <t>Transmission Resales to Other Parties</t>
  </si>
  <si>
    <t>Transmission Rev-Unreserved Use Charges</t>
  </si>
  <si>
    <t>Transmission Schedule 3 Refund Reserve</t>
  </si>
  <si>
    <t>Transmission Schedule 3a Refund Reserve</t>
  </si>
  <si>
    <t>Transmission Schedule 5 Refund Reserve</t>
  </si>
  <si>
    <t>Transmission Schedule 6 Refund Reserve</t>
  </si>
  <si>
    <t>Transmission Revenue-Deferral Fees</t>
  </si>
  <si>
    <t>Customer</t>
  </si>
  <si>
    <t>301912</t>
  </si>
  <si>
    <t>301913</t>
  </si>
  <si>
    <t>301916</t>
  </si>
  <si>
    <t>301917</t>
  </si>
  <si>
    <t>301922</t>
  </si>
  <si>
    <t>301926</t>
  </si>
  <si>
    <t>301952</t>
  </si>
  <si>
    <t>301953</t>
  </si>
  <si>
    <t>301962</t>
  </si>
  <si>
    <t>301963</t>
  </si>
  <si>
    <t>301964</t>
  </si>
  <si>
    <t>301966</t>
  </si>
  <si>
    <t>301967</t>
  </si>
  <si>
    <t>301968</t>
  </si>
  <si>
    <t>301969</t>
  </si>
  <si>
    <t>301972</t>
  </si>
  <si>
    <t>301973</t>
  </si>
  <si>
    <t>301974</t>
  </si>
  <si>
    <t>302082</t>
  </si>
  <si>
    <t>302092</t>
  </si>
  <si>
    <t>302822</t>
  </si>
  <si>
    <t>302831</t>
  </si>
  <si>
    <t>302901</t>
  </si>
  <si>
    <t>302961</t>
  </si>
  <si>
    <t>302962</t>
  </si>
  <si>
    <t>302980</t>
  </si>
  <si>
    <t>302981</t>
  </si>
  <si>
    <t>302982</t>
  </si>
  <si>
    <t>305930</t>
  </si>
  <si>
    <t>305931</t>
  </si>
  <si>
    <t>305950</t>
  </si>
  <si>
    <t>305960</t>
  </si>
  <si>
    <t>302983</t>
  </si>
  <si>
    <t>Total</t>
  </si>
  <si>
    <t>3 Phase Renewables</t>
  </si>
  <si>
    <t xml:space="preserve">Airport Solar LLC </t>
  </si>
  <si>
    <t>Arizona Electric Power Cooperative, Inc.</t>
  </si>
  <si>
    <t>Arizona Public Service Company</t>
  </si>
  <si>
    <t>Avangrid Renewables, LLC</t>
  </si>
  <si>
    <t>Avista</t>
  </si>
  <si>
    <t>Basin Electric Power Cooperative</t>
  </si>
  <si>
    <t>BHG</t>
  </si>
  <si>
    <t>Black Hills Corporation</t>
  </si>
  <si>
    <t>Black Hills/Colorado Electric Utility Company</t>
  </si>
  <si>
    <t>Bonneville Power Administration</t>
  </si>
  <si>
    <t>Brookfield Renewable Trading &amp; Marketing LP</t>
  </si>
  <si>
    <t xml:space="preserve">Calpine Energy Solutions </t>
  </si>
  <si>
    <t>City of Roseville</t>
  </si>
  <si>
    <t xml:space="preserve">Clatskanie Peoples Utility District </t>
  </si>
  <si>
    <t>Conoco Phillips Company</t>
  </si>
  <si>
    <t>Constellation Energy Generation, LLC (ESS)</t>
  </si>
  <si>
    <t>Constellation Energy Generation, LLC (Stateline)</t>
  </si>
  <si>
    <t>CP Energy Marketing (US) Inc.</t>
  </si>
  <si>
    <t>Deseret Generation &amp; Trans.</t>
  </si>
  <si>
    <t>Dynasty Power Inc.</t>
  </si>
  <si>
    <t>EDF Trading North America, LLC</t>
  </si>
  <si>
    <t>Enel Trading North America</t>
  </si>
  <si>
    <t>Energy Keepers, Inc</t>
  </si>
  <si>
    <t>Eugene Water &amp; Electric Board</t>
  </si>
  <si>
    <t>Evergreen Biopower</t>
  </si>
  <si>
    <t>Fall River Rural Electric Cooperative</t>
  </si>
  <si>
    <t>Falls Creek H.P. LP</t>
  </si>
  <si>
    <t>Foote Creek IV, LLC</t>
  </si>
  <si>
    <t>Garrett Solar LLC</t>
  </si>
  <si>
    <t>Guzman Energy, LLC</t>
  </si>
  <si>
    <t>Idaho Power Company</t>
  </si>
  <si>
    <t>Idaho Power Company - Power Supply Merchant</t>
  </si>
  <si>
    <t>Imperial Irrigation District</t>
  </si>
  <si>
    <t>Intermountain Power Agency</t>
  </si>
  <si>
    <t>Los Angeles Department of Water &amp; Power</t>
  </si>
  <si>
    <t>Macquarie Energy, LLC</t>
  </si>
  <si>
    <t>MAG Energy Solutions, Inc.</t>
  </si>
  <si>
    <t>Marysville Hydro Partners</t>
  </si>
  <si>
    <t>Mercuria Energy America, LLC</t>
  </si>
  <si>
    <t>Moon Lake Electric Association</t>
  </si>
  <si>
    <t>Morgan Stanley</t>
  </si>
  <si>
    <t>Municipal Energy Nebraska, Inc.</t>
  </si>
  <si>
    <t>Navajo Tribal Utility Authority</t>
  </si>
  <si>
    <t>Nevada Power Company</t>
  </si>
  <si>
    <t>NextEra Energy Resources, LLC</t>
  </si>
  <si>
    <t>Obsidian Renewables LLC</t>
  </si>
  <si>
    <t>Pacific Gas &amp; Electric Company</t>
  </si>
  <si>
    <t>PACIFICORP</t>
  </si>
  <si>
    <t>PACIFICORP TRANSFER</t>
  </si>
  <si>
    <t>Portland General Electric Company</t>
  </si>
  <si>
    <t>Powerex Corporation</t>
  </si>
  <si>
    <t>Public Services Company of Colorado</t>
  </si>
  <si>
    <t>Rainbow Energy Marketing</t>
  </si>
  <si>
    <t>Sacramento Municipal Utility District</t>
  </si>
  <si>
    <t>Salt River Project</t>
  </si>
  <si>
    <t>Shell Energy North America</t>
  </si>
  <si>
    <t>Sierra Pacific Power Company</t>
  </si>
  <si>
    <t>Southern California Edison Company</t>
  </si>
  <si>
    <t>Southern California Public Power Authority</t>
  </si>
  <si>
    <t>State of South Dakota</t>
  </si>
  <si>
    <t>TEC Energy Inc.</t>
  </si>
  <si>
    <t>Tenaska Power Services Co</t>
  </si>
  <si>
    <t>The Energy Authority, Inc.</t>
  </si>
  <si>
    <t>Thermo No. 1 BE-01, LLC</t>
  </si>
  <si>
    <t>TransAlta Energy Marketing (U.S.) Inc.</t>
  </si>
  <si>
    <t>Tri-State Generation &amp; Trans.</t>
  </si>
  <si>
    <t>U.S. Bureau of Reclamation CR</t>
  </si>
  <si>
    <t>U.S. Bureau of Reclamation FNO</t>
  </si>
  <si>
    <t>U.S. Bureau of Reclamation WB</t>
  </si>
  <si>
    <t>Uniper Global Commodities North America LLC</t>
  </si>
  <si>
    <t>Utah Associated Municipal Power Sys OM</t>
  </si>
  <si>
    <t>Utah Associated Municipal Power Systems</t>
  </si>
  <si>
    <t>Utah Municipal Power Agency</t>
  </si>
  <si>
    <t>Vitol Inc.</t>
  </si>
  <si>
    <t>Warm Springs Power Enterprises</t>
  </si>
  <si>
    <t>Westar Energy, Inc.</t>
  </si>
  <si>
    <t xml:space="preserve">Western Area Power Adm CO River </t>
  </si>
  <si>
    <t>Western Area Power Adm FNO</t>
  </si>
  <si>
    <t>Western Area Power Adm LAP</t>
  </si>
  <si>
    <t>Western Area Power Administration</t>
  </si>
  <si>
    <t>SAP Adjustments</t>
  </si>
  <si>
    <t>Incremental Adjustments</t>
  </si>
  <si>
    <t>Ref 13.1.1</t>
  </si>
  <si>
    <t>Accum Totals</t>
  </si>
  <si>
    <t>Washington 2023 General Rate Case</t>
  </si>
  <si>
    <t>Wheeling Revenue - Year 2</t>
  </si>
  <si>
    <t>Adjusted Wheeling Revenues 12 ME December 2025</t>
  </si>
  <si>
    <t>Ref 13.1.2</t>
  </si>
  <si>
    <t>Wheeling Revenues - Year 2</t>
  </si>
  <si>
    <t>12 ME Jun-22 - 
12 ME Dec-24</t>
  </si>
  <si>
    <t>12 ME Jun-22 - 
12 ME Dec-25</t>
  </si>
  <si>
    <t>12 ME Dec-24 - 12 ME Dec-25</t>
  </si>
  <si>
    <t>This adjustment reflects pro forma wheeling revenue changes from 12 months ending December 2024 to 12 months ending December 2025.</t>
  </si>
  <si>
    <t>Exh. SLC-4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</si>
</sst>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0.000%"/>
    <numFmt numFmtId="166" formatCode="0.0000%"/>
    <numFmt numFmtId="167" formatCode="0_);\(0\)"/>
  </numFmts>
  <fonts count="14" x14ac:knownFonts="1">
    <font>
      <sz val="10"/>
      <name val="Arial"/>
    </font>
    <font>
      <sz val="12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sz val="10"/>
      <color rgb="FFFF0000"/>
      <name val="Arial"/>
      <family val="2"/>
    </font>
    <font>
      <sz val="10"/>
      <color indexed="10"/>
      <name val="Arial"/>
      <family val="2"/>
    </font>
    <font>
      <sz val="10"/>
      <color indexed="12"/>
      <name val="Arial"/>
      <family val="2"/>
    </font>
    <font>
      <b/>
      <u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3"/>
      <name val="Arial"/>
      <family val="2"/>
    </font>
    <font>
      <b/>
      <sz val="10"/>
      <color rgb="FFFF0000"/>
      <name val="Arial"/>
      <family val="2"/>
    </font>
    <font>
      <b/>
      <i/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</borders>
  <cellStyleXfs count="8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1" fillId="0" borderId="0"/>
  </cellStyleXfs>
  <cellXfs count="149">
    <xf numFmtId="0" fontId="0" fillId="0" borderId="0" xfId="0"/>
    <xf numFmtId="0" fontId="2" fillId="0" borderId="0" xfId="3" applyFont="1"/>
    <xf numFmtId="0" fontId="3" fillId="0" borderId="0" xfId="3" applyFont="1"/>
    <xf numFmtId="0" fontId="2" fillId="0" borderId="0" xfId="3" applyFont="1" applyAlignment="1">
      <alignment horizontal="center"/>
    </xf>
    <xf numFmtId="0" fontId="4" fillId="0" borderId="0" xfId="3" applyFont="1" applyAlignment="1">
      <alignment horizontal="center"/>
    </xf>
    <xf numFmtId="0" fontId="2" fillId="0" borderId="0" xfId="3" applyFont="1" applyAlignment="1">
      <alignment horizontal="right"/>
    </xf>
    <xf numFmtId="0" fontId="3" fillId="0" borderId="0" xfId="3" applyFont="1" applyAlignment="1">
      <alignment horizontal="left"/>
    </xf>
    <xf numFmtId="164" fontId="2" fillId="0" borderId="0" xfId="1" applyNumberFormat="1" applyFont="1" applyBorder="1" applyAlignment="1">
      <alignment horizontal="center"/>
    </xf>
    <xf numFmtId="0" fontId="2" fillId="0" borderId="0" xfId="3" applyFont="1" applyAlignment="1">
      <alignment horizontal="left"/>
    </xf>
    <xf numFmtId="41" fontId="2" fillId="0" borderId="0" xfId="1" applyNumberFormat="1" applyFont="1" applyFill="1" applyBorder="1" applyAlignment="1">
      <alignment horizontal="center"/>
    </xf>
    <xf numFmtId="165" fontId="2" fillId="0" borderId="0" xfId="2" applyNumberFormat="1" applyFont="1" applyFill="1" applyAlignment="1">
      <alignment horizontal="center"/>
    </xf>
    <xf numFmtId="41" fontId="2" fillId="0" borderId="0" xfId="1" applyNumberFormat="1" applyFont="1" applyFill="1" applyAlignment="1">
      <alignment horizontal="right"/>
    </xf>
    <xf numFmtId="164" fontId="2" fillId="0" borderId="0" xfId="1" applyNumberFormat="1" applyFont="1" applyFill="1" applyBorder="1"/>
    <xf numFmtId="164" fontId="5" fillId="0" borderId="0" xfId="1" applyNumberFormat="1" applyFont="1" applyBorder="1"/>
    <xf numFmtId="164" fontId="2" fillId="0" borderId="0" xfId="1" applyNumberFormat="1" applyFont="1" applyBorder="1"/>
    <xf numFmtId="164" fontId="6" fillId="0" borderId="0" xfId="1" applyNumberFormat="1" applyFont="1" applyBorder="1"/>
    <xf numFmtId="41" fontId="2" fillId="0" borderId="1" xfId="1" applyNumberFormat="1" applyFont="1" applyFill="1" applyBorder="1" applyAlignment="1">
      <alignment horizontal="center"/>
    </xf>
    <xf numFmtId="9" fontId="2" fillId="0" borderId="0" xfId="2" applyFont="1" applyFill="1" applyBorder="1" applyAlignment="1">
      <alignment horizontal="center"/>
    </xf>
    <xf numFmtId="164" fontId="2" fillId="0" borderId="0" xfId="3" applyNumberFormat="1" applyFont="1"/>
    <xf numFmtId="164" fontId="6" fillId="0" borderId="0" xfId="1" applyNumberFormat="1" applyFont="1"/>
    <xf numFmtId="164" fontId="7" fillId="0" borderId="0" xfId="3" applyNumberFormat="1" applyFont="1"/>
    <xf numFmtId="164" fontId="2" fillId="0" borderId="0" xfId="3" applyNumberFormat="1" applyFont="1" applyAlignment="1">
      <alignment horizontal="right"/>
    </xf>
    <xf numFmtId="164" fontId="6" fillId="0" borderId="0" xfId="1" applyNumberFormat="1" applyFont="1" applyAlignment="1">
      <alignment horizontal="right"/>
    </xf>
    <xf numFmtId="164" fontId="6" fillId="0" borderId="0" xfId="3" applyNumberFormat="1" applyFont="1"/>
    <xf numFmtId="41" fontId="2" fillId="0" borderId="0" xfId="1" applyNumberFormat="1" applyFont="1" applyFill="1" applyBorder="1" applyAlignment="1">
      <alignment horizontal="right"/>
    </xf>
    <xf numFmtId="166" fontId="2" fillId="0" borderId="0" xfId="2" applyNumberFormat="1" applyFont="1" applyFill="1" applyBorder="1" applyAlignment="1">
      <alignment horizontal="center"/>
    </xf>
    <xf numFmtId="0" fontId="2" fillId="0" borderId="0" xfId="0" applyFont="1" applyAlignment="1">
      <alignment wrapText="1"/>
    </xf>
    <xf numFmtId="0" fontId="2" fillId="0" borderId="0" xfId="3" quotePrefix="1" applyFont="1" applyAlignment="1">
      <alignment horizontal="left"/>
    </xf>
    <xf numFmtId="166" fontId="2" fillId="0" borderId="0" xfId="2" applyNumberFormat="1" applyFont="1" applyFill="1" applyAlignment="1">
      <alignment horizontal="center"/>
    </xf>
    <xf numFmtId="41" fontId="2" fillId="0" borderId="0" xfId="1" applyNumberFormat="1" applyFont="1" applyFill="1" applyAlignment="1">
      <alignment horizontal="center"/>
    </xf>
    <xf numFmtId="9" fontId="2" fillId="0" borderId="0" xfId="2" applyFont="1" applyFill="1" applyAlignment="1">
      <alignment horizontal="center"/>
    </xf>
    <xf numFmtId="41" fontId="2" fillId="0" borderId="0" xfId="1" applyNumberFormat="1" applyFont="1" applyBorder="1" applyAlignment="1">
      <alignment horizontal="center"/>
    </xf>
    <xf numFmtId="43" fontId="2" fillId="0" borderId="0" xfId="4" applyFont="1" applyAlignment="1">
      <alignment vertical="top"/>
    </xf>
    <xf numFmtId="0" fontId="8" fillId="0" borderId="0" xfId="0" applyFont="1"/>
    <xf numFmtId="0" fontId="3" fillId="0" borderId="12" xfId="0" applyFont="1" applyBorder="1" applyAlignment="1">
      <alignment horizontal="center" wrapText="1"/>
    </xf>
    <xf numFmtId="0" fontId="3" fillId="0" borderId="13" xfId="0" applyFont="1" applyBorder="1" applyAlignment="1">
      <alignment horizontal="center" wrapText="1"/>
    </xf>
    <xf numFmtId="164" fontId="2" fillId="0" borderId="0" xfId="5" applyNumberFormat="1" applyFont="1" applyFill="1" applyAlignment="1">
      <alignment horizontal="center" vertical="top"/>
    </xf>
    <xf numFmtId="0" fontId="9" fillId="0" borderId="10" xfId="0" applyFont="1" applyBorder="1" applyAlignment="1">
      <alignment horizontal="left" vertical="top"/>
    </xf>
    <xf numFmtId="0" fontId="10" fillId="0" borderId="10" xfId="0" applyFont="1" applyBorder="1" applyAlignment="1">
      <alignment horizontal="right" vertical="top"/>
    </xf>
    <xf numFmtId="164" fontId="3" fillId="0" borderId="13" xfId="1" applyNumberFormat="1" applyFont="1" applyBorder="1"/>
    <xf numFmtId="164" fontId="3" fillId="0" borderId="11" xfId="0" applyNumberFormat="1" applyFont="1" applyBorder="1"/>
    <xf numFmtId="0" fontId="3" fillId="0" borderId="0" xfId="0" applyFont="1" applyAlignment="1">
      <alignment horizontal="right"/>
    </xf>
    <xf numFmtId="43" fontId="2" fillId="2" borderId="0" xfId="4" applyFont="1" applyFill="1" applyAlignment="1">
      <alignment vertical="top"/>
    </xf>
    <xf numFmtId="164" fontId="2" fillId="0" borderId="0" xfId="4" applyNumberFormat="1" applyFont="1" applyAlignment="1">
      <alignment horizontal="right" vertical="top"/>
    </xf>
    <xf numFmtId="164" fontId="2" fillId="0" borderId="0" xfId="4" applyNumberFormat="1" applyFont="1" applyAlignment="1">
      <alignment vertical="top"/>
    </xf>
    <xf numFmtId="43" fontId="2" fillId="0" borderId="0" xfId="4" applyFont="1" applyAlignment="1">
      <alignment horizontal="center" vertical="center"/>
    </xf>
    <xf numFmtId="43" fontId="2" fillId="2" borderId="0" xfId="4" applyFont="1" applyFill="1" applyAlignment="1">
      <alignment horizontal="center" vertical="center"/>
    </xf>
    <xf numFmtId="43" fontId="2" fillId="0" borderId="0" xfId="4" quotePrefix="1" applyFont="1" applyAlignment="1">
      <alignment vertical="top"/>
    </xf>
    <xf numFmtId="0" fontId="9" fillId="0" borderId="0" xfId="0" applyFont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43" fontId="2" fillId="0" borderId="0" xfId="4" applyFont="1" applyBorder="1" applyAlignment="1">
      <alignment vertical="top"/>
    </xf>
    <xf numFmtId="0" fontId="9" fillId="0" borderId="0" xfId="0" applyFont="1"/>
    <xf numFmtId="0" fontId="10" fillId="0" borderId="14" xfId="0" applyFont="1" applyBorder="1"/>
    <xf numFmtId="43" fontId="2" fillId="0" borderId="14" xfId="4" applyFont="1" applyBorder="1" applyAlignment="1">
      <alignment horizontal="center" vertical="center"/>
    </xf>
    <xf numFmtId="43" fontId="2" fillId="2" borderId="14" xfId="4" applyFont="1" applyFill="1" applyBorder="1" applyAlignment="1">
      <alignment horizontal="center" vertical="center"/>
    </xf>
    <xf numFmtId="43" fontId="2" fillId="2" borderId="14" xfId="4" quotePrefix="1" applyFont="1" applyFill="1" applyBorder="1" applyAlignment="1">
      <alignment horizontal="center" vertical="center"/>
    </xf>
    <xf numFmtId="167" fontId="2" fillId="0" borderId="14" xfId="4" applyNumberFormat="1" applyFont="1" applyBorder="1" applyAlignment="1">
      <alignment horizontal="center" vertical="center"/>
    </xf>
    <xf numFmtId="43" fontId="2" fillId="0" borderId="14" xfId="4" quotePrefix="1" applyFont="1" applyBorder="1" applyAlignment="1">
      <alignment horizontal="center" vertical="center"/>
    </xf>
    <xf numFmtId="49" fontId="2" fillId="0" borderId="14" xfId="4" applyNumberFormat="1" applyFont="1" applyBorder="1" applyAlignment="1">
      <alignment horizontal="center" vertical="center"/>
    </xf>
    <xf numFmtId="43" fontId="2" fillId="0" borderId="14" xfId="4" applyFont="1" applyBorder="1" applyAlignment="1">
      <alignment horizontal="center" vertical="top"/>
    </xf>
    <xf numFmtId="164" fontId="3" fillId="0" borderId="14" xfId="4" applyNumberFormat="1" applyFont="1" applyBorder="1" applyAlignment="1">
      <alignment horizontal="center" vertical="top"/>
    </xf>
    <xf numFmtId="164" fontId="3" fillId="0" borderId="0" xfId="4" applyNumberFormat="1" applyFont="1" applyBorder="1" applyAlignment="1">
      <alignment horizontal="center" vertical="top"/>
    </xf>
    <xf numFmtId="43" fontId="2" fillId="0" borderId="0" xfId="4" applyFont="1" applyBorder="1" applyAlignment="1">
      <alignment horizontal="center" vertical="top"/>
    </xf>
    <xf numFmtId="43" fontId="2" fillId="2" borderId="0" xfId="4" applyFont="1" applyFill="1" applyBorder="1" applyAlignment="1">
      <alignment horizontal="center" vertical="top"/>
    </xf>
    <xf numFmtId="164" fontId="2" fillId="0" borderId="0" xfId="4" applyNumberFormat="1" applyFont="1" applyBorder="1" applyAlignment="1">
      <alignment horizontal="center" vertical="top"/>
    </xf>
    <xf numFmtId="43" fontId="2" fillId="0" borderId="0" xfId="4" applyFont="1" applyAlignment="1">
      <alignment horizontal="left" vertical="top"/>
    </xf>
    <xf numFmtId="0" fontId="9" fillId="0" borderId="13" xfId="0" applyFont="1" applyBorder="1"/>
    <xf numFmtId="41" fontId="2" fillId="0" borderId="13" xfId="4" applyNumberFormat="1" applyFont="1" applyBorder="1" applyAlignment="1">
      <alignment vertical="top"/>
    </xf>
    <xf numFmtId="41" fontId="2" fillId="2" borderId="13" xfId="4" applyNumberFormat="1" applyFont="1" applyFill="1" applyBorder="1" applyAlignment="1">
      <alignment vertical="top"/>
    </xf>
    <xf numFmtId="37" fontId="2" fillId="0" borderId="13" xfId="4" applyNumberFormat="1" applyFont="1" applyBorder="1" applyAlignment="1">
      <alignment vertical="top"/>
    </xf>
    <xf numFmtId="37" fontId="2" fillId="0" borderId="0" xfId="4" applyNumberFormat="1" applyFont="1" applyBorder="1" applyAlignment="1">
      <alignment vertical="top"/>
    </xf>
    <xf numFmtId="0" fontId="9" fillId="0" borderId="13" xfId="0" applyFont="1" applyBorder="1" applyAlignment="1">
      <alignment wrapText="1"/>
    </xf>
    <xf numFmtId="0" fontId="2" fillId="0" borderId="0" xfId="0" applyFont="1"/>
    <xf numFmtId="41" fontId="2" fillId="0" borderId="0" xfId="4" applyNumberFormat="1" applyFont="1" applyAlignment="1">
      <alignment vertical="top"/>
    </xf>
    <xf numFmtId="41" fontId="2" fillId="2" borderId="0" xfId="4" applyNumberFormat="1" applyFont="1" applyFill="1" applyAlignment="1">
      <alignment vertical="top"/>
    </xf>
    <xf numFmtId="37" fontId="2" fillId="0" borderId="15" xfId="4" applyNumberFormat="1" applyFont="1" applyBorder="1" applyAlignment="1">
      <alignment vertical="top"/>
    </xf>
    <xf numFmtId="43" fontId="2" fillId="0" borderId="13" xfId="4" applyFont="1" applyBorder="1" applyAlignment="1">
      <alignment horizontal="left" vertical="top"/>
    </xf>
    <xf numFmtId="43" fontId="2" fillId="0" borderId="13" xfId="4" applyFont="1" applyBorder="1" applyAlignment="1">
      <alignment vertical="top"/>
    </xf>
    <xf numFmtId="43" fontId="2" fillId="0" borderId="8" xfId="4" applyFont="1" applyBorder="1" applyAlignment="1">
      <alignment vertical="top"/>
    </xf>
    <xf numFmtId="41" fontId="2" fillId="0" borderId="16" xfId="4" applyNumberFormat="1" applyFont="1" applyBorder="1" applyAlignment="1">
      <alignment vertical="top"/>
    </xf>
    <xf numFmtId="43" fontId="2" fillId="0" borderId="16" xfId="4" applyFont="1" applyBorder="1" applyAlignment="1">
      <alignment vertical="top"/>
    </xf>
    <xf numFmtId="164" fontId="3" fillId="0" borderId="16" xfId="4" applyNumberFormat="1" applyFont="1" applyBorder="1" applyAlignment="1">
      <alignment vertical="top"/>
    </xf>
    <xf numFmtId="164" fontId="3" fillId="0" borderId="0" xfId="4" applyNumberFormat="1" applyFont="1" applyBorder="1" applyAlignment="1">
      <alignment vertical="top"/>
    </xf>
    <xf numFmtId="0" fontId="9" fillId="0" borderId="0" xfId="6" applyFont="1"/>
    <xf numFmtId="0" fontId="2" fillId="0" borderId="0" xfId="7" applyFont="1" applyAlignment="1">
      <alignment horizontal="center" vertical="top"/>
    </xf>
    <xf numFmtId="164" fontId="10" fillId="0" borderId="0" xfId="1" applyNumberFormat="1" applyFont="1" applyFill="1" applyBorder="1" applyAlignment="1">
      <alignment horizontal="right"/>
    </xf>
    <xf numFmtId="41" fontId="2" fillId="0" borderId="0" xfId="5" applyNumberFormat="1" applyFont="1" applyFill="1" applyBorder="1"/>
    <xf numFmtId="43" fontId="2" fillId="0" borderId="0" xfId="5" applyFont="1" applyBorder="1" applyAlignment="1">
      <alignment vertical="top"/>
    </xf>
    <xf numFmtId="43" fontId="2" fillId="0" borderId="0" xfId="5" applyFont="1" applyAlignment="1">
      <alignment vertical="top"/>
    </xf>
    <xf numFmtId="0" fontId="3" fillId="0" borderId="0" xfId="7" applyFont="1" applyAlignment="1">
      <alignment horizontal="center"/>
    </xf>
    <xf numFmtId="0" fontId="9" fillId="0" borderId="0" xfId="0" applyFont="1" applyAlignment="1">
      <alignment horizontal="left" wrapText="1" indent="1"/>
    </xf>
    <xf numFmtId="164" fontId="2" fillId="0" borderId="0" xfId="4" applyNumberFormat="1" applyFont="1" applyFill="1" applyAlignment="1">
      <alignment horizontal="center" vertical="top"/>
    </xf>
    <xf numFmtId="0" fontId="9" fillId="0" borderId="13" xfId="0" applyFont="1" applyBorder="1" applyAlignment="1">
      <alignment horizontal="left" vertical="top" wrapText="1" indent="1"/>
    </xf>
    <xf numFmtId="41" fontId="2" fillId="0" borderId="13" xfId="4" applyNumberFormat="1" applyFont="1" applyBorder="1" applyAlignment="1">
      <alignment horizontal="right"/>
    </xf>
    <xf numFmtId="164" fontId="2" fillId="0" borderId="11" xfId="4" applyNumberFormat="1" applyFont="1" applyBorder="1" applyAlignment="1">
      <alignment horizontal="right"/>
    </xf>
    <xf numFmtId="164" fontId="2" fillId="0" borderId="0" xfId="4" applyNumberFormat="1" applyFont="1" applyBorder="1" applyAlignment="1">
      <alignment horizontal="right"/>
    </xf>
    <xf numFmtId="41" fontId="2" fillId="0" borderId="16" xfId="4" applyNumberFormat="1" applyFont="1" applyFill="1" applyBorder="1"/>
    <xf numFmtId="164" fontId="3" fillId="0" borderId="16" xfId="4" applyNumberFormat="1" applyFont="1" applyFill="1" applyBorder="1"/>
    <xf numFmtId="164" fontId="3" fillId="0" borderId="0" xfId="4" applyNumberFormat="1" applyFont="1" applyFill="1" applyBorder="1"/>
    <xf numFmtId="41" fontId="2" fillId="0" borderId="0" xfId="4" applyNumberFormat="1" applyFont="1" applyFill="1"/>
    <xf numFmtId="41" fontId="2" fillId="2" borderId="0" xfId="4" applyNumberFormat="1" applyFont="1" applyFill="1"/>
    <xf numFmtId="164" fontId="3" fillId="0" borderId="0" xfId="4" applyNumberFormat="1" applyFont="1" applyAlignment="1">
      <alignment horizontal="center" vertical="top"/>
    </xf>
    <xf numFmtId="0" fontId="3" fillId="0" borderId="0" xfId="0" applyFont="1" applyAlignment="1">
      <alignment horizontal="right" wrapText="1" indent="1"/>
    </xf>
    <xf numFmtId="41" fontId="11" fillId="0" borderId="17" xfId="4" applyNumberFormat="1" applyFont="1" applyFill="1" applyBorder="1"/>
    <xf numFmtId="164" fontId="3" fillId="0" borderId="17" xfId="4" applyNumberFormat="1" applyFont="1" applyFill="1" applyBorder="1"/>
    <xf numFmtId="0" fontId="12" fillId="0" borderId="0" xfId="7" applyFont="1" applyAlignment="1">
      <alignment horizontal="center" vertical="top"/>
    </xf>
    <xf numFmtId="0" fontId="13" fillId="0" borderId="0" xfId="0" applyFont="1" applyAlignment="1">
      <alignment horizontal="right" wrapText="1"/>
    </xf>
    <xf numFmtId="164" fontId="12" fillId="0" borderId="0" xfId="4" applyNumberFormat="1" applyFont="1" applyFill="1"/>
    <xf numFmtId="164" fontId="12" fillId="2" borderId="0" xfId="4" applyNumberFormat="1" applyFont="1" applyFill="1"/>
    <xf numFmtId="43" fontId="12" fillId="0" borderId="0" xfId="4" applyFont="1" applyFill="1"/>
    <xf numFmtId="164" fontId="3" fillId="0" borderId="0" xfId="4" applyNumberFormat="1" applyFont="1" applyAlignment="1">
      <alignment horizontal="right" vertical="top"/>
    </xf>
    <xf numFmtId="164" fontId="2" fillId="0" borderId="0" xfId="4" applyNumberFormat="1" applyFont="1" applyFill="1" applyBorder="1" applyAlignment="1">
      <alignment horizontal="center" vertical="top"/>
    </xf>
    <xf numFmtId="164" fontId="9" fillId="0" borderId="0" xfId="4" applyNumberFormat="1" applyFont="1" applyFill="1" applyBorder="1"/>
    <xf numFmtId="164" fontId="9" fillId="2" borderId="0" xfId="4" applyNumberFormat="1" applyFont="1" applyFill="1" applyBorder="1"/>
    <xf numFmtId="0" fontId="2" fillId="0" borderId="0" xfId="7" applyFont="1" applyAlignment="1">
      <alignment horizontal="center"/>
    </xf>
    <xf numFmtId="0" fontId="9" fillId="0" borderId="0" xfId="0" applyFont="1" applyAlignment="1">
      <alignment horizontal="left" indent="1"/>
    </xf>
    <xf numFmtId="43" fontId="2" fillId="0" borderId="0" xfId="4" applyFont="1" applyBorder="1"/>
    <xf numFmtId="43" fontId="2" fillId="2" borderId="0" xfId="4" applyFont="1" applyFill="1" applyBorder="1"/>
    <xf numFmtId="43" fontId="9" fillId="0" borderId="0" xfId="0" applyNumberFormat="1" applyFont="1"/>
    <xf numFmtId="43" fontId="9" fillId="2" borderId="0" xfId="0" applyNumberFormat="1" applyFont="1" applyFill="1"/>
    <xf numFmtId="164" fontId="2" fillId="0" borderId="0" xfId="4" applyNumberFormat="1" applyFont="1" applyBorder="1" applyAlignment="1">
      <alignment vertical="top"/>
    </xf>
    <xf numFmtId="0" fontId="9" fillId="0" borderId="0" xfId="0" applyFont="1" applyAlignment="1">
      <alignment horizontal="center"/>
    </xf>
    <xf numFmtId="164" fontId="9" fillId="0" borderId="0" xfId="0" applyNumberFormat="1" applyFont="1"/>
    <xf numFmtId="164" fontId="9" fillId="2" borderId="0" xfId="0" applyNumberFormat="1" applyFont="1" applyFill="1"/>
    <xf numFmtId="43" fontId="2" fillId="2" borderId="0" xfId="4" applyFont="1" applyFill="1" applyBorder="1" applyAlignment="1">
      <alignment vertical="top"/>
    </xf>
    <xf numFmtId="164" fontId="2" fillId="0" borderId="0" xfId="5" applyNumberFormat="1" applyFont="1" applyFill="1" applyBorder="1"/>
    <xf numFmtId="0" fontId="2" fillId="0" borderId="5" xfId="3" applyFont="1" applyBorder="1" applyAlignment="1">
      <alignment horizontal="left" vertical="top" wrapText="1"/>
    </xf>
    <xf numFmtId="0" fontId="2" fillId="0" borderId="7" xfId="3" applyFont="1" applyBorder="1" applyAlignment="1">
      <alignment horizontal="left" vertical="top" wrapText="1"/>
    </xf>
    <xf numFmtId="0" fontId="3" fillId="0" borderId="11" xfId="0" applyFont="1" applyBorder="1" applyAlignment="1">
      <alignment horizontal="center"/>
    </xf>
    <xf numFmtId="0" fontId="2" fillId="0" borderId="2" xfId="3" applyFont="1" applyBorder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164" fontId="2" fillId="0" borderId="13" xfId="1" applyNumberFormat="1" applyFont="1" applyBorder="1"/>
    <xf numFmtId="164" fontId="2" fillId="0" borderId="11" xfId="0" applyNumberFormat="1" applyFont="1" applyBorder="1"/>
    <xf numFmtId="41" fontId="2" fillId="0" borderId="0" xfId="0" applyNumberFormat="1" applyFont="1"/>
    <xf numFmtId="41" fontId="2" fillId="2" borderId="0" xfId="0" applyNumberFormat="1" applyFont="1" applyFill="1"/>
    <xf numFmtId="0" fontId="3" fillId="0" borderId="0" xfId="3" applyFont="1" applyBorder="1"/>
    <xf numFmtId="41" fontId="2" fillId="0" borderId="18" xfId="4" applyNumberFormat="1" applyFont="1" applyBorder="1" applyAlignment="1">
      <alignment vertical="top"/>
    </xf>
    <xf numFmtId="43" fontId="3" fillId="0" borderId="0" xfId="4" applyFont="1" applyBorder="1" applyAlignment="1">
      <alignment horizontal="right" vertical="top"/>
    </xf>
    <xf numFmtId="41" fontId="2" fillId="0" borderId="18" xfId="4" applyNumberFormat="1" applyFont="1" applyFill="1" applyBorder="1"/>
    <xf numFmtId="0" fontId="2" fillId="0" borderId="0" xfId="7" applyFont="1" applyBorder="1" applyAlignment="1">
      <alignment horizontal="center" vertical="top"/>
    </xf>
    <xf numFmtId="0" fontId="2" fillId="0" borderId="3" xfId="3" applyFont="1" applyBorder="1" applyAlignment="1">
      <alignment horizontal="left" vertical="top" wrapText="1"/>
    </xf>
    <xf numFmtId="0" fontId="2" fillId="0" borderId="4" xfId="3" applyFont="1" applyBorder="1" applyAlignment="1">
      <alignment horizontal="left" vertical="top" wrapText="1"/>
    </xf>
    <xf numFmtId="0" fontId="2" fillId="0" borderId="0" xfId="3" applyFont="1" applyBorder="1" applyAlignment="1">
      <alignment horizontal="left" vertical="top" wrapText="1"/>
    </xf>
    <xf numFmtId="0" fontId="2" fillId="0" borderId="6" xfId="3" applyFont="1" applyBorder="1" applyAlignment="1">
      <alignment horizontal="left" vertical="top" wrapText="1"/>
    </xf>
    <xf numFmtId="0" fontId="2" fillId="0" borderId="8" xfId="3" applyFont="1" applyBorder="1" applyAlignment="1">
      <alignment horizontal="left" vertical="top" wrapText="1"/>
    </xf>
    <xf numFmtId="0" fontId="2" fillId="0" borderId="9" xfId="3" applyFont="1" applyBorder="1" applyAlignment="1">
      <alignment horizontal="left" vertical="top" wrapText="1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</cellXfs>
  <cellStyles count="8">
    <cellStyle name="Comma" xfId="1" builtinId="3"/>
    <cellStyle name="Comma 9" xfId="4" xr:uid="{CFC9CDE6-802F-4B20-A713-3A3384F97920}"/>
    <cellStyle name="Comma 9 2" xfId="5" xr:uid="{3BB925BA-D7C1-4248-8E9A-7E2BBE90C957}"/>
    <cellStyle name="Normal" xfId="0" builtinId="0"/>
    <cellStyle name="Normal 11" xfId="6" xr:uid="{EB57E3C4-8BF6-4A94-9CB7-6C6E848FEDFB}"/>
    <cellStyle name="Normal_Transmission Revenue Summary forJuly 2006 through June 2007" xfId="7" xr:uid="{96972687-B420-4BEA-84CE-EB0156B53C27}"/>
    <cellStyle name="Normal_Trapper Mine Adj Dec 2006" xfId="3" xr:uid="{A93E4F48-2784-40A8-956D-CF3729596137}"/>
    <cellStyle name="Percent" xfId="2" builtinId="5"/>
  </cellStyles>
  <dxfs count="3"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53AE4A-5293-401A-BA89-7B32999488FF}">
  <sheetPr>
    <pageSetUpPr fitToPage="1"/>
  </sheetPr>
  <dimension ref="A2:T114"/>
  <sheetViews>
    <sheetView view="pageBreakPreview" topLeftCell="A10" zoomScale="85" zoomScaleNormal="100" zoomScaleSheetLayoutView="85" workbookViewId="0">
      <selection activeCell="N43" sqref="N43"/>
    </sheetView>
  </sheetViews>
  <sheetFormatPr defaultColWidth="10" defaultRowHeight="12.75" x14ac:dyDescent="0.2"/>
  <cols>
    <col min="1" max="1" width="2.5703125" style="1" customWidth="1"/>
    <col min="2" max="2" width="3.7109375" style="1" customWidth="1"/>
    <col min="3" max="3" width="27.28515625" style="1" customWidth="1"/>
    <col min="4" max="4" width="9.85546875" style="3" bestFit="1" customWidth="1"/>
    <col min="5" max="5" width="5.140625" style="3" bestFit="1" customWidth="1"/>
    <col min="6" max="6" width="12.5703125" style="1" bestFit="1" customWidth="1"/>
    <col min="7" max="7" width="8.42578125" style="1" bestFit="1" customWidth="1"/>
    <col min="8" max="8" width="10.7109375" style="1" bestFit="1" customWidth="1"/>
    <col min="9" max="9" width="13.7109375" style="1" bestFit="1" customWidth="1"/>
    <col min="10" max="10" width="6.5703125" style="1" bestFit="1" customWidth="1"/>
    <col min="11" max="11" width="3" style="1" customWidth="1"/>
    <col min="12" max="12" width="13.28515625" style="1" bestFit="1" customWidth="1"/>
    <col min="13" max="13" width="11.7109375" style="1" bestFit="1" customWidth="1"/>
    <col min="14" max="14" width="11.140625" style="1" bestFit="1" customWidth="1"/>
    <col min="15" max="16" width="10" style="1" customWidth="1"/>
    <col min="17" max="17" width="11.7109375" style="1" bestFit="1" customWidth="1"/>
    <col min="18" max="40" width="10" style="1"/>
    <col min="41" max="41" width="15.85546875" style="1" customWidth="1"/>
    <col min="42" max="16384" width="10" style="1"/>
  </cols>
  <sheetData>
    <row r="2" spans="2:20" ht="12" customHeight="1" x14ac:dyDescent="0.2">
      <c r="B2" s="2" t="s">
        <v>0</v>
      </c>
      <c r="F2" s="3"/>
      <c r="G2" s="3"/>
      <c r="H2" s="3"/>
      <c r="I2" s="5" t="s">
        <v>1</v>
      </c>
      <c r="J2" s="3">
        <v>13.1</v>
      </c>
    </row>
    <row r="3" spans="2:20" ht="12" customHeight="1" x14ac:dyDescent="0.2">
      <c r="B3" s="2" t="s">
        <v>182</v>
      </c>
      <c r="F3" s="3"/>
      <c r="G3" s="3"/>
      <c r="H3" s="3"/>
      <c r="I3" s="3"/>
      <c r="J3" s="3"/>
    </row>
    <row r="4" spans="2:20" ht="12" customHeight="1" x14ac:dyDescent="0.2">
      <c r="B4" s="2" t="s">
        <v>186</v>
      </c>
      <c r="F4" s="3"/>
      <c r="G4" s="3"/>
      <c r="H4" s="3"/>
      <c r="I4" s="3"/>
      <c r="J4" s="3"/>
    </row>
    <row r="5" spans="2:20" ht="12" customHeight="1" x14ac:dyDescent="0.2">
      <c r="B5" s="2"/>
      <c r="F5" s="3"/>
      <c r="G5" s="3"/>
      <c r="H5" s="3"/>
      <c r="I5" s="3"/>
      <c r="J5" s="3"/>
    </row>
    <row r="6" spans="2:20" ht="12" customHeight="1" x14ac:dyDescent="0.2">
      <c r="F6" s="3"/>
      <c r="G6" s="3"/>
      <c r="H6" s="3"/>
      <c r="I6" s="3"/>
      <c r="J6" s="3"/>
    </row>
    <row r="7" spans="2:20" ht="12" customHeight="1" x14ac:dyDescent="0.2">
      <c r="F7" s="3"/>
      <c r="G7" s="3"/>
      <c r="H7" s="3"/>
      <c r="I7" s="3"/>
      <c r="J7" s="3"/>
    </row>
    <row r="8" spans="2:20" ht="12" customHeight="1" x14ac:dyDescent="0.2">
      <c r="F8" s="3" t="s">
        <v>2</v>
      </c>
      <c r="G8" s="3"/>
      <c r="H8" s="3"/>
      <c r="I8" s="3" t="s">
        <v>3</v>
      </c>
      <c r="J8" s="3"/>
    </row>
    <row r="9" spans="2:20" ht="12" customHeight="1" x14ac:dyDescent="0.2">
      <c r="D9" s="4" t="s">
        <v>4</v>
      </c>
      <c r="E9" s="4" t="s">
        <v>5</v>
      </c>
      <c r="F9" s="4" t="s">
        <v>6</v>
      </c>
      <c r="G9" s="4" t="s">
        <v>7</v>
      </c>
      <c r="H9" s="4" t="s">
        <v>8</v>
      </c>
      <c r="I9" s="4" t="s">
        <v>9</v>
      </c>
      <c r="J9" s="4" t="s">
        <v>10</v>
      </c>
      <c r="L9" s="5"/>
      <c r="M9" s="5"/>
      <c r="N9" s="5"/>
      <c r="O9" s="5"/>
      <c r="P9" s="5"/>
      <c r="Q9" s="5"/>
      <c r="R9" s="5"/>
      <c r="S9" s="5"/>
      <c r="T9" s="5"/>
    </row>
    <row r="10" spans="2:20" ht="12" customHeight="1" x14ac:dyDescent="0.2">
      <c r="B10" s="6" t="s">
        <v>11</v>
      </c>
      <c r="F10" s="3"/>
      <c r="G10" s="3"/>
      <c r="H10" s="3"/>
      <c r="I10" s="7"/>
      <c r="J10" s="3"/>
    </row>
    <row r="11" spans="2:20" ht="12" customHeight="1" x14ac:dyDescent="0.2">
      <c r="B11" s="8" t="s">
        <v>12</v>
      </c>
      <c r="D11" s="3">
        <v>456</v>
      </c>
      <c r="E11" s="3" t="s">
        <v>13</v>
      </c>
      <c r="F11" s="9">
        <f>F17</f>
        <v>28844206.096626528</v>
      </c>
      <c r="G11" s="9" t="s">
        <v>14</v>
      </c>
      <c r="H11" s="10">
        <v>7.9787774498314715E-2</v>
      </c>
      <c r="I11" s="11">
        <f>F11*H11</f>
        <v>2301415.0116205518</v>
      </c>
      <c r="J11" s="3" t="str">
        <f>$J$2&amp;".1"</f>
        <v>13.1.1</v>
      </c>
      <c r="L11" s="12"/>
      <c r="M11" s="13"/>
      <c r="N11" s="14"/>
      <c r="O11" s="15"/>
      <c r="P11" s="14"/>
      <c r="Q11" s="14"/>
      <c r="R11" s="14"/>
      <c r="S11" s="14"/>
      <c r="T11" s="14"/>
    </row>
    <row r="12" spans="2:20" ht="12" customHeight="1" x14ac:dyDescent="0.2">
      <c r="F12" s="16">
        <f>SUM(F11:F11)</f>
        <v>28844206.096626528</v>
      </c>
      <c r="G12" s="9"/>
      <c r="H12" s="17"/>
      <c r="I12" s="16">
        <f>SUM(I11:I11)</f>
        <v>2301415.0116205518</v>
      </c>
      <c r="J12" s="3"/>
      <c r="L12" s="18"/>
      <c r="M12" s="18"/>
      <c r="N12" s="18"/>
      <c r="O12" s="19"/>
      <c r="P12" s="18"/>
      <c r="Q12" s="18"/>
      <c r="R12" s="18"/>
      <c r="S12" s="18"/>
      <c r="T12" s="20"/>
    </row>
    <row r="13" spans="2:20" ht="12" customHeight="1" x14ac:dyDescent="0.2">
      <c r="L13" s="18"/>
      <c r="M13" s="18"/>
      <c r="N13" s="18"/>
      <c r="O13" s="19"/>
      <c r="P13" s="18"/>
      <c r="Q13" s="18"/>
      <c r="R13" s="18"/>
      <c r="S13" s="18"/>
      <c r="T13" s="20"/>
    </row>
    <row r="14" spans="2:20" ht="12" customHeight="1" x14ac:dyDescent="0.2">
      <c r="L14" s="21"/>
      <c r="M14" s="21"/>
      <c r="N14" s="21"/>
      <c r="O14" s="22"/>
      <c r="P14" s="21"/>
      <c r="Q14" s="21"/>
      <c r="R14" s="21"/>
      <c r="S14" s="21"/>
      <c r="T14" s="18"/>
    </row>
    <row r="15" spans="2:20" ht="12" customHeight="1" x14ac:dyDescent="0.2">
      <c r="B15" s="6" t="s">
        <v>15</v>
      </c>
      <c r="F15" s="9"/>
      <c r="G15" s="9"/>
      <c r="H15" s="17"/>
      <c r="I15" s="9"/>
      <c r="J15" s="3"/>
      <c r="L15" s="18"/>
      <c r="M15" s="18"/>
      <c r="N15" s="18"/>
      <c r="O15" s="19"/>
      <c r="P15" s="18"/>
      <c r="Q15" s="18"/>
      <c r="R15" s="18"/>
      <c r="S15" s="18"/>
      <c r="T15" s="20"/>
    </row>
    <row r="16" spans="2:20" ht="12" customHeight="1" x14ac:dyDescent="0.2">
      <c r="B16" s="8" t="str">
        <f>"Forecasted Wheeling Revenues 12 ME "&amp;"December 2024"</f>
        <v>Forecasted Wheeling Revenues 12 ME December 2024</v>
      </c>
      <c r="F16" s="9">
        <v>194746868.40131047</v>
      </c>
      <c r="G16" s="9"/>
      <c r="H16" s="17"/>
      <c r="I16" s="9"/>
      <c r="J16" s="3" t="s">
        <v>16</v>
      </c>
      <c r="L16" s="21"/>
      <c r="M16" s="21"/>
      <c r="N16" s="21"/>
      <c r="O16" s="22"/>
      <c r="P16" s="21"/>
      <c r="Q16" s="21"/>
      <c r="R16" s="21"/>
      <c r="S16" s="21"/>
      <c r="T16" s="18"/>
    </row>
    <row r="17" spans="2:20" x14ac:dyDescent="0.2">
      <c r="B17" s="8" t="s">
        <v>17</v>
      </c>
      <c r="F17" s="9">
        <f>-'13.1.1'!F11</f>
        <v>28844206.096626528</v>
      </c>
      <c r="G17" s="9"/>
      <c r="H17" s="17"/>
      <c r="I17" s="9"/>
      <c r="J17" s="3" t="s">
        <v>18</v>
      </c>
      <c r="L17" s="20"/>
      <c r="M17" s="20"/>
      <c r="N17" s="20"/>
      <c r="O17" s="23"/>
      <c r="P17" s="20"/>
      <c r="Q17" s="20"/>
      <c r="R17" s="20"/>
      <c r="S17" s="20"/>
      <c r="T17" s="20"/>
    </row>
    <row r="18" spans="2:20" ht="12" customHeight="1" x14ac:dyDescent="0.2">
      <c r="B18" s="1" t="s">
        <v>184</v>
      </c>
      <c r="F18" s="16">
        <f>SUM(F16:F17)</f>
        <v>223591074.49793699</v>
      </c>
      <c r="G18" s="9"/>
      <c r="H18" s="17"/>
      <c r="I18" s="9"/>
      <c r="J18" s="3" t="str">
        <f>$J$2&amp;".1"</f>
        <v>13.1.1</v>
      </c>
    </row>
    <row r="19" spans="2:20" ht="12" customHeight="1" x14ac:dyDescent="0.2"/>
    <row r="20" spans="2:20" ht="12" customHeight="1" x14ac:dyDescent="0.2">
      <c r="B20" s="8"/>
      <c r="F20" s="9"/>
      <c r="G20" s="9"/>
      <c r="H20" s="17"/>
      <c r="I20" s="24"/>
      <c r="J20" s="3"/>
    </row>
    <row r="21" spans="2:20" ht="12" customHeight="1" x14ac:dyDescent="0.2">
      <c r="B21" s="8"/>
      <c r="F21" s="9"/>
      <c r="G21" s="9"/>
      <c r="H21" s="17"/>
      <c r="I21" s="24"/>
      <c r="J21" s="3"/>
    </row>
    <row r="22" spans="2:20" ht="12" customHeight="1" x14ac:dyDescent="0.2">
      <c r="B22" s="8"/>
      <c r="F22" s="9"/>
      <c r="G22" s="9"/>
      <c r="H22" s="17"/>
      <c r="I22" s="24"/>
      <c r="J22" s="3"/>
    </row>
    <row r="23" spans="2:20" ht="12" customHeight="1" x14ac:dyDescent="0.2">
      <c r="B23" s="8"/>
      <c r="F23" s="9"/>
      <c r="G23" s="9"/>
      <c r="H23" s="17"/>
      <c r="I23" s="24"/>
      <c r="J23" s="3"/>
    </row>
    <row r="24" spans="2:20" ht="12" customHeight="1" x14ac:dyDescent="0.2">
      <c r="B24" s="8"/>
      <c r="F24" s="9"/>
      <c r="G24" s="9"/>
      <c r="H24" s="17"/>
      <c r="I24" s="24"/>
      <c r="J24" s="3"/>
    </row>
    <row r="25" spans="2:20" ht="12" customHeight="1" x14ac:dyDescent="0.2">
      <c r="B25" s="8"/>
      <c r="F25" s="9"/>
      <c r="G25" s="9"/>
      <c r="H25" s="17"/>
      <c r="I25" s="24"/>
      <c r="J25" s="3"/>
    </row>
    <row r="26" spans="2:20" ht="12" customHeight="1" x14ac:dyDescent="0.2">
      <c r="B26" s="8"/>
      <c r="F26" s="9"/>
      <c r="G26" s="9"/>
      <c r="H26" s="17"/>
      <c r="I26" s="24"/>
      <c r="J26" s="3"/>
    </row>
    <row r="27" spans="2:20" ht="12" customHeight="1" x14ac:dyDescent="0.2">
      <c r="B27" s="8"/>
      <c r="F27" s="9"/>
      <c r="G27" s="9"/>
      <c r="H27" s="25"/>
      <c r="I27" s="24"/>
      <c r="J27" s="3"/>
    </row>
    <row r="28" spans="2:20" ht="12" customHeight="1" x14ac:dyDescent="0.2">
      <c r="B28" s="8"/>
      <c r="F28" s="9"/>
      <c r="G28" s="9"/>
      <c r="H28" s="17"/>
      <c r="I28" s="24"/>
      <c r="J28" s="3"/>
    </row>
    <row r="29" spans="2:20" ht="12" customHeight="1" x14ac:dyDescent="0.2">
      <c r="B29" s="8"/>
      <c r="F29" s="9"/>
      <c r="G29" s="9"/>
      <c r="H29" s="17"/>
      <c r="I29" s="24"/>
      <c r="J29" s="3"/>
    </row>
    <row r="30" spans="2:20" ht="12" customHeight="1" x14ac:dyDescent="0.2">
      <c r="B30" s="8"/>
      <c r="F30" s="9"/>
      <c r="G30" s="9"/>
      <c r="H30" s="17"/>
      <c r="I30" s="24"/>
      <c r="J30" s="3"/>
    </row>
    <row r="31" spans="2:20" ht="12" customHeight="1" x14ac:dyDescent="0.2">
      <c r="B31" s="8"/>
      <c r="F31" s="9"/>
      <c r="G31" s="9"/>
      <c r="H31" s="25"/>
      <c r="I31" s="24"/>
      <c r="J31" s="3"/>
    </row>
    <row r="32" spans="2:20" ht="12" customHeight="1" x14ac:dyDescent="0.2">
      <c r="B32" s="8"/>
      <c r="F32" s="9"/>
      <c r="G32" s="9"/>
      <c r="H32" s="17"/>
      <c r="I32" s="24"/>
      <c r="J32" s="3"/>
    </row>
    <row r="33" spans="2:10" ht="12" customHeight="1" x14ac:dyDescent="0.2">
      <c r="B33" s="8"/>
      <c r="C33" s="26"/>
      <c r="D33" s="26"/>
      <c r="E33" s="26"/>
      <c r="F33" s="26"/>
      <c r="G33" s="26"/>
      <c r="H33" s="26"/>
      <c r="I33" s="26"/>
      <c r="J33" s="3"/>
    </row>
    <row r="34" spans="2:10" ht="12" customHeight="1" x14ac:dyDescent="0.2">
      <c r="B34" s="8"/>
      <c r="C34" s="26"/>
      <c r="D34" s="26"/>
      <c r="E34" s="26"/>
      <c r="F34" s="26"/>
      <c r="G34" s="26"/>
      <c r="H34" s="26"/>
      <c r="I34" s="26"/>
      <c r="J34" s="3"/>
    </row>
    <row r="35" spans="2:10" ht="12" customHeight="1" x14ac:dyDescent="0.2">
      <c r="B35" s="27"/>
      <c r="C35" s="26"/>
      <c r="D35" s="26"/>
      <c r="E35" s="26"/>
      <c r="F35" s="26"/>
      <c r="G35" s="26"/>
      <c r="H35" s="26"/>
      <c r="I35" s="9"/>
      <c r="J35" s="3"/>
    </row>
    <row r="36" spans="2:10" ht="12" customHeight="1" x14ac:dyDescent="0.2">
      <c r="B36" s="27"/>
      <c r="F36" s="9"/>
      <c r="G36" s="9"/>
      <c r="H36" s="25"/>
      <c r="I36" s="9"/>
      <c r="J36" s="3"/>
    </row>
    <row r="37" spans="2:10" ht="12" customHeight="1" x14ac:dyDescent="0.2">
      <c r="B37" s="27"/>
      <c r="F37" s="9"/>
      <c r="G37" s="9"/>
      <c r="H37" s="28"/>
      <c r="I37" s="29"/>
      <c r="J37" s="3"/>
    </row>
    <row r="38" spans="2:10" ht="12" customHeight="1" x14ac:dyDescent="0.2">
      <c r="B38" s="27"/>
      <c r="F38" s="9"/>
      <c r="G38" s="9"/>
      <c r="H38" s="28"/>
      <c r="I38" s="29"/>
      <c r="J38" s="3"/>
    </row>
    <row r="39" spans="2:10" ht="12" customHeight="1" x14ac:dyDescent="0.2">
      <c r="B39" s="27"/>
      <c r="F39" s="9"/>
      <c r="G39" s="9"/>
      <c r="H39" s="28"/>
      <c r="I39" s="29"/>
      <c r="J39" s="3"/>
    </row>
    <row r="40" spans="2:10" ht="12" customHeight="1" x14ac:dyDescent="0.2">
      <c r="B40" s="27"/>
      <c r="F40" s="9"/>
      <c r="G40" s="9"/>
      <c r="H40" s="28"/>
      <c r="I40" s="29"/>
      <c r="J40" s="3"/>
    </row>
    <row r="41" spans="2:10" ht="12" customHeight="1" x14ac:dyDescent="0.2">
      <c r="B41" s="27"/>
      <c r="F41" s="9"/>
      <c r="G41" s="9"/>
      <c r="H41" s="28"/>
      <c r="I41" s="29"/>
      <c r="J41" s="3"/>
    </row>
    <row r="42" spans="2:10" ht="12" customHeight="1" x14ac:dyDescent="0.2">
      <c r="B42" s="27"/>
      <c r="F42" s="9"/>
      <c r="G42" s="9"/>
      <c r="H42" s="28"/>
      <c r="I42" s="29"/>
      <c r="J42" s="3"/>
    </row>
    <row r="43" spans="2:10" ht="12" customHeight="1" x14ac:dyDescent="0.2">
      <c r="B43" s="8"/>
      <c r="F43" s="9"/>
      <c r="G43" s="9"/>
      <c r="H43" s="30"/>
      <c r="I43" s="11"/>
      <c r="J43" s="3"/>
    </row>
    <row r="44" spans="2:10" ht="12" customHeight="1" x14ac:dyDescent="0.2">
      <c r="B44" s="27"/>
      <c r="F44" s="9"/>
      <c r="G44" s="9"/>
      <c r="H44" s="28"/>
      <c r="I44" s="29"/>
      <c r="J44" s="3"/>
    </row>
    <row r="45" spans="2:10" ht="12" customHeight="1" x14ac:dyDescent="0.2">
      <c r="B45" s="27"/>
      <c r="F45" s="9"/>
      <c r="G45" s="9"/>
      <c r="H45" s="28"/>
      <c r="I45" s="29"/>
      <c r="J45" s="3"/>
    </row>
    <row r="46" spans="2:10" ht="12" customHeight="1" x14ac:dyDescent="0.2">
      <c r="B46" s="27"/>
      <c r="F46" s="9"/>
      <c r="G46" s="9"/>
      <c r="H46" s="28"/>
      <c r="I46" s="29"/>
      <c r="J46" s="3"/>
    </row>
    <row r="47" spans="2:10" ht="12" customHeight="1" x14ac:dyDescent="0.2">
      <c r="B47" s="27"/>
      <c r="F47" s="9"/>
      <c r="G47" s="9"/>
      <c r="H47" s="28"/>
      <c r="I47" s="29"/>
      <c r="J47" s="3"/>
    </row>
    <row r="48" spans="2:10" ht="12" customHeight="1" x14ac:dyDescent="0.2">
      <c r="B48" s="27"/>
      <c r="F48" s="9"/>
      <c r="G48" s="9"/>
      <c r="H48" s="28"/>
      <c r="I48" s="29"/>
      <c r="J48" s="3"/>
    </row>
    <row r="49" spans="1:10" ht="12" customHeight="1" thickBot="1" x14ac:dyDescent="0.25">
      <c r="B49" s="2" t="s">
        <v>19</v>
      </c>
      <c r="F49" s="9"/>
      <c r="G49" s="9"/>
      <c r="H49" s="28"/>
      <c r="I49" s="29"/>
      <c r="J49" s="3"/>
    </row>
    <row r="50" spans="1:10" ht="12" customHeight="1" x14ac:dyDescent="0.2">
      <c r="A50" s="129"/>
      <c r="B50" s="141" t="s">
        <v>190</v>
      </c>
      <c r="C50" s="141"/>
      <c r="D50" s="141"/>
      <c r="E50" s="141"/>
      <c r="F50" s="141"/>
      <c r="G50" s="141"/>
      <c r="H50" s="141"/>
      <c r="I50" s="141"/>
      <c r="J50" s="142"/>
    </row>
    <row r="51" spans="1:10" ht="12" customHeight="1" x14ac:dyDescent="0.2">
      <c r="A51" s="126"/>
      <c r="B51" s="143"/>
      <c r="C51" s="143"/>
      <c r="D51" s="143"/>
      <c r="E51" s="143"/>
      <c r="F51" s="143"/>
      <c r="G51" s="143"/>
      <c r="H51" s="143"/>
      <c r="I51" s="143"/>
      <c r="J51" s="144"/>
    </row>
    <row r="52" spans="1:10" ht="12" customHeight="1" x14ac:dyDescent="0.2">
      <c r="A52" s="126"/>
      <c r="B52" s="143"/>
      <c r="C52" s="143"/>
      <c r="D52" s="143"/>
      <c r="E52" s="143"/>
      <c r="F52" s="143"/>
      <c r="G52" s="143"/>
      <c r="H52" s="143"/>
      <c r="I52" s="143"/>
      <c r="J52" s="144"/>
    </row>
    <row r="53" spans="1:10" ht="12" customHeight="1" x14ac:dyDescent="0.2">
      <c r="A53" s="126"/>
      <c r="B53" s="143"/>
      <c r="C53" s="143"/>
      <c r="D53" s="143"/>
      <c r="E53" s="143"/>
      <c r="F53" s="143"/>
      <c r="G53" s="143"/>
      <c r="H53" s="143"/>
      <c r="I53" s="143"/>
      <c r="J53" s="144"/>
    </row>
    <row r="54" spans="1:10" ht="12" customHeight="1" x14ac:dyDescent="0.2">
      <c r="A54" s="126"/>
      <c r="B54" s="143"/>
      <c r="C54" s="143"/>
      <c r="D54" s="143"/>
      <c r="E54" s="143"/>
      <c r="F54" s="143"/>
      <c r="G54" s="143"/>
      <c r="H54" s="143"/>
      <c r="I54" s="143"/>
      <c r="J54" s="144"/>
    </row>
    <row r="55" spans="1:10" ht="12" customHeight="1" x14ac:dyDescent="0.2">
      <c r="A55" s="126"/>
      <c r="B55" s="143"/>
      <c r="C55" s="143"/>
      <c r="D55" s="143"/>
      <c r="E55" s="143"/>
      <c r="F55" s="143"/>
      <c r="G55" s="143"/>
      <c r="H55" s="143"/>
      <c r="I55" s="143"/>
      <c r="J55" s="144"/>
    </row>
    <row r="56" spans="1:10" ht="12" customHeight="1" x14ac:dyDescent="0.2">
      <c r="A56" s="126"/>
      <c r="B56" s="143"/>
      <c r="C56" s="143"/>
      <c r="D56" s="143"/>
      <c r="E56" s="143"/>
      <c r="F56" s="143"/>
      <c r="G56" s="143"/>
      <c r="H56" s="143"/>
      <c r="I56" s="143"/>
      <c r="J56" s="144"/>
    </row>
    <row r="57" spans="1:10" ht="12" customHeight="1" x14ac:dyDescent="0.2">
      <c r="A57" s="126"/>
      <c r="B57" s="143"/>
      <c r="C57" s="143"/>
      <c r="D57" s="143"/>
      <c r="E57" s="143"/>
      <c r="F57" s="143"/>
      <c r="G57" s="143"/>
      <c r="H57" s="143"/>
      <c r="I57" s="143"/>
      <c r="J57" s="144"/>
    </row>
    <row r="58" spans="1:10" ht="12" customHeight="1" x14ac:dyDescent="0.2">
      <c r="A58" s="126"/>
      <c r="B58" s="143"/>
      <c r="C58" s="143"/>
      <c r="D58" s="143"/>
      <c r="E58" s="143"/>
      <c r="F58" s="143"/>
      <c r="G58" s="143"/>
      <c r="H58" s="143"/>
      <c r="I58" s="143"/>
      <c r="J58" s="144"/>
    </row>
    <row r="59" spans="1:10" ht="12" customHeight="1" x14ac:dyDescent="0.2">
      <c r="A59" s="126"/>
      <c r="B59" s="143"/>
      <c r="C59" s="143"/>
      <c r="D59" s="143"/>
      <c r="E59" s="143"/>
      <c r="F59" s="143"/>
      <c r="G59" s="143"/>
      <c r="H59" s="143"/>
      <c r="I59" s="143"/>
      <c r="J59" s="144"/>
    </row>
    <row r="60" spans="1:10" ht="12" customHeight="1" x14ac:dyDescent="0.2">
      <c r="A60" s="126"/>
      <c r="B60" s="143"/>
      <c r="C60" s="143"/>
      <c r="D60" s="143"/>
      <c r="E60" s="143"/>
      <c r="F60" s="143"/>
      <c r="G60" s="143"/>
      <c r="H60" s="143"/>
      <c r="I60" s="143"/>
      <c r="J60" s="144"/>
    </row>
    <row r="61" spans="1:10" ht="12" customHeight="1" thickBot="1" x14ac:dyDescent="0.25">
      <c r="A61" s="127"/>
      <c r="B61" s="145"/>
      <c r="C61" s="145"/>
      <c r="D61" s="145"/>
      <c r="E61" s="145"/>
      <c r="F61" s="145"/>
      <c r="G61" s="145"/>
      <c r="H61" s="145"/>
      <c r="I61" s="145"/>
      <c r="J61" s="146"/>
    </row>
    <row r="62" spans="1:10" ht="12" customHeight="1" x14ac:dyDescent="0.2">
      <c r="G62" s="9"/>
    </row>
    <row r="63" spans="1:10" x14ac:dyDescent="0.2">
      <c r="G63" s="9"/>
    </row>
    <row r="64" spans="1:10" x14ac:dyDescent="0.2">
      <c r="G64" s="9"/>
    </row>
    <row r="65" spans="7:7" x14ac:dyDescent="0.2">
      <c r="G65" s="9"/>
    </row>
    <row r="66" spans="7:7" x14ac:dyDescent="0.2">
      <c r="G66" s="9"/>
    </row>
    <row r="67" spans="7:7" x14ac:dyDescent="0.2">
      <c r="G67" s="9"/>
    </row>
    <row r="68" spans="7:7" x14ac:dyDescent="0.2">
      <c r="G68" s="9"/>
    </row>
    <row r="69" spans="7:7" x14ac:dyDescent="0.2">
      <c r="G69" s="9"/>
    </row>
    <row r="70" spans="7:7" x14ac:dyDescent="0.2">
      <c r="G70" s="9"/>
    </row>
    <row r="71" spans="7:7" x14ac:dyDescent="0.2">
      <c r="G71" s="9"/>
    </row>
    <row r="72" spans="7:7" x14ac:dyDescent="0.2">
      <c r="G72" s="9"/>
    </row>
    <row r="73" spans="7:7" x14ac:dyDescent="0.2">
      <c r="G73" s="9"/>
    </row>
    <row r="74" spans="7:7" x14ac:dyDescent="0.2">
      <c r="G74" s="9"/>
    </row>
    <row r="75" spans="7:7" x14ac:dyDescent="0.2">
      <c r="G75" s="9"/>
    </row>
    <row r="76" spans="7:7" x14ac:dyDescent="0.2">
      <c r="G76" s="9"/>
    </row>
    <row r="77" spans="7:7" x14ac:dyDescent="0.2">
      <c r="G77" s="9"/>
    </row>
    <row r="78" spans="7:7" x14ac:dyDescent="0.2">
      <c r="G78" s="9"/>
    </row>
    <row r="79" spans="7:7" x14ac:dyDescent="0.2">
      <c r="G79" s="9"/>
    </row>
    <row r="80" spans="7:7" x14ac:dyDescent="0.2">
      <c r="G80" s="9"/>
    </row>
    <row r="81" spans="7:7" x14ac:dyDescent="0.2">
      <c r="G81" s="9"/>
    </row>
    <row r="82" spans="7:7" x14ac:dyDescent="0.2">
      <c r="G82" s="9"/>
    </row>
    <row r="83" spans="7:7" x14ac:dyDescent="0.2">
      <c r="G83" s="9"/>
    </row>
    <row r="84" spans="7:7" x14ac:dyDescent="0.2">
      <c r="G84" s="9"/>
    </row>
    <row r="85" spans="7:7" x14ac:dyDescent="0.2">
      <c r="G85" s="9"/>
    </row>
    <row r="86" spans="7:7" x14ac:dyDescent="0.2">
      <c r="G86" s="9"/>
    </row>
    <row r="87" spans="7:7" x14ac:dyDescent="0.2">
      <c r="G87" s="9"/>
    </row>
    <row r="88" spans="7:7" x14ac:dyDescent="0.2">
      <c r="G88" s="9"/>
    </row>
    <row r="89" spans="7:7" x14ac:dyDescent="0.2">
      <c r="G89" s="9"/>
    </row>
    <row r="90" spans="7:7" x14ac:dyDescent="0.2">
      <c r="G90" s="9"/>
    </row>
    <row r="91" spans="7:7" x14ac:dyDescent="0.2">
      <c r="G91" s="9"/>
    </row>
    <row r="92" spans="7:7" x14ac:dyDescent="0.2">
      <c r="G92" s="9"/>
    </row>
    <row r="93" spans="7:7" x14ac:dyDescent="0.2">
      <c r="G93" s="9"/>
    </row>
    <row r="94" spans="7:7" x14ac:dyDescent="0.2">
      <c r="G94" s="9"/>
    </row>
    <row r="95" spans="7:7" x14ac:dyDescent="0.2">
      <c r="G95" s="9"/>
    </row>
    <row r="96" spans="7:7" x14ac:dyDescent="0.2">
      <c r="G96" s="9"/>
    </row>
    <row r="97" spans="7:7" x14ac:dyDescent="0.2">
      <c r="G97" s="9"/>
    </row>
    <row r="98" spans="7:7" x14ac:dyDescent="0.2">
      <c r="G98" s="9"/>
    </row>
    <row r="99" spans="7:7" x14ac:dyDescent="0.2">
      <c r="G99" s="9"/>
    </row>
    <row r="100" spans="7:7" x14ac:dyDescent="0.2">
      <c r="G100" s="9"/>
    </row>
    <row r="101" spans="7:7" x14ac:dyDescent="0.2">
      <c r="G101" s="9"/>
    </row>
    <row r="102" spans="7:7" x14ac:dyDescent="0.2">
      <c r="G102" s="9"/>
    </row>
    <row r="103" spans="7:7" x14ac:dyDescent="0.2">
      <c r="G103" s="31"/>
    </row>
    <row r="104" spans="7:7" x14ac:dyDescent="0.2">
      <c r="G104" s="31"/>
    </row>
    <row r="105" spans="7:7" x14ac:dyDescent="0.2">
      <c r="G105" s="31"/>
    </row>
    <row r="106" spans="7:7" x14ac:dyDescent="0.2">
      <c r="G106" s="31"/>
    </row>
    <row r="107" spans="7:7" x14ac:dyDescent="0.2">
      <c r="G107" s="31"/>
    </row>
    <row r="108" spans="7:7" x14ac:dyDescent="0.2">
      <c r="G108" s="31"/>
    </row>
    <row r="109" spans="7:7" x14ac:dyDescent="0.2">
      <c r="G109" s="31"/>
    </row>
    <row r="110" spans="7:7" x14ac:dyDescent="0.2">
      <c r="G110" s="31"/>
    </row>
    <row r="111" spans="7:7" x14ac:dyDescent="0.2">
      <c r="G111" s="31"/>
    </row>
    <row r="112" spans="7:7" x14ac:dyDescent="0.2">
      <c r="G112" s="31"/>
    </row>
    <row r="113" spans="7:7" x14ac:dyDescent="0.2">
      <c r="G113" s="31"/>
    </row>
    <row r="114" spans="7:7" x14ac:dyDescent="0.2">
      <c r="G114" s="31"/>
    </row>
  </sheetData>
  <mergeCells count="1">
    <mergeCell ref="B50:J61"/>
  </mergeCells>
  <conditionalFormatting sqref="B18">
    <cfRule type="cellIs" dxfId="2" priority="1" stopIfTrue="1" operator="equal">
      <formula>"Title"</formula>
    </cfRule>
  </conditionalFormatting>
  <conditionalFormatting sqref="B10">
    <cfRule type="cellIs" dxfId="1" priority="2" stopIfTrue="1" operator="equal">
      <formula>"Adjustment to Income/Expense/Rate Base:"</formula>
    </cfRule>
  </conditionalFormatting>
  <conditionalFormatting sqref="J2">
    <cfRule type="cellIs" dxfId="0" priority="3" stopIfTrue="1" operator="equal">
      <formula>"x.x"</formula>
    </cfRule>
  </conditionalFormatting>
  <printOptions horizontalCentered="1"/>
  <pageMargins left="0.7" right="0.7" top="0.75" bottom="0.75" header="0.3" footer="0.3"/>
  <pageSetup scale="90" fitToHeight="0" orientation="portrait" r:id="rId1"/>
  <headerFooter alignWithMargins="0"/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41B002-B16D-42A4-B997-A973B02A1393}">
  <sheetPr>
    <pageSetUpPr fitToPage="1"/>
  </sheetPr>
  <dimension ref="A1:F13"/>
  <sheetViews>
    <sheetView tabSelected="1" view="pageBreakPreview" zoomScaleNormal="100" zoomScaleSheetLayoutView="100" workbookViewId="0">
      <selection activeCell="D13" sqref="D13"/>
    </sheetView>
  </sheetViews>
  <sheetFormatPr defaultRowHeight="12.75" x14ac:dyDescent="0.2"/>
  <cols>
    <col min="1" max="1" width="0.85546875" style="72" customWidth="1"/>
    <col min="2" max="2" width="5" style="72" customWidth="1"/>
    <col min="3" max="3" width="51.42578125" style="72" bestFit="1" customWidth="1"/>
    <col min="4" max="5" width="14.28515625" style="72" customWidth="1"/>
    <col min="6" max="6" width="14.42578125" style="72" customWidth="1"/>
    <col min="7" max="16384" width="9.140625" style="72"/>
  </cols>
  <sheetData>
    <row r="1" spans="1:6" x14ac:dyDescent="0.2">
      <c r="A1" s="2" t="str">
        <f>'13.1'!B2</f>
        <v>PacifiCorp</v>
      </c>
      <c r="B1" s="32"/>
      <c r="E1" s="130" t="s">
        <v>1</v>
      </c>
      <c r="F1" s="131" t="s">
        <v>20</v>
      </c>
    </row>
    <row r="2" spans="1:6" x14ac:dyDescent="0.2">
      <c r="A2" s="2" t="str">
        <f>'13.1'!B3</f>
        <v>Washington 2023 General Rate Case</v>
      </c>
      <c r="B2" s="32"/>
    </row>
    <row r="3" spans="1:6" x14ac:dyDescent="0.2">
      <c r="A3" s="2" t="s">
        <v>183</v>
      </c>
      <c r="B3" s="32"/>
    </row>
    <row r="5" spans="1:6" x14ac:dyDescent="0.2">
      <c r="B5" s="33" t="s">
        <v>21</v>
      </c>
      <c r="D5" s="147" t="s">
        <v>22</v>
      </c>
      <c r="E5" s="148"/>
      <c r="F5" s="128" t="s">
        <v>23</v>
      </c>
    </row>
    <row r="6" spans="1:6" ht="25.5" x14ac:dyDescent="0.2">
      <c r="D6" s="34" t="s">
        <v>187</v>
      </c>
      <c r="E6" s="35" t="s">
        <v>188</v>
      </c>
      <c r="F6" s="35" t="s">
        <v>189</v>
      </c>
    </row>
    <row r="7" spans="1:6" x14ac:dyDescent="0.2">
      <c r="B7" s="36" t="s">
        <v>24</v>
      </c>
      <c r="C7" s="37" t="s">
        <v>25</v>
      </c>
      <c r="D7" s="132">
        <v>270813.98</v>
      </c>
      <c r="E7" s="132">
        <f>'13.1.2 - 13.1.3'!AL94</f>
        <v>270813.98</v>
      </c>
      <c r="F7" s="133">
        <f>E7-D7</f>
        <v>0</v>
      </c>
    </row>
    <row r="8" spans="1:6" x14ac:dyDescent="0.2">
      <c r="B8" s="36" t="s">
        <v>13</v>
      </c>
      <c r="C8" s="37" t="s">
        <v>26</v>
      </c>
      <c r="D8" s="132">
        <v>3268332.9098</v>
      </c>
      <c r="E8" s="132">
        <f>'13.1.2 - 13.1.3'!AL95</f>
        <v>3268332.9098</v>
      </c>
      <c r="F8" s="133">
        <f t="shared" ref="F8:F10" si="0">E8-D8</f>
        <v>0</v>
      </c>
    </row>
    <row r="9" spans="1:6" x14ac:dyDescent="0.2">
      <c r="B9" s="36" t="s">
        <v>13</v>
      </c>
      <c r="C9" s="37" t="s">
        <v>27</v>
      </c>
      <c r="D9" s="132">
        <v>-12739581.181814397</v>
      </c>
      <c r="E9" s="132">
        <f>'13.1.2 - 13.1.3'!AL96</f>
        <v>-14532436.439798398</v>
      </c>
      <c r="F9" s="133">
        <f t="shared" si="0"/>
        <v>-1792855.2579840012</v>
      </c>
    </row>
    <row r="10" spans="1:6" x14ac:dyDescent="0.2">
      <c r="B10" s="36" t="s">
        <v>13</v>
      </c>
      <c r="C10" s="37" t="s">
        <v>28</v>
      </c>
      <c r="D10" s="132">
        <v>-8383977.6992961019</v>
      </c>
      <c r="E10" s="132">
        <f>'13.1.2 - 13.1.3'!AL97</f>
        <v>-35435328.537938625</v>
      </c>
      <c r="F10" s="133">
        <f t="shared" si="0"/>
        <v>-27051350.838642523</v>
      </c>
    </row>
    <row r="11" spans="1:6" x14ac:dyDescent="0.2">
      <c r="C11" s="38" t="s">
        <v>29</v>
      </c>
      <c r="D11" s="39">
        <f>SUM(D7:D10)</f>
        <v>-17584411.9913105</v>
      </c>
      <c r="E11" s="39">
        <f>SUM(E7:E10)</f>
        <v>-46428618.087937027</v>
      </c>
      <c r="F11" s="40">
        <f>E11-D11</f>
        <v>-28844206.096626528</v>
      </c>
    </row>
    <row r="12" spans="1:6" x14ac:dyDescent="0.2">
      <c r="D12" s="41" t="s">
        <v>30</v>
      </c>
      <c r="E12" s="41" t="s">
        <v>185</v>
      </c>
      <c r="F12" s="41" t="s">
        <v>31</v>
      </c>
    </row>
    <row r="13" spans="1:6" x14ac:dyDescent="0.2">
      <c r="D13" s="41" t="s">
        <v>191</v>
      </c>
    </row>
  </sheetData>
  <mergeCells count="1">
    <mergeCell ref="D5:E5"/>
  </mergeCells>
  <pageMargins left="0.7" right="0.7" top="0.75" bottom="0.75" header="0.3" footer="0.3"/>
  <pageSetup scale="90" fitToHeight="0" orientation="portrait" horizontalDpi="1200" verticalDpi="1200" r:id="rId1"/>
  <customProperties>
    <customPr name="_pios_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FE4FF0-6968-43EA-97E5-AE86805E4DCD}">
  <sheetPr>
    <pageSetUpPr fitToPage="1"/>
  </sheetPr>
  <dimension ref="A1:AM112"/>
  <sheetViews>
    <sheetView view="pageBreakPreview" zoomScale="80" zoomScaleNormal="80" zoomScaleSheetLayoutView="80" workbookViewId="0">
      <selection activeCell="C31" sqref="C31"/>
    </sheetView>
  </sheetViews>
  <sheetFormatPr defaultColWidth="8.85546875" defaultRowHeight="12.75" outlineLevelCol="1" x14ac:dyDescent="0.2"/>
  <cols>
    <col min="1" max="1" width="2" style="32" customWidth="1"/>
    <col min="2" max="2" width="6.7109375" style="32" customWidth="1"/>
    <col min="3" max="3" width="57.42578125" style="32" customWidth="1"/>
    <col min="4" max="4" width="16.85546875" style="32" hidden="1" customWidth="1" outlineLevel="1"/>
    <col min="5" max="5" width="13.42578125" style="32" hidden="1" customWidth="1" outlineLevel="1"/>
    <col min="6" max="6" width="13.85546875" style="32" hidden="1" customWidth="1" outlineLevel="1"/>
    <col min="7" max="7" width="15" style="32" hidden="1" customWidth="1" outlineLevel="1"/>
    <col min="8" max="8" width="17.5703125" style="42" hidden="1" customWidth="1" outlineLevel="1"/>
    <col min="9" max="10" width="13.85546875" style="32" hidden="1" customWidth="1" outlineLevel="1"/>
    <col min="11" max="11" width="13.5703125" style="32" hidden="1" customWidth="1" outlineLevel="1"/>
    <col min="12" max="12" width="13.85546875" style="32" hidden="1" customWidth="1" outlineLevel="1"/>
    <col min="13" max="13" width="13.7109375" style="32" hidden="1" customWidth="1" outlineLevel="1"/>
    <col min="14" max="14" width="13.85546875" style="32" hidden="1" customWidth="1" outlineLevel="1"/>
    <col min="15" max="15" width="19.28515625" style="32" hidden="1" customWidth="1" outlineLevel="1"/>
    <col min="16" max="16" width="13.85546875" style="32" hidden="1" customWidth="1" outlineLevel="1"/>
    <col min="17" max="17" width="16.140625" style="32" hidden="1" customWidth="1" outlineLevel="1"/>
    <col min="18" max="18" width="14.140625" style="32" hidden="1" customWidth="1" outlineLevel="1"/>
    <col min="19" max="19" width="13.85546875" style="32" hidden="1" customWidth="1" outlineLevel="1"/>
    <col min="20" max="20" width="13.5703125" style="32" hidden="1" customWidth="1" outlineLevel="1"/>
    <col min="21" max="21" width="14.28515625" style="32" hidden="1" customWidth="1" outlineLevel="1"/>
    <col min="22" max="22" width="11.5703125" style="32" hidden="1" customWidth="1" outlineLevel="1"/>
    <col min="23" max="23" width="13.7109375" style="32" hidden="1" customWidth="1" outlineLevel="1"/>
    <col min="24" max="24" width="14" style="42" hidden="1" customWidth="1" outlineLevel="1"/>
    <col min="25" max="25" width="10.85546875" style="32" hidden="1" customWidth="1" outlineLevel="1"/>
    <col min="26" max="26" width="17.7109375" style="32" hidden="1" customWidth="1" outlineLevel="1"/>
    <col min="27" max="27" width="10.28515625" style="32" hidden="1" customWidth="1" outlineLevel="1"/>
    <col min="28" max="28" width="14.42578125" style="32" hidden="1" customWidth="1" outlineLevel="1"/>
    <col min="29" max="29" width="17.7109375" style="32" hidden="1" customWidth="1" outlineLevel="1"/>
    <col min="30" max="30" width="12.28515625" style="32" hidden="1" customWidth="1" outlineLevel="1"/>
    <col min="31" max="31" width="13.42578125" style="32" hidden="1" customWidth="1" outlineLevel="1"/>
    <col min="32" max="32" width="12.28515625" style="32" hidden="1" customWidth="1" outlineLevel="1"/>
    <col min="33" max="36" width="15.140625" style="32" hidden="1" customWidth="1" outlineLevel="1"/>
    <col min="37" max="37" width="3.140625" style="32" hidden="1" customWidth="1" outlineLevel="1"/>
    <col min="38" max="38" width="16.140625" style="44" customWidth="1" collapsed="1"/>
    <col min="39" max="39" width="11.140625" style="44" customWidth="1"/>
    <col min="40" max="40" width="14.42578125" style="32" bestFit="1" customWidth="1"/>
    <col min="41" max="16384" width="8.85546875" style="32"/>
  </cols>
  <sheetData>
    <row r="1" spans="1:39" x14ac:dyDescent="0.2">
      <c r="A1" s="136" t="str">
        <f>'13.1'!B2</f>
        <v>PacifiCorp</v>
      </c>
      <c r="AL1" s="43"/>
      <c r="AM1" s="43"/>
    </row>
    <row r="2" spans="1:39" x14ac:dyDescent="0.2">
      <c r="A2" s="2" t="str">
        <f>'13.1'!B3</f>
        <v>Washington 2023 General Rate Case</v>
      </c>
    </row>
    <row r="3" spans="1:39" x14ac:dyDescent="0.2">
      <c r="A3" s="2" t="s">
        <v>183</v>
      </c>
      <c r="D3" s="45"/>
      <c r="E3" s="45"/>
      <c r="F3" s="45"/>
      <c r="G3" s="45"/>
      <c r="H3" s="46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6"/>
      <c r="Y3" s="45"/>
      <c r="Z3" s="45"/>
      <c r="AA3" s="45"/>
      <c r="AB3" s="45"/>
      <c r="AC3" s="45"/>
      <c r="AD3" s="45"/>
      <c r="AE3" s="45"/>
      <c r="AF3" s="45"/>
      <c r="AG3" s="45"/>
      <c r="AH3" s="45"/>
      <c r="AI3" s="45"/>
      <c r="AJ3" s="45"/>
    </row>
    <row r="4" spans="1:39" ht="13.5" customHeight="1" x14ac:dyDescent="0.2">
      <c r="A4" s="47"/>
      <c r="D4" s="48" t="s">
        <v>32</v>
      </c>
      <c r="E4" s="48" t="s">
        <v>33</v>
      </c>
      <c r="F4" s="48" t="s">
        <v>34</v>
      </c>
      <c r="G4" s="48" t="s">
        <v>35</v>
      </c>
      <c r="H4" s="49" t="s">
        <v>36</v>
      </c>
      <c r="I4" s="48" t="s">
        <v>37</v>
      </c>
      <c r="J4" s="48" t="s">
        <v>38</v>
      </c>
      <c r="K4" s="48" t="s">
        <v>39</v>
      </c>
      <c r="L4" s="48" t="s">
        <v>40</v>
      </c>
      <c r="M4" s="48" t="s">
        <v>41</v>
      </c>
      <c r="N4" s="48" t="s">
        <v>42</v>
      </c>
      <c r="O4" s="48" t="s">
        <v>43</v>
      </c>
      <c r="P4" s="48" t="s">
        <v>44</v>
      </c>
      <c r="Q4" s="48" t="s">
        <v>45</v>
      </c>
      <c r="R4" s="48" t="s">
        <v>46</v>
      </c>
      <c r="S4" s="48" t="s">
        <v>47</v>
      </c>
      <c r="T4" s="48" t="s">
        <v>48</v>
      </c>
      <c r="U4" s="48" t="s">
        <v>49</v>
      </c>
      <c r="V4" s="48" t="s">
        <v>50</v>
      </c>
      <c r="W4" s="48" t="s">
        <v>50</v>
      </c>
      <c r="X4" s="49" t="s">
        <v>50</v>
      </c>
      <c r="Y4" s="48" t="s">
        <v>51</v>
      </c>
      <c r="Z4" s="48" t="s">
        <v>52</v>
      </c>
      <c r="AA4" s="48" t="s">
        <v>53</v>
      </c>
      <c r="AB4" s="48" t="s">
        <v>53</v>
      </c>
      <c r="AC4" s="48" t="s">
        <v>54</v>
      </c>
      <c r="AD4" s="48" t="s">
        <v>55</v>
      </c>
      <c r="AE4" s="48" t="s">
        <v>56</v>
      </c>
      <c r="AF4" s="48" t="s">
        <v>57</v>
      </c>
      <c r="AG4" s="48" t="s">
        <v>58</v>
      </c>
      <c r="AH4" s="48" t="s">
        <v>59</v>
      </c>
      <c r="AI4" s="48" t="s">
        <v>60</v>
      </c>
      <c r="AJ4" s="48" t="s">
        <v>61</v>
      </c>
    </row>
    <row r="5" spans="1:39" x14ac:dyDescent="0.2">
      <c r="A5" s="50"/>
      <c r="B5" s="51"/>
      <c r="C5" s="52" t="s">
        <v>62</v>
      </c>
      <c r="D5" s="53" t="s">
        <v>63</v>
      </c>
      <c r="E5" s="53" t="s">
        <v>64</v>
      </c>
      <c r="F5" s="53" t="s">
        <v>65</v>
      </c>
      <c r="G5" s="53" t="s">
        <v>66</v>
      </c>
      <c r="H5" s="54" t="s">
        <v>67</v>
      </c>
      <c r="I5" s="53" t="s">
        <v>68</v>
      </c>
      <c r="J5" s="53" t="s">
        <v>69</v>
      </c>
      <c r="K5" s="53" t="s">
        <v>70</v>
      </c>
      <c r="L5" s="53" t="s">
        <v>71</v>
      </c>
      <c r="M5" s="53" t="s">
        <v>72</v>
      </c>
      <c r="N5" s="53" t="s">
        <v>73</v>
      </c>
      <c r="O5" s="53" t="s">
        <v>74</v>
      </c>
      <c r="P5" s="53" t="s">
        <v>75</v>
      </c>
      <c r="Q5" s="53" t="s">
        <v>76</v>
      </c>
      <c r="R5" s="53" t="s">
        <v>77</v>
      </c>
      <c r="S5" s="53" t="s">
        <v>78</v>
      </c>
      <c r="T5" s="53" t="s">
        <v>79</v>
      </c>
      <c r="U5" s="53" t="s">
        <v>80</v>
      </c>
      <c r="V5" s="53" t="s">
        <v>81</v>
      </c>
      <c r="W5" s="53" t="s">
        <v>82</v>
      </c>
      <c r="X5" s="55" t="s">
        <v>83</v>
      </c>
      <c r="Y5" s="53" t="s">
        <v>84</v>
      </c>
      <c r="Z5" s="53" t="s">
        <v>85</v>
      </c>
      <c r="AA5" s="56" t="s">
        <v>86</v>
      </c>
      <c r="AB5" s="53" t="s">
        <v>87</v>
      </c>
      <c r="AC5" s="57" t="s">
        <v>88</v>
      </c>
      <c r="AD5" s="53" t="s">
        <v>89</v>
      </c>
      <c r="AE5" s="53" t="s">
        <v>90</v>
      </c>
      <c r="AF5" s="57" t="s">
        <v>91</v>
      </c>
      <c r="AG5" s="58" t="s">
        <v>92</v>
      </c>
      <c r="AH5" s="58" t="s">
        <v>93</v>
      </c>
      <c r="AI5" s="58" t="s">
        <v>94</v>
      </c>
      <c r="AJ5" s="58" t="s">
        <v>95</v>
      </c>
      <c r="AK5" s="59"/>
      <c r="AL5" s="60" t="s">
        <v>96</v>
      </c>
      <c r="AM5" s="61"/>
    </row>
    <row r="6" spans="1:39" x14ac:dyDescent="0.2">
      <c r="B6" s="51"/>
      <c r="C6" s="51"/>
      <c r="D6" s="62"/>
      <c r="E6" s="62"/>
      <c r="F6" s="62"/>
      <c r="G6" s="62"/>
      <c r="H6" s="63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  <c r="U6" s="62"/>
      <c r="V6" s="62"/>
      <c r="W6" s="62"/>
      <c r="X6" s="63"/>
      <c r="Y6" s="62"/>
      <c r="Z6" s="62"/>
      <c r="AA6" s="62"/>
      <c r="AB6" s="62"/>
      <c r="AC6" s="62"/>
      <c r="AD6" s="62"/>
      <c r="AE6" s="62"/>
      <c r="AF6" s="62"/>
      <c r="AG6" s="62"/>
      <c r="AH6" s="62"/>
      <c r="AI6" s="62"/>
      <c r="AJ6" s="62"/>
      <c r="AK6" s="62"/>
      <c r="AL6" s="64"/>
      <c r="AM6" s="64"/>
    </row>
    <row r="7" spans="1:39" x14ac:dyDescent="0.2">
      <c r="B7" s="65"/>
      <c r="C7" s="66" t="s">
        <v>97</v>
      </c>
      <c r="D7" s="67">
        <v>0</v>
      </c>
      <c r="E7" s="67">
        <v>1.85</v>
      </c>
      <c r="F7" s="67">
        <v>0</v>
      </c>
      <c r="G7" s="67">
        <v>0</v>
      </c>
      <c r="H7" s="68">
        <v>0</v>
      </c>
      <c r="I7" s="67">
        <v>0</v>
      </c>
      <c r="J7" s="67">
        <v>0</v>
      </c>
      <c r="K7" s="67">
        <v>0</v>
      </c>
      <c r="L7" s="67">
        <v>0</v>
      </c>
      <c r="M7" s="67">
        <v>0</v>
      </c>
      <c r="N7" s="67">
        <v>0</v>
      </c>
      <c r="O7" s="67">
        <v>0</v>
      </c>
      <c r="P7" s="67">
        <v>0</v>
      </c>
      <c r="Q7" s="67">
        <v>0</v>
      </c>
      <c r="R7" s="67">
        <v>0</v>
      </c>
      <c r="S7" s="67">
        <v>0</v>
      </c>
      <c r="T7" s="67">
        <v>0</v>
      </c>
      <c r="U7" s="67">
        <v>0</v>
      </c>
      <c r="V7" s="67">
        <v>0</v>
      </c>
      <c r="W7" s="67">
        <v>0</v>
      </c>
      <c r="X7" s="68">
        <v>0</v>
      </c>
      <c r="Y7" s="67">
        <v>0</v>
      </c>
      <c r="Z7" s="67">
        <v>0</v>
      </c>
      <c r="AA7" s="67">
        <v>0</v>
      </c>
      <c r="AB7" s="67">
        <v>0</v>
      </c>
      <c r="AC7" s="67">
        <v>0</v>
      </c>
      <c r="AD7" s="67">
        <v>0</v>
      </c>
      <c r="AE7" s="67">
        <v>0</v>
      </c>
      <c r="AF7" s="67">
        <v>0</v>
      </c>
      <c r="AG7" s="67">
        <v>0</v>
      </c>
      <c r="AH7" s="67">
        <v>0</v>
      </c>
      <c r="AI7" s="67">
        <v>0</v>
      </c>
      <c r="AJ7" s="67">
        <v>0</v>
      </c>
      <c r="AK7" s="69"/>
      <c r="AL7" s="69">
        <f>SUM(D7:AK7)</f>
        <v>1.85</v>
      </c>
      <c r="AM7" s="70"/>
    </row>
    <row r="8" spans="1:39" x14ac:dyDescent="0.2">
      <c r="B8" s="65"/>
      <c r="C8" s="66" t="s">
        <v>98</v>
      </c>
      <c r="D8" s="67">
        <v>0</v>
      </c>
      <c r="E8" s="67">
        <v>15052.97</v>
      </c>
      <c r="F8" s="67">
        <v>0</v>
      </c>
      <c r="G8" s="67">
        <v>0</v>
      </c>
      <c r="H8" s="68">
        <v>0</v>
      </c>
      <c r="I8" s="67">
        <v>0</v>
      </c>
      <c r="J8" s="67">
        <v>-17818</v>
      </c>
      <c r="K8" s="67">
        <v>0</v>
      </c>
      <c r="L8" s="67">
        <v>-83155.44</v>
      </c>
      <c r="M8" s="67">
        <v>0</v>
      </c>
      <c r="N8" s="67">
        <v>-179535.70999999996</v>
      </c>
      <c r="O8" s="67">
        <v>0</v>
      </c>
      <c r="P8" s="67">
        <v>-41583</v>
      </c>
      <c r="Q8" s="67">
        <v>0</v>
      </c>
      <c r="R8" s="67">
        <v>0</v>
      </c>
      <c r="S8" s="67">
        <v>-17818</v>
      </c>
      <c r="T8" s="67">
        <v>0</v>
      </c>
      <c r="U8" s="67">
        <v>0</v>
      </c>
      <c r="V8" s="67">
        <v>0</v>
      </c>
      <c r="W8" s="67">
        <v>0</v>
      </c>
      <c r="X8" s="68">
        <v>0</v>
      </c>
      <c r="Y8" s="67">
        <v>0</v>
      </c>
      <c r="Z8" s="67">
        <v>0</v>
      </c>
      <c r="AA8" s="67">
        <v>0</v>
      </c>
      <c r="AB8" s="67">
        <v>0</v>
      </c>
      <c r="AC8" s="67">
        <v>-1942654.4400000004</v>
      </c>
      <c r="AD8" s="67">
        <v>0</v>
      </c>
      <c r="AE8" s="67">
        <v>0</v>
      </c>
      <c r="AF8" s="67">
        <v>0</v>
      </c>
      <c r="AG8" s="67">
        <v>0</v>
      </c>
      <c r="AH8" s="67">
        <v>0</v>
      </c>
      <c r="AI8" s="67">
        <v>0</v>
      </c>
      <c r="AJ8" s="67">
        <v>0</v>
      </c>
      <c r="AK8" s="69"/>
      <c r="AL8" s="69">
        <f t="shared" ref="AL8:AL71" si="0">SUM(D8:AK8)</f>
        <v>-2267511.62</v>
      </c>
      <c r="AM8" s="70"/>
    </row>
    <row r="9" spans="1:39" x14ac:dyDescent="0.2">
      <c r="B9" s="65"/>
      <c r="C9" s="66" t="s">
        <v>99</v>
      </c>
      <c r="D9" s="67">
        <v>0</v>
      </c>
      <c r="E9" s="67">
        <v>0</v>
      </c>
      <c r="F9" s="67">
        <v>0</v>
      </c>
      <c r="G9" s="67">
        <v>0</v>
      </c>
      <c r="H9" s="68">
        <v>-233.44</v>
      </c>
      <c r="I9" s="67">
        <v>-132686.49000000002</v>
      </c>
      <c r="J9" s="67">
        <v>0</v>
      </c>
      <c r="K9" s="67">
        <v>0</v>
      </c>
      <c r="L9" s="67">
        <v>-5689.5</v>
      </c>
      <c r="M9" s="67">
        <v>0</v>
      </c>
      <c r="N9" s="67">
        <v>0</v>
      </c>
      <c r="O9" s="67">
        <v>0</v>
      </c>
      <c r="P9" s="67">
        <v>-2844.1199999999994</v>
      </c>
      <c r="Q9" s="67">
        <v>0</v>
      </c>
      <c r="R9" s="67">
        <v>0</v>
      </c>
      <c r="S9" s="67">
        <v>0</v>
      </c>
      <c r="T9" s="67">
        <v>0</v>
      </c>
      <c r="U9" s="67">
        <v>0</v>
      </c>
      <c r="V9" s="67">
        <v>0</v>
      </c>
      <c r="W9" s="67">
        <v>0</v>
      </c>
      <c r="X9" s="68">
        <v>0</v>
      </c>
      <c r="Y9" s="67">
        <v>0</v>
      </c>
      <c r="Z9" s="67">
        <v>0</v>
      </c>
      <c r="AA9" s="67">
        <v>0</v>
      </c>
      <c r="AB9" s="67">
        <v>0</v>
      </c>
      <c r="AC9" s="67">
        <v>0</v>
      </c>
      <c r="AD9" s="67">
        <v>0</v>
      </c>
      <c r="AE9" s="67">
        <v>0</v>
      </c>
      <c r="AF9" s="67">
        <v>0</v>
      </c>
      <c r="AG9" s="67">
        <v>0</v>
      </c>
      <c r="AH9" s="67">
        <v>0</v>
      </c>
      <c r="AI9" s="67">
        <v>0</v>
      </c>
      <c r="AJ9" s="67">
        <v>0</v>
      </c>
      <c r="AK9" s="69"/>
      <c r="AL9" s="69">
        <f t="shared" si="0"/>
        <v>-141453.55000000002</v>
      </c>
      <c r="AM9" s="70"/>
    </row>
    <row r="10" spans="1:39" x14ac:dyDescent="0.2">
      <c r="B10" s="65"/>
      <c r="C10" s="66" t="s">
        <v>100</v>
      </c>
      <c r="D10" s="67">
        <v>0</v>
      </c>
      <c r="E10" s="67">
        <v>0</v>
      </c>
      <c r="F10" s="67">
        <v>0</v>
      </c>
      <c r="G10" s="67">
        <v>0</v>
      </c>
      <c r="H10" s="68">
        <v>0</v>
      </c>
      <c r="I10" s="67">
        <v>0</v>
      </c>
      <c r="J10" s="67">
        <v>0</v>
      </c>
      <c r="K10" s="67">
        <v>0</v>
      </c>
      <c r="L10" s="67">
        <v>0</v>
      </c>
      <c r="M10" s="67">
        <v>0</v>
      </c>
      <c r="N10" s="67">
        <v>0</v>
      </c>
      <c r="O10" s="67">
        <v>0</v>
      </c>
      <c r="P10" s="67">
        <v>0</v>
      </c>
      <c r="Q10" s="67">
        <v>0</v>
      </c>
      <c r="R10" s="67">
        <v>0</v>
      </c>
      <c r="S10" s="67">
        <v>0</v>
      </c>
      <c r="T10" s="67">
        <v>0</v>
      </c>
      <c r="U10" s="67">
        <v>0</v>
      </c>
      <c r="V10" s="67">
        <v>0</v>
      </c>
      <c r="W10" s="67">
        <v>0</v>
      </c>
      <c r="X10" s="68">
        <v>0</v>
      </c>
      <c r="Y10" s="67">
        <v>0</v>
      </c>
      <c r="Z10" s="67">
        <v>0</v>
      </c>
      <c r="AA10" s="67">
        <v>0</v>
      </c>
      <c r="AB10" s="67">
        <v>0</v>
      </c>
      <c r="AC10" s="67">
        <v>0</v>
      </c>
      <c r="AD10" s="67">
        <v>0</v>
      </c>
      <c r="AE10" s="67">
        <v>0</v>
      </c>
      <c r="AF10" s="67">
        <v>0</v>
      </c>
      <c r="AG10" s="67">
        <v>0</v>
      </c>
      <c r="AH10" s="67">
        <v>0</v>
      </c>
      <c r="AI10" s="67">
        <v>0</v>
      </c>
      <c r="AJ10" s="67">
        <v>0</v>
      </c>
      <c r="AK10" s="69"/>
      <c r="AL10" s="69">
        <f t="shared" si="0"/>
        <v>0</v>
      </c>
      <c r="AM10" s="70"/>
    </row>
    <row r="11" spans="1:39" x14ac:dyDescent="0.2">
      <c r="B11" s="65"/>
      <c r="C11" s="66" t="s">
        <v>101</v>
      </c>
      <c r="D11" s="67">
        <v>-1277147.2800000003</v>
      </c>
      <c r="E11" s="67">
        <v>19790.810000000001</v>
      </c>
      <c r="F11" s="67">
        <v>0</v>
      </c>
      <c r="G11" s="67">
        <v>0</v>
      </c>
      <c r="H11" s="68">
        <v>-2225054.8800000004</v>
      </c>
      <c r="I11" s="67">
        <v>-900118.9800000001</v>
      </c>
      <c r="J11" s="67">
        <v>-131980.71999999997</v>
      </c>
      <c r="K11" s="67">
        <v>0</v>
      </c>
      <c r="L11" s="67">
        <v>-238311.2</v>
      </c>
      <c r="M11" s="67">
        <v>0</v>
      </c>
      <c r="N11" s="67">
        <v>-439833.35999999987</v>
      </c>
      <c r="O11" s="67">
        <v>0</v>
      </c>
      <c r="P11" s="67">
        <v>-119074.85999999996</v>
      </c>
      <c r="Q11" s="67">
        <v>-47257.36</v>
      </c>
      <c r="R11" s="67">
        <v>0</v>
      </c>
      <c r="S11" s="67">
        <v>-131980.71999999997</v>
      </c>
      <c r="T11" s="67">
        <v>0</v>
      </c>
      <c r="U11" s="67">
        <v>0</v>
      </c>
      <c r="V11" s="67">
        <v>0</v>
      </c>
      <c r="W11" s="67">
        <v>0</v>
      </c>
      <c r="X11" s="68">
        <v>0</v>
      </c>
      <c r="Y11" s="67">
        <v>0</v>
      </c>
      <c r="Z11" s="67">
        <v>0</v>
      </c>
      <c r="AA11" s="67">
        <v>0</v>
      </c>
      <c r="AB11" s="67">
        <v>0</v>
      </c>
      <c r="AC11" s="67">
        <v>-1165592.6399999999</v>
      </c>
      <c r="AD11" s="67">
        <v>0</v>
      </c>
      <c r="AE11" s="67">
        <v>0</v>
      </c>
      <c r="AF11" s="67">
        <v>0</v>
      </c>
      <c r="AG11" s="67">
        <v>0</v>
      </c>
      <c r="AH11" s="67">
        <v>0</v>
      </c>
      <c r="AI11" s="67">
        <v>0</v>
      </c>
      <c r="AJ11" s="67">
        <v>0</v>
      </c>
      <c r="AK11" s="69"/>
      <c r="AL11" s="69">
        <f t="shared" si="0"/>
        <v>-6656561.1900000013</v>
      </c>
      <c r="AM11" s="70"/>
    </row>
    <row r="12" spans="1:39" x14ac:dyDescent="0.2">
      <c r="B12" s="65"/>
      <c r="C12" s="66" t="s">
        <v>102</v>
      </c>
      <c r="D12" s="67">
        <v>0</v>
      </c>
      <c r="E12" s="67">
        <v>0</v>
      </c>
      <c r="F12" s="67">
        <v>0</v>
      </c>
      <c r="G12" s="67">
        <v>0</v>
      </c>
      <c r="H12" s="68">
        <v>-14835.52</v>
      </c>
      <c r="I12" s="67">
        <v>0</v>
      </c>
      <c r="J12" s="67">
        <v>0</v>
      </c>
      <c r="K12" s="67">
        <v>0</v>
      </c>
      <c r="L12" s="67">
        <v>-634.52</v>
      </c>
      <c r="M12" s="67">
        <v>0</v>
      </c>
      <c r="N12" s="67">
        <v>0</v>
      </c>
      <c r="O12" s="67">
        <v>0</v>
      </c>
      <c r="P12" s="67">
        <v>-313.07</v>
      </c>
      <c r="Q12" s="67">
        <v>0</v>
      </c>
      <c r="R12" s="67">
        <v>0</v>
      </c>
      <c r="S12" s="67">
        <v>0</v>
      </c>
      <c r="T12" s="67">
        <v>0</v>
      </c>
      <c r="U12" s="67">
        <v>0</v>
      </c>
      <c r="V12" s="67">
        <v>0</v>
      </c>
      <c r="W12" s="67">
        <v>0</v>
      </c>
      <c r="X12" s="68">
        <v>0</v>
      </c>
      <c r="Y12" s="67">
        <v>0</v>
      </c>
      <c r="Z12" s="67">
        <v>0</v>
      </c>
      <c r="AA12" s="67">
        <v>0</v>
      </c>
      <c r="AB12" s="67">
        <v>0</v>
      </c>
      <c r="AC12" s="67">
        <v>0</v>
      </c>
      <c r="AD12" s="67">
        <v>0</v>
      </c>
      <c r="AE12" s="67">
        <v>0</v>
      </c>
      <c r="AF12" s="67">
        <v>0</v>
      </c>
      <c r="AG12" s="67">
        <v>0</v>
      </c>
      <c r="AH12" s="67">
        <v>0</v>
      </c>
      <c r="AI12" s="67">
        <v>0</v>
      </c>
      <c r="AJ12" s="67">
        <v>0</v>
      </c>
      <c r="AK12" s="69"/>
      <c r="AL12" s="69">
        <f t="shared" si="0"/>
        <v>-15783.11</v>
      </c>
      <c r="AM12" s="70"/>
    </row>
    <row r="13" spans="1:39" x14ac:dyDescent="0.2">
      <c r="B13" s="65"/>
      <c r="C13" s="66" t="s">
        <v>103</v>
      </c>
      <c r="D13" s="67">
        <v>-392718.08000000007</v>
      </c>
      <c r="E13" s="67">
        <v>3942.0099999999998</v>
      </c>
      <c r="F13" s="67">
        <v>0</v>
      </c>
      <c r="G13" s="67">
        <v>0</v>
      </c>
      <c r="H13" s="68">
        <v>-718856.43</v>
      </c>
      <c r="I13" s="67">
        <v>-3264.43</v>
      </c>
      <c r="J13" s="67">
        <v>0</v>
      </c>
      <c r="K13" s="67">
        <v>0</v>
      </c>
      <c r="L13" s="67">
        <v>-47690.320000000007</v>
      </c>
      <c r="M13" s="67">
        <v>0</v>
      </c>
      <c r="N13" s="67">
        <v>0</v>
      </c>
      <c r="O13" s="67">
        <v>-14549.1</v>
      </c>
      <c r="P13" s="67">
        <v>-23724.230000000003</v>
      </c>
      <c r="Q13" s="67">
        <v>-14527.24</v>
      </c>
      <c r="R13" s="67">
        <v>0</v>
      </c>
      <c r="S13" s="67">
        <v>0</v>
      </c>
      <c r="T13" s="67">
        <v>0</v>
      </c>
      <c r="U13" s="67">
        <v>0</v>
      </c>
      <c r="V13" s="67">
        <v>0</v>
      </c>
      <c r="W13" s="67">
        <v>0</v>
      </c>
      <c r="X13" s="68">
        <v>0</v>
      </c>
      <c r="Y13" s="67">
        <v>0</v>
      </c>
      <c r="Z13" s="67">
        <v>0</v>
      </c>
      <c r="AA13" s="67">
        <v>0</v>
      </c>
      <c r="AB13" s="67">
        <v>0</v>
      </c>
      <c r="AC13" s="67">
        <v>0</v>
      </c>
      <c r="AD13" s="67">
        <v>0</v>
      </c>
      <c r="AE13" s="67">
        <v>0</v>
      </c>
      <c r="AF13" s="67">
        <v>0</v>
      </c>
      <c r="AG13" s="67">
        <v>0</v>
      </c>
      <c r="AH13" s="67">
        <v>0</v>
      </c>
      <c r="AI13" s="67">
        <v>0</v>
      </c>
      <c r="AJ13" s="67">
        <v>0</v>
      </c>
      <c r="AK13" s="69"/>
      <c r="AL13" s="69">
        <f t="shared" si="0"/>
        <v>-1211387.82</v>
      </c>
      <c r="AM13" s="70"/>
    </row>
    <row r="14" spans="1:39" x14ac:dyDescent="0.2">
      <c r="B14" s="65"/>
      <c r="C14" s="66" t="s">
        <v>104</v>
      </c>
      <c r="D14" s="67">
        <v>0</v>
      </c>
      <c r="E14" s="67">
        <v>0</v>
      </c>
      <c r="F14" s="67">
        <v>0</v>
      </c>
      <c r="G14" s="67">
        <v>0</v>
      </c>
      <c r="H14" s="68">
        <v>-629.19000000000005</v>
      </c>
      <c r="I14" s="67">
        <v>0</v>
      </c>
      <c r="J14" s="67">
        <v>0</v>
      </c>
      <c r="K14" s="67">
        <v>0</v>
      </c>
      <c r="L14" s="67">
        <v>-26.91</v>
      </c>
      <c r="M14" s="67">
        <v>0</v>
      </c>
      <c r="N14" s="67">
        <v>0</v>
      </c>
      <c r="O14" s="67">
        <v>0</v>
      </c>
      <c r="P14" s="67">
        <v>-13.280000000000001</v>
      </c>
      <c r="Q14" s="67">
        <v>0</v>
      </c>
      <c r="R14" s="67">
        <v>0</v>
      </c>
      <c r="S14" s="67">
        <v>0</v>
      </c>
      <c r="T14" s="67">
        <v>0</v>
      </c>
      <c r="U14" s="67">
        <v>0</v>
      </c>
      <c r="V14" s="67">
        <v>0</v>
      </c>
      <c r="W14" s="67">
        <v>0</v>
      </c>
      <c r="X14" s="68">
        <v>0</v>
      </c>
      <c r="Y14" s="67">
        <v>0</v>
      </c>
      <c r="Z14" s="67">
        <v>0</v>
      </c>
      <c r="AA14" s="67">
        <v>0</v>
      </c>
      <c r="AB14" s="67">
        <v>0</v>
      </c>
      <c r="AC14" s="67">
        <v>0</v>
      </c>
      <c r="AD14" s="67">
        <v>0</v>
      </c>
      <c r="AE14" s="67">
        <v>0</v>
      </c>
      <c r="AF14" s="67">
        <v>0</v>
      </c>
      <c r="AG14" s="67">
        <v>0</v>
      </c>
      <c r="AH14" s="67">
        <v>0</v>
      </c>
      <c r="AI14" s="67">
        <v>0</v>
      </c>
      <c r="AJ14" s="67">
        <v>0</v>
      </c>
      <c r="AK14" s="69"/>
      <c r="AL14" s="69">
        <f t="shared" si="0"/>
        <v>-669.38</v>
      </c>
      <c r="AM14" s="70"/>
    </row>
    <row r="15" spans="1:39" x14ac:dyDescent="0.2">
      <c r="B15" s="65"/>
      <c r="C15" s="66" t="s">
        <v>105</v>
      </c>
      <c r="D15" s="67">
        <v>-1754471.8699999999</v>
      </c>
      <c r="E15" s="67">
        <v>35664.730000000003</v>
      </c>
      <c r="F15" s="67">
        <v>0</v>
      </c>
      <c r="G15" s="67">
        <v>0</v>
      </c>
      <c r="H15" s="68">
        <v>-41267.870000000003</v>
      </c>
      <c r="I15" s="67">
        <v>-3763.01</v>
      </c>
      <c r="J15" s="67">
        <v>0</v>
      </c>
      <c r="K15" s="67">
        <v>0</v>
      </c>
      <c r="L15" s="67">
        <v>-159958.96999999997</v>
      </c>
      <c r="M15" s="67">
        <v>0</v>
      </c>
      <c r="N15" s="67">
        <v>0</v>
      </c>
      <c r="O15" s="67">
        <v>0</v>
      </c>
      <c r="P15" s="67">
        <v>-79979.570000000007</v>
      </c>
      <c r="Q15" s="67">
        <v>0</v>
      </c>
      <c r="R15" s="67">
        <v>0</v>
      </c>
      <c r="S15" s="67">
        <v>0</v>
      </c>
      <c r="T15" s="67">
        <v>0</v>
      </c>
      <c r="U15" s="67">
        <v>0</v>
      </c>
      <c r="V15" s="67">
        <v>0</v>
      </c>
      <c r="W15" s="67">
        <v>0</v>
      </c>
      <c r="X15" s="68">
        <v>0</v>
      </c>
      <c r="Y15" s="67">
        <v>0</v>
      </c>
      <c r="Z15" s="67">
        <v>0</v>
      </c>
      <c r="AA15" s="67">
        <v>-698.0899999999998</v>
      </c>
      <c r="AB15" s="67">
        <v>0</v>
      </c>
      <c r="AC15" s="67">
        <v>-1936640.2</v>
      </c>
      <c r="AD15" s="67">
        <v>0</v>
      </c>
      <c r="AE15" s="67">
        <v>0</v>
      </c>
      <c r="AF15" s="67">
        <v>0</v>
      </c>
      <c r="AG15" s="67">
        <v>0</v>
      </c>
      <c r="AH15" s="67">
        <v>0</v>
      </c>
      <c r="AI15" s="67">
        <v>0</v>
      </c>
      <c r="AJ15" s="67">
        <v>0</v>
      </c>
      <c r="AK15" s="69"/>
      <c r="AL15" s="69">
        <f t="shared" si="0"/>
        <v>-3941114.85</v>
      </c>
      <c r="AM15" s="70"/>
    </row>
    <row r="16" spans="1:39" x14ac:dyDescent="0.2">
      <c r="B16" s="65"/>
      <c r="C16" s="66" t="s">
        <v>106</v>
      </c>
      <c r="D16" s="67">
        <v>0</v>
      </c>
      <c r="E16" s="67">
        <v>0</v>
      </c>
      <c r="F16" s="67">
        <v>0</v>
      </c>
      <c r="G16" s="67">
        <v>0</v>
      </c>
      <c r="H16" s="68">
        <v>-8301.81</v>
      </c>
      <c r="I16" s="67">
        <v>0</v>
      </c>
      <c r="J16" s="67">
        <v>0</v>
      </c>
      <c r="K16" s="67">
        <v>0</v>
      </c>
      <c r="L16" s="67">
        <v>-354.83</v>
      </c>
      <c r="M16" s="67">
        <v>0</v>
      </c>
      <c r="N16" s="67">
        <v>0</v>
      </c>
      <c r="O16" s="67">
        <v>0</v>
      </c>
      <c r="P16" s="67">
        <v>-174.92999999999998</v>
      </c>
      <c r="Q16" s="67">
        <v>0</v>
      </c>
      <c r="R16" s="67">
        <v>0</v>
      </c>
      <c r="S16" s="67">
        <v>0</v>
      </c>
      <c r="T16" s="67">
        <v>0</v>
      </c>
      <c r="U16" s="67">
        <v>0</v>
      </c>
      <c r="V16" s="67">
        <v>0</v>
      </c>
      <c r="W16" s="67">
        <v>0</v>
      </c>
      <c r="X16" s="68">
        <v>0</v>
      </c>
      <c r="Y16" s="67">
        <v>0</v>
      </c>
      <c r="Z16" s="67">
        <v>0</v>
      </c>
      <c r="AA16" s="67">
        <v>0</v>
      </c>
      <c r="AB16" s="67">
        <v>0</v>
      </c>
      <c r="AC16" s="67">
        <v>0</v>
      </c>
      <c r="AD16" s="67">
        <v>0</v>
      </c>
      <c r="AE16" s="67">
        <v>0</v>
      </c>
      <c r="AF16" s="67">
        <v>0</v>
      </c>
      <c r="AG16" s="67">
        <v>0</v>
      </c>
      <c r="AH16" s="67">
        <v>0</v>
      </c>
      <c r="AI16" s="67">
        <v>0</v>
      </c>
      <c r="AJ16" s="67">
        <v>0</v>
      </c>
      <c r="AK16" s="69"/>
      <c r="AL16" s="69">
        <f t="shared" si="0"/>
        <v>-8831.57</v>
      </c>
      <c r="AM16" s="70"/>
    </row>
    <row r="17" spans="2:39" x14ac:dyDescent="0.2">
      <c r="B17" s="65"/>
      <c r="C17" s="66" t="s">
        <v>107</v>
      </c>
      <c r="D17" s="67">
        <v>-14090874.399999995</v>
      </c>
      <c r="E17" s="67">
        <v>88481.32</v>
      </c>
      <c r="F17" s="67">
        <v>-4505547</v>
      </c>
      <c r="G17" s="67">
        <v>0</v>
      </c>
      <c r="H17" s="68">
        <v>-341536.19</v>
      </c>
      <c r="I17" s="67">
        <v>0</v>
      </c>
      <c r="J17" s="67">
        <v>-529905.86999999976</v>
      </c>
      <c r="K17" s="67">
        <v>0</v>
      </c>
      <c r="L17" s="67">
        <v>-510134.0799999999</v>
      </c>
      <c r="M17" s="67">
        <v>0</v>
      </c>
      <c r="N17" s="67">
        <v>-695868.72</v>
      </c>
      <c r="O17" s="67">
        <v>-247432.90999999986</v>
      </c>
      <c r="P17" s="67">
        <v>-308590.20000000007</v>
      </c>
      <c r="Q17" s="67">
        <v>-502202.77999999985</v>
      </c>
      <c r="R17" s="67">
        <v>0</v>
      </c>
      <c r="S17" s="67">
        <v>-529905.86999999976</v>
      </c>
      <c r="T17" s="67">
        <v>0</v>
      </c>
      <c r="U17" s="67">
        <v>0</v>
      </c>
      <c r="V17" s="67">
        <v>0</v>
      </c>
      <c r="W17" s="67">
        <v>0</v>
      </c>
      <c r="X17" s="68">
        <v>0</v>
      </c>
      <c r="Y17" s="67">
        <v>0</v>
      </c>
      <c r="Z17" s="67">
        <v>-253584</v>
      </c>
      <c r="AA17" s="67">
        <v>0</v>
      </c>
      <c r="AB17" s="67">
        <v>0</v>
      </c>
      <c r="AC17" s="67">
        <v>-2175772.9199999995</v>
      </c>
      <c r="AD17" s="67">
        <v>0</v>
      </c>
      <c r="AE17" s="67">
        <v>0</v>
      </c>
      <c r="AF17" s="67">
        <v>0</v>
      </c>
      <c r="AG17" s="67">
        <v>0</v>
      </c>
      <c r="AH17" s="67">
        <v>0</v>
      </c>
      <c r="AI17" s="67">
        <v>0</v>
      </c>
      <c r="AJ17" s="67">
        <v>0</v>
      </c>
      <c r="AK17" s="69"/>
      <c r="AL17" s="69">
        <f t="shared" si="0"/>
        <v>-24602873.619999994</v>
      </c>
      <c r="AM17" s="70"/>
    </row>
    <row r="18" spans="2:39" x14ac:dyDescent="0.2">
      <c r="B18" s="65"/>
      <c r="C18" s="66" t="s">
        <v>108</v>
      </c>
      <c r="D18" s="67">
        <v>0</v>
      </c>
      <c r="E18" s="67">
        <v>0</v>
      </c>
      <c r="F18" s="67">
        <v>0</v>
      </c>
      <c r="G18" s="67">
        <v>0</v>
      </c>
      <c r="H18" s="68">
        <v>-15576.49</v>
      </c>
      <c r="I18" s="67">
        <v>-173596.28999999998</v>
      </c>
      <c r="J18" s="67">
        <v>0</v>
      </c>
      <c r="K18" s="67">
        <v>0</v>
      </c>
      <c r="L18" s="67">
        <v>-8091.41</v>
      </c>
      <c r="M18" s="67">
        <v>0</v>
      </c>
      <c r="N18" s="67">
        <v>0</v>
      </c>
      <c r="O18" s="67">
        <v>0</v>
      </c>
      <c r="P18" s="67">
        <v>-4023.51</v>
      </c>
      <c r="Q18" s="67">
        <v>0</v>
      </c>
      <c r="R18" s="67">
        <v>0</v>
      </c>
      <c r="S18" s="67">
        <v>0</v>
      </c>
      <c r="T18" s="67">
        <v>0</v>
      </c>
      <c r="U18" s="67">
        <v>0</v>
      </c>
      <c r="V18" s="67">
        <v>0</v>
      </c>
      <c r="W18" s="67">
        <v>0</v>
      </c>
      <c r="X18" s="68">
        <v>0</v>
      </c>
      <c r="Y18" s="67">
        <v>0</v>
      </c>
      <c r="Z18" s="67">
        <v>0</v>
      </c>
      <c r="AA18" s="67">
        <v>0</v>
      </c>
      <c r="AB18" s="67">
        <v>0</v>
      </c>
      <c r="AC18" s="67">
        <v>0</v>
      </c>
      <c r="AD18" s="67">
        <v>0</v>
      </c>
      <c r="AE18" s="67">
        <v>0</v>
      </c>
      <c r="AF18" s="67">
        <v>0</v>
      </c>
      <c r="AG18" s="67">
        <v>0</v>
      </c>
      <c r="AH18" s="67">
        <v>0</v>
      </c>
      <c r="AI18" s="67">
        <v>0</v>
      </c>
      <c r="AJ18" s="67">
        <v>0</v>
      </c>
      <c r="AK18" s="69"/>
      <c r="AL18" s="69">
        <f t="shared" si="0"/>
        <v>-201287.69999999998</v>
      </c>
      <c r="AM18" s="70"/>
    </row>
    <row r="19" spans="2:39" x14ac:dyDescent="0.2">
      <c r="B19" s="65"/>
      <c r="C19" s="66" t="s">
        <v>109</v>
      </c>
      <c r="D19" s="67">
        <v>-643769.50999999989</v>
      </c>
      <c r="E19" s="67">
        <v>8443.83</v>
      </c>
      <c r="F19" s="67">
        <v>0</v>
      </c>
      <c r="G19" s="67">
        <v>0</v>
      </c>
      <c r="H19" s="68">
        <v>0</v>
      </c>
      <c r="I19" s="67">
        <v>0</v>
      </c>
      <c r="J19" s="67">
        <v>-22124.34</v>
      </c>
      <c r="K19" s="67">
        <v>0</v>
      </c>
      <c r="L19" s="67">
        <v>-27556.969999999998</v>
      </c>
      <c r="M19" s="67">
        <v>0</v>
      </c>
      <c r="N19" s="67">
        <v>0</v>
      </c>
      <c r="O19" s="67">
        <v>0</v>
      </c>
      <c r="P19" s="67">
        <v>-13780.230000000003</v>
      </c>
      <c r="Q19" s="67">
        <v>-23824.91</v>
      </c>
      <c r="R19" s="67">
        <v>0</v>
      </c>
      <c r="S19" s="67">
        <v>-22124.34</v>
      </c>
      <c r="T19" s="67">
        <v>0</v>
      </c>
      <c r="U19" s="67">
        <v>0</v>
      </c>
      <c r="V19" s="67">
        <v>0</v>
      </c>
      <c r="W19" s="67">
        <v>0</v>
      </c>
      <c r="X19" s="68">
        <v>0</v>
      </c>
      <c r="Y19" s="67">
        <v>0</v>
      </c>
      <c r="Z19" s="67">
        <v>0</v>
      </c>
      <c r="AA19" s="67">
        <v>0</v>
      </c>
      <c r="AB19" s="67">
        <v>0</v>
      </c>
      <c r="AC19" s="67">
        <v>0</v>
      </c>
      <c r="AD19" s="67">
        <v>0</v>
      </c>
      <c r="AE19" s="67">
        <v>0</v>
      </c>
      <c r="AF19" s="67">
        <v>0</v>
      </c>
      <c r="AG19" s="67">
        <v>0</v>
      </c>
      <c r="AH19" s="67">
        <v>0</v>
      </c>
      <c r="AI19" s="67">
        <v>0</v>
      </c>
      <c r="AJ19" s="67">
        <v>0</v>
      </c>
      <c r="AK19" s="69"/>
      <c r="AL19" s="69">
        <f t="shared" si="0"/>
        <v>-744736.46999999986</v>
      </c>
      <c r="AM19" s="70"/>
    </row>
    <row r="20" spans="2:39" x14ac:dyDescent="0.2">
      <c r="B20" s="65"/>
      <c r="C20" s="66" t="s">
        <v>110</v>
      </c>
      <c r="D20" s="67">
        <v>0</v>
      </c>
      <c r="E20" s="67">
        <v>15974.5</v>
      </c>
      <c r="F20" s="67">
        <v>0</v>
      </c>
      <c r="G20" s="67">
        <v>0</v>
      </c>
      <c r="H20" s="68">
        <v>0</v>
      </c>
      <c r="I20" s="67">
        <v>0</v>
      </c>
      <c r="J20" s="67">
        <v>0</v>
      </c>
      <c r="K20" s="67">
        <v>0</v>
      </c>
      <c r="L20" s="67">
        <v>0</v>
      </c>
      <c r="M20" s="67">
        <v>0</v>
      </c>
      <c r="N20" s="67">
        <v>0</v>
      </c>
      <c r="O20" s="67">
        <v>0</v>
      </c>
      <c r="P20" s="67">
        <v>-40080</v>
      </c>
      <c r="Q20" s="67">
        <v>0</v>
      </c>
      <c r="R20" s="67">
        <v>0</v>
      </c>
      <c r="S20" s="67">
        <v>0</v>
      </c>
      <c r="T20" s="67">
        <v>0</v>
      </c>
      <c r="U20" s="67">
        <v>0</v>
      </c>
      <c r="V20" s="67">
        <v>0</v>
      </c>
      <c r="W20" s="67">
        <v>0</v>
      </c>
      <c r="X20" s="68">
        <v>0</v>
      </c>
      <c r="Y20" s="67">
        <v>0</v>
      </c>
      <c r="Z20" s="67">
        <v>0</v>
      </c>
      <c r="AA20" s="67">
        <v>0</v>
      </c>
      <c r="AB20" s="67">
        <v>0</v>
      </c>
      <c r="AC20" s="67">
        <v>-1872438</v>
      </c>
      <c r="AD20" s="67">
        <v>0</v>
      </c>
      <c r="AE20" s="67">
        <v>0</v>
      </c>
      <c r="AF20" s="67">
        <v>0</v>
      </c>
      <c r="AG20" s="67">
        <v>0</v>
      </c>
      <c r="AH20" s="67">
        <v>0</v>
      </c>
      <c r="AI20" s="67">
        <v>0</v>
      </c>
      <c r="AJ20" s="67">
        <v>0</v>
      </c>
      <c r="AK20" s="69"/>
      <c r="AL20" s="69">
        <f t="shared" si="0"/>
        <v>-1896543.5</v>
      </c>
      <c r="AM20" s="70"/>
    </row>
    <row r="21" spans="2:39" x14ac:dyDescent="0.2">
      <c r="B21" s="65"/>
      <c r="C21" s="66" t="s">
        <v>111</v>
      </c>
      <c r="D21" s="67">
        <v>0</v>
      </c>
      <c r="E21" s="67">
        <v>4907.33</v>
      </c>
      <c r="F21" s="67">
        <v>0</v>
      </c>
      <c r="G21" s="67">
        <v>0</v>
      </c>
      <c r="H21" s="68">
        <v>0</v>
      </c>
      <c r="I21" s="67">
        <v>0</v>
      </c>
      <c r="J21" s="67">
        <v>0</v>
      </c>
      <c r="K21" s="67">
        <v>0</v>
      </c>
      <c r="L21" s="67">
        <v>-24947.400000000005</v>
      </c>
      <c r="M21" s="67">
        <v>0</v>
      </c>
      <c r="N21" s="67">
        <v>0</v>
      </c>
      <c r="O21" s="67">
        <v>0</v>
      </c>
      <c r="P21" s="67">
        <v>-12475.320000000002</v>
      </c>
      <c r="Q21" s="67">
        <v>0</v>
      </c>
      <c r="R21" s="67">
        <v>0</v>
      </c>
      <c r="S21" s="67">
        <v>0</v>
      </c>
      <c r="T21" s="67">
        <v>0</v>
      </c>
      <c r="U21" s="67">
        <v>0</v>
      </c>
      <c r="V21" s="67">
        <v>0</v>
      </c>
      <c r="W21" s="67">
        <v>0</v>
      </c>
      <c r="X21" s="68">
        <v>0</v>
      </c>
      <c r="Y21" s="67">
        <v>0</v>
      </c>
      <c r="Z21" s="67">
        <v>0</v>
      </c>
      <c r="AA21" s="67">
        <v>0</v>
      </c>
      <c r="AB21" s="67">
        <v>0</v>
      </c>
      <c r="AC21" s="67">
        <v>-582815.04000000027</v>
      </c>
      <c r="AD21" s="67">
        <v>0</v>
      </c>
      <c r="AE21" s="67">
        <v>0</v>
      </c>
      <c r="AF21" s="67">
        <v>0</v>
      </c>
      <c r="AG21" s="67">
        <v>0</v>
      </c>
      <c r="AH21" s="67">
        <v>0</v>
      </c>
      <c r="AI21" s="67">
        <v>0</v>
      </c>
      <c r="AJ21" s="67">
        <v>0</v>
      </c>
      <c r="AK21" s="69"/>
      <c r="AL21" s="69">
        <f t="shared" si="0"/>
        <v>-615330.43000000028</v>
      </c>
      <c r="AM21" s="70"/>
    </row>
    <row r="22" spans="2:39" x14ac:dyDescent="0.2">
      <c r="B22" s="65"/>
      <c r="C22" s="66" t="s">
        <v>112</v>
      </c>
      <c r="D22" s="67">
        <v>0</v>
      </c>
      <c r="E22" s="67">
        <v>0</v>
      </c>
      <c r="F22" s="67">
        <v>0</v>
      </c>
      <c r="G22" s="67">
        <v>0</v>
      </c>
      <c r="H22" s="68">
        <v>-1176.52</v>
      </c>
      <c r="I22" s="67">
        <v>0</v>
      </c>
      <c r="J22" s="67">
        <v>0</v>
      </c>
      <c r="K22" s="67">
        <v>0</v>
      </c>
      <c r="L22" s="67">
        <v>-50.32</v>
      </c>
      <c r="M22" s="67">
        <v>0</v>
      </c>
      <c r="N22" s="67">
        <v>0</v>
      </c>
      <c r="O22" s="67">
        <v>0</v>
      </c>
      <c r="P22" s="67">
        <v>-24.84</v>
      </c>
      <c r="Q22" s="67">
        <v>0</v>
      </c>
      <c r="R22" s="67">
        <v>0</v>
      </c>
      <c r="S22" s="67">
        <v>0</v>
      </c>
      <c r="T22" s="67">
        <v>0</v>
      </c>
      <c r="U22" s="67">
        <v>0</v>
      </c>
      <c r="V22" s="67">
        <v>0</v>
      </c>
      <c r="W22" s="67">
        <v>0</v>
      </c>
      <c r="X22" s="68">
        <v>0</v>
      </c>
      <c r="Y22" s="67">
        <v>0</v>
      </c>
      <c r="Z22" s="67">
        <v>0</v>
      </c>
      <c r="AA22" s="67">
        <v>0</v>
      </c>
      <c r="AB22" s="67">
        <v>0</v>
      </c>
      <c r="AC22" s="67">
        <v>0</v>
      </c>
      <c r="AD22" s="67">
        <v>0</v>
      </c>
      <c r="AE22" s="67">
        <v>0</v>
      </c>
      <c r="AF22" s="67">
        <v>0</v>
      </c>
      <c r="AG22" s="67">
        <v>0</v>
      </c>
      <c r="AH22" s="67">
        <v>0</v>
      </c>
      <c r="AI22" s="67">
        <v>0</v>
      </c>
      <c r="AJ22" s="67">
        <v>0</v>
      </c>
      <c r="AK22" s="69"/>
      <c r="AL22" s="69">
        <f t="shared" si="0"/>
        <v>-1251.6799999999998</v>
      </c>
      <c r="AM22" s="70"/>
    </row>
    <row r="23" spans="2:39" x14ac:dyDescent="0.2">
      <c r="B23" s="65"/>
      <c r="C23" s="66" t="s">
        <v>113</v>
      </c>
      <c r="D23" s="67">
        <v>-46354.909999999996</v>
      </c>
      <c r="E23" s="67">
        <v>809.99</v>
      </c>
      <c r="F23" s="67">
        <v>0</v>
      </c>
      <c r="G23" s="67">
        <v>0</v>
      </c>
      <c r="H23" s="68">
        <v>0</v>
      </c>
      <c r="I23" s="67">
        <v>0</v>
      </c>
      <c r="J23" s="67">
        <v>-1545</v>
      </c>
      <c r="K23" s="67">
        <v>0</v>
      </c>
      <c r="L23" s="67">
        <v>-1978.6299999999999</v>
      </c>
      <c r="M23" s="67">
        <v>0</v>
      </c>
      <c r="N23" s="67">
        <v>0</v>
      </c>
      <c r="O23" s="67">
        <v>0</v>
      </c>
      <c r="P23" s="67">
        <v>-989.6400000000001</v>
      </c>
      <c r="Q23" s="67">
        <v>-1710.6700000000003</v>
      </c>
      <c r="R23" s="67">
        <v>0</v>
      </c>
      <c r="S23" s="67">
        <v>-1545</v>
      </c>
      <c r="T23" s="67">
        <v>0</v>
      </c>
      <c r="U23" s="67">
        <v>0</v>
      </c>
      <c r="V23" s="67">
        <v>0</v>
      </c>
      <c r="W23" s="67">
        <v>0</v>
      </c>
      <c r="X23" s="68">
        <v>0</v>
      </c>
      <c r="Y23" s="67">
        <v>0</v>
      </c>
      <c r="Z23" s="67">
        <v>0</v>
      </c>
      <c r="AA23" s="67">
        <v>0</v>
      </c>
      <c r="AB23" s="67">
        <v>0</v>
      </c>
      <c r="AC23" s="67">
        <v>0</v>
      </c>
      <c r="AD23" s="67">
        <v>0</v>
      </c>
      <c r="AE23" s="67">
        <v>0</v>
      </c>
      <c r="AF23" s="67">
        <v>0</v>
      </c>
      <c r="AG23" s="67">
        <v>0</v>
      </c>
      <c r="AH23" s="67">
        <v>0</v>
      </c>
      <c r="AI23" s="67">
        <v>0</v>
      </c>
      <c r="AJ23" s="67">
        <v>0</v>
      </c>
      <c r="AK23" s="69"/>
      <c r="AL23" s="69">
        <f>SUM(D23:AK23)</f>
        <v>-53313.859999999993</v>
      </c>
      <c r="AM23" s="70"/>
    </row>
    <row r="24" spans="2:39" x14ac:dyDescent="0.2">
      <c r="B24" s="65"/>
      <c r="C24" s="66" t="s">
        <v>114</v>
      </c>
      <c r="D24" s="67">
        <v>0</v>
      </c>
      <c r="E24" s="67">
        <v>0</v>
      </c>
      <c r="F24" s="67">
        <v>0</v>
      </c>
      <c r="G24" s="67">
        <v>0</v>
      </c>
      <c r="H24" s="68">
        <v>-1338334.78</v>
      </c>
      <c r="I24" s="67">
        <v>-37453.06</v>
      </c>
      <c r="J24" s="67">
        <v>-12816.119999999999</v>
      </c>
      <c r="K24" s="67">
        <v>0</v>
      </c>
      <c r="L24" s="67">
        <v>-67457.25</v>
      </c>
      <c r="M24" s="67">
        <v>0</v>
      </c>
      <c r="N24" s="67">
        <v>-1405361.8800000001</v>
      </c>
      <c r="O24" s="67">
        <v>0</v>
      </c>
      <c r="P24" s="67">
        <v>-33595.179999999993</v>
      </c>
      <c r="Q24" s="67">
        <v>0</v>
      </c>
      <c r="R24" s="67">
        <v>0</v>
      </c>
      <c r="S24" s="67">
        <v>-12816.119999999999</v>
      </c>
      <c r="T24" s="67">
        <v>0</v>
      </c>
      <c r="U24" s="67">
        <v>0</v>
      </c>
      <c r="V24" s="67">
        <v>0</v>
      </c>
      <c r="W24" s="67">
        <v>0</v>
      </c>
      <c r="X24" s="68">
        <v>0</v>
      </c>
      <c r="Y24" s="67">
        <v>0</v>
      </c>
      <c r="Z24" s="67">
        <v>0</v>
      </c>
      <c r="AA24" s="67">
        <v>0</v>
      </c>
      <c r="AB24" s="67">
        <v>0</v>
      </c>
      <c r="AC24" s="67">
        <v>0</v>
      </c>
      <c r="AD24" s="67">
        <v>0</v>
      </c>
      <c r="AE24" s="67">
        <v>-417771.87000000005</v>
      </c>
      <c r="AF24" s="67">
        <v>0</v>
      </c>
      <c r="AG24" s="67">
        <v>0</v>
      </c>
      <c r="AH24" s="67">
        <v>0</v>
      </c>
      <c r="AI24" s="67">
        <v>0</v>
      </c>
      <c r="AJ24" s="67">
        <v>0</v>
      </c>
      <c r="AK24" s="69"/>
      <c r="AL24" s="69">
        <f t="shared" si="0"/>
        <v>-3325606.2600000007</v>
      </c>
      <c r="AM24" s="70"/>
    </row>
    <row r="25" spans="2:39" x14ac:dyDescent="0.2">
      <c r="B25" s="65"/>
      <c r="C25" s="66" t="s">
        <v>115</v>
      </c>
      <c r="D25" s="67">
        <v>0</v>
      </c>
      <c r="E25" s="67">
        <v>0</v>
      </c>
      <c r="F25" s="67">
        <v>0</v>
      </c>
      <c r="G25" s="67">
        <v>0</v>
      </c>
      <c r="H25" s="68">
        <v>-1539.82</v>
      </c>
      <c r="I25" s="67">
        <v>0</v>
      </c>
      <c r="J25" s="67">
        <v>0</v>
      </c>
      <c r="K25" s="67">
        <v>0</v>
      </c>
      <c r="L25" s="67">
        <v>-65.709999999999994</v>
      </c>
      <c r="M25" s="67">
        <v>0</v>
      </c>
      <c r="N25" s="67">
        <v>0</v>
      </c>
      <c r="O25" s="67">
        <v>0</v>
      </c>
      <c r="P25" s="67">
        <v>-32.33</v>
      </c>
      <c r="Q25" s="67">
        <v>0</v>
      </c>
      <c r="R25" s="67">
        <v>0</v>
      </c>
      <c r="S25" s="67">
        <v>0</v>
      </c>
      <c r="T25" s="67">
        <v>0</v>
      </c>
      <c r="U25" s="67">
        <v>0</v>
      </c>
      <c r="V25" s="67">
        <v>0</v>
      </c>
      <c r="W25" s="67">
        <v>0</v>
      </c>
      <c r="X25" s="68">
        <v>0</v>
      </c>
      <c r="Y25" s="67">
        <v>0</v>
      </c>
      <c r="Z25" s="67">
        <v>0</v>
      </c>
      <c r="AA25" s="67">
        <v>0</v>
      </c>
      <c r="AB25" s="67">
        <v>0</v>
      </c>
      <c r="AC25" s="67">
        <v>0</v>
      </c>
      <c r="AD25" s="67">
        <v>0</v>
      </c>
      <c r="AE25" s="67">
        <v>0</v>
      </c>
      <c r="AF25" s="67">
        <v>0</v>
      </c>
      <c r="AG25" s="67">
        <v>0</v>
      </c>
      <c r="AH25" s="67">
        <v>0</v>
      </c>
      <c r="AI25" s="67">
        <v>0</v>
      </c>
      <c r="AJ25" s="67">
        <v>0</v>
      </c>
      <c r="AK25" s="69"/>
      <c r="AL25" s="69">
        <f t="shared" si="0"/>
        <v>-1637.86</v>
      </c>
      <c r="AM25" s="70"/>
    </row>
    <row r="26" spans="2:39" x14ac:dyDescent="0.2">
      <c r="B26" s="65"/>
      <c r="C26" s="66" t="s">
        <v>116</v>
      </c>
      <c r="D26" s="67">
        <v>0</v>
      </c>
      <c r="E26" s="67">
        <v>102992.61</v>
      </c>
      <c r="F26" s="67">
        <v>0</v>
      </c>
      <c r="G26" s="67">
        <v>-5214863.59</v>
      </c>
      <c r="H26" s="68">
        <v>-132233.06</v>
      </c>
      <c r="I26" s="67">
        <v>-5938.65</v>
      </c>
      <c r="J26" s="67">
        <v>-978322.74000000022</v>
      </c>
      <c r="K26" s="67">
        <v>0</v>
      </c>
      <c r="L26" s="67">
        <v>-26910.400000000001</v>
      </c>
      <c r="M26" s="67">
        <v>0</v>
      </c>
      <c r="N26" s="67">
        <v>0</v>
      </c>
      <c r="O26" s="67">
        <v>-13799.42</v>
      </c>
      <c r="P26" s="67">
        <v>-244871.41</v>
      </c>
      <c r="Q26" s="67">
        <v>-396099.34000000008</v>
      </c>
      <c r="R26" s="67">
        <v>0</v>
      </c>
      <c r="S26" s="67">
        <v>-977457.32000000007</v>
      </c>
      <c r="T26" s="67">
        <v>0</v>
      </c>
      <c r="U26" s="67">
        <v>0</v>
      </c>
      <c r="V26" s="67">
        <v>0</v>
      </c>
      <c r="W26" s="67">
        <v>0</v>
      </c>
      <c r="X26" s="68">
        <v>0</v>
      </c>
      <c r="Y26" s="67">
        <v>0</v>
      </c>
      <c r="Z26" s="67">
        <v>0</v>
      </c>
      <c r="AA26" s="67">
        <v>0</v>
      </c>
      <c r="AB26" s="67">
        <v>0</v>
      </c>
      <c r="AC26" s="67">
        <v>0</v>
      </c>
      <c r="AD26" s="67">
        <v>0</v>
      </c>
      <c r="AE26" s="67">
        <v>0</v>
      </c>
      <c r="AF26" s="67">
        <v>0</v>
      </c>
      <c r="AG26" s="67">
        <v>0</v>
      </c>
      <c r="AH26" s="67">
        <v>0</v>
      </c>
      <c r="AI26" s="67">
        <v>0</v>
      </c>
      <c r="AJ26" s="67">
        <v>0</v>
      </c>
      <c r="AK26" s="69"/>
      <c r="AL26" s="69">
        <f t="shared" si="0"/>
        <v>-7887503.3200000003</v>
      </c>
      <c r="AM26" s="70"/>
    </row>
    <row r="27" spans="2:39" x14ac:dyDescent="0.2">
      <c r="B27" s="65"/>
      <c r="C27" s="66" t="s">
        <v>117</v>
      </c>
      <c r="D27" s="67">
        <v>0</v>
      </c>
      <c r="E27" s="67">
        <v>0</v>
      </c>
      <c r="F27" s="67">
        <v>0</v>
      </c>
      <c r="G27" s="67">
        <v>0</v>
      </c>
      <c r="H27" s="68">
        <v>-1063697.76</v>
      </c>
      <c r="I27" s="67">
        <v>-523569.49</v>
      </c>
      <c r="J27" s="67">
        <v>0</v>
      </c>
      <c r="K27" s="67">
        <v>0</v>
      </c>
      <c r="L27" s="67">
        <v>-67895.22</v>
      </c>
      <c r="M27" s="67">
        <v>0</v>
      </c>
      <c r="N27" s="67">
        <v>0</v>
      </c>
      <c r="O27" s="67">
        <v>0</v>
      </c>
      <c r="P27" s="67">
        <v>-33678.490000000005</v>
      </c>
      <c r="Q27" s="67">
        <v>0</v>
      </c>
      <c r="R27" s="67">
        <v>0</v>
      </c>
      <c r="S27" s="67">
        <v>0</v>
      </c>
      <c r="T27" s="67">
        <v>0</v>
      </c>
      <c r="U27" s="67">
        <v>0</v>
      </c>
      <c r="V27" s="67">
        <v>0</v>
      </c>
      <c r="W27" s="67">
        <v>0</v>
      </c>
      <c r="X27" s="68">
        <v>0</v>
      </c>
      <c r="Y27" s="67">
        <v>0</v>
      </c>
      <c r="Z27" s="67">
        <v>0</v>
      </c>
      <c r="AA27" s="67">
        <v>0</v>
      </c>
      <c r="AB27" s="67">
        <v>118.01</v>
      </c>
      <c r="AC27" s="67">
        <v>0</v>
      </c>
      <c r="AD27" s="67">
        <v>-221.76</v>
      </c>
      <c r="AE27" s="67">
        <v>0</v>
      </c>
      <c r="AF27" s="67">
        <v>0</v>
      </c>
      <c r="AG27" s="67">
        <v>0</v>
      </c>
      <c r="AH27" s="67">
        <v>0</v>
      </c>
      <c r="AI27" s="67">
        <v>0</v>
      </c>
      <c r="AJ27" s="67">
        <v>0</v>
      </c>
      <c r="AK27" s="69"/>
      <c r="AL27" s="69">
        <f t="shared" si="0"/>
        <v>-1688944.71</v>
      </c>
      <c r="AM27" s="70"/>
    </row>
    <row r="28" spans="2:39" x14ac:dyDescent="0.2">
      <c r="B28" s="65"/>
      <c r="C28" s="66" t="s">
        <v>118</v>
      </c>
      <c r="D28" s="67">
        <v>0</v>
      </c>
      <c r="E28" s="67">
        <v>0</v>
      </c>
      <c r="F28" s="67">
        <v>0</v>
      </c>
      <c r="G28" s="67">
        <v>0</v>
      </c>
      <c r="H28" s="68">
        <v>-2393100.04</v>
      </c>
      <c r="I28" s="67">
        <v>-6759.0599999999995</v>
      </c>
      <c r="J28" s="67">
        <v>0</v>
      </c>
      <c r="K28" s="67">
        <v>0</v>
      </c>
      <c r="L28" s="67">
        <v>-102723.67999999998</v>
      </c>
      <c r="M28" s="67">
        <v>0</v>
      </c>
      <c r="N28" s="67">
        <v>0</v>
      </c>
      <c r="O28" s="67">
        <v>0</v>
      </c>
      <c r="P28" s="67">
        <v>-51357.76999999999</v>
      </c>
      <c r="Q28" s="67">
        <v>0</v>
      </c>
      <c r="R28" s="67">
        <v>0</v>
      </c>
      <c r="S28" s="67">
        <v>0</v>
      </c>
      <c r="T28" s="67">
        <v>0</v>
      </c>
      <c r="U28" s="67">
        <v>0</v>
      </c>
      <c r="V28" s="67">
        <v>0</v>
      </c>
      <c r="W28" s="67">
        <v>0</v>
      </c>
      <c r="X28" s="68">
        <v>0</v>
      </c>
      <c r="Y28" s="67">
        <v>0</v>
      </c>
      <c r="Z28" s="67">
        <v>0</v>
      </c>
      <c r="AA28" s="67">
        <v>0</v>
      </c>
      <c r="AB28" s="67">
        <v>0</v>
      </c>
      <c r="AC28" s="67">
        <v>0</v>
      </c>
      <c r="AD28" s="67">
        <v>0</v>
      </c>
      <c r="AE28" s="67">
        <v>0</v>
      </c>
      <c r="AF28" s="67">
        <v>0</v>
      </c>
      <c r="AG28" s="67">
        <v>0</v>
      </c>
      <c r="AH28" s="67">
        <v>0</v>
      </c>
      <c r="AI28" s="67">
        <v>0</v>
      </c>
      <c r="AJ28" s="67">
        <v>0</v>
      </c>
      <c r="AK28" s="69"/>
      <c r="AL28" s="69">
        <f t="shared" si="0"/>
        <v>-2553940.5500000003</v>
      </c>
      <c r="AM28" s="70"/>
    </row>
    <row r="29" spans="2:39" x14ac:dyDescent="0.2">
      <c r="B29" s="65"/>
      <c r="C29" s="66" t="s">
        <v>119</v>
      </c>
      <c r="D29" s="67">
        <v>0</v>
      </c>
      <c r="E29" s="67">
        <v>0</v>
      </c>
      <c r="F29" s="67">
        <v>0</v>
      </c>
      <c r="G29" s="67">
        <v>0</v>
      </c>
      <c r="H29" s="68">
        <v>-6444.19</v>
      </c>
      <c r="I29" s="67">
        <v>0</v>
      </c>
      <c r="J29" s="67">
        <v>0</v>
      </c>
      <c r="K29" s="67">
        <v>0</v>
      </c>
      <c r="L29" s="67">
        <v>-275.83</v>
      </c>
      <c r="M29" s="67">
        <v>0</v>
      </c>
      <c r="N29" s="67">
        <v>0</v>
      </c>
      <c r="O29" s="67">
        <v>0</v>
      </c>
      <c r="P29" s="67">
        <v>-137.76000000000002</v>
      </c>
      <c r="Q29" s="67">
        <v>0</v>
      </c>
      <c r="R29" s="67">
        <v>0</v>
      </c>
      <c r="S29" s="67">
        <v>0</v>
      </c>
      <c r="T29" s="67">
        <v>0</v>
      </c>
      <c r="U29" s="67">
        <v>0</v>
      </c>
      <c r="V29" s="67">
        <v>0</v>
      </c>
      <c r="W29" s="67">
        <v>0</v>
      </c>
      <c r="X29" s="68">
        <v>0</v>
      </c>
      <c r="Y29" s="67">
        <v>0</v>
      </c>
      <c r="Z29" s="67">
        <v>0</v>
      </c>
      <c r="AA29" s="67">
        <v>0</v>
      </c>
      <c r="AB29" s="67">
        <v>0</v>
      </c>
      <c r="AC29" s="67">
        <v>0</v>
      </c>
      <c r="AD29" s="67">
        <v>0</v>
      </c>
      <c r="AE29" s="67">
        <v>0</v>
      </c>
      <c r="AF29" s="67">
        <v>0</v>
      </c>
      <c r="AG29" s="67">
        <v>0</v>
      </c>
      <c r="AH29" s="67">
        <v>0</v>
      </c>
      <c r="AI29" s="67">
        <v>0</v>
      </c>
      <c r="AJ29" s="67">
        <v>0</v>
      </c>
      <c r="AK29" s="69"/>
      <c r="AL29" s="69">
        <f t="shared" si="0"/>
        <v>-6857.78</v>
      </c>
      <c r="AM29" s="70"/>
    </row>
    <row r="30" spans="2:39" x14ac:dyDescent="0.2">
      <c r="B30" s="65"/>
      <c r="C30" s="66" t="s">
        <v>120</v>
      </c>
      <c r="D30" s="67">
        <v>0</v>
      </c>
      <c r="E30" s="67">
        <v>0</v>
      </c>
      <c r="F30" s="67">
        <v>0</v>
      </c>
      <c r="G30" s="67">
        <v>0</v>
      </c>
      <c r="H30" s="68">
        <v>-212163.06</v>
      </c>
      <c r="I30" s="67">
        <v>-18444.09</v>
      </c>
      <c r="J30" s="67">
        <v>0</v>
      </c>
      <c r="K30" s="67">
        <v>0</v>
      </c>
      <c r="L30" s="67">
        <v>-9868</v>
      </c>
      <c r="M30" s="67">
        <v>0</v>
      </c>
      <c r="N30" s="67">
        <v>0</v>
      </c>
      <c r="O30" s="67">
        <v>0</v>
      </c>
      <c r="P30" s="67">
        <v>-4912.8600000000006</v>
      </c>
      <c r="Q30" s="67">
        <v>0</v>
      </c>
      <c r="R30" s="67">
        <v>0</v>
      </c>
      <c r="S30" s="67">
        <v>0</v>
      </c>
      <c r="T30" s="67">
        <v>0</v>
      </c>
      <c r="U30" s="67">
        <v>0</v>
      </c>
      <c r="V30" s="67">
        <v>0</v>
      </c>
      <c r="W30" s="67">
        <v>0</v>
      </c>
      <c r="X30" s="68">
        <v>0</v>
      </c>
      <c r="Y30" s="67">
        <v>0</v>
      </c>
      <c r="Z30" s="67">
        <v>0</v>
      </c>
      <c r="AA30" s="67">
        <v>0</v>
      </c>
      <c r="AB30" s="67">
        <v>0</v>
      </c>
      <c r="AC30" s="67">
        <v>0</v>
      </c>
      <c r="AD30" s="67">
        <v>0</v>
      </c>
      <c r="AE30" s="67">
        <v>0</v>
      </c>
      <c r="AF30" s="67">
        <v>0</v>
      </c>
      <c r="AG30" s="67">
        <v>0</v>
      </c>
      <c r="AH30" s="67">
        <v>0</v>
      </c>
      <c r="AI30" s="67">
        <v>0</v>
      </c>
      <c r="AJ30" s="67">
        <v>0</v>
      </c>
      <c r="AK30" s="69"/>
      <c r="AL30" s="69">
        <f t="shared" si="0"/>
        <v>-245388.01</v>
      </c>
      <c r="AM30" s="70"/>
    </row>
    <row r="31" spans="2:39" x14ac:dyDescent="0.2">
      <c r="B31" s="65"/>
      <c r="C31" s="66" t="s">
        <v>121</v>
      </c>
      <c r="D31" s="67">
        <v>0</v>
      </c>
      <c r="E31" s="67">
        <v>47.26</v>
      </c>
      <c r="F31" s="67">
        <v>0</v>
      </c>
      <c r="G31" s="67">
        <v>0</v>
      </c>
      <c r="H31" s="68">
        <v>0</v>
      </c>
      <c r="I31" s="67">
        <v>0</v>
      </c>
      <c r="J31" s="67">
        <v>0</v>
      </c>
      <c r="K31" s="67">
        <v>0</v>
      </c>
      <c r="L31" s="67">
        <v>0</v>
      </c>
      <c r="M31" s="67">
        <v>0</v>
      </c>
      <c r="N31" s="67">
        <v>0</v>
      </c>
      <c r="O31" s="67">
        <v>0</v>
      </c>
      <c r="P31" s="67">
        <v>0</v>
      </c>
      <c r="Q31" s="67">
        <v>0</v>
      </c>
      <c r="R31" s="67">
        <v>0</v>
      </c>
      <c r="S31" s="67">
        <v>0</v>
      </c>
      <c r="T31" s="67">
        <v>0</v>
      </c>
      <c r="U31" s="67">
        <v>0</v>
      </c>
      <c r="V31" s="67">
        <v>0</v>
      </c>
      <c r="W31" s="67">
        <v>0</v>
      </c>
      <c r="X31" s="68">
        <v>0</v>
      </c>
      <c r="Y31" s="67">
        <v>0</v>
      </c>
      <c r="Z31" s="67">
        <v>0</v>
      </c>
      <c r="AA31" s="67">
        <v>0</v>
      </c>
      <c r="AB31" s="67">
        <v>0</v>
      </c>
      <c r="AC31" s="67">
        <v>0</v>
      </c>
      <c r="AD31" s="67">
        <v>0</v>
      </c>
      <c r="AE31" s="67">
        <v>0</v>
      </c>
      <c r="AF31" s="67">
        <v>0</v>
      </c>
      <c r="AG31" s="67">
        <v>0</v>
      </c>
      <c r="AH31" s="67">
        <v>0</v>
      </c>
      <c r="AI31" s="67">
        <v>0</v>
      </c>
      <c r="AJ31" s="67">
        <v>0</v>
      </c>
      <c r="AK31" s="69"/>
      <c r="AL31" s="69">
        <f t="shared" si="0"/>
        <v>47.26</v>
      </c>
      <c r="AM31" s="70"/>
    </row>
    <row r="32" spans="2:39" x14ac:dyDescent="0.2">
      <c r="B32" s="65"/>
      <c r="C32" s="66" t="s">
        <v>122</v>
      </c>
      <c r="D32" s="67">
        <v>0</v>
      </c>
      <c r="E32" s="67">
        <v>3237.5</v>
      </c>
      <c r="F32" s="67">
        <v>0</v>
      </c>
      <c r="G32" s="67">
        <v>0</v>
      </c>
      <c r="H32" s="68">
        <v>0</v>
      </c>
      <c r="I32" s="67">
        <v>0</v>
      </c>
      <c r="J32" s="67">
        <v>-9179.16</v>
      </c>
      <c r="K32" s="67">
        <v>0</v>
      </c>
      <c r="L32" s="67">
        <v>-16631.04</v>
      </c>
      <c r="M32" s="67">
        <v>0</v>
      </c>
      <c r="N32" s="67">
        <v>-31482.960000000006</v>
      </c>
      <c r="O32" s="67">
        <v>0</v>
      </c>
      <c r="P32" s="67">
        <v>-8316.6</v>
      </c>
      <c r="Q32" s="67">
        <v>0</v>
      </c>
      <c r="R32" s="67">
        <v>0</v>
      </c>
      <c r="S32" s="67">
        <v>-9179.16</v>
      </c>
      <c r="T32" s="67">
        <v>0</v>
      </c>
      <c r="U32" s="67">
        <v>0</v>
      </c>
      <c r="V32" s="67">
        <v>0</v>
      </c>
      <c r="W32" s="67">
        <v>0</v>
      </c>
      <c r="X32" s="68">
        <v>0</v>
      </c>
      <c r="Y32" s="67">
        <v>0</v>
      </c>
      <c r="Z32" s="67">
        <v>0</v>
      </c>
      <c r="AA32" s="67">
        <v>0</v>
      </c>
      <c r="AB32" s="67">
        <v>0</v>
      </c>
      <c r="AC32" s="67">
        <v>-388530.84</v>
      </c>
      <c r="AD32" s="67">
        <v>0</v>
      </c>
      <c r="AE32" s="67">
        <v>0</v>
      </c>
      <c r="AF32" s="67">
        <v>0</v>
      </c>
      <c r="AG32" s="67">
        <v>0</v>
      </c>
      <c r="AH32" s="67">
        <v>0</v>
      </c>
      <c r="AI32" s="67">
        <v>0</v>
      </c>
      <c r="AJ32" s="67">
        <v>0</v>
      </c>
      <c r="AK32" s="69"/>
      <c r="AL32" s="69">
        <f t="shared" si="0"/>
        <v>-460082.26</v>
      </c>
      <c r="AM32" s="70"/>
    </row>
    <row r="33" spans="2:39" x14ac:dyDescent="0.2">
      <c r="B33" s="65"/>
      <c r="C33" s="66" t="s">
        <v>123</v>
      </c>
      <c r="D33" s="67">
        <v>0</v>
      </c>
      <c r="E33" s="67">
        <v>0</v>
      </c>
      <c r="F33" s="67">
        <v>0</v>
      </c>
      <c r="G33" s="67">
        <v>0</v>
      </c>
      <c r="H33" s="68">
        <v>0</v>
      </c>
      <c r="I33" s="67">
        <v>0</v>
      </c>
      <c r="J33" s="67">
        <v>0</v>
      </c>
      <c r="K33" s="67">
        <v>0</v>
      </c>
      <c r="L33" s="67">
        <v>0</v>
      </c>
      <c r="M33" s="67">
        <v>0</v>
      </c>
      <c r="N33" s="67">
        <v>0</v>
      </c>
      <c r="O33" s="67">
        <v>0</v>
      </c>
      <c r="P33" s="67">
        <v>0</v>
      </c>
      <c r="Q33" s="67">
        <v>0</v>
      </c>
      <c r="R33" s="67">
        <v>0</v>
      </c>
      <c r="S33" s="67">
        <v>0</v>
      </c>
      <c r="T33" s="67">
        <v>0</v>
      </c>
      <c r="U33" s="67">
        <v>0</v>
      </c>
      <c r="V33" s="67">
        <v>0</v>
      </c>
      <c r="W33" s="67">
        <v>0</v>
      </c>
      <c r="X33" s="68">
        <v>0</v>
      </c>
      <c r="Y33" s="67">
        <v>0</v>
      </c>
      <c r="Z33" s="67">
        <v>-151308</v>
      </c>
      <c r="AA33" s="67">
        <v>0</v>
      </c>
      <c r="AB33" s="67">
        <v>0</v>
      </c>
      <c r="AC33" s="67">
        <v>0</v>
      </c>
      <c r="AD33" s="67">
        <v>0</v>
      </c>
      <c r="AE33" s="67">
        <v>0</v>
      </c>
      <c r="AF33" s="67">
        <v>0</v>
      </c>
      <c r="AG33" s="67">
        <v>0</v>
      </c>
      <c r="AH33" s="67">
        <v>0</v>
      </c>
      <c r="AI33" s="67">
        <v>0</v>
      </c>
      <c r="AJ33" s="67">
        <v>0</v>
      </c>
      <c r="AK33" s="69"/>
      <c r="AL33" s="69">
        <f t="shared" si="0"/>
        <v>-151308</v>
      </c>
      <c r="AM33" s="70"/>
    </row>
    <row r="34" spans="2:39" x14ac:dyDescent="0.2">
      <c r="B34" s="65"/>
      <c r="C34" s="66" t="s">
        <v>124</v>
      </c>
      <c r="D34" s="67">
        <v>0</v>
      </c>
      <c r="E34" s="67">
        <v>-1883.58</v>
      </c>
      <c r="F34" s="67">
        <v>0</v>
      </c>
      <c r="G34" s="67">
        <v>0</v>
      </c>
      <c r="H34" s="68">
        <v>0</v>
      </c>
      <c r="I34" s="67">
        <v>0</v>
      </c>
      <c r="J34" s="67">
        <v>-2641.53</v>
      </c>
      <c r="K34" s="67">
        <v>0</v>
      </c>
      <c r="L34" s="67">
        <v>-6930.4299999999985</v>
      </c>
      <c r="M34" s="67">
        <v>0</v>
      </c>
      <c r="N34" s="67">
        <v>-11711.699999999999</v>
      </c>
      <c r="O34" s="67">
        <v>0</v>
      </c>
      <c r="P34" s="67">
        <v>-3465.6699999999996</v>
      </c>
      <c r="Q34" s="67">
        <v>0</v>
      </c>
      <c r="R34" s="67">
        <v>0</v>
      </c>
      <c r="S34" s="67">
        <v>-2641.53</v>
      </c>
      <c r="T34" s="67">
        <v>0</v>
      </c>
      <c r="U34" s="67">
        <v>0</v>
      </c>
      <c r="V34" s="67">
        <v>0</v>
      </c>
      <c r="W34" s="67">
        <v>0</v>
      </c>
      <c r="X34" s="68">
        <v>0</v>
      </c>
      <c r="Y34" s="67">
        <v>0</v>
      </c>
      <c r="Z34" s="67">
        <v>0</v>
      </c>
      <c r="AA34" s="67">
        <v>0</v>
      </c>
      <c r="AB34" s="67">
        <v>0</v>
      </c>
      <c r="AC34" s="67">
        <v>-161906.62000000002</v>
      </c>
      <c r="AD34" s="67">
        <v>0</v>
      </c>
      <c r="AE34" s="67">
        <v>0</v>
      </c>
      <c r="AF34" s="67">
        <v>0</v>
      </c>
      <c r="AG34" s="67">
        <v>0</v>
      </c>
      <c r="AH34" s="67">
        <v>0</v>
      </c>
      <c r="AI34" s="67">
        <v>0</v>
      </c>
      <c r="AJ34" s="67">
        <v>0</v>
      </c>
      <c r="AK34" s="69"/>
      <c r="AL34" s="69">
        <f t="shared" si="0"/>
        <v>-191181.06000000003</v>
      </c>
      <c r="AM34" s="70"/>
    </row>
    <row r="35" spans="2:39" x14ac:dyDescent="0.2">
      <c r="B35" s="65"/>
      <c r="C35" s="66" t="s">
        <v>125</v>
      </c>
      <c r="D35" s="67">
        <v>0</v>
      </c>
      <c r="E35" s="67">
        <v>0</v>
      </c>
      <c r="F35" s="67">
        <v>0</v>
      </c>
      <c r="G35" s="67">
        <v>0</v>
      </c>
      <c r="H35" s="68">
        <v>0</v>
      </c>
      <c r="I35" s="67">
        <v>0</v>
      </c>
      <c r="J35" s="67">
        <v>0</v>
      </c>
      <c r="K35" s="67">
        <v>0</v>
      </c>
      <c r="L35" s="67">
        <v>0</v>
      </c>
      <c r="M35" s="67">
        <v>0</v>
      </c>
      <c r="N35" s="67">
        <v>0</v>
      </c>
      <c r="O35" s="67">
        <v>0</v>
      </c>
      <c r="P35" s="67">
        <v>0</v>
      </c>
      <c r="Q35" s="67">
        <v>0</v>
      </c>
      <c r="R35" s="67">
        <v>0</v>
      </c>
      <c r="S35" s="67">
        <v>0</v>
      </c>
      <c r="T35" s="67">
        <v>0</v>
      </c>
      <c r="U35" s="67">
        <v>0</v>
      </c>
      <c r="V35" s="67">
        <v>0</v>
      </c>
      <c r="W35" s="67">
        <v>0</v>
      </c>
      <c r="X35" s="68">
        <v>0</v>
      </c>
      <c r="Y35" s="67">
        <v>0</v>
      </c>
      <c r="Z35" s="67">
        <v>0</v>
      </c>
      <c r="AA35" s="67">
        <v>0</v>
      </c>
      <c r="AB35" s="67">
        <v>0</v>
      </c>
      <c r="AC35" s="67">
        <v>0</v>
      </c>
      <c r="AD35" s="67">
        <v>0</v>
      </c>
      <c r="AE35" s="67">
        <v>0</v>
      </c>
      <c r="AF35" s="67">
        <v>0</v>
      </c>
      <c r="AG35" s="67">
        <v>0</v>
      </c>
      <c r="AH35" s="67">
        <v>0</v>
      </c>
      <c r="AI35" s="67">
        <v>0</v>
      </c>
      <c r="AJ35" s="67">
        <v>0</v>
      </c>
      <c r="AK35" s="69"/>
      <c r="AL35" s="69">
        <f t="shared" si="0"/>
        <v>0</v>
      </c>
      <c r="AM35" s="70"/>
    </row>
    <row r="36" spans="2:39" x14ac:dyDescent="0.2">
      <c r="B36" s="65"/>
      <c r="C36" s="66" t="s">
        <v>126</v>
      </c>
      <c r="D36" s="67">
        <v>0</v>
      </c>
      <c r="E36" s="67">
        <v>3029.49</v>
      </c>
      <c r="F36" s="67">
        <v>0</v>
      </c>
      <c r="G36" s="67">
        <v>0</v>
      </c>
      <c r="H36" s="68">
        <v>0</v>
      </c>
      <c r="I36" s="67">
        <v>0</v>
      </c>
      <c r="J36" s="67">
        <v>-3974.71</v>
      </c>
      <c r="K36" s="67">
        <v>0</v>
      </c>
      <c r="L36" s="67">
        <v>-16631.04</v>
      </c>
      <c r="M36" s="67">
        <v>0</v>
      </c>
      <c r="N36" s="67">
        <v>-55836</v>
      </c>
      <c r="O36" s="67">
        <v>0</v>
      </c>
      <c r="P36" s="67">
        <v>-8316.6</v>
      </c>
      <c r="Q36" s="67">
        <v>0</v>
      </c>
      <c r="R36" s="67">
        <v>0</v>
      </c>
      <c r="S36" s="67">
        <v>-3974.71</v>
      </c>
      <c r="T36" s="67">
        <v>0</v>
      </c>
      <c r="U36" s="67">
        <v>0</v>
      </c>
      <c r="V36" s="67">
        <v>0</v>
      </c>
      <c r="W36" s="67">
        <v>0</v>
      </c>
      <c r="X36" s="68">
        <v>0</v>
      </c>
      <c r="Y36" s="67">
        <v>0</v>
      </c>
      <c r="Z36" s="67">
        <v>0</v>
      </c>
      <c r="AA36" s="67">
        <v>0</v>
      </c>
      <c r="AB36" s="67">
        <v>0</v>
      </c>
      <c r="AC36" s="67">
        <v>-388530.84</v>
      </c>
      <c r="AD36" s="67">
        <v>0</v>
      </c>
      <c r="AE36" s="67">
        <v>0</v>
      </c>
      <c r="AF36" s="67">
        <v>0</v>
      </c>
      <c r="AG36" s="67">
        <v>0</v>
      </c>
      <c r="AH36" s="67">
        <v>0</v>
      </c>
      <c r="AI36" s="67">
        <v>0</v>
      </c>
      <c r="AJ36" s="67">
        <v>0</v>
      </c>
      <c r="AK36" s="69"/>
      <c r="AL36" s="69">
        <f t="shared" si="0"/>
        <v>-474234.41000000003</v>
      </c>
      <c r="AM36" s="70"/>
    </row>
    <row r="37" spans="2:39" x14ac:dyDescent="0.2">
      <c r="B37" s="65"/>
      <c r="C37" s="66" t="s">
        <v>127</v>
      </c>
      <c r="D37" s="67">
        <v>0</v>
      </c>
      <c r="E37" s="67">
        <v>0</v>
      </c>
      <c r="F37" s="67">
        <v>0</v>
      </c>
      <c r="G37" s="67">
        <v>0</v>
      </c>
      <c r="H37" s="68">
        <v>-1794856.5499999998</v>
      </c>
      <c r="I37" s="67">
        <v>-723733.62</v>
      </c>
      <c r="J37" s="67">
        <v>0</v>
      </c>
      <c r="K37" s="67">
        <v>0</v>
      </c>
      <c r="L37" s="67">
        <v>-107956.95</v>
      </c>
      <c r="M37" s="67">
        <v>0</v>
      </c>
      <c r="N37" s="67">
        <v>0</v>
      </c>
      <c r="O37" s="67">
        <v>0</v>
      </c>
      <c r="P37" s="67">
        <v>-53851.479999999996</v>
      </c>
      <c r="Q37" s="67">
        <v>0</v>
      </c>
      <c r="R37" s="67">
        <v>0</v>
      </c>
      <c r="S37" s="67">
        <v>0</v>
      </c>
      <c r="T37" s="67">
        <v>0</v>
      </c>
      <c r="U37" s="67">
        <v>0</v>
      </c>
      <c r="V37" s="67">
        <v>0</v>
      </c>
      <c r="W37" s="67">
        <v>0</v>
      </c>
      <c r="X37" s="68">
        <v>0</v>
      </c>
      <c r="Y37" s="67">
        <v>0</v>
      </c>
      <c r="Z37" s="67">
        <v>0</v>
      </c>
      <c r="AA37" s="67">
        <v>0</v>
      </c>
      <c r="AB37" s="67">
        <v>-72.110000000000014</v>
      </c>
      <c r="AC37" s="67">
        <v>0</v>
      </c>
      <c r="AD37" s="67">
        <v>-4040.54</v>
      </c>
      <c r="AE37" s="67">
        <v>0</v>
      </c>
      <c r="AF37" s="67">
        <v>0</v>
      </c>
      <c r="AG37" s="67">
        <v>0</v>
      </c>
      <c r="AH37" s="67">
        <v>0</v>
      </c>
      <c r="AI37" s="67">
        <v>0</v>
      </c>
      <c r="AJ37" s="67">
        <v>0</v>
      </c>
      <c r="AK37" s="69"/>
      <c r="AL37" s="69">
        <f t="shared" si="0"/>
        <v>-2684511.25</v>
      </c>
      <c r="AM37" s="70"/>
    </row>
    <row r="38" spans="2:39" x14ac:dyDescent="0.2">
      <c r="B38" s="65"/>
      <c r="C38" s="66" t="s">
        <v>128</v>
      </c>
      <c r="D38" s="67">
        <v>0</v>
      </c>
      <c r="E38" s="67">
        <v>53206.200000000004</v>
      </c>
      <c r="F38" s="67">
        <v>0</v>
      </c>
      <c r="G38" s="67">
        <v>0</v>
      </c>
      <c r="H38" s="68">
        <v>-2062468.7099999995</v>
      </c>
      <c r="I38" s="67">
        <v>-7816.51</v>
      </c>
      <c r="J38" s="67">
        <v>0</v>
      </c>
      <c r="K38" s="67">
        <v>0</v>
      </c>
      <c r="L38" s="67">
        <v>-123260.15</v>
      </c>
      <c r="M38" s="67">
        <v>0</v>
      </c>
      <c r="N38" s="67">
        <v>0</v>
      </c>
      <c r="O38" s="67">
        <v>0</v>
      </c>
      <c r="P38" s="67">
        <v>-61589.229999999989</v>
      </c>
      <c r="Q38" s="67">
        <v>0</v>
      </c>
      <c r="R38" s="67">
        <v>0</v>
      </c>
      <c r="S38" s="67">
        <v>0</v>
      </c>
      <c r="T38" s="67">
        <v>0</v>
      </c>
      <c r="U38" s="67">
        <v>0</v>
      </c>
      <c r="V38" s="67">
        <v>0</v>
      </c>
      <c r="W38" s="67">
        <v>0</v>
      </c>
      <c r="X38" s="68">
        <v>0</v>
      </c>
      <c r="Y38" s="67">
        <v>0</v>
      </c>
      <c r="Z38" s="67">
        <v>0</v>
      </c>
      <c r="AA38" s="67">
        <v>0</v>
      </c>
      <c r="AB38" s="67">
        <v>0</v>
      </c>
      <c r="AC38" s="67">
        <v>-809439.35</v>
      </c>
      <c r="AD38" s="67">
        <v>0</v>
      </c>
      <c r="AE38" s="67">
        <v>0</v>
      </c>
      <c r="AF38" s="67">
        <v>0</v>
      </c>
      <c r="AG38" s="67">
        <v>0</v>
      </c>
      <c r="AH38" s="67">
        <v>0</v>
      </c>
      <c r="AI38" s="67">
        <v>0</v>
      </c>
      <c r="AJ38" s="67">
        <v>0</v>
      </c>
      <c r="AK38" s="69"/>
      <c r="AL38" s="69">
        <f t="shared" si="0"/>
        <v>-3011367.7499999995</v>
      </c>
      <c r="AM38" s="70"/>
    </row>
    <row r="39" spans="2:39" x14ac:dyDescent="0.2">
      <c r="B39" s="65"/>
      <c r="C39" s="66" t="s">
        <v>129</v>
      </c>
      <c r="D39" s="67">
        <v>0</v>
      </c>
      <c r="E39" s="67">
        <v>0</v>
      </c>
      <c r="F39" s="67">
        <v>0</v>
      </c>
      <c r="G39" s="67">
        <v>0</v>
      </c>
      <c r="H39" s="68">
        <v>-3454.88</v>
      </c>
      <c r="I39" s="67">
        <v>0</v>
      </c>
      <c r="J39" s="67">
        <v>0</v>
      </c>
      <c r="K39" s="67">
        <v>0</v>
      </c>
      <c r="L39" s="67">
        <v>-147.79</v>
      </c>
      <c r="M39" s="67">
        <v>0</v>
      </c>
      <c r="N39" s="67">
        <v>0</v>
      </c>
      <c r="O39" s="67">
        <v>0</v>
      </c>
      <c r="P39" s="67">
        <v>-72.94</v>
      </c>
      <c r="Q39" s="67">
        <v>0</v>
      </c>
      <c r="R39" s="67">
        <v>0</v>
      </c>
      <c r="S39" s="67">
        <v>0</v>
      </c>
      <c r="T39" s="67">
        <v>0</v>
      </c>
      <c r="U39" s="67">
        <v>0</v>
      </c>
      <c r="V39" s="67">
        <v>0</v>
      </c>
      <c r="W39" s="67">
        <v>0</v>
      </c>
      <c r="X39" s="68">
        <v>0</v>
      </c>
      <c r="Y39" s="67">
        <v>0</v>
      </c>
      <c r="Z39" s="67">
        <v>0</v>
      </c>
      <c r="AA39" s="67">
        <v>0</v>
      </c>
      <c r="AB39" s="67">
        <v>0</v>
      </c>
      <c r="AC39" s="67">
        <v>0</v>
      </c>
      <c r="AD39" s="67">
        <v>0</v>
      </c>
      <c r="AE39" s="67">
        <v>0</v>
      </c>
      <c r="AF39" s="67">
        <v>0</v>
      </c>
      <c r="AG39" s="67">
        <v>0</v>
      </c>
      <c r="AH39" s="67">
        <v>0</v>
      </c>
      <c r="AI39" s="67">
        <v>0</v>
      </c>
      <c r="AJ39" s="67">
        <v>0</v>
      </c>
      <c r="AK39" s="69"/>
      <c r="AL39" s="69">
        <f t="shared" si="0"/>
        <v>-3675.61</v>
      </c>
      <c r="AM39" s="70"/>
    </row>
    <row r="40" spans="2:39" x14ac:dyDescent="0.2">
      <c r="B40" s="65"/>
      <c r="C40" s="66" t="s">
        <v>130</v>
      </c>
      <c r="D40" s="67">
        <v>0</v>
      </c>
      <c r="E40" s="67">
        <v>0</v>
      </c>
      <c r="F40" s="67">
        <v>0</v>
      </c>
      <c r="G40" s="67">
        <v>0</v>
      </c>
      <c r="H40" s="68">
        <v>-807172.92</v>
      </c>
      <c r="I40" s="67">
        <v>0</v>
      </c>
      <c r="J40" s="67">
        <v>0</v>
      </c>
      <c r="K40" s="67">
        <v>0</v>
      </c>
      <c r="L40" s="67">
        <v>-34551.08</v>
      </c>
      <c r="M40" s="67">
        <v>0</v>
      </c>
      <c r="N40" s="67">
        <v>0</v>
      </c>
      <c r="O40" s="67">
        <v>0</v>
      </c>
      <c r="P40" s="67">
        <v>-17277.739999999998</v>
      </c>
      <c r="Q40" s="67">
        <v>0</v>
      </c>
      <c r="R40" s="67">
        <v>0</v>
      </c>
      <c r="S40" s="67">
        <v>0</v>
      </c>
      <c r="T40" s="67">
        <v>0</v>
      </c>
      <c r="U40" s="67">
        <v>0</v>
      </c>
      <c r="V40" s="67">
        <v>0</v>
      </c>
      <c r="W40" s="67">
        <v>0</v>
      </c>
      <c r="X40" s="68">
        <v>0</v>
      </c>
      <c r="Y40" s="67">
        <v>0</v>
      </c>
      <c r="Z40" s="67">
        <v>0</v>
      </c>
      <c r="AA40" s="67">
        <v>0</v>
      </c>
      <c r="AB40" s="67">
        <v>0</v>
      </c>
      <c r="AC40" s="67">
        <v>0</v>
      </c>
      <c r="AD40" s="67">
        <v>0</v>
      </c>
      <c r="AE40" s="67">
        <v>0</v>
      </c>
      <c r="AF40" s="67">
        <v>0</v>
      </c>
      <c r="AG40" s="67">
        <v>0</v>
      </c>
      <c r="AH40" s="67">
        <v>0</v>
      </c>
      <c r="AI40" s="67">
        <v>0</v>
      </c>
      <c r="AJ40" s="67">
        <v>0</v>
      </c>
      <c r="AK40" s="69"/>
      <c r="AL40" s="69">
        <f t="shared" si="0"/>
        <v>-859001.74</v>
      </c>
      <c r="AM40" s="70"/>
    </row>
    <row r="41" spans="2:39" x14ac:dyDescent="0.2">
      <c r="B41" s="65"/>
      <c r="C41" s="66" t="s">
        <v>131</v>
      </c>
      <c r="D41" s="67">
        <v>0</v>
      </c>
      <c r="E41" s="67">
        <v>0</v>
      </c>
      <c r="F41" s="67">
        <v>0</v>
      </c>
      <c r="G41" s="67">
        <v>0</v>
      </c>
      <c r="H41" s="68">
        <v>0</v>
      </c>
      <c r="I41" s="67">
        <v>0</v>
      </c>
      <c r="J41" s="67">
        <v>0</v>
      </c>
      <c r="K41" s="67">
        <v>0</v>
      </c>
      <c r="L41" s="67">
        <v>0</v>
      </c>
      <c r="M41" s="67">
        <v>0</v>
      </c>
      <c r="N41" s="67">
        <v>0</v>
      </c>
      <c r="O41" s="67">
        <v>0</v>
      </c>
      <c r="P41" s="67">
        <v>0</v>
      </c>
      <c r="Q41" s="67">
        <v>0</v>
      </c>
      <c r="R41" s="67">
        <v>0</v>
      </c>
      <c r="S41" s="67">
        <v>0</v>
      </c>
      <c r="T41" s="67">
        <v>0</v>
      </c>
      <c r="U41" s="67">
        <v>0</v>
      </c>
      <c r="V41" s="67">
        <v>0</v>
      </c>
      <c r="W41" s="67">
        <v>0</v>
      </c>
      <c r="X41" s="68">
        <v>0</v>
      </c>
      <c r="Y41" s="67">
        <v>0</v>
      </c>
      <c r="Z41" s="67">
        <v>0</v>
      </c>
      <c r="AA41" s="67">
        <v>0</v>
      </c>
      <c r="AB41" s="67">
        <v>0</v>
      </c>
      <c r="AC41" s="67">
        <v>0</v>
      </c>
      <c r="AD41" s="67">
        <v>0</v>
      </c>
      <c r="AE41" s="67">
        <v>0</v>
      </c>
      <c r="AF41" s="67">
        <v>0</v>
      </c>
      <c r="AG41" s="67">
        <v>0</v>
      </c>
      <c r="AH41" s="67">
        <v>0</v>
      </c>
      <c r="AI41" s="67">
        <v>0</v>
      </c>
      <c r="AJ41" s="67">
        <v>0</v>
      </c>
      <c r="AK41" s="69"/>
      <c r="AL41" s="69">
        <f t="shared" si="0"/>
        <v>0</v>
      </c>
      <c r="AM41" s="70"/>
    </row>
    <row r="42" spans="2:39" x14ac:dyDescent="0.2">
      <c r="B42" s="65"/>
      <c r="C42" s="66" t="s">
        <v>132</v>
      </c>
      <c r="D42" s="67">
        <v>0</v>
      </c>
      <c r="E42" s="67">
        <v>0</v>
      </c>
      <c r="F42" s="67">
        <v>0</v>
      </c>
      <c r="G42" s="67">
        <v>0</v>
      </c>
      <c r="H42" s="68">
        <v>-5873.29</v>
      </c>
      <c r="I42" s="67">
        <v>-23493.15</v>
      </c>
      <c r="J42" s="67">
        <v>0</v>
      </c>
      <c r="K42" s="67">
        <v>0</v>
      </c>
      <c r="L42" s="67">
        <v>-1256.23</v>
      </c>
      <c r="M42" s="67">
        <v>0</v>
      </c>
      <c r="N42" s="67">
        <v>0</v>
      </c>
      <c r="O42" s="67">
        <v>0</v>
      </c>
      <c r="P42" s="67">
        <v>-619.96</v>
      </c>
      <c r="Q42" s="67">
        <v>0</v>
      </c>
      <c r="R42" s="67">
        <v>0</v>
      </c>
      <c r="S42" s="67">
        <v>0</v>
      </c>
      <c r="T42" s="67">
        <v>0</v>
      </c>
      <c r="U42" s="67">
        <v>0</v>
      </c>
      <c r="V42" s="67">
        <v>0</v>
      </c>
      <c r="W42" s="67">
        <v>0</v>
      </c>
      <c r="X42" s="68">
        <v>0</v>
      </c>
      <c r="Y42" s="67">
        <v>0</v>
      </c>
      <c r="Z42" s="67">
        <v>0</v>
      </c>
      <c r="AA42" s="67">
        <v>0</v>
      </c>
      <c r="AB42" s="67">
        <v>0</v>
      </c>
      <c r="AC42" s="67">
        <v>0</v>
      </c>
      <c r="AD42" s="67">
        <v>0</v>
      </c>
      <c r="AE42" s="67">
        <v>0</v>
      </c>
      <c r="AF42" s="67">
        <v>0</v>
      </c>
      <c r="AG42" s="67">
        <v>0</v>
      </c>
      <c r="AH42" s="67">
        <v>0</v>
      </c>
      <c r="AI42" s="67">
        <v>0</v>
      </c>
      <c r="AJ42" s="67">
        <v>0</v>
      </c>
      <c r="AK42" s="69"/>
      <c r="AL42" s="69">
        <f t="shared" si="0"/>
        <v>-31242.63</v>
      </c>
      <c r="AM42" s="70"/>
    </row>
    <row r="43" spans="2:39" x14ac:dyDescent="0.2">
      <c r="B43" s="65"/>
      <c r="C43" s="66" t="s">
        <v>133</v>
      </c>
      <c r="D43" s="67">
        <v>0</v>
      </c>
      <c r="E43" s="67">
        <v>0</v>
      </c>
      <c r="F43" s="67">
        <v>0</v>
      </c>
      <c r="G43" s="67">
        <v>0</v>
      </c>
      <c r="H43" s="68">
        <v>-932607.68</v>
      </c>
      <c r="I43" s="67">
        <v>-238584.23000000004</v>
      </c>
      <c r="J43" s="67">
        <v>0</v>
      </c>
      <c r="K43" s="67">
        <v>0</v>
      </c>
      <c r="L43" s="67">
        <v>-50124.87999999999</v>
      </c>
      <c r="M43" s="67">
        <v>0</v>
      </c>
      <c r="N43" s="67">
        <v>0</v>
      </c>
      <c r="O43" s="67">
        <v>0</v>
      </c>
      <c r="P43" s="67">
        <v>-25000.279999999995</v>
      </c>
      <c r="Q43" s="67">
        <v>0</v>
      </c>
      <c r="R43" s="67">
        <v>0</v>
      </c>
      <c r="S43" s="67">
        <v>0</v>
      </c>
      <c r="T43" s="67">
        <v>0</v>
      </c>
      <c r="U43" s="67">
        <v>0</v>
      </c>
      <c r="V43" s="67">
        <v>0</v>
      </c>
      <c r="W43" s="67">
        <v>0</v>
      </c>
      <c r="X43" s="68">
        <v>0</v>
      </c>
      <c r="Y43" s="67">
        <v>0</v>
      </c>
      <c r="Z43" s="67">
        <v>0</v>
      </c>
      <c r="AA43" s="67">
        <v>0</v>
      </c>
      <c r="AB43" s="67">
        <v>0</v>
      </c>
      <c r="AC43" s="67">
        <v>0</v>
      </c>
      <c r="AD43" s="67">
        <v>0</v>
      </c>
      <c r="AE43" s="67">
        <v>0</v>
      </c>
      <c r="AF43" s="67">
        <v>0</v>
      </c>
      <c r="AG43" s="67">
        <v>0</v>
      </c>
      <c r="AH43" s="67">
        <v>0</v>
      </c>
      <c r="AI43" s="67">
        <v>0</v>
      </c>
      <c r="AJ43" s="67">
        <v>0</v>
      </c>
      <c r="AK43" s="69"/>
      <c r="AL43" s="69">
        <f t="shared" si="0"/>
        <v>-1246317.07</v>
      </c>
      <c r="AM43" s="70"/>
    </row>
    <row r="44" spans="2:39" x14ac:dyDescent="0.2">
      <c r="B44" s="65"/>
      <c r="C44" s="71" t="s">
        <v>134</v>
      </c>
      <c r="D44" s="67">
        <v>0</v>
      </c>
      <c r="E44" s="67">
        <v>0</v>
      </c>
      <c r="F44" s="67">
        <v>0</v>
      </c>
      <c r="G44" s="67">
        <v>0</v>
      </c>
      <c r="H44" s="68">
        <v>-48379.14</v>
      </c>
      <c r="I44" s="67">
        <v>0</v>
      </c>
      <c r="J44" s="67">
        <v>0</v>
      </c>
      <c r="K44" s="67">
        <v>0</v>
      </c>
      <c r="L44" s="67">
        <v>-2069.2600000000002</v>
      </c>
      <c r="M44" s="67">
        <v>0</v>
      </c>
      <c r="N44" s="67">
        <v>0</v>
      </c>
      <c r="O44" s="67">
        <v>0</v>
      </c>
      <c r="P44" s="67">
        <v>-1021.0199999999999</v>
      </c>
      <c r="Q44" s="67">
        <v>0</v>
      </c>
      <c r="R44" s="67">
        <v>0</v>
      </c>
      <c r="S44" s="67">
        <v>0</v>
      </c>
      <c r="T44" s="67">
        <v>0</v>
      </c>
      <c r="U44" s="67">
        <v>0</v>
      </c>
      <c r="V44" s="67">
        <v>0</v>
      </c>
      <c r="W44" s="67">
        <v>0</v>
      </c>
      <c r="X44" s="68">
        <v>0</v>
      </c>
      <c r="Y44" s="67">
        <v>0</v>
      </c>
      <c r="Z44" s="67">
        <v>0</v>
      </c>
      <c r="AA44" s="67">
        <v>0</v>
      </c>
      <c r="AB44" s="67">
        <v>0</v>
      </c>
      <c r="AC44" s="67">
        <v>0</v>
      </c>
      <c r="AD44" s="67">
        <v>0</v>
      </c>
      <c r="AE44" s="67">
        <v>0</v>
      </c>
      <c r="AF44" s="67">
        <v>0</v>
      </c>
      <c r="AG44" s="67">
        <v>0</v>
      </c>
      <c r="AH44" s="67">
        <v>0</v>
      </c>
      <c r="AI44" s="67">
        <v>0</v>
      </c>
      <c r="AJ44" s="67">
        <v>0</v>
      </c>
      <c r="AK44" s="69"/>
      <c r="AL44" s="69">
        <f t="shared" si="0"/>
        <v>-51469.42</v>
      </c>
      <c r="AM44" s="70"/>
    </row>
    <row r="45" spans="2:39" x14ac:dyDescent="0.2">
      <c r="B45" s="65"/>
      <c r="C45" s="66" t="s">
        <v>135</v>
      </c>
      <c r="D45" s="67">
        <v>0</v>
      </c>
      <c r="E45" s="67">
        <v>0</v>
      </c>
      <c r="F45" s="67">
        <v>0</v>
      </c>
      <c r="G45" s="67">
        <v>0</v>
      </c>
      <c r="H45" s="68">
        <v>0</v>
      </c>
      <c r="I45" s="67">
        <v>0</v>
      </c>
      <c r="J45" s="67">
        <v>0</v>
      </c>
      <c r="K45" s="67">
        <v>0</v>
      </c>
      <c r="L45" s="67">
        <v>0</v>
      </c>
      <c r="M45" s="67">
        <v>0</v>
      </c>
      <c r="N45" s="67">
        <v>0</v>
      </c>
      <c r="O45" s="67">
        <v>0</v>
      </c>
      <c r="P45" s="67">
        <v>0</v>
      </c>
      <c r="Q45" s="67">
        <v>0</v>
      </c>
      <c r="R45" s="67">
        <v>0</v>
      </c>
      <c r="S45" s="67">
        <v>0</v>
      </c>
      <c r="T45" s="67">
        <v>0</v>
      </c>
      <c r="U45" s="67">
        <v>0</v>
      </c>
      <c r="V45" s="67">
        <v>0</v>
      </c>
      <c r="W45" s="67">
        <v>0</v>
      </c>
      <c r="X45" s="68">
        <v>0</v>
      </c>
      <c r="Y45" s="67">
        <v>0</v>
      </c>
      <c r="Z45" s="67">
        <v>0</v>
      </c>
      <c r="AA45" s="67">
        <v>0</v>
      </c>
      <c r="AB45" s="67">
        <v>0</v>
      </c>
      <c r="AC45" s="67">
        <v>0</v>
      </c>
      <c r="AD45" s="67">
        <v>0</v>
      </c>
      <c r="AE45" s="67">
        <v>0</v>
      </c>
      <c r="AF45" s="67">
        <v>0</v>
      </c>
      <c r="AG45" s="67">
        <v>0</v>
      </c>
      <c r="AH45" s="67">
        <v>0</v>
      </c>
      <c r="AI45" s="67">
        <v>0</v>
      </c>
      <c r="AJ45" s="67">
        <v>0</v>
      </c>
      <c r="AK45" s="69"/>
      <c r="AL45" s="69">
        <f t="shared" si="0"/>
        <v>0</v>
      </c>
      <c r="AM45" s="70"/>
    </row>
    <row r="46" spans="2:39" x14ac:dyDescent="0.2">
      <c r="B46" s="65"/>
      <c r="C46" s="66" t="s">
        <v>136</v>
      </c>
      <c r="D46" s="67">
        <v>0</v>
      </c>
      <c r="E46" s="67">
        <v>0</v>
      </c>
      <c r="F46" s="67">
        <v>0</v>
      </c>
      <c r="G46" s="67">
        <v>0</v>
      </c>
      <c r="H46" s="68">
        <v>-2458956.91</v>
      </c>
      <c r="I46" s="67">
        <v>-967612.44</v>
      </c>
      <c r="J46" s="67">
        <v>0</v>
      </c>
      <c r="K46" s="67">
        <v>0</v>
      </c>
      <c r="L46" s="67">
        <v>-146648.11000000002</v>
      </c>
      <c r="M46" s="67">
        <v>0</v>
      </c>
      <c r="N46" s="67">
        <v>0</v>
      </c>
      <c r="O46" s="67">
        <v>0</v>
      </c>
      <c r="P46" s="67">
        <v>-73175.28</v>
      </c>
      <c r="Q46" s="67">
        <v>0</v>
      </c>
      <c r="R46" s="67">
        <v>0</v>
      </c>
      <c r="S46" s="67">
        <v>0</v>
      </c>
      <c r="T46" s="67">
        <v>0</v>
      </c>
      <c r="U46" s="67">
        <v>0</v>
      </c>
      <c r="V46" s="67">
        <v>0</v>
      </c>
      <c r="W46" s="67">
        <v>0</v>
      </c>
      <c r="X46" s="68">
        <v>0</v>
      </c>
      <c r="Y46" s="67">
        <v>0</v>
      </c>
      <c r="Z46" s="67">
        <v>0</v>
      </c>
      <c r="AA46" s="67">
        <v>0</v>
      </c>
      <c r="AB46" s="67">
        <v>0</v>
      </c>
      <c r="AC46" s="67">
        <v>0</v>
      </c>
      <c r="AD46" s="67">
        <v>0</v>
      </c>
      <c r="AE46" s="67">
        <v>0</v>
      </c>
      <c r="AF46" s="67">
        <v>0</v>
      </c>
      <c r="AG46" s="67">
        <v>0</v>
      </c>
      <c r="AH46" s="67">
        <v>0</v>
      </c>
      <c r="AI46" s="67">
        <v>0</v>
      </c>
      <c r="AJ46" s="67">
        <v>0</v>
      </c>
      <c r="AK46" s="69"/>
      <c r="AL46" s="69">
        <f t="shared" si="0"/>
        <v>-3646392.7399999998</v>
      </c>
      <c r="AM46" s="70"/>
    </row>
    <row r="47" spans="2:39" x14ac:dyDescent="0.2">
      <c r="B47" s="65"/>
      <c r="C47" s="66" t="s">
        <v>137</v>
      </c>
      <c r="D47" s="67">
        <v>0</v>
      </c>
      <c r="E47" s="67">
        <v>0</v>
      </c>
      <c r="F47" s="67">
        <v>-20424</v>
      </c>
      <c r="G47" s="67">
        <v>0</v>
      </c>
      <c r="H47" s="68">
        <v>0</v>
      </c>
      <c r="I47" s="67">
        <v>0</v>
      </c>
      <c r="J47" s="67">
        <v>0</v>
      </c>
      <c r="K47" s="67">
        <v>0</v>
      </c>
      <c r="L47" s="67">
        <v>0</v>
      </c>
      <c r="M47" s="67">
        <v>0</v>
      </c>
      <c r="N47" s="67">
        <v>0</v>
      </c>
      <c r="O47" s="67">
        <v>0</v>
      </c>
      <c r="P47" s="67">
        <v>0</v>
      </c>
      <c r="Q47" s="67">
        <v>0</v>
      </c>
      <c r="R47" s="67">
        <v>0</v>
      </c>
      <c r="S47" s="67">
        <v>0</v>
      </c>
      <c r="T47" s="67">
        <v>0</v>
      </c>
      <c r="U47" s="67">
        <v>0</v>
      </c>
      <c r="V47" s="67">
        <v>0</v>
      </c>
      <c r="W47" s="67">
        <v>0</v>
      </c>
      <c r="X47" s="68">
        <v>0</v>
      </c>
      <c r="Y47" s="67">
        <v>0</v>
      </c>
      <c r="Z47" s="67">
        <v>0</v>
      </c>
      <c r="AA47" s="67">
        <v>0</v>
      </c>
      <c r="AB47" s="67">
        <v>0</v>
      </c>
      <c r="AC47" s="67">
        <v>0</v>
      </c>
      <c r="AD47" s="67">
        <v>0</v>
      </c>
      <c r="AE47" s="67">
        <v>0</v>
      </c>
      <c r="AF47" s="67">
        <v>0</v>
      </c>
      <c r="AG47" s="67">
        <v>0</v>
      </c>
      <c r="AH47" s="67">
        <v>0</v>
      </c>
      <c r="AI47" s="67">
        <v>0</v>
      </c>
      <c r="AJ47" s="67">
        <v>0</v>
      </c>
      <c r="AK47" s="69"/>
      <c r="AL47" s="69">
        <f t="shared" si="0"/>
        <v>-20424</v>
      </c>
      <c r="AM47" s="70"/>
    </row>
    <row r="48" spans="2:39" x14ac:dyDescent="0.2">
      <c r="B48" s="65"/>
      <c r="C48" s="66" t="s">
        <v>138</v>
      </c>
      <c r="D48" s="67">
        <v>0</v>
      </c>
      <c r="E48" s="67">
        <v>0</v>
      </c>
      <c r="F48" s="67">
        <v>0</v>
      </c>
      <c r="G48" s="67">
        <v>0</v>
      </c>
      <c r="H48" s="68">
        <v>-9228237.3899999987</v>
      </c>
      <c r="I48" s="67">
        <v>-150989.23000000001</v>
      </c>
      <c r="J48" s="67">
        <v>0</v>
      </c>
      <c r="K48" s="67">
        <v>0</v>
      </c>
      <c r="L48" s="67">
        <v>-401442.79000000004</v>
      </c>
      <c r="M48" s="67">
        <v>0</v>
      </c>
      <c r="N48" s="67">
        <v>0</v>
      </c>
      <c r="O48" s="67">
        <v>0</v>
      </c>
      <c r="P48" s="67">
        <v>-200568.75999999995</v>
      </c>
      <c r="Q48" s="67">
        <v>0</v>
      </c>
      <c r="R48" s="67">
        <v>0</v>
      </c>
      <c r="S48" s="67">
        <v>0</v>
      </c>
      <c r="T48" s="67">
        <v>0</v>
      </c>
      <c r="U48" s="67">
        <v>0</v>
      </c>
      <c r="V48" s="67">
        <v>0</v>
      </c>
      <c r="W48" s="67">
        <v>0</v>
      </c>
      <c r="X48" s="68">
        <v>0</v>
      </c>
      <c r="Y48" s="67">
        <v>0</v>
      </c>
      <c r="Z48" s="67">
        <v>0</v>
      </c>
      <c r="AA48" s="67">
        <v>0</v>
      </c>
      <c r="AB48" s="67">
        <v>0</v>
      </c>
      <c r="AC48" s="67">
        <v>0</v>
      </c>
      <c r="AD48" s="67">
        <v>0</v>
      </c>
      <c r="AE48" s="67">
        <v>0</v>
      </c>
      <c r="AF48" s="67">
        <v>0</v>
      </c>
      <c r="AG48" s="67">
        <v>0</v>
      </c>
      <c r="AH48" s="67">
        <v>0</v>
      </c>
      <c r="AI48" s="67">
        <v>0</v>
      </c>
      <c r="AJ48" s="67">
        <v>0</v>
      </c>
      <c r="AK48" s="69"/>
      <c r="AL48" s="69">
        <f t="shared" si="0"/>
        <v>-9981238.1699999999</v>
      </c>
      <c r="AM48" s="70"/>
    </row>
    <row r="49" spans="2:39" x14ac:dyDescent="0.2">
      <c r="B49" s="65"/>
      <c r="C49" s="66" t="s">
        <v>139</v>
      </c>
      <c r="D49" s="67">
        <v>0</v>
      </c>
      <c r="E49" s="67">
        <v>0</v>
      </c>
      <c r="F49" s="67">
        <v>0</v>
      </c>
      <c r="G49" s="67">
        <v>0</v>
      </c>
      <c r="H49" s="68">
        <v>0</v>
      </c>
      <c r="I49" s="67">
        <v>0</v>
      </c>
      <c r="J49" s="67">
        <v>0</v>
      </c>
      <c r="K49" s="67">
        <v>0</v>
      </c>
      <c r="L49" s="67">
        <v>0</v>
      </c>
      <c r="M49" s="67">
        <v>0</v>
      </c>
      <c r="N49" s="67">
        <v>0</v>
      </c>
      <c r="O49" s="67">
        <v>0</v>
      </c>
      <c r="P49" s="67">
        <v>0</v>
      </c>
      <c r="Q49" s="67">
        <v>0</v>
      </c>
      <c r="R49" s="67">
        <v>0</v>
      </c>
      <c r="S49" s="67">
        <v>0</v>
      </c>
      <c r="T49" s="67">
        <v>0</v>
      </c>
      <c r="U49" s="67">
        <v>0</v>
      </c>
      <c r="V49" s="67">
        <v>0</v>
      </c>
      <c r="W49" s="67">
        <v>0</v>
      </c>
      <c r="X49" s="68">
        <v>0</v>
      </c>
      <c r="Y49" s="67">
        <v>0</v>
      </c>
      <c r="Z49" s="67">
        <v>0</v>
      </c>
      <c r="AA49" s="67">
        <v>0</v>
      </c>
      <c r="AB49" s="67">
        <v>0</v>
      </c>
      <c r="AC49" s="67">
        <v>0</v>
      </c>
      <c r="AD49" s="67">
        <v>0</v>
      </c>
      <c r="AE49" s="67">
        <v>0</v>
      </c>
      <c r="AF49" s="67">
        <v>0</v>
      </c>
      <c r="AG49" s="67">
        <v>0</v>
      </c>
      <c r="AH49" s="67">
        <v>0</v>
      </c>
      <c r="AI49" s="67">
        <v>0</v>
      </c>
      <c r="AJ49" s="67">
        <v>0</v>
      </c>
      <c r="AK49" s="69"/>
      <c r="AL49" s="69">
        <f t="shared" si="0"/>
        <v>0</v>
      </c>
      <c r="AM49" s="70"/>
    </row>
    <row r="50" spans="2:39" x14ac:dyDescent="0.2">
      <c r="B50" s="65"/>
      <c r="C50" s="66" t="s">
        <v>140</v>
      </c>
      <c r="D50" s="67">
        <v>-84102.049999999988</v>
      </c>
      <c r="E50" s="67">
        <v>534.61</v>
      </c>
      <c r="F50" s="67">
        <v>0</v>
      </c>
      <c r="G50" s="67">
        <v>0</v>
      </c>
      <c r="H50" s="68">
        <v>0</v>
      </c>
      <c r="I50" s="67">
        <v>0</v>
      </c>
      <c r="J50" s="67">
        <v>-2615.13</v>
      </c>
      <c r="K50" s="67">
        <v>0</v>
      </c>
      <c r="L50" s="67">
        <v>-3603.9400000000005</v>
      </c>
      <c r="M50" s="67">
        <v>0</v>
      </c>
      <c r="N50" s="67">
        <v>0</v>
      </c>
      <c r="O50" s="67">
        <v>0</v>
      </c>
      <c r="P50" s="67">
        <v>-1802.0400000000002</v>
      </c>
      <c r="Q50" s="67">
        <v>-3115.8399999999997</v>
      </c>
      <c r="R50" s="67">
        <v>0</v>
      </c>
      <c r="S50" s="67">
        <v>-2615.13</v>
      </c>
      <c r="T50" s="67">
        <v>0</v>
      </c>
      <c r="U50" s="67">
        <v>0</v>
      </c>
      <c r="V50" s="67">
        <v>0</v>
      </c>
      <c r="W50" s="67">
        <v>0</v>
      </c>
      <c r="X50" s="68">
        <v>0</v>
      </c>
      <c r="Y50" s="67">
        <v>0</v>
      </c>
      <c r="Z50" s="67">
        <v>0</v>
      </c>
      <c r="AA50" s="67">
        <v>0</v>
      </c>
      <c r="AB50" s="67">
        <v>0</v>
      </c>
      <c r="AC50" s="67">
        <v>0</v>
      </c>
      <c r="AD50" s="67">
        <v>0</v>
      </c>
      <c r="AE50" s="67">
        <v>0</v>
      </c>
      <c r="AF50" s="67">
        <v>0</v>
      </c>
      <c r="AG50" s="67">
        <v>0</v>
      </c>
      <c r="AH50" s="67">
        <v>0</v>
      </c>
      <c r="AI50" s="67">
        <v>0</v>
      </c>
      <c r="AJ50" s="67">
        <v>0</v>
      </c>
      <c r="AK50" s="69"/>
      <c r="AL50" s="69">
        <f t="shared" si="0"/>
        <v>-97319.51999999999</v>
      </c>
      <c r="AM50" s="70"/>
    </row>
    <row r="51" spans="2:39" x14ac:dyDescent="0.2">
      <c r="B51" s="65"/>
      <c r="C51" s="66" t="s">
        <v>141</v>
      </c>
      <c r="D51" s="67">
        <v>0</v>
      </c>
      <c r="E51" s="67">
        <v>0</v>
      </c>
      <c r="F51" s="67">
        <v>0</v>
      </c>
      <c r="G51" s="67">
        <v>0</v>
      </c>
      <c r="H51" s="68">
        <v>0</v>
      </c>
      <c r="I51" s="67">
        <v>0</v>
      </c>
      <c r="J51" s="67">
        <v>0</v>
      </c>
      <c r="K51" s="67">
        <v>0</v>
      </c>
      <c r="L51" s="67">
        <v>-18663.78</v>
      </c>
      <c r="M51" s="67">
        <v>0</v>
      </c>
      <c r="N51" s="67">
        <v>0</v>
      </c>
      <c r="O51" s="67">
        <v>0</v>
      </c>
      <c r="P51" s="67">
        <v>0</v>
      </c>
      <c r="Q51" s="67">
        <v>0</v>
      </c>
      <c r="R51" s="67">
        <v>0</v>
      </c>
      <c r="S51" s="67">
        <v>0</v>
      </c>
      <c r="T51" s="67">
        <v>0</v>
      </c>
      <c r="U51" s="67">
        <v>0</v>
      </c>
      <c r="V51" s="67">
        <v>-9334.4700000000012</v>
      </c>
      <c r="W51" s="67">
        <v>0</v>
      </c>
      <c r="X51" s="68">
        <v>-436020.68</v>
      </c>
      <c r="Y51" s="67">
        <v>0</v>
      </c>
      <c r="Z51" s="67">
        <v>0</v>
      </c>
      <c r="AA51" s="67">
        <v>0</v>
      </c>
      <c r="AB51" s="67">
        <v>0</v>
      </c>
      <c r="AC51" s="67">
        <v>0</v>
      </c>
      <c r="AD51" s="67">
        <v>0</v>
      </c>
      <c r="AE51" s="67">
        <v>0</v>
      </c>
      <c r="AF51" s="67">
        <v>0</v>
      </c>
      <c r="AG51" s="67">
        <v>0</v>
      </c>
      <c r="AH51" s="67">
        <v>0</v>
      </c>
      <c r="AI51" s="67">
        <v>0</v>
      </c>
      <c r="AJ51" s="67">
        <v>0</v>
      </c>
      <c r="AK51" s="69"/>
      <c r="AL51" s="69">
        <f t="shared" si="0"/>
        <v>-464018.93</v>
      </c>
      <c r="AM51" s="70"/>
    </row>
    <row r="52" spans="2:39" x14ac:dyDescent="0.2">
      <c r="B52" s="65"/>
      <c r="C52" s="66" t="s">
        <v>142</v>
      </c>
      <c r="D52" s="67">
        <v>0</v>
      </c>
      <c r="E52" s="67">
        <v>11312.169999999998</v>
      </c>
      <c r="F52" s="67">
        <v>0</v>
      </c>
      <c r="G52" s="67">
        <v>0</v>
      </c>
      <c r="H52" s="68">
        <v>-5186.54</v>
      </c>
      <c r="I52" s="67">
        <v>0</v>
      </c>
      <c r="J52" s="67">
        <v>-40940.639999999999</v>
      </c>
      <c r="K52" s="67">
        <v>0</v>
      </c>
      <c r="L52" s="67">
        <v>-151916.25999999995</v>
      </c>
      <c r="M52" s="67">
        <v>0</v>
      </c>
      <c r="N52" s="67">
        <v>-661858.55999999994</v>
      </c>
      <c r="O52" s="67">
        <v>0</v>
      </c>
      <c r="P52" s="67">
        <v>-75966.229999999967</v>
      </c>
      <c r="Q52" s="67">
        <v>0</v>
      </c>
      <c r="R52" s="67">
        <v>0</v>
      </c>
      <c r="S52" s="67">
        <v>-40940.639999999999</v>
      </c>
      <c r="T52" s="67">
        <v>0</v>
      </c>
      <c r="U52" s="67">
        <v>0</v>
      </c>
      <c r="V52" s="67">
        <v>0</v>
      </c>
      <c r="W52" s="67">
        <v>0</v>
      </c>
      <c r="X52" s="68">
        <v>0</v>
      </c>
      <c r="Y52" s="67">
        <v>0</v>
      </c>
      <c r="Z52" s="67">
        <v>0</v>
      </c>
      <c r="AA52" s="67">
        <v>0</v>
      </c>
      <c r="AB52" s="67">
        <v>0</v>
      </c>
      <c r="AC52" s="67">
        <v>-3538879.73</v>
      </c>
      <c r="AD52" s="67">
        <v>0</v>
      </c>
      <c r="AE52" s="67">
        <v>-9938.35</v>
      </c>
      <c r="AF52" s="67">
        <v>0</v>
      </c>
      <c r="AG52" s="67">
        <v>0</v>
      </c>
      <c r="AH52" s="67">
        <v>0</v>
      </c>
      <c r="AI52" s="67">
        <v>0</v>
      </c>
      <c r="AJ52" s="67">
        <v>0</v>
      </c>
      <c r="AK52" s="69"/>
      <c r="AL52" s="69">
        <f t="shared" si="0"/>
        <v>-4514314.7799999993</v>
      </c>
      <c r="AM52" s="70"/>
    </row>
    <row r="53" spans="2:39" x14ac:dyDescent="0.2">
      <c r="B53" s="65"/>
      <c r="C53" s="66" t="s">
        <v>143</v>
      </c>
      <c r="D53" s="67">
        <v>0</v>
      </c>
      <c r="E53" s="67">
        <v>226.88</v>
      </c>
      <c r="F53" s="67">
        <v>0</v>
      </c>
      <c r="G53" s="67">
        <v>0</v>
      </c>
      <c r="H53" s="68">
        <v>0</v>
      </c>
      <c r="I53" s="67">
        <v>0</v>
      </c>
      <c r="J53" s="67">
        <v>0</v>
      </c>
      <c r="K53" s="67">
        <v>0</v>
      </c>
      <c r="L53" s="67">
        <v>0</v>
      </c>
      <c r="M53" s="67">
        <v>0</v>
      </c>
      <c r="N53" s="67">
        <v>0</v>
      </c>
      <c r="O53" s="67">
        <v>0</v>
      </c>
      <c r="P53" s="67">
        <v>0</v>
      </c>
      <c r="Q53" s="67">
        <v>0</v>
      </c>
      <c r="R53" s="67">
        <v>0</v>
      </c>
      <c r="S53" s="67">
        <v>0</v>
      </c>
      <c r="T53" s="67">
        <v>0</v>
      </c>
      <c r="U53" s="67">
        <v>0</v>
      </c>
      <c r="V53" s="67">
        <v>0</v>
      </c>
      <c r="W53" s="67">
        <v>0</v>
      </c>
      <c r="X53" s="68">
        <v>0</v>
      </c>
      <c r="Y53" s="67">
        <v>0</v>
      </c>
      <c r="Z53" s="67">
        <v>0</v>
      </c>
      <c r="AA53" s="67">
        <v>0</v>
      </c>
      <c r="AB53" s="67">
        <v>0</v>
      </c>
      <c r="AC53" s="67">
        <v>0</v>
      </c>
      <c r="AD53" s="67">
        <v>0</v>
      </c>
      <c r="AE53" s="67">
        <v>0</v>
      </c>
      <c r="AF53" s="67">
        <v>0</v>
      </c>
      <c r="AG53" s="67">
        <v>0</v>
      </c>
      <c r="AH53" s="67">
        <v>0</v>
      </c>
      <c r="AI53" s="67">
        <v>0</v>
      </c>
      <c r="AJ53" s="67">
        <v>0</v>
      </c>
      <c r="AK53" s="69"/>
      <c r="AL53" s="69">
        <f t="shared" si="0"/>
        <v>226.88</v>
      </c>
      <c r="AM53" s="70"/>
    </row>
    <row r="54" spans="2:39" x14ac:dyDescent="0.2">
      <c r="B54" s="65"/>
      <c r="C54" s="66" t="s">
        <v>144</v>
      </c>
      <c r="D54" s="67">
        <v>0</v>
      </c>
      <c r="E54" s="67">
        <v>0</v>
      </c>
      <c r="F54" s="67">
        <v>0</v>
      </c>
      <c r="G54" s="67">
        <v>0</v>
      </c>
      <c r="H54" s="68">
        <v>-5515.46</v>
      </c>
      <c r="I54" s="67">
        <v>0</v>
      </c>
      <c r="J54" s="67">
        <v>0</v>
      </c>
      <c r="K54" s="67">
        <v>0</v>
      </c>
      <c r="L54" s="67">
        <v>-235.86</v>
      </c>
      <c r="M54" s="67">
        <v>0</v>
      </c>
      <c r="N54" s="67">
        <v>0</v>
      </c>
      <c r="O54" s="67">
        <v>0</v>
      </c>
      <c r="P54" s="67">
        <v>-116.33</v>
      </c>
      <c r="Q54" s="67">
        <v>0</v>
      </c>
      <c r="R54" s="67">
        <v>0</v>
      </c>
      <c r="S54" s="67">
        <v>0</v>
      </c>
      <c r="T54" s="67">
        <v>0</v>
      </c>
      <c r="U54" s="67">
        <v>0</v>
      </c>
      <c r="V54" s="67">
        <v>0</v>
      </c>
      <c r="W54" s="67">
        <v>0</v>
      </c>
      <c r="X54" s="68">
        <v>0</v>
      </c>
      <c r="Y54" s="67">
        <v>0</v>
      </c>
      <c r="Z54" s="67">
        <v>0</v>
      </c>
      <c r="AA54" s="67">
        <v>0</v>
      </c>
      <c r="AB54" s="67">
        <v>0</v>
      </c>
      <c r="AC54" s="67">
        <v>0</v>
      </c>
      <c r="AD54" s="67">
        <v>0</v>
      </c>
      <c r="AE54" s="67">
        <v>0</v>
      </c>
      <c r="AF54" s="67">
        <v>0</v>
      </c>
      <c r="AG54" s="67">
        <v>0</v>
      </c>
      <c r="AH54" s="67">
        <v>0</v>
      </c>
      <c r="AI54" s="67">
        <v>0</v>
      </c>
      <c r="AJ54" s="67">
        <v>0</v>
      </c>
      <c r="AK54" s="69"/>
      <c r="AL54" s="69">
        <f t="shared" si="0"/>
        <v>-5867.65</v>
      </c>
      <c r="AM54" s="70"/>
    </row>
    <row r="55" spans="2:39" x14ac:dyDescent="0.2">
      <c r="B55" s="65"/>
      <c r="C55" s="66" t="s">
        <v>145</v>
      </c>
      <c r="D55" s="67">
        <v>0</v>
      </c>
      <c r="E55" s="67">
        <v>0</v>
      </c>
      <c r="F55" s="67">
        <v>0</v>
      </c>
      <c r="G55" s="67">
        <v>0</v>
      </c>
      <c r="H55" s="68">
        <v>0</v>
      </c>
      <c r="I55" s="67">
        <v>0</v>
      </c>
      <c r="J55" s="67">
        <v>0</v>
      </c>
      <c r="K55" s="67">
        <v>0</v>
      </c>
      <c r="L55" s="67">
        <v>0</v>
      </c>
      <c r="M55" s="67">
        <v>0</v>
      </c>
      <c r="N55" s="67">
        <v>0</v>
      </c>
      <c r="O55" s="67">
        <v>0</v>
      </c>
      <c r="P55" s="67">
        <v>0</v>
      </c>
      <c r="Q55" s="67">
        <v>0</v>
      </c>
      <c r="R55" s="67">
        <v>0</v>
      </c>
      <c r="S55" s="67">
        <v>0</v>
      </c>
      <c r="T55" s="67">
        <v>0</v>
      </c>
      <c r="U55" s="67">
        <v>0</v>
      </c>
      <c r="V55" s="67">
        <v>0</v>
      </c>
      <c r="W55" s="67">
        <v>0</v>
      </c>
      <c r="X55" s="68">
        <v>0</v>
      </c>
      <c r="Y55" s="67">
        <v>0</v>
      </c>
      <c r="Z55" s="67">
        <v>0</v>
      </c>
      <c r="AA55" s="67">
        <v>0</v>
      </c>
      <c r="AB55" s="67">
        <v>0</v>
      </c>
      <c r="AC55" s="67">
        <v>0</v>
      </c>
      <c r="AD55" s="67">
        <v>0</v>
      </c>
      <c r="AE55" s="67">
        <v>0</v>
      </c>
      <c r="AF55" s="67">
        <v>0</v>
      </c>
      <c r="AG55" s="67">
        <v>0</v>
      </c>
      <c r="AH55" s="67">
        <v>0</v>
      </c>
      <c r="AI55" s="67">
        <v>0</v>
      </c>
      <c r="AJ55" s="67">
        <v>0</v>
      </c>
      <c r="AK55" s="69"/>
      <c r="AL55" s="69">
        <f t="shared" si="0"/>
        <v>0</v>
      </c>
      <c r="AM55" s="70"/>
    </row>
    <row r="56" spans="2:39" x14ac:dyDescent="0.2">
      <c r="B56" s="65"/>
      <c r="C56" s="66" t="s">
        <v>146</v>
      </c>
      <c r="D56" s="67">
        <v>0</v>
      </c>
      <c r="E56" s="67">
        <v>0</v>
      </c>
      <c r="F56" s="67">
        <v>0</v>
      </c>
      <c r="G56" s="67">
        <v>0</v>
      </c>
      <c r="H56" s="68">
        <v>0</v>
      </c>
      <c r="I56" s="67">
        <v>0</v>
      </c>
      <c r="J56" s="67">
        <v>2798128.7199999997</v>
      </c>
      <c r="K56" s="67">
        <v>-2798128.7199999997</v>
      </c>
      <c r="L56" s="67">
        <v>4414551.32</v>
      </c>
      <c r="M56" s="67">
        <v>-4407453.5999999996</v>
      </c>
      <c r="N56" s="67">
        <v>4541775.6599999992</v>
      </c>
      <c r="O56" s="67">
        <v>0</v>
      </c>
      <c r="P56" s="67">
        <v>0</v>
      </c>
      <c r="Q56" s="67">
        <v>1895893.7799999998</v>
      </c>
      <c r="R56" s="67">
        <v>-1895893.7799999998</v>
      </c>
      <c r="S56" s="67">
        <v>2953225.0600000005</v>
      </c>
      <c r="T56" s="67">
        <v>-2953225.0600000005</v>
      </c>
      <c r="U56" s="67">
        <v>-4541775.6599999992</v>
      </c>
      <c r="V56" s="67">
        <v>0</v>
      </c>
      <c r="W56" s="67">
        <v>-7097.72</v>
      </c>
      <c r="X56" s="68">
        <v>0</v>
      </c>
      <c r="Y56" s="67">
        <v>0</v>
      </c>
      <c r="Z56" s="67">
        <v>0</v>
      </c>
      <c r="AA56" s="67">
        <v>0</v>
      </c>
      <c r="AB56" s="67">
        <v>0</v>
      </c>
      <c r="AC56" s="67">
        <v>0</v>
      </c>
      <c r="AD56" s="67">
        <v>0</v>
      </c>
      <c r="AE56" s="67">
        <v>0</v>
      </c>
      <c r="AF56" s="67">
        <v>0</v>
      </c>
      <c r="AG56" s="67">
        <v>0</v>
      </c>
      <c r="AH56" s="67">
        <v>0</v>
      </c>
      <c r="AI56" s="67">
        <v>0</v>
      </c>
      <c r="AJ56" s="67">
        <v>0</v>
      </c>
      <c r="AK56" s="69"/>
      <c r="AL56" s="69">
        <f t="shared" si="0"/>
        <v>1.6016201698221266E-9</v>
      </c>
      <c r="AM56" s="70"/>
    </row>
    <row r="57" spans="2:39" x14ac:dyDescent="0.2">
      <c r="B57" s="65"/>
      <c r="C57" s="66" t="s">
        <v>147</v>
      </c>
      <c r="D57" s="67">
        <v>0</v>
      </c>
      <c r="E57" s="67">
        <v>0</v>
      </c>
      <c r="F57" s="67">
        <v>0</v>
      </c>
      <c r="G57" s="67">
        <v>0</v>
      </c>
      <c r="H57" s="68">
        <v>-535748.81999999995</v>
      </c>
      <c r="I57" s="67">
        <v>-160035.09999999998</v>
      </c>
      <c r="J57" s="67">
        <v>0</v>
      </c>
      <c r="K57" s="67">
        <v>0</v>
      </c>
      <c r="L57" s="67">
        <v>-29776.819999999996</v>
      </c>
      <c r="M57" s="67">
        <v>0</v>
      </c>
      <c r="N57" s="67">
        <v>0</v>
      </c>
      <c r="O57" s="67">
        <v>0</v>
      </c>
      <c r="P57" s="67">
        <v>-14832.93</v>
      </c>
      <c r="Q57" s="67">
        <v>0</v>
      </c>
      <c r="R57" s="67">
        <v>0</v>
      </c>
      <c r="S57" s="67">
        <v>0</v>
      </c>
      <c r="T57" s="67">
        <v>0</v>
      </c>
      <c r="U57" s="67">
        <v>0</v>
      </c>
      <c r="V57" s="67">
        <v>0</v>
      </c>
      <c r="W57" s="67">
        <v>0</v>
      </c>
      <c r="X57" s="68">
        <v>0</v>
      </c>
      <c r="Y57" s="67">
        <v>0</v>
      </c>
      <c r="Z57" s="67">
        <v>0</v>
      </c>
      <c r="AA57" s="67">
        <v>0</v>
      </c>
      <c r="AB57" s="67">
        <v>0</v>
      </c>
      <c r="AC57" s="67">
        <v>0</v>
      </c>
      <c r="AD57" s="67">
        <v>0</v>
      </c>
      <c r="AE57" s="67">
        <v>0</v>
      </c>
      <c r="AF57" s="67">
        <v>0</v>
      </c>
      <c r="AG57" s="67">
        <v>0</v>
      </c>
      <c r="AH57" s="67">
        <v>0</v>
      </c>
      <c r="AI57" s="67">
        <v>0</v>
      </c>
      <c r="AJ57" s="67">
        <v>0</v>
      </c>
      <c r="AK57" s="69"/>
      <c r="AL57" s="69">
        <f t="shared" si="0"/>
        <v>-740393.66999999993</v>
      </c>
      <c r="AM57" s="70"/>
    </row>
    <row r="58" spans="2:39" x14ac:dyDescent="0.2">
      <c r="B58" s="65"/>
      <c r="C58" s="66" t="s">
        <v>148</v>
      </c>
      <c r="D58" s="67">
        <v>0</v>
      </c>
      <c r="E58" s="67">
        <v>498319.46</v>
      </c>
      <c r="F58" s="67">
        <v>0</v>
      </c>
      <c r="G58" s="67">
        <v>0</v>
      </c>
      <c r="H58" s="68">
        <v>-1671027.62</v>
      </c>
      <c r="I58" s="67">
        <v>-2214234.2599999998</v>
      </c>
      <c r="J58" s="67">
        <v>0</v>
      </c>
      <c r="K58" s="67">
        <v>0</v>
      </c>
      <c r="L58" s="67">
        <v>-618111.62999999989</v>
      </c>
      <c r="M58" s="67">
        <v>0</v>
      </c>
      <c r="N58" s="67">
        <v>0</v>
      </c>
      <c r="O58" s="67">
        <v>0</v>
      </c>
      <c r="P58" s="67">
        <v>-870153.14000000013</v>
      </c>
      <c r="Q58" s="67">
        <v>0</v>
      </c>
      <c r="R58" s="67">
        <v>0</v>
      </c>
      <c r="S58" s="67">
        <v>0</v>
      </c>
      <c r="T58" s="67">
        <v>0</v>
      </c>
      <c r="U58" s="67">
        <v>0</v>
      </c>
      <c r="V58" s="67">
        <v>0</v>
      </c>
      <c r="W58" s="67">
        <v>0</v>
      </c>
      <c r="X58" s="68">
        <v>0</v>
      </c>
      <c r="Y58" s="67">
        <v>0</v>
      </c>
      <c r="Z58" s="67">
        <v>0</v>
      </c>
      <c r="AA58" s="67">
        <v>0</v>
      </c>
      <c r="AB58" s="67">
        <v>0</v>
      </c>
      <c r="AC58" s="67">
        <v>-36769221.099999994</v>
      </c>
      <c r="AD58" s="67">
        <v>0</v>
      </c>
      <c r="AE58" s="67">
        <v>0</v>
      </c>
      <c r="AF58" s="67">
        <v>0</v>
      </c>
      <c r="AG58" s="67">
        <v>0</v>
      </c>
      <c r="AH58" s="67">
        <v>0</v>
      </c>
      <c r="AI58" s="67">
        <v>0</v>
      </c>
      <c r="AJ58" s="67">
        <v>0</v>
      </c>
      <c r="AK58" s="69"/>
      <c r="AL58" s="69">
        <f t="shared" si="0"/>
        <v>-41644428.289999992</v>
      </c>
      <c r="AM58" s="70"/>
    </row>
    <row r="59" spans="2:39" x14ac:dyDescent="0.2">
      <c r="B59" s="65"/>
      <c r="C59" s="66" t="s">
        <v>149</v>
      </c>
      <c r="D59" s="67">
        <v>0</v>
      </c>
      <c r="E59" s="67">
        <v>0</v>
      </c>
      <c r="F59" s="67">
        <v>0</v>
      </c>
      <c r="G59" s="67">
        <v>0</v>
      </c>
      <c r="H59" s="68">
        <v>-31385.86</v>
      </c>
      <c r="I59" s="67">
        <v>0</v>
      </c>
      <c r="J59" s="67">
        <v>0</v>
      </c>
      <c r="K59" s="67">
        <v>0</v>
      </c>
      <c r="L59" s="67">
        <v>-1342.47</v>
      </c>
      <c r="M59" s="67">
        <v>0</v>
      </c>
      <c r="N59" s="67">
        <v>0</v>
      </c>
      <c r="O59" s="67">
        <v>0</v>
      </c>
      <c r="P59" s="67">
        <v>-662.43000000000006</v>
      </c>
      <c r="Q59" s="67">
        <v>0</v>
      </c>
      <c r="R59" s="67">
        <v>0</v>
      </c>
      <c r="S59" s="67">
        <v>0</v>
      </c>
      <c r="T59" s="67">
        <v>0</v>
      </c>
      <c r="U59" s="67">
        <v>0</v>
      </c>
      <c r="V59" s="67">
        <v>0</v>
      </c>
      <c r="W59" s="67">
        <v>0</v>
      </c>
      <c r="X59" s="68">
        <v>0</v>
      </c>
      <c r="Y59" s="67">
        <v>0</v>
      </c>
      <c r="Z59" s="67">
        <v>0</v>
      </c>
      <c r="AA59" s="67">
        <v>0</v>
      </c>
      <c r="AB59" s="67">
        <v>0</v>
      </c>
      <c r="AC59" s="67">
        <v>0</v>
      </c>
      <c r="AD59" s="67">
        <v>0</v>
      </c>
      <c r="AE59" s="67">
        <v>0</v>
      </c>
      <c r="AF59" s="67">
        <v>0</v>
      </c>
      <c r="AG59" s="67">
        <v>0</v>
      </c>
      <c r="AH59" s="67">
        <v>0</v>
      </c>
      <c r="AI59" s="67">
        <v>0</v>
      </c>
      <c r="AJ59" s="67">
        <v>0</v>
      </c>
      <c r="AK59" s="69"/>
      <c r="AL59" s="69">
        <f t="shared" si="0"/>
        <v>-33390.76</v>
      </c>
      <c r="AM59" s="70"/>
    </row>
    <row r="60" spans="2:39" x14ac:dyDescent="0.2">
      <c r="B60" s="65"/>
      <c r="C60" s="66" t="s">
        <v>150</v>
      </c>
      <c r="D60" s="67">
        <v>0</v>
      </c>
      <c r="E60" s="67">
        <v>0</v>
      </c>
      <c r="F60" s="67">
        <v>0</v>
      </c>
      <c r="G60" s="67">
        <v>0</v>
      </c>
      <c r="H60" s="68">
        <v>-593258.06999999995</v>
      </c>
      <c r="I60" s="67">
        <v>-29227.050000000003</v>
      </c>
      <c r="J60" s="67">
        <v>0</v>
      </c>
      <c r="K60" s="67">
        <v>0</v>
      </c>
      <c r="L60" s="67">
        <v>-26619.25</v>
      </c>
      <c r="M60" s="67">
        <v>0</v>
      </c>
      <c r="N60" s="67">
        <v>0</v>
      </c>
      <c r="O60" s="67">
        <v>0</v>
      </c>
      <c r="P60" s="67">
        <v>-13189.469999999998</v>
      </c>
      <c r="Q60" s="67">
        <v>0</v>
      </c>
      <c r="R60" s="67">
        <v>0</v>
      </c>
      <c r="S60" s="67">
        <v>0</v>
      </c>
      <c r="T60" s="67">
        <v>0</v>
      </c>
      <c r="U60" s="67">
        <v>0</v>
      </c>
      <c r="V60" s="67">
        <v>0</v>
      </c>
      <c r="W60" s="67">
        <v>0</v>
      </c>
      <c r="X60" s="68">
        <v>0</v>
      </c>
      <c r="Y60" s="67">
        <v>0</v>
      </c>
      <c r="Z60" s="67">
        <v>0</v>
      </c>
      <c r="AA60" s="67">
        <v>0</v>
      </c>
      <c r="AB60" s="67">
        <v>0</v>
      </c>
      <c r="AC60" s="67">
        <v>0</v>
      </c>
      <c r="AD60" s="67">
        <v>0</v>
      </c>
      <c r="AE60" s="67">
        <v>0</v>
      </c>
      <c r="AF60" s="67">
        <v>0</v>
      </c>
      <c r="AG60" s="67">
        <v>0</v>
      </c>
      <c r="AH60" s="67">
        <v>0</v>
      </c>
      <c r="AI60" s="67">
        <v>0</v>
      </c>
      <c r="AJ60" s="67">
        <v>0</v>
      </c>
      <c r="AK60" s="69"/>
      <c r="AL60" s="69">
        <f t="shared" si="0"/>
        <v>-662293.84</v>
      </c>
      <c r="AM60" s="70"/>
    </row>
    <row r="61" spans="2:39" x14ac:dyDescent="0.2">
      <c r="B61" s="65"/>
      <c r="C61" s="66" t="s">
        <v>151</v>
      </c>
      <c r="D61" s="67">
        <v>0</v>
      </c>
      <c r="E61" s="67">
        <v>6151.29</v>
      </c>
      <c r="F61" s="67">
        <v>0</v>
      </c>
      <c r="G61" s="67">
        <v>0</v>
      </c>
      <c r="H61" s="68">
        <v>0</v>
      </c>
      <c r="I61" s="67">
        <v>0</v>
      </c>
      <c r="J61" s="67">
        <v>0</v>
      </c>
      <c r="K61" s="67">
        <v>0</v>
      </c>
      <c r="L61" s="67">
        <v>-31599.84</v>
      </c>
      <c r="M61" s="67">
        <v>0</v>
      </c>
      <c r="N61" s="67">
        <v>0</v>
      </c>
      <c r="O61" s="67">
        <v>0</v>
      </c>
      <c r="P61" s="67">
        <v>-15801.96</v>
      </c>
      <c r="Q61" s="67">
        <v>0</v>
      </c>
      <c r="R61" s="67">
        <v>0</v>
      </c>
      <c r="S61" s="67">
        <v>0</v>
      </c>
      <c r="T61" s="67">
        <v>0</v>
      </c>
      <c r="U61" s="67">
        <v>0</v>
      </c>
      <c r="V61" s="67">
        <v>0</v>
      </c>
      <c r="W61" s="67">
        <v>0</v>
      </c>
      <c r="X61" s="68">
        <v>0</v>
      </c>
      <c r="Y61" s="67">
        <v>0</v>
      </c>
      <c r="Z61" s="67">
        <v>0</v>
      </c>
      <c r="AA61" s="67">
        <v>0</v>
      </c>
      <c r="AB61" s="67">
        <v>0</v>
      </c>
      <c r="AC61" s="67">
        <v>-738227.39999999991</v>
      </c>
      <c r="AD61" s="67">
        <v>0</v>
      </c>
      <c r="AE61" s="67">
        <v>0</v>
      </c>
      <c r="AF61" s="67">
        <v>0</v>
      </c>
      <c r="AG61" s="67">
        <v>0</v>
      </c>
      <c r="AH61" s="67">
        <v>0</v>
      </c>
      <c r="AI61" s="67">
        <v>0</v>
      </c>
      <c r="AJ61" s="67">
        <v>0</v>
      </c>
      <c r="AK61" s="69"/>
      <c r="AL61" s="69">
        <f t="shared" si="0"/>
        <v>-779477.90999999992</v>
      </c>
      <c r="AM61" s="70"/>
    </row>
    <row r="62" spans="2:39" x14ac:dyDescent="0.2">
      <c r="B62" s="65"/>
      <c r="C62" s="66" t="s">
        <v>152</v>
      </c>
      <c r="D62" s="67">
        <v>0</v>
      </c>
      <c r="E62" s="67">
        <v>8093.67</v>
      </c>
      <c r="F62" s="67">
        <v>0</v>
      </c>
      <c r="G62" s="67">
        <v>0</v>
      </c>
      <c r="H62" s="68">
        <v>0</v>
      </c>
      <c r="I62" s="67">
        <v>-3887.11</v>
      </c>
      <c r="J62" s="67">
        <v>0</v>
      </c>
      <c r="K62" s="67">
        <v>0</v>
      </c>
      <c r="L62" s="67">
        <v>-41744.92</v>
      </c>
      <c r="M62" s="67">
        <v>0</v>
      </c>
      <c r="N62" s="67">
        <v>0</v>
      </c>
      <c r="O62" s="67">
        <v>0</v>
      </c>
      <c r="P62" s="67">
        <v>-20874.98</v>
      </c>
      <c r="Q62" s="67">
        <v>0</v>
      </c>
      <c r="R62" s="67">
        <v>0</v>
      </c>
      <c r="S62" s="67">
        <v>0</v>
      </c>
      <c r="T62" s="67">
        <v>0</v>
      </c>
      <c r="U62" s="67">
        <v>0</v>
      </c>
      <c r="V62" s="67">
        <v>0</v>
      </c>
      <c r="W62" s="67">
        <v>0</v>
      </c>
      <c r="X62" s="68">
        <v>0</v>
      </c>
      <c r="Y62" s="67">
        <v>0</v>
      </c>
      <c r="Z62" s="67">
        <v>0</v>
      </c>
      <c r="AA62" s="67">
        <v>0</v>
      </c>
      <c r="AB62" s="67">
        <v>0</v>
      </c>
      <c r="AC62" s="67">
        <v>-971345.88</v>
      </c>
      <c r="AD62" s="67">
        <v>0</v>
      </c>
      <c r="AE62" s="67">
        <v>0</v>
      </c>
      <c r="AF62" s="67">
        <v>0</v>
      </c>
      <c r="AG62" s="67">
        <v>0</v>
      </c>
      <c r="AH62" s="67">
        <v>0</v>
      </c>
      <c r="AI62" s="67">
        <v>0</v>
      </c>
      <c r="AJ62" s="67">
        <v>0</v>
      </c>
      <c r="AK62" s="69"/>
      <c r="AL62" s="69">
        <f t="shared" si="0"/>
        <v>-1029759.22</v>
      </c>
      <c r="AM62" s="70"/>
    </row>
    <row r="63" spans="2:39" x14ac:dyDescent="0.2">
      <c r="B63" s="65"/>
      <c r="C63" s="66" t="s">
        <v>153</v>
      </c>
      <c r="D63" s="67">
        <v>0</v>
      </c>
      <c r="E63" s="67">
        <v>8519.01</v>
      </c>
      <c r="F63" s="67">
        <v>0</v>
      </c>
      <c r="G63" s="67">
        <v>0</v>
      </c>
      <c r="H63" s="68">
        <v>-2986142.5900000003</v>
      </c>
      <c r="I63" s="67">
        <v>-164222.73000000001</v>
      </c>
      <c r="J63" s="67">
        <v>0</v>
      </c>
      <c r="K63" s="67">
        <v>0</v>
      </c>
      <c r="L63" s="67">
        <v>-176338.32000000004</v>
      </c>
      <c r="M63" s="67">
        <v>0</v>
      </c>
      <c r="N63" s="67">
        <v>0</v>
      </c>
      <c r="O63" s="67">
        <v>0</v>
      </c>
      <c r="P63" s="67">
        <v>-87710.41</v>
      </c>
      <c r="Q63" s="67">
        <v>0</v>
      </c>
      <c r="R63" s="67">
        <v>0</v>
      </c>
      <c r="S63" s="67">
        <v>0</v>
      </c>
      <c r="T63" s="67">
        <v>0</v>
      </c>
      <c r="U63" s="67">
        <v>0</v>
      </c>
      <c r="V63" s="67">
        <v>0</v>
      </c>
      <c r="W63" s="67">
        <v>0</v>
      </c>
      <c r="X63" s="68">
        <v>0</v>
      </c>
      <c r="Y63" s="67">
        <v>0</v>
      </c>
      <c r="Z63" s="67">
        <v>0</v>
      </c>
      <c r="AA63" s="67">
        <v>0</v>
      </c>
      <c r="AB63" s="67">
        <v>0</v>
      </c>
      <c r="AC63" s="67">
        <v>-971345.88</v>
      </c>
      <c r="AD63" s="67">
        <v>0</v>
      </c>
      <c r="AE63" s="67">
        <v>0</v>
      </c>
      <c r="AF63" s="67">
        <v>0</v>
      </c>
      <c r="AG63" s="67">
        <v>0</v>
      </c>
      <c r="AH63" s="67">
        <v>0</v>
      </c>
      <c r="AI63" s="67">
        <v>0</v>
      </c>
      <c r="AJ63" s="67">
        <v>0</v>
      </c>
      <c r="AK63" s="69"/>
      <c r="AL63" s="69">
        <f t="shared" si="0"/>
        <v>-4377240.9200000009</v>
      </c>
      <c r="AM63" s="70"/>
    </row>
    <row r="64" spans="2:39" x14ac:dyDescent="0.2">
      <c r="B64" s="65"/>
      <c r="C64" s="66" t="s">
        <v>154</v>
      </c>
      <c r="D64" s="67">
        <v>0</v>
      </c>
      <c r="E64" s="67">
        <v>0</v>
      </c>
      <c r="F64" s="67">
        <v>0</v>
      </c>
      <c r="G64" s="67">
        <v>0</v>
      </c>
      <c r="H64" s="68">
        <v>0</v>
      </c>
      <c r="I64" s="67">
        <v>0</v>
      </c>
      <c r="J64" s="67">
        <v>0</v>
      </c>
      <c r="K64" s="67">
        <v>0</v>
      </c>
      <c r="L64" s="67">
        <v>0</v>
      </c>
      <c r="M64" s="67">
        <v>0</v>
      </c>
      <c r="N64" s="67">
        <v>0</v>
      </c>
      <c r="O64" s="67">
        <v>0</v>
      </c>
      <c r="P64" s="67">
        <v>0</v>
      </c>
      <c r="Q64" s="67">
        <v>0</v>
      </c>
      <c r="R64" s="67">
        <v>0</v>
      </c>
      <c r="S64" s="67">
        <v>0</v>
      </c>
      <c r="T64" s="67">
        <v>0</v>
      </c>
      <c r="U64" s="67">
        <v>0</v>
      </c>
      <c r="V64" s="67">
        <v>0</v>
      </c>
      <c r="W64" s="67">
        <v>0</v>
      </c>
      <c r="X64" s="68">
        <v>0</v>
      </c>
      <c r="Y64" s="67">
        <v>-36159.12000000001</v>
      </c>
      <c r="Z64" s="67">
        <v>0</v>
      </c>
      <c r="AA64" s="67">
        <v>0</v>
      </c>
      <c r="AB64" s="67">
        <v>0</v>
      </c>
      <c r="AC64" s="67">
        <v>0</v>
      </c>
      <c r="AD64" s="67">
        <v>0</v>
      </c>
      <c r="AE64" s="67">
        <v>0</v>
      </c>
      <c r="AF64" s="67">
        <v>0</v>
      </c>
      <c r="AG64" s="67">
        <v>0</v>
      </c>
      <c r="AH64" s="67">
        <v>0</v>
      </c>
      <c r="AI64" s="67">
        <v>0</v>
      </c>
      <c r="AJ64" s="67">
        <v>0</v>
      </c>
      <c r="AK64" s="69"/>
      <c r="AL64" s="69">
        <f t="shared" si="0"/>
        <v>-36159.12000000001</v>
      </c>
      <c r="AM64" s="70"/>
    </row>
    <row r="65" spans="2:39" x14ac:dyDescent="0.2">
      <c r="B65" s="65"/>
      <c r="C65" s="66" t="s">
        <v>155</v>
      </c>
      <c r="D65" s="67">
        <v>0</v>
      </c>
      <c r="E65" s="67">
        <v>0</v>
      </c>
      <c r="F65" s="67">
        <v>0</v>
      </c>
      <c r="G65" s="67">
        <v>0</v>
      </c>
      <c r="H65" s="68">
        <v>-3142304.84</v>
      </c>
      <c r="I65" s="67">
        <v>-1792.8</v>
      </c>
      <c r="J65" s="67">
        <v>-63497.86</v>
      </c>
      <c r="K65" s="67">
        <v>0</v>
      </c>
      <c r="L65" s="67">
        <v>-135257.89000000001</v>
      </c>
      <c r="M65" s="67">
        <v>0</v>
      </c>
      <c r="N65" s="67">
        <v>-867380.05000000028</v>
      </c>
      <c r="O65" s="67">
        <v>0</v>
      </c>
      <c r="P65" s="67">
        <v>-67294.75</v>
      </c>
      <c r="Q65" s="67">
        <v>0</v>
      </c>
      <c r="R65" s="67">
        <v>0</v>
      </c>
      <c r="S65" s="67">
        <v>-63497.86</v>
      </c>
      <c r="T65" s="67">
        <v>0</v>
      </c>
      <c r="U65" s="67">
        <v>0</v>
      </c>
      <c r="V65" s="67">
        <v>0</v>
      </c>
      <c r="W65" s="67">
        <v>0</v>
      </c>
      <c r="X65" s="68">
        <v>0</v>
      </c>
      <c r="Y65" s="67">
        <v>0</v>
      </c>
      <c r="Z65" s="67">
        <v>0</v>
      </c>
      <c r="AA65" s="67">
        <v>0</v>
      </c>
      <c r="AB65" s="67">
        <v>0</v>
      </c>
      <c r="AC65" s="67">
        <v>0</v>
      </c>
      <c r="AD65" s="67">
        <v>0</v>
      </c>
      <c r="AE65" s="67">
        <v>-34904.400000000009</v>
      </c>
      <c r="AF65" s="67">
        <v>0</v>
      </c>
      <c r="AG65" s="67">
        <v>0</v>
      </c>
      <c r="AH65" s="67">
        <v>0</v>
      </c>
      <c r="AI65" s="67">
        <v>0</v>
      </c>
      <c r="AJ65" s="67">
        <v>0</v>
      </c>
      <c r="AK65" s="69"/>
      <c r="AL65" s="69">
        <f t="shared" si="0"/>
        <v>-4375930.45</v>
      </c>
      <c r="AM65" s="70"/>
    </row>
    <row r="66" spans="2:39" x14ac:dyDescent="0.2">
      <c r="B66" s="65"/>
      <c r="C66" s="66" t="s">
        <v>156</v>
      </c>
      <c r="D66" s="67">
        <v>0</v>
      </c>
      <c r="E66" s="67">
        <v>0</v>
      </c>
      <c r="F66" s="67">
        <v>0</v>
      </c>
      <c r="G66" s="67">
        <v>0</v>
      </c>
      <c r="H66" s="68">
        <v>0</v>
      </c>
      <c r="I66" s="67">
        <v>0</v>
      </c>
      <c r="J66" s="67">
        <v>-8367.3499999999985</v>
      </c>
      <c r="K66" s="67">
        <v>0</v>
      </c>
      <c r="L66" s="67">
        <v>-222.2</v>
      </c>
      <c r="M66" s="67">
        <v>0</v>
      </c>
      <c r="N66" s="67">
        <v>-37779.599999999999</v>
      </c>
      <c r="O66" s="67">
        <v>0</v>
      </c>
      <c r="P66" s="67">
        <v>-101.13999999999999</v>
      </c>
      <c r="Q66" s="67">
        <v>0</v>
      </c>
      <c r="R66" s="67">
        <v>0</v>
      </c>
      <c r="S66" s="67">
        <v>-8367.3499999999985</v>
      </c>
      <c r="T66" s="67">
        <v>0</v>
      </c>
      <c r="U66" s="67">
        <v>0</v>
      </c>
      <c r="V66" s="67">
        <v>0</v>
      </c>
      <c r="W66" s="67">
        <v>0</v>
      </c>
      <c r="X66" s="68">
        <v>0</v>
      </c>
      <c r="Y66" s="67">
        <v>0</v>
      </c>
      <c r="Z66" s="67">
        <v>0</v>
      </c>
      <c r="AA66" s="67">
        <v>0</v>
      </c>
      <c r="AB66" s="67">
        <v>0</v>
      </c>
      <c r="AC66" s="67">
        <v>0</v>
      </c>
      <c r="AD66" s="67">
        <v>0</v>
      </c>
      <c r="AE66" s="67">
        <v>-9634.4599999999991</v>
      </c>
      <c r="AF66" s="67">
        <v>0</v>
      </c>
      <c r="AG66" s="67">
        <v>0</v>
      </c>
      <c r="AH66" s="67">
        <v>0</v>
      </c>
      <c r="AI66" s="67">
        <v>0</v>
      </c>
      <c r="AJ66" s="67">
        <v>0</v>
      </c>
      <c r="AK66" s="69"/>
      <c r="AL66" s="69">
        <f t="shared" si="0"/>
        <v>-64472.099999999991</v>
      </c>
      <c r="AM66" s="70"/>
    </row>
    <row r="67" spans="2:39" x14ac:dyDescent="0.2">
      <c r="B67" s="65"/>
      <c r="C67" s="66" t="s">
        <v>157</v>
      </c>
      <c r="D67" s="67">
        <v>0</v>
      </c>
      <c r="E67" s="67">
        <v>1295</v>
      </c>
      <c r="F67" s="67">
        <v>0</v>
      </c>
      <c r="G67" s="67">
        <v>0</v>
      </c>
      <c r="H67" s="68">
        <v>0</v>
      </c>
      <c r="I67" s="67">
        <v>0</v>
      </c>
      <c r="J67" s="67">
        <v>0</v>
      </c>
      <c r="K67" s="67">
        <v>0</v>
      </c>
      <c r="L67" s="67">
        <v>-6652.44</v>
      </c>
      <c r="M67" s="67">
        <v>0</v>
      </c>
      <c r="N67" s="67">
        <v>0</v>
      </c>
      <c r="O67" s="67">
        <v>0</v>
      </c>
      <c r="P67" s="67">
        <v>-3326.6400000000012</v>
      </c>
      <c r="Q67" s="67">
        <v>0</v>
      </c>
      <c r="R67" s="67">
        <v>0</v>
      </c>
      <c r="S67" s="67">
        <v>0</v>
      </c>
      <c r="T67" s="67">
        <v>0</v>
      </c>
      <c r="U67" s="67">
        <v>0</v>
      </c>
      <c r="V67" s="67">
        <v>0</v>
      </c>
      <c r="W67" s="67">
        <v>0</v>
      </c>
      <c r="X67" s="68">
        <v>0</v>
      </c>
      <c r="Y67" s="67">
        <v>0</v>
      </c>
      <c r="Z67" s="67">
        <v>0</v>
      </c>
      <c r="AA67" s="67">
        <v>0</v>
      </c>
      <c r="AB67" s="67">
        <v>0</v>
      </c>
      <c r="AC67" s="67">
        <v>-155412.36000000002</v>
      </c>
      <c r="AD67" s="67">
        <v>0</v>
      </c>
      <c r="AE67" s="67">
        <v>0</v>
      </c>
      <c r="AF67" s="67">
        <v>0</v>
      </c>
      <c r="AG67" s="67">
        <v>0</v>
      </c>
      <c r="AH67" s="67">
        <v>0</v>
      </c>
      <c r="AI67" s="67">
        <v>0</v>
      </c>
      <c r="AJ67" s="67">
        <v>0</v>
      </c>
      <c r="AK67" s="69"/>
      <c r="AL67" s="69">
        <f t="shared" si="0"/>
        <v>-164096.44</v>
      </c>
      <c r="AM67" s="70"/>
    </row>
    <row r="68" spans="2:39" x14ac:dyDescent="0.2">
      <c r="B68" s="65"/>
      <c r="C68" s="66" t="s">
        <v>158</v>
      </c>
      <c r="D68" s="67">
        <v>0</v>
      </c>
      <c r="E68" s="67">
        <v>0</v>
      </c>
      <c r="F68" s="67">
        <v>0</v>
      </c>
      <c r="G68" s="67">
        <v>0</v>
      </c>
      <c r="H68" s="68">
        <v>-6004.33</v>
      </c>
      <c r="I68" s="67">
        <v>0</v>
      </c>
      <c r="J68" s="67">
        <v>0</v>
      </c>
      <c r="K68" s="67">
        <v>0</v>
      </c>
      <c r="L68" s="67">
        <v>-256.89</v>
      </c>
      <c r="M68" s="67">
        <v>0</v>
      </c>
      <c r="N68" s="67">
        <v>0</v>
      </c>
      <c r="O68" s="67">
        <v>0</v>
      </c>
      <c r="P68" s="67">
        <v>-127.17</v>
      </c>
      <c r="Q68" s="67">
        <v>0</v>
      </c>
      <c r="R68" s="67">
        <v>0</v>
      </c>
      <c r="S68" s="67">
        <v>0</v>
      </c>
      <c r="T68" s="67">
        <v>0</v>
      </c>
      <c r="U68" s="67">
        <v>0</v>
      </c>
      <c r="V68" s="67">
        <v>0</v>
      </c>
      <c r="W68" s="67">
        <v>0</v>
      </c>
      <c r="X68" s="68">
        <v>0</v>
      </c>
      <c r="Y68" s="67">
        <v>0</v>
      </c>
      <c r="Z68" s="67">
        <v>0</v>
      </c>
      <c r="AA68" s="67">
        <v>0</v>
      </c>
      <c r="AB68" s="67">
        <v>0</v>
      </c>
      <c r="AC68" s="67">
        <v>0</v>
      </c>
      <c r="AD68" s="67">
        <v>0</v>
      </c>
      <c r="AE68" s="67">
        <v>0</v>
      </c>
      <c r="AF68" s="67">
        <v>0</v>
      </c>
      <c r="AG68" s="67">
        <v>0</v>
      </c>
      <c r="AH68" s="67">
        <v>0</v>
      </c>
      <c r="AI68" s="67">
        <v>0</v>
      </c>
      <c r="AJ68" s="67">
        <v>0</v>
      </c>
      <c r="AK68" s="69"/>
      <c r="AL68" s="69">
        <f t="shared" si="0"/>
        <v>-6388.39</v>
      </c>
      <c r="AM68" s="70"/>
    </row>
    <row r="69" spans="2:39" x14ac:dyDescent="0.2">
      <c r="B69" s="65"/>
      <c r="C69" s="66" t="s">
        <v>159</v>
      </c>
      <c r="D69" s="67">
        <v>0</v>
      </c>
      <c r="E69" s="67">
        <v>0</v>
      </c>
      <c r="F69" s="67">
        <v>0</v>
      </c>
      <c r="G69" s="67">
        <v>0</v>
      </c>
      <c r="H69" s="68">
        <v>-473408.53</v>
      </c>
      <c r="I69" s="67">
        <v>-745181.7</v>
      </c>
      <c r="J69" s="67">
        <v>-1086.48</v>
      </c>
      <c r="K69" s="67">
        <v>0</v>
      </c>
      <c r="L69" s="67">
        <v>-51969.74</v>
      </c>
      <c r="M69" s="67">
        <v>0</v>
      </c>
      <c r="N69" s="67">
        <v>-120495.84000000003</v>
      </c>
      <c r="O69" s="67">
        <v>0</v>
      </c>
      <c r="P69" s="67">
        <v>-25844.829999999998</v>
      </c>
      <c r="Q69" s="67">
        <v>0</v>
      </c>
      <c r="R69" s="67">
        <v>0</v>
      </c>
      <c r="S69" s="67">
        <v>-1086.48</v>
      </c>
      <c r="T69" s="67">
        <v>0</v>
      </c>
      <c r="U69" s="67">
        <v>0</v>
      </c>
      <c r="V69" s="67">
        <v>0</v>
      </c>
      <c r="W69" s="67">
        <v>0</v>
      </c>
      <c r="X69" s="68">
        <v>0</v>
      </c>
      <c r="Y69" s="67">
        <v>0</v>
      </c>
      <c r="Z69" s="67">
        <v>0</v>
      </c>
      <c r="AA69" s="67">
        <v>0</v>
      </c>
      <c r="AB69" s="67">
        <v>0</v>
      </c>
      <c r="AC69" s="67">
        <v>0</v>
      </c>
      <c r="AD69" s="67">
        <v>0</v>
      </c>
      <c r="AE69" s="67">
        <v>6313.819999999997</v>
      </c>
      <c r="AF69" s="67">
        <v>0</v>
      </c>
      <c r="AG69" s="67">
        <v>0</v>
      </c>
      <c r="AH69" s="67">
        <v>0</v>
      </c>
      <c r="AI69" s="67">
        <v>0</v>
      </c>
      <c r="AJ69" s="67">
        <v>0</v>
      </c>
      <c r="AK69" s="69"/>
      <c r="AL69" s="69">
        <f t="shared" si="0"/>
        <v>-1412759.78</v>
      </c>
      <c r="AM69" s="70"/>
    </row>
    <row r="70" spans="2:39" x14ac:dyDescent="0.2">
      <c r="B70" s="65"/>
      <c r="C70" s="66" t="s">
        <v>160</v>
      </c>
      <c r="D70" s="67">
        <v>0</v>
      </c>
      <c r="E70" s="67">
        <v>0</v>
      </c>
      <c r="F70" s="67">
        <v>0</v>
      </c>
      <c r="G70" s="67">
        <v>0</v>
      </c>
      <c r="H70" s="68">
        <v>-922758.56</v>
      </c>
      <c r="I70" s="67">
        <v>-24451.809999999998</v>
      </c>
      <c r="J70" s="67">
        <v>0</v>
      </c>
      <c r="K70" s="67">
        <v>0</v>
      </c>
      <c r="L70" s="67">
        <v>-40497.4</v>
      </c>
      <c r="M70" s="67">
        <v>0</v>
      </c>
      <c r="N70" s="67">
        <v>0</v>
      </c>
      <c r="O70" s="67">
        <v>0</v>
      </c>
      <c r="P70" s="67">
        <v>-20011.47</v>
      </c>
      <c r="Q70" s="67">
        <v>0</v>
      </c>
      <c r="R70" s="67">
        <v>0</v>
      </c>
      <c r="S70" s="67">
        <v>0</v>
      </c>
      <c r="T70" s="67">
        <v>0</v>
      </c>
      <c r="U70" s="67">
        <v>0</v>
      </c>
      <c r="V70" s="67">
        <v>0</v>
      </c>
      <c r="W70" s="67">
        <v>0</v>
      </c>
      <c r="X70" s="68">
        <v>0</v>
      </c>
      <c r="Y70" s="67">
        <v>0</v>
      </c>
      <c r="Z70" s="67">
        <v>0</v>
      </c>
      <c r="AA70" s="67">
        <v>0</v>
      </c>
      <c r="AB70" s="67">
        <v>0</v>
      </c>
      <c r="AC70" s="67">
        <v>0</v>
      </c>
      <c r="AD70" s="67">
        <v>0</v>
      </c>
      <c r="AE70" s="67">
        <v>0</v>
      </c>
      <c r="AF70" s="67">
        <v>0</v>
      </c>
      <c r="AG70" s="67">
        <v>0</v>
      </c>
      <c r="AH70" s="67">
        <v>0</v>
      </c>
      <c r="AI70" s="67">
        <v>0</v>
      </c>
      <c r="AJ70" s="67">
        <v>0</v>
      </c>
      <c r="AK70" s="69"/>
      <c r="AL70" s="69">
        <f t="shared" si="0"/>
        <v>-1007719.2400000001</v>
      </c>
      <c r="AM70" s="70"/>
    </row>
    <row r="71" spans="2:39" x14ac:dyDescent="0.2">
      <c r="B71" s="65"/>
      <c r="C71" s="66" t="s">
        <v>161</v>
      </c>
      <c r="D71" s="67">
        <v>0</v>
      </c>
      <c r="E71" s="67">
        <v>3561.41</v>
      </c>
      <c r="F71" s="67">
        <v>0</v>
      </c>
      <c r="G71" s="67">
        <v>0</v>
      </c>
      <c r="H71" s="68">
        <v>0</v>
      </c>
      <c r="I71" s="67">
        <v>0</v>
      </c>
      <c r="J71" s="67">
        <v>-9504.7800000000007</v>
      </c>
      <c r="K71" s="67">
        <v>0</v>
      </c>
      <c r="L71" s="67">
        <v>-18294.96</v>
      </c>
      <c r="M71" s="67">
        <v>0</v>
      </c>
      <c r="N71" s="67">
        <v>-34631.279999999992</v>
      </c>
      <c r="O71" s="67">
        <v>0</v>
      </c>
      <c r="P71" s="67">
        <v>-9148.68</v>
      </c>
      <c r="Q71" s="67">
        <v>0</v>
      </c>
      <c r="R71" s="67">
        <v>0</v>
      </c>
      <c r="S71" s="67">
        <v>-9504.7800000000007</v>
      </c>
      <c r="T71" s="67">
        <v>0</v>
      </c>
      <c r="U71" s="67">
        <v>0</v>
      </c>
      <c r="V71" s="67">
        <v>0</v>
      </c>
      <c r="W71" s="67">
        <v>0</v>
      </c>
      <c r="X71" s="68">
        <v>0</v>
      </c>
      <c r="Y71" s="67">
        <v>0</v>
      </c>
      <c r="Z71" s="67">
        <v>0</v>
      </c>
      <c r="AA71" s="67">
        <v>0</v>
      </c>
      <c r="AB71" s="67">
        <v>0</v>
      </c>
      <c r="AC71" s="67">
        <v>-427402.68000000011</v>
      </c>
      <c r="AD71" s="67">
        <v>0</v>
      </c>
      <c r="AE71" s="67">
        <v>0</v>
      </c>
      <c r="AF71" s="67">
        <v>0</v>
      </c>
      <c r="AG71" s="67">
        <v>0</v>
      </c>
      <c r="AH71" s="67">
        <v>0</v>
      </c>
      <c r="AI71" s="67">
        <v>0</v>
      </c>
      <c r="AJ71" s="67">
        <v>0</v>
      </c>
      <c r="AK71" s="69"/>
      <c r="AL71" s="69">
        <f t="shared" si="0"/>
        <v>-504925.75000000012</v>
      </c>
      <c r="AM71" s="70"/>
    </row>
    <row r="72" spans="2:39" x14ac:dyDescent="0.2">
      <c r="B72" s="65"/>
      <c r="C72" s="66" t="s">
        <v>162</v>
      </c>
      <c r="D72" s="67">
        <v>0</v>
      </c>
      <c r="E72" s="67">
        <v>0</v>
      </c>
      <c r="F72" s="67">
        <v>0</v>
      </c>
      <c r="G72" s="67">
        <v>0</v>
      </c>
      <c r="H72" s="68">
        <v>-840567.01</v>
      </c>
      <c r="I72" s="67">
        <v>-83883.069999999992</v>
      </c>
      <c r="J72" s="67">
        <v>0</v>
      </c>
      <c r="K72" s="67">
        <v>0</v>
      </c>
      <c r="L72" s="67">
        <v>-39606.700000000012</v>
      </c>
      <c r="M72" s="67">
        <v>0</v>
      </c>
      <c r="N72" s="67">
        <v>0</v>
      </c>
      <c r="O72" s="67">
        <v>0</v>
      </c>
      <c r="P72" s="67">
        <v>-19609.990000000005</v>
      </c>
      <c r="Q72" s="67">
        <v>0</v>
      </c>
      <c r="R72" s="67">
        <v>0</v>
      </c>
      <c r="S72" s="67">
        <v>0</v>
      </c>
      <c r="T72" s="67">
        <v>0</v>
      </c>
      <c r="U72" s="67">
        <v>0</v>
      </c>
      <c r="V72" s="67">
        <v>0</v>
      </c>
      <c r="W72" s="67">
        <v>0</v>
      </c>
      <c r="X72" s="68">
        <v>0</v>
      </c>
      <c r="Y72" s="67">
        <v>0</v>
      </c>
      <c r="Z72" s="67">
        <v>0</v>
      </c>
      <c r="AA72" s="67">
        <v>0</v>
      </c>
      <c r="AB72" s="67">
        <v>652.19000000000005</v>
      </c>
      <c r="AC72" s="67">
        <v>0</v>
      </c>
      <c r="AD72" s="67">
        <v>-1751.94</v>
      </c>
      <c r="AE72" s="67">
        <v>0</v>
      </c>
      <c r="AF72" s="67">
        <v>0</v>
      </c>
      <c r="AG72" s="67">
        <v>0</v>
      </c>
      <c r="AH72" s="67">
        <v>0</v>
      </c>
      <c r="AI72" s="67">
        <v>0</v>
      </c>
      <c r="AJ72" s="67">
        <v>0</v>
      </c>
      <c r="AK72" s="69"/>
      <c r="AL72" s="69">
        <f t="shared" ref="AL72:AL75" si="1">SUM(D72:AK72)</f>
        <v>-984766.52</v>
      </c>
      <c r="AM72" s="70"/>
    </row>
    <row r="73" spans="2:39" x14ac:dyDescent="0.2">
      <c r="B73" s="65"/>
      <c r="C73" s="66" t="s">
        <v>163</v>
      </c>
      <c r="D73" s="67">
        <v>-647722.36</v>
      </c>
      <c r="E73" s="67">
        <v>192.68</v>
      </c>
      <c r="F73" s="67">
        <v>0</v>
      </c>
      <c r="G73" s="67">
        <v>0</v>
      </c>
      <c r="H73" s="68">
        <v>-6591.5</v>
      </c>
      <c r="I73" s="67">
        <v>0</v>
      </c>
      <c r="J73" s="67">
        <v>-21823.03</v>
      </c>
      <c r="K73" s="67">
        <v>0</v>
      </c>
      <c r="L73" s="67">
        <v>-28285.180000000004</v>
      </c>
      <c r="M73" s="67">
        <v>0</v>
      </c>
      <c r="N73" s="67">
        <v>0</v>
      </c>
      <c r="O73" s="67">
        <v>0</v>
      </c>
      <c r="P73" s="67">
        <v>-14137.67</v>
      </c>
      <c r="Q73" s="67">
        <v>-24210.87</v>
      </c>
      <c r="R73" s="67">
        <v>0</v>
      </c>
      <c r="S73" s="67">
        <v>-21823.03</v>
      </c>
      <c r="T73" s="67">
        <v>0</v>
      </c>
      <c r="U73" s="67">
        <v>0</v>
      </c>
      <c r="V73" s="67">
        <v>0</v>
      </c>
      <c r="W73" s="67">
        <v>0</v>
      </c>
      <c r="X73" s="68">
        <v>0</v>
      </c>
      <c r="Y73" s="67">
        <v>0</v>
      </c>
      <c r="Z73" s="67">
        <v>0</v>
      </c>
      <c r="AA73" s="67">
        <v>0</v>
      </c>
      <c r="AB73" s="67">
        <v>0</v>
      </c>
      <c r="AC73" s="67">
        <v>0</v>
      </c>
      <c r="AD73" s="67">
        <v>0</v>
      </c>
      <c r="AE73" s="67">
        <v>0</v>
      </c>
      <c r="AF73" s="67">
        <v>0</v>
      </c>
      <c r="AG73" s="67">
        <v>0</v>
      </c>
      <c r="AH73" s="67">
        <v>0</v>
      </c>
      <c r="AI73" s="67">
        <v>0</v>
      </c>
      <c r="AJ73" s="67">
        <v>0</v>
      </c>
      <c r="AK73" s="69"/>
      <c r="AL73" s="69">
        <f t="shared" si="1"/>
        <v>-764400.96000000008</v>
      </c>
      <c r="AM73" s="70"/>
    </row>
    <row r="74" spans="2:39" x14ac:dyDescent="0.2">
      <c r="B74" s="65"/>
      <c r="C74" s="66" t="s">
        <v>164</v>
      </c>
      <c r="D74" s="67">
        <v>0</v>
      </c>
      <c r="E74" s="67">
        <v>0</v>
      </c>
      <c r="F74" s="67">
        <v>-10972.25</v>
      </c>
      <c r="G74" s="67">
        <v>0</v>
      </c>
      <c r="H74" s="68">
        <v>0</v>
      </c>
      <c r="I74" s="67">
        <v>0</v>
      </c>
      <c r="J74" s="67">
        <v>0</v>
      </c>
      <c r="K74" s="67">
        <v>0</v>
      </c>
      <c r="L74" s="67">
        <v>0</v>
      </c>
      <c r="M74" s="67">
        <v>0</v>
      </c>
      <c r="N74" s="67">
        <v>0</v>
      </c>
      <c r="O74" s="67">
        <v>0</v>
      </c>
      <c r="P74" s="67">
        <v>0</v>
      </c>
      <c r="Q74" s="67">
        <v>0</v>
      </c>
      <c r="R74" s="67">
        <v>0</v>
      </c>
      <c r="S74" s="67">
        <v>0</v>
      </c>
      <c r="T74" s="67">
        <v>0</v>
      </c>
      <c r="U74" s="67">
        <v>0</v>
      </c>
      <c r="V74" s="67">
        <v>0</v>
      </c>
      <c r="W74" s="67">
        <v>0</v>
      </c>
      <c r="X74" s="68">
        <v>0</v>
      </c>
      <c r="Y74" s="67">
        <v>0</v>
      </c>
      <c r="Z74" s="67">
        <v>0</v>
      </c>
      <c r="AA74" s="67">
        <v>0</v>
      </c>
      <c r="AB74" s="67">
        <v>0</v>
      </c>
      <c r="AC74" s="67">
        <v>0</v>
      </c>
      <c r="AD74" s="67">
        <v>0</v>
      </c>
      <c r="AE74" s="67">
        <v>0</v>
      </c>
      <c r="AF74" s="67">
        <v>0</v>
      </c>
      <c r="AG74" s="67">
        <v>0</v>
      </c>
      <c r="AH74" s="67">
        <v>0</v>
      </c>
      <c r="AI74" s="67">
        <v>0</v>
      </c>
      <c r="AJ74" s="67">
        <v>0</v>
      </c>
      <c r="AK74" s="69"/>
      <c r="AL74" s="69">
        <f t="shared" si="1"/>
        <v>-10972.25</v>
      </c>
      <c r="AM74" s="70"/>
    </row>
    <row r="75" spans="2:39" x14ac:dyDescent="0.2">
      <c r="B75" s="65"/>
      <c r="C75" s="66" t="s">
        <v>165</v>
      </c>
      <c r="D75" s="67">
        <v>-10412.710000000001</v>
      </c>
      <c r="E75" s="67">
        <v>342.7</v>
      </c>
      <c r="F75" s="67">
        <v>0</v>
      </c>
      <c r="G75" s="67">
        <v>0</v>
      </c>
      <c r="H75" s="68">
        <v>0</v>
      </c>
      <c r="I75" s="67">
        <v>0</v>
      </c>
      <c r="J75" s="67">
        <v>-397.67999999999995</v>
      </c>
      <c r="K75" s="67">
        <v>0</v>
      </c>
      <c r="L75" s="67">
        <v>-441.23000000000008</v>
      </c>
      <c r="M75" s="67">
        <v>0</v>
      </c>
      <c r="N75" s="67">
        <v>0</v>
      </c>
      <c r="O75" s="67">
        <v>-9759.489999999998</v>
      </c>
      <c r="P75" s="67">
        <v>-220.78000000000003</v>
      </c>
      <c r="Q75" s="67">
        <v>-381.4799999999999</v>
      </c>
      <c r="R75" s="67">
        <v>0</v>
      </c>
      <c r="S75" s="67">
        <v>-397.67999999999995</v>
      </c>
      <c r="T75" s="67">
        <v>0</v>
      </c>
      <c r="U75" s="67">
        <v>0</v>
      </c>
      <c r="V75" s="67">
        <v>0</v>
      </c>
      <c r="W75" s="67">
        <v>0</v>
      </c>
      <c r="X75" s="68">
        <v>0</v>
      </c>
      <c r="Y75" s="67">
        <v>0</v>
      </c>
      <c r="Z75" s="67">
        <v>0</v>
      </c>
      <c r="AA75" s="67">
        <v>0</v>
      </c>
      <c r="AB75" s="67">
        <v>0</v>
      </c>
      <c r="AC75" s="67">
        <v>0</v>
      </c>
      <c r="AD75" s="67">
        <v>0</v>
      </c>
      <c r="AE75" s="67">
        <v>0</v>
      </c>
      <c r="AF75" s="67">
        <v>0</v>
      </c>
      <c r="AG75" s="67">
        <v>0</v>
      </c>
      <c r="AH75" s="67">
        <v>0</v>
      </c>
      <c r="AI75" s="67">
        <v>0</v>
      </c>
      <c r="AJ75" s="67">
        <v>0</v>
      </c>
      <c r="AK75" s="69"/>
      <c r="AL75" s="69">
        <f t="shared" si="1"/>
        <v>-21668.349999999995</v>
      </c>
      <c r="AM75" s="70"/>
    </row>
    <row r="76" spans="2:39" x14ac:dyDescent="0.2">
      <c r="B76" s="65"/>
      <c r="C76" s="66" t="s">
        <v>166</v>
      </c>
      <c r="D76" s="67">
        <v>0</v>
      </c>
      <c r="E76" s="67">
        <v>0</v>
      </c>
      <c r="F76" s="67">
        <v>-42147.69</v>
      </c>
      <c r="G76" s="67">
        <v>0</v>
      </c>
      <c r="H76" s="68">
        <v>0</v>
      </c>
      <c r="I76" s="67">
        <v>0</v>
      </c>
      <c r="J76" s="67">
        <v>0</v>
      </c>
      <c r="K76" s="67">
        <v>0</v>
      </c>
      <c r="L76" s="67">
        <v>0</v>
      </c>
      <c r="M76" s="67">
        <v>0</v>
      </c>
      <c r="N76" s="67">
        <v>0</v>
      </c>
      <c r="O76" s="67">
        <v>0</v>
      </c>
      <c r="P76" s="67">
        <v>0</v>
      </c>
      <c r="Q76" s="67">
        <v>0</v>
      </c>
      <c r="R76" s="67">
        <v>0</v>
      </c>
      <c r="S76" s="67">
        <v>0</v>
      </c>
      <c r="T76" s="67">
        <v>0</v>
      </c>
      <c r="U76" s="67">
        <v>0</v>
      </c>
      <c r="V76" s="67">
        <v>0</v>
      </c>
      <c r="W76" s="67">
        <v>0</v>
      </c>
      <c r="X76" s="68">
        <v>0</v>
      </c>
      <c r="Y76" s="67">
        <v>0</v>
      </c>
      <c r="Z76" s="67">
        <v>0</v>
      </c>
      <c r="AA76" s="67">
        <v>0</v>
      </c>
      <c r="AB76" s="67">
        <v>0</v>
      </c>
      <c r="AC76" s="67">
        <v>0</v>
      </c>
      <c r="AD76" s="67">
        <v>0</v>
      </c>
      <c r="AE76" s="67">
        <v>0</v>
      </c>
      <c r="AF76" s="67">
        <v>0</v>
      </c>
      <c r="AG76" s="67">
        <v>0</v>
      </c>
      <c r="AH76" s="67">
        <v>0</v>
      </c>
      <c r="AI76" s="67">
        <v>0</v>
      </c>
      <c r="AJ76" s="67">
        <v>0</v>
      </c>
      <c r="AK76" s="69"/>
      <c r="AL76" s="69">
        <f>SUM(D76:AK76)</f>
        <v>-42147.69</v>
      </c>
      <c r="AM76" s="70"/>
    </row>
    <row r="77" spans="2:39" x14ac:dyDescent="0.2">
      <c r="B77" s="65"/>
      <c r="C77" s="66" t="s">
        <v>167</v>
      </c>
      <c r="D77" s="67">
        <v>0</v>
      </c>
      <c r="E77" s="67">
        <v>0</v>
      </c>
      <c r="F77" s="67">
        <v>0</v>
      </c>
      <c r="G77" s="67">
        <v>0</v>
      </c>
      <c r="H77" s="68">
        <v>-92679.409999999989</v>
      </c>
      <c r="I77" s="67">
        <v>0</v>
      </c>
      <c r="J77" s="67">
        <v>0</v>
      </c>
      <c r="K77" s="67">
        <v>0</v>
      </c>
      <c r="L77" s="67">
        <v>-3966.77</v>
      </c>
      <c r="M77" s="67">
        <v>0</v>
      </c>
      <c r="N77" s="67">
        <v>0</v>
      </c>
      <c r="O77" s="67">
        <v>0</v>
      </c>
      <c r="P77" s="67">
        <v>-1982.52</v>
      </c>
      <c r="Q77" s="67">
        <v>0</v>
      </c>
      <c r="R77" s="67">
        <v>0</v>
      </c>
      <c r="S77" s="67">
        <v>0</v>
      </c>
      <c r="T77" s="67">
        <v>0</v>
      </c>
      <c r="U77" s="67">
        <v>0</v>
      </c>
      <c r="V77" s="67">
        <v>0</v>
      </c>
      <c r="W77" s="67">
        <v>0</v>
      </c>
      <c r="X77" s="68">
        <v>0</v>
      </c>
      <c r="Y77" s="67">
        <v>0</v>
      </c>
      <c r="Z77" s="67">
        <v>0</v>
      </c>
      <c r="AA77" s="67">
        <v>0</v>
      </c>
      <c r="AB77" s="67">
        <v>0</v>
      </c>
      <c r="AC77" s="67">
        <v>0</v>
      </c>
      <c r="AD77" s="67">
        <v>0</v>
      </c>
      <c r="AE77" s="67">
        <v>0</v>
      </c>
      <c r="AF77" s="67">
        <v>0</v>
      </c>
      <c r="AG77" s="67">
        <v>0</v>
      </c>
      <c r="AH77" s="67">
        <v>0</v>
      </c>
      <c r="AI77" s="67">
        <v>0</v>
      </c>
      <c r="AJ77" s="67">
        <v>0</v>
      </c>
      <c r="AK77" s="69"/>
      <c r="AL77" s="69">
        <f t="shared" ref="AL77:AL87" si="2">SUM(D77:AK77)</f>
        <v>-98628.7</v>
      </c>
      <c r="AM77" s="70"/>
    </row>
    <row r="78" spans="2:39" x14ac:dyDescent="0.2">
      <c r="B78" s="65"/>
      <c r="C78" s="66" t="s">
        <v>168</v>
      </c>
      <c r="D78" s="67">
        <v>0</v>
      </c>
      <c r="E78" s="67">
        <v>0</v>
      </c>
      <c r="F78" s="67">
        <v>0</v>
      </c>
      <c r="G78" s="67">
        <v>0</v>
      </c>
      <c r="H78" s="68">
        <v>0</v>
      </c>
      <c r="I78" s="67">
        <v>0</v>
      </c>
      <c r="J78" s="67">
        <v>0</v>
      </c>
      <c r="K78" s="67">
        <v>0</v>
      </c>
      <c r="L78" s="67">
        <v>0</v>
      </c>
      <c r="M78" s="67">
        <v>0</v>
      </c>
      <c r="N78" s="67">
        <v>0</v>
      </c>
      <c r="O78" s="67">
        <v>0</v>
      </c>
      <c r="P78" s="67">
        <v>0</v>
      </c>
      <c r="Q78" s="67">
        <v>0</v>
      </c>
      <c r="R78" s="67">
        <v>0</v>
      </c>
      <c r="S78" s="67">
        <v>0</v>
      </c>
      <c r="T78" s="67">
        <v>0</v>
      </c>
      <c r="U78" s="67">
        <v>0</v>
      </c>
      <c r="V78" s="67">
        <v>0</v>
      </c>
      <c r="W78" s="67">
        <v>0</v>
      </c>
      <c r="X78" s="68">
        <v>0</v>
      </c>
      <c r="Y78" s="67">
        <v>0</v>
      </c>
      <c r="Z78" s="67">
        <v>0</v>
      </c>
      <c r="AA78" s="67">
        <v>0</v>
      </c>
      <c r="AB78" s="67">
        <v>0</v>
      </c>
      <c r="AC78" s="67">
        <v>0</v>
      </c>
      <c r="AD78" s="67">
        <v>0</v>
      </c>
      <c r="AE78" s="67">
        <v>0</v>
      </c>
      <c r="AF78" s="67">
        <v>0</v>
      </c>
      <c r="AG78" s="67">
        <v>0</v>
      </c>
      <c r="AH78" s="67">
        <v>0</v>
      </c>
      <c r="AI78" s="67">
        <v>0</v>
      </c>
      <c r="AJ78" s="67">
        <v>0</v>
      </c>
      <c r="AK78" s="69"/>
      <c r="AL78" s="69">
        <f t="shared" si="2"/>
        <v>0</v>
      </c>
      <c r="AM78" s="70"/>
    </row>
    <row r="79" spans="2:39" x14ac:dyDescent="0.2">
      <c r="B79" s="65"/>
      <c r="C79" s="66" t="s">
        <v>169</v>
      </c>
      <c r="D79" s="67">
        <v>0</v>
      </c>
      <c r="E79" s="67">
        <v>426374.91</v>
      </c>
      <c r="F79" s="67">
        <v>0</v>
      </c>
      <c r="G79" s="67">
        <v>-21404689.02</v>
      </c>
      <c r="H79" s="68">
        <v>-7455.74</v>
      </c>
      <c r="I79" s="67">
        <v>0</v>
      </c>
      <c r="J79" s="67">
        <v>-874252.31</v>
      </c>
      <c r="K79" s="67">
        <v>0</v>
      </c>
      <c r="L79" s="67">
        <v>-683160.86</v>
      </c>
      <c r="M79" s="67">
        <v>0</v>
      </c>
      <c r="N79" s="67">
        <v>0</v>
      </c>
      <c r="O79" s="67">
        <v>-87587.680000000008</v>
      </c>
      <c r="P79" s="67">
        <v>-459048.71000000008</v>
      </c>
      <c r="Q79" s="67">
        <v>-768504.61</v>
      </c>
      <c r="R79" s="67">
        <v>0</v>
      </c>
      <c r="S79" s="67">
        <v>-870848.48</v>
      </c>
      <c r="T79" s="67">
        <v>0</v>
      </c>
      <c r="U79" s="67">
        <v>0</v>
      </c>
      <c r="V79" s="67">
        <v>0</v>
      </c>
      <c r="W79" s="67">
        <v>0</v>
      </c>
      <c r="X79" s="68">
        <v>0</v>
      </c>
      <c r="Y79" s="67">
        <v>0</v>
      </c>
      <c r="Z79" s="67">
        <v>0</v>
      </c>
      <c r="AA79" s="67">
        <v>0</v>
      </c>
      <c r="AB79" s="67">
        <v>0</v>
      </c>
      <c r="AC79" s="67">
        <v>0</v>
      </c>
      <c r="AD79" s="67">
        <v>0</v>
      </c>
      <c r="AE79" s="67">
        <v>0</v>
      </c>
      <c r="AF79" s="67">
        <v>0</v>
      </c>
      <c r="AG79" s="67">
        <v>0</v>
      </c>
      <c r="AH79" s="67">
        <v>0</v>
      </c>
      <c r="AI79" s="67">
        <v>0</v>
      </c>
      <c r="AJ79" s="67">
        <v>0</v>
      </c>
      <c r="AK79" s="69"/>
      <c r="AL79" s="69">
        <f t="shared" si="2"/>
        <v>-24729172.499999996</v>
      </c>
      <c r="AM79" s="70"/>
    </row>
    <row r="80" spans="2:39" x14ac:dyDescent="0.2">
      <c r="B80" s="65"/>
      <c r="C80" s="66" t="s">
        <v>170</v>
      </c>
      <c r="D80" s="67">
        <v>0</v>
      </c>
      <c r="E80" s="67">
        <v>84631.49</v>
      </c>
      <c r="F80" s="67">
        <v>0</v>
      </c>
      <c r="G80" s="67">
        <v>-3083922.4600000004</v>
      </c>
      <c r="H80" s="68">
        <v>-193347.25999999998</v>
      </c>
      <c r="I80" s="67">
        <v>0</v>
      </c>
      <c r="J80" s="67">
        <v>-65335.26999999999</v>
      </c>
      <c r="K80" s="67">
        <v>0</v>
      </c>
      <c r="L80" s="67">
        <v>-11575.55</v>
      </c>
      <c r="M80" s="67">
        <v>0</v>
      </c>
      <c r="N80" s="67">
        <v>0</v>
      </c>
      <c r="O80" s="67">
        <v>0</v>
      </c>
      <c r="P80" s="67">
        <v>-70102.890000000014</v>
      </c>
      <c r="Q80" s="67">
        <v>-114058.67999999998</v>
      </c>
      <c r="R80" s="67">
        <v>0</v>
      </c>
      <c r="S80" s="67">
        <v>-224700.86000000007</v>
      </c>
      <c r="T80" s="67">
        <v>0</v>
      </c>
      <c r="U80" s="67">
        <v>0</v>
      </c>
      <c r="V80" s="67">
        <v>0</v>
      </c>
      <c r="W80" s="67">
        <v>0</v>
      </c>
      <c r="X80" s="68">
        <v>0</v>
      </c>
      <c r="Y80" s="67">
        <v>0</v>
      </c>
      <c r="Z80" s="67">
        <v>0</v>
      </c>
      <c r="AA80" s="67">
        <v>0</v>
      </c>
      <c r="AB80" s="67">
        <v>0</v>
      </c>
      <c r="AC80" s="67">
        <v>0</v>
      </c>
      <c r="AD80" s="67">
        <v>0</v>
      </c>
      <c r="AE80" s="67">
        <v>0</v>
      </c>
      <c r="AF80" s="67">
        <v>0</v>
      </c>
      <c r="AG80" s="67">
        <v>0</v>
      </c>
      <c r="AH80" s="67">
        <v>0</v>
      </c>
      <c r="AI80" s="67">
        <v>0</v>
      </c>
      <c r="AJ80" s="67">
        <v>0</v>
      </c>
      <c r="AK80" s="69"/>
      <c r="AL80" s="69">
        <f t="shared" si="2"/>
        <v>-3678411.48</v>
      </c>
      <c r="AM80" s="70"/>
    </row>
    <row r="81" spans="1:39" x14ac:dyDescent="0.2">
      <c r="B81" s="65"/>
      <c r="C81" s="66" t="s">
        <v>171</v>
      </c>
      <c r="D81" s="67">
        <v>0</v>
      </c>
      <c r="E81" s="67">
        <v>0</v>
      </c>
      <c r="F81" s="67">
        <v>0</v>
      </c>
      <c r="G81" s="67">
        <v>0</v>
      </c>
      <c r="H81" s="68">
        <v>-6861.95</v>
      </c>
      <c r="I81" s="67">
        <v>0</v>
      </c>
      <c r="J81" s="67">
        <v>0</v>
      </c>
      <c r="K81" s="67">
        <v>0</v>
      </c>
      <c r="L81" s="67">
        <v>-293.72000000000003</v>
      </c>
      <c r="M81" s="67">
        <v>0</v>
      </c>
      <c r="N81" s="67">
        <v>0</v>
      </c>
      <c r="O81" s="67">
        <v>0</v>
      </c>
      <c r="P81" s="67">
        <v>-146.87</v>
      </c>
      <c r="Q81" s="67">
        <v>0</v>
      </c>
      <c r="R81" s="67">
        <v>0</v>
      </c>
      <c r="S81" s="67">
        <v>0</v>
      </c>
      <c r="T81" s="67">
        <v>0</v>
      </c>
      <c r="U81" s="67">
        <v>0</v>
      </c>
      <c r="V81" s="67">
        <v>0</v>
      </c>
      <c r="W81" s="67">
        <v>0</v>
      </c>
      <c r="X81" s="68">
        <v>0</v>
      </c>
      <c r="Y81" s="67">
        <v>0</v>
      </c>
      <c r="Z81" s="67">
        <v>0</v>
      </c>
      <c r="AA81" s="67">
        <v>0</v>
      </c>
      <c r="AB81" s="67">
        <v>0</v>
      </c>
      <c r="AC81" s="67">
        <v>0</v>
      </c>
      <c r="AD81" s="67">
        <v>0</v>
      </c>
      <c r="AE81" s="67">
        <v>0</v>
      </c>
      <c r="AF81" s="67">
        <v>0</v>
      </c>
      <c r="AG81" s="67">
        <v>0</v>
      </c>
      <c r="AH81" s="67">
        <v>0</v>
      </c>
      <c r="AI81" s="67">
        <v>0</v>
      </c>
      <c r="AJ81" s="67">
        <v>0</v>
      </c>
      <c r="AK81" s="69"/>
      <c r="AL81" s="69">
        <f t="shared" si="2"/>
        <v>-7302.54</v>
      </c>
      <c r="AM81" s="70"/>
    </row>
    <row r="82" spans="1:39" x14ac:dyDescent="0.2">
      <c r="B82" s="65"/>
      <c r="C82" s="66" t="s">
        <v>172</v>
      </c>
      <c r="D82" s="67">
        <v>0</v>
      </c>
      <c r="E82" s="67">
        <v>0</v>
      </c>
      <c r="F82" s="67">
        <v>0</v>
      </c>
      <c r="G82" s="67">
        <v>0</v>
      </c>
      <c r="H82" s="68">
        <v>0</v>
      </c>
      <c r="I82" s="67">
        <v>0</v>
      </c>
      <c r="J82" s="67">
        <v>0</v>
      </c>
      <c r="K82" s="67">
        <v>0</v>
      </c>
      <c r="L82" s="67">
        <v>0</v>
      </c>
      <c r="M82" s="67">
        <v>0</v>
      </c>
      <c r="N82" s="67">
        <v>0</v>
      </c>
      <c r="O82" s="67">
        <v>0</v>
      </c>
      <c r="P82" s="67">
        <v>0</v>
      </c>
      <c r="Q82" s="67">
        <v>0</v>
      </c>
      <c r="R82" s="67">
        <v>0</v>
      </c>
      <c r="S82" s="67">
        <v>0</v>
      </c>
      <c r="T82" s="67">
        <v>0</v>
      </c>
      <c r="U82" s="67">
        <v>0</v>
      </c>
      <c r="V82" s="67">
        <v>0</v>
      </c>
      <c r="W82" s="67">
        <v>0</v>
      </c>
      <c r="X82" s="68">
        <v>0</v>
      </c>
      <c r="Y82" s="67">
        <v>0</v>
      </c>
      <c r="Z82" s="67">
        <v>-119700</v>
      </c>
      <c r="AA82" s="67">
        <v>0</v>
      </c>
      <c r="AB82" s="67">
        <v>0</v>
      </c>
      <c r="AC82" s="67">
        <v>0</v>
      </c>
      <c r="AD82" s="67">
        <v>0</v>
      </c>
      <c r="AE82" s="67">
        <v>0</v>
      </c>
      <c r="AF82" s="67">
        <v>0</v>
      </c>
      <c r="AG82" s="67">
        <v>0</v>
      </c>
      <c r="AH82" s="67">
        <v>0</v>
      </c>
      <c r="AI82" s="67">
        <v>0</v>
      </c>
      <c r="AJ82" s="67">
        <v>0</v>
      </c>
      <c r="AK82" s="69"/>
      <c r="AL82" s="69">
        <f t="shared" si="2"/>
        <v>-119700</v>
      </c>
      <c r="AM82" s="70"/>
    </row>
    <row r="83" spans="1:39" x14ac:dyDescent="0.2">
      <c r="B83" s="65"/>
      <c r="C83" s="66" t="s">
        <v>173</v>
      </c>
      <c r="D83" s="67">
        <v>0</v>
      </c>
      <c r="E83" s="67">
        <v>0</v>
      </c>
      <c r="F83" s="67">
        <v>0</v>
      </c>
      <c r="G83" s="67">
        <v>0</v>
      </c>
      <c r="H83" s="68">
        <v>0</v>
      </c>
      <c r="I83" s="67">
        <v>0</v>
      </c>
      <c r="J83" s="67">
        <v>0</v>
      </c>
      <c r="K83" s="67">
        <v>0</v>
      </c>
      <c r="L83" s="67">
        <v>0</v>
      </c>
      <c r="M83" s="67">
        <v>0</v>
      </c>
      <c r="N83" s="67">
        <v>0</v>
      </c>
      <c r="O83" s="67">
        <v>0</v>
      </c>
      <c r="P83" s="67">
        <v>0</v>
      </c>
      <c r="Q83" s="67">
        <v>0</v>
      </c>
      <c r="R83" s="67">
        <v>0</v>
      </c>
      <c r="S83" s="67">
        <v>0</v>
      </c>
      <c r="T83" s="67">
        <v>0</v>
      </c>
      <c r="U83" s="67">
        <v>0</v>
      </c>
      <c r="V83" s="67">
        <v>0</v>
      </c>
      <c r="W83" s="67">
        <v>0</v>
      </c>
      <c r="X83" s="68">
        <v>0</v>
      </c>
      <c r="Y83" s="67">
        <v>0</v>
      </c>
      <c r="Z83" s="67">
        <v>0</v>
      </c>
      <c r="AA83" s="67">
        <v>0</v>
      </c>
      <c r="AB83" s="67">
        <v>0</v>
      </c>
      <c r="AC83" s="67">
        <v>0</v>
      </c>
      <c r="AD83" s="67">
        <v>0</v>
      </c>
      <c r="AE83" s="67">
        <v>0</v>
      </c>
      <c r="AF83" s="67">
        <v>0</v>
      </c>
      <c r="AG83" s="67">
        <v>0</v>
      </c>
      <c r="AH83" s="67">
        <v>0</v>
      </c>
      <c r="AI83" s="67">
        <v>0</v>
      </c>
      <c r="AJ83" s="67">
        <v>0</v>
      </c>
      <c r="AK83" s="69"/>
      <c r="AL83" s="69">
        <f t="shared" si="2"/>
        <v>0</v>
      </c>
      <c r="AM83" s="70"/>
    </row>
    <row r="84" spans="1:39" x14ac:dyDescent="0.2">
      <c r="B84" s="65"/>
      <c r="C84" s="66" t="s">
        <v>174</v>
      </c>
      <c r="D84" s="67">
        <v>0</v>
      </c>
      <c r="E84" s="67">
        <v>0</v>
      </c>
      <c r="F84" s="67">
        <v>0</v>
      </c>
      <c r="G84" s="67">
        <v>0</v>
      </c>
      <c r="H84" s="68">
        <v>-15855.95</v>
      </c>
      <c r="I84" s="67">
        <v>0</v>
      </c>
      <c r="J84" s="67">
        <v>0</v>
      </c>
      <c r="K84" s="67">
        <v>0</v>
      </c>
      <c r="L84" s="67">
        <v>-677.6400000000001</v>
      </c>
      <c r="M84" s="67">
        <v>0</v>
      </c>
      <c r="N84" s="67">
        <v>0</v>
      </c>
      <c r="O84" s="67">
        <v>0</v>
      </c>
      <c r="P84" s="67">
        <v>-334.03</v>
      </c>
      <c r="Q84" s="67">
        <v>0</v>
      </c>
      <c r="R84" s="67">
        <v>0</v>
      </c>
      <c r="S84" s="67">
        <v>0</v>
      </c>
      <c r="T84" s="67">
        <v>0</v>
      </c>
      <c r="U84" s="67">
        <v>0</v>
      </c>
      <c r="V84" s="67">
        <v>0</v>
      </c>
      <c r="W84" s="67">
        <v>0</v>
      </c>
      <c r="X84" s="68">
        <v>0</v>
      </c>
      <c r="Y84" s="67">
        <v>0</v>
      </c>
      <c r="Z84" s="67">
        <v>0</v>
      </c>
      <c r="AA84" s="67">
        <v>0</v>
      </c>
      <c r="AB84" s="67">
        <v>0</v>
      </c>
      <c r="AC84" s="67">
        <v>0</v>
      </c>
      <c r="AD84" s="67">
        <v>0</v>
      </c>
      <c r="AE84" s="67">
        <v>0</v>
      </c>
      <c r="AF84" s="67">
        <v>0</v>
      </c>
      <c r="AG84" s="67">
        <v>0</v>
      </c>
      <c r="AH84" s="67">
        <v>0</v>
      </c>
      <c r="AI84" s="67">
        <v>0</v>
      </c>
      <c r="AJ84" s="67">
        <v>0</v>
      </c>
      <c r="AK84" s="69"/>
      <c r="AL84" s="69">
        <f t="shared" si="2"/>
        <v>-16867.62</v>
      </c>
      <c r="AM84" s="70"/>
    </row>
    <row r="85" spans="1:39" x14ac:dyDescent="0.2">
      <c r="B85" s="65"/>
      <c r="C85" s="66" t="s">
        <v>175</v>
      </c>
      <c r="D85" s="67">
        <v>-45434.710000000006</v>
      </c>
      <c r="E85" s="67">
        <v>1506.7900000000002</v>
      </c>
      <c r="F85" s="67">
        <v>0</v>
      </c>
      <c r="G85" s="67">
        <v>0</v>
      </c>
      <c r="H85" s="68">
        <v>0</v>
      </c>
      <c r="I85" s="67">
        <v>0</v>
      </c>
      <c r="J85" s="67">
        <v>0</v>
      </c>
      <c r="K85" s="67">
        <v>0</v>
      </c>
      <c r="L85" s="67">
        <v>-1944.8200000000002</v>
      </c>
      <c r="M85" s="67">
        <v>0</v>
      </c>
      <c r="N85" s="67">
        <v>0</v>
      </c>
      <c r="O85" s="67">
        <v>-39160.30000000001</v>
      </c>
      <c r="P85" s="67">
        <v>-972.54000000000019</v>
      </c>
      <c r="Q85" s="67">
        <v>0</v>
      </c>
      <c r="R85" s="67">
        <v>0</v>
      </c>
      <c r="S85" s="67">
        <v>0</v>
      </c>
      <c r="T85" s="67">
        <v>0</v>
      </c>
      <c r="U85" s="67">
        <v>0</v>
      </c>
      <c r="V85" s="67">
        <v>0</v>
      </c>
      <c r="W85" s="67">
        <v>0</v>
      </c>
      <c r="X85" s="68">
        <v>0</v>
      </c>
      <c r="Y85" s="67">
        <v>0</v>
      </c>
      <c r="Z85" s="67">
        <v>0</v>
      </c>
      <c r="AA85" s="67">
        <v>0</v>
      </c>
      <c r="AB85" s="67">
        <v>0</v>
      </c>
      <c r="AC85" s="67">
        <v>0</v>
      </c>
      <c r="AD85" s="67">
        <v>0</v>
      </c>
      <c r="AE85" s="67">
        <v>0</v>
      </c>
      <c r="AF85" s="67">
        <v>0</v>
      </c>
      <c r="AG85" s="67">
        <v>0</v>
      </c>
      <c r="AH85" s="67">
        <v>0</v>
      </c>
      <c r="AI85" s="67">
        <v>0</v>
      </c>
      <c r="AJ85" s="67">
        <v>0</v>
      </c>
      <c r="AK85" s="69"/>
      <c r="AL85" s="69">
        <f t="shared" si="2"/>
        <v>-86005.58</v>
      </c>
      <c r="AM85" s="70"/>
    </row>
    <row r="86" spans="1:39" s="72" customFormat="1" x14ac:dyDescent="0.2">
      <c r="A86" s="32"/>
      <c r="B86" s="65"/>
      <c r="C86" s="66" t="s">
        <v>176</v>
      </c>
      <c r="D86" s="67">
        <v>0</v>
      </c>
      <c r="E86" s="67">
        <v>0</v>
      </c>
      <c r="F86" s="67">
        <v>0</v>
      </c>
      <c r="G86" s="67">
        <v>0</v>
      </c>
      <c r="H86" s="68">
        <v>-1587.38</v>
      </c>
      <c r="I86" s="67">
        <v>0</v>
      </c>
      <c r="J86" s="67">
        <v>0</v>
      </c>
      <c r="K86" s="67">
        <v>0</v>
      </c>
      <c r="L86" s="67">
        <v>-67.900000000000006</v>
      </c>
      <c r="M86" s="67">
        <v>0</v>
      </c>
      <c r="N86" s="67">
        <v>0</v>
      </c>
      <c r="O86" s="67">
        <v>0</v>
      </c>
      <c r="P86" s="67">
        <v>-33.51</v>
      </c>
      <c r="Q86" s="67">
        <v>0</v>
      </c>
      <c r="R86" s="67">
        <v>0</v>
      </c>
      <c r="S86" s="67">
        <v>0</v>
      </c>
      <c r="T86" s="67">
        <v>0</v>
      </c>
      <c r="U86" s="67">
        <v>0</v>
      </c>
      <c r="V86" s="67">
        <v>0</v>
      </c>
      <c r="W86" s="67">
        <v>0</v>
      </c>
      <c r="X86" s="68">
        <v>0</v>
      </c>
      <c r="Y86" s="67">
        <v>0</v>
      </c>
      <c r="Z86" s="67">
        <v>0</v>
      </c>
      <c r="AA86" s="67">
        <v>0</v>
      </c>
      <c r="AB86" s="67">
        <v>0</v>
      </c>
      <c r="AC86" s="67">
        <v>0</v>
      </c>
      <c r="AD86" s="67">
        <v>0</v>
      </c>
      <c r="AE86" s="67">
        <v>0</v>
      </c>
      <c r="AF86" s="67">
        <v>0</v>
      </c>
      <c r="AG86" s="67">
        <v>0</v>
      </c>
      <c r="AH86" s="67">
        <v>0</v>
      </c>
      <c r="AI86" s="67">
        <v>0</v>
      </c>
      <c r="AJ86" s="67">
        <v>0</v>
      </c>
      <c r="AK86" s="69"/>
      <c r="AL86" s="69">
        <f t="shared" si="2"/>
        <v>-1688.7900000000002</v>
      </c>
      <c r="AM86" s="70"/>
    </row>
    <row r="87" spans="1:39" x14ac:dyDescent="0.2">
      <c r="B87" s="65"/>
      <c r="C87" s="66" t="s">
        <v>177</v>
      </c>
      <c r="D87" s="67">
        <v>0</v>
      </c>
      <c r="E87" s="67">
        <v>0</v>
      </c>
      <c r="F87" s="67">
        <v>-3031461.43</v>
      </c>
      <c r="G87" s="67">
        <v>0</v>
      </c>
      <c r="H87" s="68">
        <v>0</v>
      </c>
      <c r="I87" s="67">
        <v>0</v>
      </c>
      <c r="J87" s="67">
        <v>0</v>
      </c>
      <c r="K87" s="67">
        <v>0</v>
      </c>
      <c r="L87" s="67">
        <v>0</v>
      </c>
      <c r="M87" s="67">
        <v>0</v>
      </c>
      <c r="N87" s="67">
        <v>0</v>
      </c>
      <c r="O87" s="67">
        <v>0</v>
      </c>
      <c r="P87" s="67">
        <v>0</v>
      </c>
      <c r="Q87" s="67">
        <v>0</v>
      </c>
      <c r="R87" s="67">
        <v>0</v>
      </c>
      <c r="S87" s="67">
        <v>0</v>
      </c>
      <c r="T87" s="67">
        <v>0</v>
      </c>
      <c r="U87" s="67">
        <v>0</v>
      </c>
      <c r="V87" s="67">
        <v>0</v>
      </c>
      <c r="W87" s="67">
        <v>0</v>
      </c>
      <c r="X87" s="68">
        <v>0</v>
      </c>
      <c r="Y87" s="67">
        <v>0</v>
      </c>
      <c r="Z87" s="67">
        <v>0</v>
      </c>
      <c r="AA87" s="67">
        <v>0</v>
      </c>
      <c r="AB87" s="67">
        <v>0</v>
      </c>
      <c r="AC87" s="67">
        <v>0</v>
      </c>
      <c r="AD87" s="67">
        <v>0</v>
      </c>
      <c r="AE87" s="67">
        <v>0</v>
      </c>
      <c r="AF87" s="67">
        <v>0</v>
      </c>
      <c r="AG87" s="67">
        <v>0</v>
      </c>
      <c r="AH87" s="67">
        <v>0</v>
      </c>
      <c r="AI87" s="67">
        <v>0</v>
      </c>
      <c r="AJ87" s="67">
        <v>0</v>
      </c>
      <c r="AK87" s="69"/>
      <c r="AL87" s="69">
        <f t="shared" si="2"/>
        <v>-3031461.43</v>
      </c>
      <c r="AM87" s="70"/>
    </row>
    <row r="88" spans="1:39" x14ac:dyDescent="0.2">
      <c r="B88" s="65"/>
      <c r="C88" s="65"/>
      <c r="D88" s="73"/>
      <c r="E88" s="73"/>
      <c r="F88" s="73"/>
      <c r="G88" s="73"/>
      <c r="H88" s="74"/>
      <c r="I88" s="73"/>
      <c r="J88" s="73"/>
      <c r="K88" s="73"/>
      <c r="L88" s="73"/>
      <c r="M88" s="73"/>
      <c r="N88" s="73"/>
      <c r="O88" s="73"/>
      <c r="P88" s="73"/>
      <c r="Q88" s="73"/>
      <c r="R88" s="73"/>
      <c r="S88" s="73"/>
      <c r="T88" s="73"/>
      <c r="U88" s="73"/>
      <c r="V88" s="73"/>
      <c r="W88" s="73"/>
      <c r="X88" s="74"/>
      <c r="Y88" s="73"/>
      <c r="Z88" s="73"/>
      <c r="AA88" s="73"/>
      <c r="AB88" s="73"/>
      <c r="AC88" s="73"/>
      <c r="AD88" s="73"/>
      <c r="AE88" s="73"/>
      <c r="AF88" s="73"/>
      <c r="AG88" s="73"/>
      <c r="AH88" s="73"/>
      <c r="AI88" s="73"/>
      <c r="AJ88" s="73"/>
      <c r="AL88" s="75"/>
      <c r="AM88" s="70"/>
    </row>
    <row r="89" spans="1:39" x14ac:dyDescent="0.2">
      <c r="B89" s="65"/>
      <c r="C89" s="76" t="s">
        <v>178</v>
      </c>
      <c r="D89" s="67">
        <v>8876.9299999999348</v>
      </c>
      <c r="E89" s="67">
        <v>0</v>
      </c>
      <c r="F89" s="67">
        <v>-338127</v>
      </c>
      <c r="G89" s="67">
        <v>-419029.12999999983</v>
      </c>
      <c r="H89" s="68">
        <v>1346695.2700000007</v>
      </c>
      <c r="I89" s="67">
        <v>-166086.61000000004</v>
      </c>
      <c r="J89" s="67">
        <v>-2.9103830456733704E-11</v>
      </c>
      <c r="K89" s="67">
        <v>-5213.0199999999895</v>
      </c>
      <c r="L89" s="67">
        <v>3740.3199999999779</v>
      </c>
      <c r="M89" s="67">
        <v>-22059.659999999996</v>
      </c>
      <c r="N89" s="67">
        <v>1.1641532182693481E-10</v>
      </c>
      <c r="O89" s="67">
        <v>16010.199999999995</v>
      </c>
      <c r="P89" s="67">
        <v>34689.88999999997</v>
      </c>
      <c r="Q89" s="67">
        <v>0</v>
      </c>
      <c r="R89" s="67">
        <v>-10634.380000000005</v>
      </c>
      <c r="S89" s="67">
        <v>2.9103830456733704E-11</v>
      </c>
      <c r="T89" s="67">
        <v>-4894.3400000000256</v>
      </c>
      <c r="U89" s="67">
        <v>-139.0899999999674</v>
      </c>
      <c r="V89" s="67">
        <v>212.35999999999984</v>
      </c>
      <c r="W89" s="67">
        <v>-11140.73</v>
      </c>
      <c r="X89" s="68">
        <v>9937.0599999999868</v>
      </c>
      <c r="Y89" s="67">
        <v>0</v>
      </c>
      <c r="Z89" s="67">
        <v>-208119.92999999993</v>
      </c>
      <c r="AA89" s="67">
        <v>0</v>
      </c>
      <c r="AB89" s="67">
        <v>0</v>
      </c>
      <c r="AC89" s="67">
        <v>-776135.52</v>
      </c>
      <c r="AD89" s="67">
        <v>0</v>
      </c>
      <c r="AE89" s="67">
        <v>0</v>
      </c>
      <c r="AF89" s="67">
        <v>0</v>
      </c>
      <c r="AG89" s="67">
        <v>0</v>
      </c>
      <c r="AH89" s="67">
        <v>0</v>
      </c>
      <c r="AI89" s="67">
        <v>0</v>
      </c>
      <c r="AJ89" s="67">
        <v>-226188.9</v>
      </c>
      <c r="AK89" s="77"/>
      <c r="AL89" s="69">
        <f>SUM(D89:AJ89)</f>
        <v>-767606.27999999921</v>
      </c>
      <c r="AM89" s="70"/>
    </row>
    <row r="90" spans="1:39" x14ac:dyDescent="0.2">
      <c r="B90" s="65"/>
      <c r="C90" s="65"/>
      <c r="D90" s="73"/>
      <c r="E90" s="73"/>
      <c r="F90" s="73"/>
      <c r="G90" s="73"/>
      <c r="H90" s="74"/>
      <c r="I90" s="73"/>
      <c r="J90" s="73"/>
      <c r="K90" s="73"/>
      <c r="L90" s="73"/>
      <c r="M90" s="73"/>
      <c r="N90" s="73"/>
      <c r="O90" s="73"/>
      <c r="P90" s="73"/>
      <c r="Q90" s="73"/>
      <c r="R90" s="73"/>
      <c r="S90" s="73"/>
      <c r="T90" s="73"/>
      <c r="U90" s="73"/>
      <c r="V90" s="73"/>
      <c r="W90" s="73"/>
      <c r="X90" s="74"/>
      <c r="Y90" s="73"/>
      <c r="Z90" s="73"/>
      <c r="AA90" s="73"/>
      <c r="AB90" s="73"/>
      <c r="AC90" s="73"/>
      <c r="AD90" s="73"/>
      <c r="AE90" s="73"/>
      <c r="AF90" s="73"/>
      <c r="AG90" s="73"/>
      <c r="AH90" s="73"/>
      <c r="AI90" s="73"/>
      <c r="AJ90" s="73"/>
      <c r="AL90" s="70"/>
      <c r="AM90" s="70"/>
    </row>
    <row r="91" spans="1:39" ht="13.5" thickBot="1" x14ac:dyDescent="0.25">
      <c r="B91" s="50"/>
      <c r="C91" s="138" t="s">
        <v>96</v>
      </c>
      <c r="D91" s="137">
        <f>SUM(D7:D89)</f>
        <v>-18984130.949999999</v>
      </c>
      <c r="E91" s="79">
        <f t="shared" ref="E91:AJ91" si="3">SUM(E7:E89)</f>
        <v>1404760.8900000001</v>
      </c>
      <c r="F91" s="79">
        <f t="shared" si="3"/>
        <v>-7948679.370000001</v>
      </c>
      <c r="G91" s="79">
        <f t="shared" si="3"/>
        <v>-30122504.199999999</v>
      </c>
      <c r="H91" s="79">
        <f t="shared" si="3"/>
        <v>-36047980.670000002</v>
      </c>
      <c r="I91" s="79">
        <f t="shared" si="3"/>
        <v>-7510824.9700000007</v>
      </c>
      <c r="J91" s="79">
        <f t="shared" si="3"/>
        <v>-1.1641532182693481E-10</v>
      </c>
      <c r="K91" s="79">
        <f t="shared" si="3"/>
        <v>-2803341.7399999998</v>
      </c>
      <c r="L91" s="79">
        <f t="shared" si="3"/>
        <v>3740.3200000014963</v>
      </c>
      <c r="M91" s="79">
        <f t="shared" si="3"/>
        <v>-4429513.26</v>
      </c>
      <c r="N91" s="79">
        <f t="shared" si="3"/>
        <v>-1.0986695997416973E-9</v>
      </c>
      <c r="O91" s="79">
        <f t="shared" si="3"/>
        <v>-396278.69999999984</v>
      </c>
      <c r="P91" s="79">
        <f t="shared" si="3"/>
        <v>-3228396.3800000008</v>
      </c>
      <c r="Q91" s="79">
        <f t="shared" si="3"/>
        <v>-1.6007106751203537E-10</v>
      </c>
      <c r="R91" s="79">
        <f t="shared" si="3"/>
        <v>-1906528.1599999997</v>
      </c>
      <c r="S91" s="79">
        <f t="shared" si="3"/>
        <v>9.8953023552894592E-10</v>
      </c>
      <c r="T91" s="79">
        <f t="shared" si="3"/>
        <v>-2958119.4000000004</v>
      </c>
      <c r="U91" s="79">
        <f t="shared" si="3"/>
        <v>-4541914.7499999991</v>
      </c>
      <c r="V91" s="79">
        <f t="shared" si="3"/>
        <v>-9122.11</v>
      </c>
      <c r="W91" s="79">
        <f t="shared" si="3"/>
        <v>-18238.45</v>
      </c>
      <c r="X91" s="79">
        <f t="shared" si="3"/>
        <v>-426083.62</v>
      </c>
      <c r="Y91" s="79">
        <f t="shared" si="3"/>
        <v>-36159.12000000001</v>
      </c>
      <c r="Z91" s="79">
        <f t="shared" si="3"/>
        <v>-732711.92999999993</v>
      </c>
      <c r="AA91" s="79">
        <f t="shared" si="3"/>
        <v>-698.0899999999998</v>
      </c>
      <c r="AB91" s="79">
        <f t="shared" si="3"/>
        <v>698.09</v>
      </c>
      <c r="AC91" s="79">
        <f t="shared" si="3"/>
        <v>-55772291.439999998</v>
      </c>
      <c r="AD91" s="79">
        <f t="shared" si="3"/>
        <v>-6014.24</v>
      </c>
      <c r="AE91" s="79">
        <f t="shared" si="3"/>
        <v>-465935.26000000007</v>
      </c>
      <c r="AF91" s="79">
        <f t="shared" si="3"/>
        <v>0</v>
      </c>
      <c r="AG91" s="79">
        <f t="shared" si="3"/>
        <v>0</v>
      </c>
      <c r="AH91" s="79">
        <f t="shared" si="3"/>
        <v>0</v>
      </c>
      <c r="AI91" s="79">
        <f t="shared" si="3"/>
        <v>0</v>
      </c>
      <c r="AJ91" s="79">
        <f t="shared" si="3"/>
        <v>-226188.9</v>
      </c>
      <c r="AK91" s="80"/>
      <c r="AL91" s="81">
        <f>SUM(AL7:AL89)</f>
        <v>-177162456.40999997</v>
      </c>
      <c r="AM91" s="82"/>
    </row>
    <row r="92" spans="1:39" s="88" customFormat="1" x14ac:dyDescent="0.2">
      <c r="A92" s="83"/>
      <c r="B92" s="84"/>
      <c r="C92" s="85"/>
      <c r="D92" s="86"/>
      <c r="E92" s="86"/>
      <c r="F92" s="86"/>
      <c r="G92" s="86"/>
      <c r="H92" s="86"/>
      <c r="I92" s="86"/>
      <c r="J92" s="86"/>
      <c r="K92" s="86"/>
      <c r="L92" s="86"/>
      <c r="M92" s="86"/>
      <c r="N92" s="86"/>
      <c r="O92" s="86"/>
      <c r="P92" s="86"/>
      <c r="Q92" s="86"/>
      <c r="R92" s="86"/>
      <c r="S92" s="86"/>
      <c r="T92" s="86"/>
      <c r="U92" s="86"/>
      <c r="V92" s="86"/>
      <c r="W92" s="86"/>
      <c r="X92" s="86"/>
      <c r="Y92" s="86"/>
      <c r="Z92" s="86"/>
      <c r="AA92" s="86"/>
      <c r="AB92" s="86"/>
      <c r="AC92" s="86"/>
      <c r="AD92" s="86"/>
      <c r="AE92" s="86"/>
      <c r="AF92" s="86"/>
      <c r="AG92" s="86"/>
      <c r="AH92" s="86"/>
      <c r="AI92" s="86"/>
      <c r="AJ92" s="86"/>
      <c r="AK92" s="87"/>
      <c r="AL92" s="125"/>
      <c r="AM92" s="125"/>
    </row>
    <row r="93" spans="1:39" x14ac:dyDescent="0.2">
      <c r="A93" s="51"/>
      <c r="B93" s="89" t="s">
        <v>5</v>
      </c>
      <c r="C93" s="90">
        <v>2025</v>
      </c>
      <c r="D93" s="73"/>
      <c r="E93" s="73"/>
      <c r="F93" s="73"/>
      <c r="G93" s="73"/>
      <c r="H93" s="74"/>
      <c r="I93" s="73"/>
      <c r="J93" s="73"/>
      <c r="K93" s="73"/>
      <c r="L93" s="73"/>
      <c r="M93" s="73"/>
      <c r="N93" s="73"/>
      <c r="O93" s="73"/>
      <c r="P93" s="73"/>
      <c r="Q93" s="73"/>
      <c r="R93" s="73"/>
      <c r="S93" s="73"/>
      <c r="T93" s="73"/>
      <c r="U93" s="73"/>
      <c r="V93" s="73"/>
      <c r="W93" s="73"/>
      <c r="X93" s="74"/>
      <c r="Y93" s="73"/>
      <c r="Z93" s="73"/>
      <c r="AA93" s="73"/>
      <c r="AB93" s="73"/>
      <c r="AC93" s="73"/>
      <c r="AD93" s="73"/>
      <c r="AE93" s="73"/>
      <c r="AF93" s="73"/>
      <c r="AG93" s="73"/>
      <c r="AH93" s="73"/>
      <c r="AI93" s="73"/>
      <c r="AJ93" s="73"/>
    </row>
    <row r="94" spans="1:39" x14ac:dyDescent="0.2">
      <c r="A94" s="51"/>
      <c r="B94" s="91" t="s">
        <v>24</v>
      </c>
      <c r="C94" s="92" t="s">
        <v>25</v>
      </c>
      <c r="D94" s="67">
        <v>109214.77999999998</v>
      </c>
      <c r="E94" s="67">
        <v>0</v>
      </c>
      <c r="F94" s="67">
        <v>0</v>
      </c>
      <c r="G94" s="67">
        <v>88623.75999999998</v>
      </c>
      <c r="H94" s="68">
        <v>248.81</v>
      </c>
      <c r="I94" s="67">
        <v>0</v>
      </c>
      <c r="J94" s="67">
        <v>21112.489999999998</v>
      </c>
      <c r="K94" s="67">
        <v>0</v>
      </c>
      <c r="L94" s="67">
        <v>34892.1</v>
      </c>
      <c r="M94" s="67">
        <v>0</v>
      </c>
      <c r="N94" s="67">
        <v>-50088.12</v>
      </c>
      <c r="O94" s="67">
        <v>-1047.5999999999997</v>
      </c>
      <c r="P94" s="67">
        <v>6589.4</v>
      </c>
      <c r="Q94" s="67">
        <v>-14812.1</v>
      </c>
      <c r="R94" s="67">
        <v>0</v>
      </c>
      <c r="S94" s="67">
        <v>19070.990000000002</v>
      </c>
      <c r="T94" s="67">
        <v>0</v>
      </c>
      <c r="U94" s="67">
        <v>0</v>
      </c>
      <c r="V94" s="67">
        <v>0</v>
      </c>
      <c r="W94" s="67">
        <v>0</v>
      </c>
      <c r="X94" s="68">
        <v>0</v>
      </c>
      <c r="Y94" s="67">
        <v>0</v>
      </c>
      <c r="Z94" s="67">
        <v>0</v>
      </c>
      <c r="AA94" s="67">
        <v>0</v>
      </c>
      <c r="AB94" s="67">
        <v>0</v>
      </c>
      <c r="AC94" s="93">
        <v>0</v>
      </c>
      <c r="AD94" s="93">
        <v>0</v>
      </c>
      <c r="AE94" s="67">
        <v>57009.47</v>
      </c>
      <c r="AF94" s="93">
        <v>0</v>
      </c>
      <c r="AG94" s="93">
        <v>0</v>
      </c>
      <c r="AH94" s="93">
        <v>0</v>
      </c>
      <c r="AI94" s="93">
        <v>0</v>
      </c>
      <c r="AJ94" s="67">
        <v>0</v>
      </c>
      <c r="AL94" s="94">
        <f>SUM(D94:AJ94)</f>
        <v>270813.98</v>
      </c>
      <c r="AM94" s="95"/>
    </row>
    <row r="95" spans="1:39" x14ac:dyDescent="0.2">
      <c r="A95" s="51"/>
      <c r="B95" s="91" t="s">
        <v>13</v>
      </c>
      <c r="C95" s="92" t="s">
        <v>26</v>
      </c>
      <c r="D95" s="67"/>
      <c r="E95" s="67"/>
      <c r="F95" s="67"/>
      <c r="G95" s="67"/>
      <c r="H95" s="68"/>
      <c r="I95" s="67"/>
      <c r="J95" s="67"/>
      <c r="K95" s="67"/>
      <c r="L95" s="67">
        <v>27865.413799999995</v>
      </c>
      <c r="M95" s="67"/>
      <c r="N95" s="67"/>
      <c r="O95" s="67"/>
      <c r="P95" s="67">
        <v>12445.075999999999</v>
      </c>
      <c r="Q95" s="67"/>
      <c r="R95" s="67"/>
      <c r="S95" s="67"/>
      <c r="T95" s="67"/>
      <c r="U95" s="67"/>
      <c r="V95" s="67"/>
      <c r="W95" s="67"/>
      <c r="X95" s="68"/>
      <c r="Y95" s="67"/>
      <c r="Z95" s="67"/>
      <c r="AA95" s="67"/>
      <c r="AB95" s="67"/>
      <c r="AC95" s="93">
        <v>3228022.42</v>
      </c>
      <c r="AD95" s="93"/>
      <c r="AE95" s="67"/>
      <c r="AF95" s="93"/>
      <c r="AG95" s="93"/>
      <c r="AH95" s="93"/>
      <c r="AI95" s="93"/>
      <c r="AJ95" s="67"/>
      <c r="AL95" s="94">
        <f>SUM(D95:AJ95)</f>
        <v>3268332.9098</v>
      </c>
      <c r="AM95" s="95"/>
    </row>
    <row r="96" spans="1:39" x14ac:dyDescent="0.2">
      <c r="A96" s="51"/>
      <c r="B96" s="91" t="s">
        <v>13</v>
      </c>
      <c r="C96" s="92" t="s">
        <v>27</v>
      </c>
      <c r="D96" s="67"/>
      <c r="E96" s="67"/>
      <c r="F96" s="67"/>
      <c r="G96" s="67"/>
      <c r="H96" s="68"/>
      <c r="I96" s="67"/>
      <c r="J96" s="67"/>
      <c r="K96" s="67"/>
      <c r="L96" s="67">
        <v>-453520.26951839996</v>
      </c>
      <c r="M96" s="67"/>
      <c r="N96" s="67">
        <v>-1116720</v>
      </c>
      <c r="O96" s="67"/>
      <c r="P96" s="67">
        <v>-226788.99263999992</v>
      </c>
      <c r="Q96" s="67"/>
      <c r="R96" s="67"/>
      <c r="S96" s="67"/>
      <c r="T96" s="67"/>
      <c r="U96" s="67"/>
      <c r="V96" s="67"/>
      <c r="W96" s="67"/>
      <c r="X96" s="68"/>
      <c r="Y96" s="67"/>
      <c r="Z96" s="67"/>
      <c r="AA96" s="67"/>
      <c r="AB96" s="67"/>
      <c r="AC96" s="93">
        <v>-12735407.177639998</v>
      </c>
      <c r="AD96" s="93"/>
      <c r="AE96" s="67"/>
      <c r="AF96" s="93"/>
      <c r="AG96" s="93"/>
      <c r="AH96" s="93"/>
      <c r="AI96" s="93"/>
      <c r="AJ96" s="67"/>
      <c r="AL96" s="94">
        <f>SUM(D96:AJ96)</f>
        <v>-14532436.439798398</v>
      </c>
      <c r="AM96" s="95"/>
    </row>
    <row r="97" spans="1:39" x14ac:dyDescent="0.2">
      <c r="A97" s="51"/>
      <c r="B97" s="91" t="s">
        <v>13</v>
      </c>
      <c r="C97" s="92" t="s">
        <v>28</v>
      </c>
      <c r="D97" s="67">
        <v>-2980288.5543499999</v>
      </c>
      <c r="E97" s="67"/>
      <c r="F97" s="67"/>
      <c r="G97" s="67">
        <v>-21013343.824224629</v>
      </c>
      <c r="H97" s="68"/>
      <c r="I97" s="67"/>
      <c r="J97" s="67"/>
      <c r="K97" s="67"/>
      <c r="L97" s="67">
        <v>0</v>
      </c>
      <c r="M97" s="67"/>
      <c r="N97" s="67"/>
      <c r="O97" s="67"/>
      <c r="P97" s="67">
        <v>-59854.983789599966</v>
      </c>
      <c r="Q97" s="67"/>
      <c r="R97" s="67"/>
      <c r="S97" s="67"/>
      <c r="T97" s="67"/>
      <c r="U97" s="67"/>
      <c r="V97" s="67"/>
      <c r="W97" s="67"/>
      <c r="X97" s="68"/>
      <c r="Y97" s="67"/>
      <c r="Z97" s="67"/>
      <c r="AA97" s="67"/>
      <c r="AB97" s="67"/>
      <c r="AC97" s="93">
        <v>-11381841.175574398</v>
      </c>
      <c r="AD97" s="93"/>
      <c r="AE97" s="67"/>
      <c r="AF97" s="93"/>
      <c r="AG97" s="93"/>
      <c r="AH97" s="93"/>
      <c r="AI97" s="93"/>
      <c r="AJ97" s="67"/>
      <c r="AL97" s="94">
        <f>SUM(D97:AJ97)</f>
        <v>-35435328.537938625</v>
      </c>
      <c r="AM97" s="95"/>
    </row>
    <row r="98" spans="1:39" x14ac:dyDescent="0.2">
      <c r="A98" s="72"/>
      <c r="B98" s="72"/>
      <c r="C98" s="72"/>
      <c r="D98" s="134"/>
      <c r="E98" s="134"/>
      <c r="F98" s="134"/>
      <c r="G98" s="134"/>
      <c r="H98" s="135"/>
      <c r="I98" s="134"/>
      <c r="J98" s="134"/>
      <c r="K98" s="134"/>
      <c r="L98" s="134"/>
      <c r="M98" s="134"/>
      <c r="N98" s="134"/>
      <c r="O98" s="134"/>
      <c r="P98" s="134"/>
      <c r="Q98" s="134"/>
      <c r="R98" s="134"/>
      <c r="S98" s="134"/>
      <c r="T98" s="134"/>
      <c r="U98" s="134"/>
      <c r="V98" s="134"/>
      <c r="W98" s="134"/>
      <c r="X98" s="135"/>
      <c r="Y98" s="134"/>
      <c r="Z98" s="134"/>
      <c r="AA98" s="134"/>
      <c r="AB98" s="134"/>
      <c r="AC98" s="134"/>
      <c r="AD98" s="134"/>
      <c r="AE98" s="134"/>
      <c r="AF98" s="134"/>
      <c r="AG98" s="134"/>
      <c r="AH98" s="134"/>
      <c r="AI98" s="134"/>
      <c r="AJ98" s="134"/>
      <c r="AK98" s="72"/>
      <c r="AL98" s="72"/>
      <c r="AM98" s="72"/>
    </row>
    <row r="99" spans="1:39" ht="13.5" thickBot="1" x14ac:dyDescent="0.25">
      <c r="A99" s="51"/>
      <c r="B99" s="140"/>
      <c r="C99" s="85" t="s">
        <v>179</v>
      </c>
      <c r="D99" s="139">
        <f>SUM(D94:D97)</f>
        <v>-2871073.7743500001</v>
      </c>
      <c r="E99" s="96">
        <f t="shared" ref="E99:AJ99" si="4">SUM(E94:E97)</f>
        <v>0</v>
      </c>
      <c r="F99" s="96">
        <f t="shared" si="4"/>
        <v>0</v>
      </c>
      <c r="G99" s="96">
        <f t="shared" si="4"/>
        <v>-20924720.064224627</v>
      </c>
      <c r="H99" s="96">
        <f t="shared" si="4"/>
        <v>248.81</v>
      </c>
      <c r="I99" s="96">
        <f t="shared" si="4"/>
        <v>0</v>
      </c>
      <c r="J99" s="96">
        <f t="shared" si="4"/>
        <v>21112.489999999998</v>
      </c>
      <c r="K99" s="96">
        <f t="shared" si="4"/>
        <v>0</v>
      </c>
      <c r="L99" s="96">
        <f t="shared" si="4"/>
        <v>-390762.75571839995</v>
      </c>
      <c r="M99" s="96">
        <f t="shared" si="4"/>
        <v>0</v>
      </c>
      <c r="N99" s="96">
        <f t="shared" si="4"/>
        <v>-1166808.1200000001</v>
      </c>
      <c r="O99" s="96">
        <f t="shared" si="4"/>
        <v>-1047.5999999999997</v>
      </c>
      <c r="P99" s="96">
        <f t="shared" si="4"/>
        <v>-267609.5004295999</v>
      </c>
      <c r="Q99" s="96">
        <f t="shared" si="4"/>
        <v>-14812.1</v>
      </c>
      <c r="R99" s="96">
        <f t="shared" si="4"/>
        <v>0</v>
      </c>
      <c r="S99" s="96">
        <f t="shared" si="4"/>
        <v>19070.990000000002</v>
      </c>
      <c r="T99" s="96">
        <f t="shared" si="4"/>
        <v>0</v>
      </c>
      <c r="U99" s="96">
        <f t="shared" si="4"/>
        <v>0</v>
      </c>
      <c r="V99" s="96">
        <f t="shared" si="4"/>
        <v>0</v>
      </c>
      <c r="W99" s="96">
        <f t="shared" si="4"/>
        <v>0</v>
      </c>
      <c r="X99" s="96">
        <f t="shared" si="4"/>
        <v>0</v>
      </c>
      <c r="Y99" s="96">
        <f t="shared" si="4"/>
        <v>0</v>
      </c>
      <c r="Z99" s="96">
        <f t="shared" si="4"/>
        <v>0</v>
      </c>
      <c r="AA99" s="96">
        <f t="shared" si="4"/>
        <v>0</v>
      </c>
      <c r="AB99" s="96">
        <f t="shared" si="4"/>
        <v>0</v>
      </c>
      <c r="AC99" s="96">
        <f t="shared" si="4"/>
        <v>-20889225.933214396</v>
      </c>
      <c r="AD99" s="96">
        <f t="shared" si="4"/>
        <v>0</v>
      </c>
      <c r="AE99" s="96">
        <f t="shared" si="4"/>
        <v>57009.47</v>
      </c>
      <c r="AF99" s="96">
        <f t="shared" si="4"/>
        <v>0</v>
      </c>
      <c r="AG99" s="96">
        <f t="shared" si="4"/>
        <v>0</v>
      </c>
      <c r="AH99" s="96">
        <f t="shared" si="4"/>
        <v>0</v>
      </c>
      <c r="AI99" s="96">
        <f t="shared" si="4"/>
        <v>0</v>
      </c>
      <c r="AJ99" s="96">
        <f t="shared" si="4"/>
        <v>0</v>
      </c>
      <c r="AK99" s="78"/>
      <c r="AL99" s="97">
        <f>SUM(AL94:AL97)</f>
        <v>-46428618.087937027</v>
      </c>
      <c r="AM99" s="98" t="s">
        <v>180</v>
      </c>
    </row>
    <row r="100" spans="1:39" x14ac:dyDescent="0.2">
      <c r="A100" s="51"/>
      <c r="B100" s="84"/>
      <c r="C100" s="90"/>
      <c r="D100" s="99"/>
      <c r="E100" s="99"/>
      <c r="F100" s="99"/>
      <c r="G100" s="99"/>
      <c r="H100" s="100"/>
      <c r="I100" s="99"/>
      <c r="J100" s="99"/>
      <c r="K100" s="99"/>
      <c r="L100" s="99"/>
      <c r="M100" s="99"/>
      <c r="N100" s="99"/>
      <c r="O100" s="73"/>
      <c r="P100" s="73"/>
      <c r="Q100" s="73"/>
      <c r="R100" s="73"/>
      <c r="S100" s="73"/>
      <c r="T100" s="73"/>
      <c r="U100" s="73"/>
      <c r="V100" s="73"/>
      <c r="W100" s="73"/>
      <c r="X100" s="74"/>
      <c r="Y100" s="73"/>
      <c r="Z100" s="73"/>
      <c r="AA100" s="73"/>
      <c r="AB100" s="73"/>
      <c r="AC100" s="73"/>
      <c r="AD100" s="73"/>
      <c r="AE100" s="73"/>
      <c r="AF100" s="73"/>
      <c r="AG100" s="73"/>
      <c r="AH100" s="73"/>
      <c r="AI100" s="73"/>
      <c r="AJ100" s="73"/>
      <c r="AL100" s="101"/>
      <c r="AM100" s="101"/>
    </row>
    <row r="101" spans="1:39" ht="13.5" thickBot="1" x14ac:dyDescent="0.25">
      <c r="A101" s="51"/>
      <c r="B101" s="84"/>
      <c r="C101" s="102" t="s">
        <v>181</v>
      </c>
      <c r="D101" s="103">
        <f>D99+D91</f>
        <v>-21855204.724349998</v>
      </c>
      <c r="E101" s="103">
        <f t="shared" ref="E101:AJ101" si="5">E99+E91</f>
        <v>1404760.8900000001</v>
      </c>
      <c r="F101" s="103">
        <f t="shared" si="5"/>
        <v>-7948679.370000001</v>
      </c>
      <c r="G101" s="103">
        <f t="shared" si="5"/>
        <v>-51047224.264224626</v>
      </c>
      <c r="H101" s="103">
        <f t="shared" si="5"/>
        <v>-36047731.859999999</v>
      </c>
      <c r="I101" s="103">
        <f t="shared" si="5"/>
        <v>-7510824.9700000007</v>
      </c>
      <c r="J101" s="103">
        <f t="shared" si="5"/>
        <v>21112.489999999882</v>
      </c>
      <c r="K101" s="103">
        <f t="shared" si="5"/>
        <v>-2803341.7399999998</v>
      </c>
      <c r="L101" s="103">
        <f t="shared" si="5"/>
        <v>-387022.43571839842</v>
      </c>
      <c r="M101" s="103">
        <f t="shared" si="5"/>
        <v>-4429513.26</v>
      </c>
      <c r="N101" s="103">
        <f t="shared" si="5"/>
        <v>-1166808.1200000013</v>
      </c>
      <c r="O101" s="103">
        <f t="shared" si="5"/>
        <v>-397326.29999999981</v>
      </c>
      <c r="P101" s="103">
        <f t="shared" si="5"/>
        <v>-3496005.8804296008</v>
      </c>
      <c r="Q101" s="103">
        <f t="shared" si="5"/>
        <v>-14812.10000000016</v>
      </c>
      <c r="R101" s="103">
        <f t="shared" si="5"/>
        <v>-1906528.1599999997</v>
      </c>
      <c r="S101" s="103">
        <f t="shared" si="5"/>
        <v>19070.990000000991</v>
      </c>
      <c r="T101" s="103">
        <f t="shared" si="5"/>
        <v>-2958119.4000000004</v>
      </c>
      <c r="U101" s="103">
        <f t="shared" si="5"/>
        <v>-4541914.7499999991</v>
      </c>
      <c r="V101" s="103">
        <f t="shared" si="5"/>
        <v>-9122.11</v>
      </c>
      <c r="W101" s="103">
        <f t="shared" si="5"/>
        <v>-18238.45</v>
      </c>
      <c r="X101" s="103">
        <f t="shared" si="5"/>
        <v>-426083.62</v>
      </c>
      <c r="Y101" s="103">
        <f t="shared" si="5"/>
        <v>-36159.12000000001</v>
      </c>
      <c r="Z101" s="103">
        <f t="shared" si="5"/>
        <v>-732711.92999999993</v>
      </c>
      <c r="AA101" s="103">
        <f t="shared" si="5"/>
        <v>-698.0899999999998</v>
      </c>
      <c r="AB101" s="103">
        <f t="shared" si="5"/>
        <v>698.09</v>
      </c>
      <c r="AC101" s="103">
        <f t="shared" si="5"/>
        <v>-76661517.373214394</v>
      </c>
      <c r="AD101" s="103">
        <f t="shared" si="5"/>
        <v>-6014.24</v>
      </c>
      <c r="AE101" s="103">
        <f t="shared" si="5"/>
        <v>-408925.79000000004</v>
      </c>
      <c r="AF101" s="103">
        <f t="shared" si="5"/>
        <v>0</v>
      </c>
      <c r="AG101" s="103">
        <f t="shared" si="5"/>
        <v>0</v>
      </c>
      <c r="AH101" s="103">
        <f t="shared" si="5"/>
        <v>0</v>
      </c>
      <c r="AI101" s="103">
        <f t="shared" si="5"/>
        <v>0</v>
      </c>
      <c r="AJ101" s="103">
        <f t="shared" si="5"/>
        <v>-226188.9</v>
      </c>
      <c r="AL101" s="104">
        <f>+AL99+AL91</f>
        <v>-223591074.49793699</v>
      </c>
      <c r="AM101" s="98" t="s">
        <v>31</v>
      </c>
    </row>
    <row r="102" spans="1:39" ht="13.5" thickTop="1" x14ac:dyDescent="0.2">
      <c r="A102" s="51"/>
      <c r="B102" s="105"/>
      <c r="C102" s="106"/>
      <c r="D102" s="107"/>
      <c r="E102" s="107"/>
      <c r="F102" s="107"/>
      <c r="G102" s="107"/>
      <c r="H102" s="108"/>
      <c r="I102" s="107"/>
      <c r="J102" s="107"/>
      <c r="K102" s="107"/>
      <c r="L102" s="109"/>
      <c r="M102" s="107"/>
      <c r="N102" s="107"/>
      <c r="AL102" s="110"/>
      <c r="AM102" s="110"/>
    </row>
    <row r="103" spans="1:39" s="50" customFormat="1" x14ac:dyDescent="0.2">
      <c r="A103" s="51"/>
      <c r="B103" s="111"/>
      <c r="C103" s="90"/>
      <c r="D103" s="112"/>
      <c r="E103" s="112"/>
      <c r="F103" s="112"/>
      <c r="G103" s="112"/>
      <c r="H103" s="113"/>
      <c r="I103" s="112"/>
      <c r="J103" s="112"/>
      <c r="K103" s="112"/>
      <c r="L103" s="112"/>
      <c r="M103" s="112"/>
      <c r="N103" s="112"/>
      <c r="O103" s="112"/>
      <c r="P103" s="112"/>
      <c r="Q103" s="112"/>
      <c r="R103" s="112"/>
      <c r="S103" s="112"/>
      <c r="T103" s="112"/>
      <c r="U103" s="112"/>
      <c r="V103" s="112"/>
      <c r="W103" s="112"/>
      <c r="X103" s="113"/>
      <c r="Y103" s="112"/>
      <c r="Z103" s="112"/>
      <c r="AA103" s="112"/>
      <c r="AB103" s="112"/>
      <c r="AC103" s="112"/>
      <c r="AD103" s="112"/>
      <c r="AE103" s="112"/>
      <c r="AF103" s="112"/>
      <c r="AG103" s="112"/>
      <c r="AH103" s="112"/>
      <c r="AI103" s="112"/>
      <c r="AJ103" s="112"/>
      <c r="AL103" s="95"/>
      <c r="AM103" s="95"/>
    </row>
    <row r="104" spans="1:39" s="50" customFormat="1" x14ac:dyDescent="0.2">
      <c r="A104" s="51"/>
      <c r="B104" s="111"/>
      <c r="C104" s="90"/>
      <c r="D104" s="112"/>
      <c r="E104" s="112"/>
      <c r="F104" s="112"/>
      <c r="G104" s="112"/>
      <c r="H104" s="113"/>
      <c r="I104" s="112"/>
      <c r="J104" s="112"/>
      <c r="K104" s="112"/>
      <c r="L104" s="112"/>
      <c r="M104" s="112"/>
      <c r="N104" s="112"/>
      <c r="O104" s="112"/>
      <c r="P104" s="112"/>
      <c r="Q104" s="112"/>
      <c r="R104" s="112"/>
      <c r="S104" s="112"/>
      <c r="T104" s="112"/>
      <c r="U104" s="112"/>
      <c r="V104" s="112"/>
      <c r="W104" s="112"/>
      <c r="X104" s="113"/>
      <c r="Y104" s="112"/>
      <c r="Z104" s="112"/>
      <c r="AA104" s="112"/>
      <c r="AB104" s="112"/>
      <c r="AC104" s="112"/>
      <c r="AD104" s="112"/>
      <c r="AE104" s="112"/>
      <c r="AF104" s="112"/>
      <c r="AG104" s="112"/>
      <c r="AH104" s="112"/>
      <c r="AI104" s="112"/>
      <c r="AJ104" s="112"/>
      <c r="AL104" s="95"/>
      <c r="AM104" s="95"/>
    </row>
    <row r="105" spans="1:39" s="50" customFormat="1" x14ac:dyDescent="0.2">
      <c r="A105" s="51"/>
      <c r="B105" s="111"/>
      <c r="C105" s="90"/>
      <c r="D105" s="112"/>
      <c r="E105" s="112"/>
      <c r="F105" s="112"/>
      <c r="G105" s="112"/>
      <c r="H105" s="113"/>
      <c r="I105" s="112"/>
      <c r="J105" s="112"/>
      <c r="K105" s="112"/>
      <c r="L105" s="112"/>
      <c r="M105" s="112"/>
      <c r="N105" s="112"/>
      <c r="O105" s="112"/>
      <c r="P105" s="112"/>
      <c r="Q105" s="112"/>
      <c r="R105" s="112"/>
      <c r="S105" s="112"/>
      <c r="T105" s="112"/>
      <c r="U105" s="112"/>
      <c r="V105" s="112"/>
      <c r="W105" s="112"/>
      <c r="X105" s="113"/>
      <c r="Y105" s="112"/>
      <c r="Z105" s="112"/>
      <c r="AA105" s="112"/>
      <c r="AB105" s="112"/>
      <c r="AC105" s="112"/>
      <c r="AD105" s="112"/>
      <c r="AE105" s="112"/>
      <c r="AF105" s="112"/>
      <c r="AG105" s="112"/>
      <c r="AH105" s="112"/>
      <c r="AI105" s="112"/>
      <c r="AJ105" s="112"/>
      <c r="AL105" s="95"/>
      <c r="AM105" s="95"/>
    </row>
    <row r="106" spans="1:39" s="50" customFormat="1" x14ac:dyDescent="0.2">
      <c r="A106" s="51"/>
      <c r="B106" s="114"/>
      <c r="C106" s="115"/>
      <c r="D106" s="112"/>
      <c r="E106" s="112"/>
      <c r="F106" s="112"/>
      <c r="G106" s="112"/>
      <c r="H106" s="113"/>
      <c r="I106" s="112"/>
      <c r="J106" s="112"/>
      <c r="K106" s="112"/>
      <c r="L106" s="112"/>
      <c r="M106" s="112"/>
      <c r="N106" s="112"/>
      <c r="O106" s="112"/>
      <c r="P106" s="112"/>
      <c r="Q106" s="112"/>
      <c r="R106" s="112"/>
      <c r="S106" s="112"/>
      <c r="T106" s="112"/>
      <c r="U106" s="112"/>
      <c r="V106" s="112"/>
      <c r="W106" s="112"/>
      <c r="X106" s="113"/>
      <c r="Y106" s="112"/>
      <c r="Z106" s="112"/>
      <c r="AA106" s="112"/>
      <c r="AB106" s="112"/>
      <c r="AC106" s="112"/>
      <c r="AD106" s="112"/>
      <c r="AE106" s="112"/>
      <c r="AF106" s="112"/>
      <c r="AG106" s="112"/>
      <c r="AH106" s="112"/>
      <c r="AI106" s="112"/>
      <c r="AJ106" s="112"/>
      <c r="AL106" s="98"/>
      <c r="AM106" s="98"/>
    </row>
    <row r="107" spans="1:39" s="50" customFormat="1" x14ac:dyDescent="0.2">
      <c r="A107" s="51"/>
      <c r="B107" s="114"/>
      <c r="C107" s="115"/>
      <c r="D107" s="116"/>
      <c r="E107" s="116"/>
      <c r="F107" s="116"/>
      <c r="G107" s="116"/>
      <c r="H107" s="117"/>
      <c r="I107" s="116"/>
      <c r="J107" s="118"/>
      <c r="K107" s="51"/>
      <c r="L107" s="51"/>
      <c r="M107" s="51"/>
      <c r="N107" s="118"/>
      <c r="O107" s="118"/>
      <c r="P107" s="118"/>
      <c r="Q107" s="118"/>
      <c r="R107" s="118"/>
      <c r="S107" s="118"/>
      <c r="T107" s="118"/>
      <c r="U107" s="118"/>
      <c r="V107" s="118"/>
      <c r="W107" s="118"/>
      <c r="X107" s="119"/>
      <c r="Y107" s="118"/>
      <c r="Z107" s="118"/>
      <c r="AA107" s="118"/>
      <c r="AB107" s="118"/>
      <c r="AC107" s="118"/>
      <c r="AD107" s="118"/>
      <c r="AE107" s="118"/>
      <c r="AF107" s="118"/>
      <c r="AG107" s="118"/>
      <c r="AH107" s="118"/>
      <c r="AI107" s="118"/>
      <c r="AJ107" s="118"/>
      <c r="AL107" s="120"/>
      <c r="AM107" s="120"/>
    </row>
    <row r="108" spans="1:39" s="50" customFormat="1" x14ac:dyDescent="0.2">
      <c r="A108" s="51"/>
      <c r="B108" s="121"/>
      <c r="C108" s="115"/>
      <c r="D108" s="122"/>
      <c r="E108" s="122"/>
      <c r="F108" s="122"/>
      <c r="G108" s="122"/>
      <c r="H108" s="123"/>
      <c r="I108" s="122"/>
      <c r="J108" s="122"/>
      <c r="K108" s="122"/>
      <c r="L108" s="122"/>
      <c r="M108" s="122"/>
      <c r="N108" s="122"/>
      <c r="O108" s="122"/>
      <c r="P108" s="122"/>
      <c r="Q108" s="122"/>
      <c r="R108" s="122"/>
      <c r="S108" s="122"/>
      <c r="T108" s="122"/>
      <c r="U108" s="122"/>
      <c r="V108" s="122"/>
      <c r="W108" s="122"/>
      <c r="X108" s="123"/>
      <c r="Y108" s="122"/>
      <c r="Z108" s="122"/>
      <c r="AA108" s="122"/>
      <c r="AB108" s="122"/>
      <c r="AC108" s="122"/>
      <c r="AD108" s="122"/>
      <c r="AE108" s="122"/>
      <c r="AF108" s="122"/>
      <c r="AG108" s="122"/>
      <c r="AH108" s="122"/>
      <c r="AI108" s="122"/>
      <c r="AJ108" s="122"/>
      <c r="AL108" s="120"/>
      <c r="AM108" s="120"/>
    </row>
    <row r="109" spans="1:39" s="50" customFormat="1" x14ac:dyDescent="0.2">
      <c r="H109" s="124"/>
      <c r="X109" s="124"/>
      <c r="AL109" s="120"/>
      <c r="AM109" s="120"/>
    </row>
    <row r="110" spans="1:39" s="50" customFormat="1" x14ac:dyDescent="0.2">
      <c r="H110" s="124"/>
      <c r="X110" s="124"/>
      <c r="AL110" s="120"/>
      <c r="AM110" s="120"/>
    </row>
    <row r="111" spans="1:39" s="50" customFormat="1" x14ac:dyDescent="0.2">
      <c r="H111" s="124"/>
      <c r="X111" s="124"/>
      <c r="AL111" s="120"/>
      <c r="AM111" s="120"/>
    </row>
    <row r="112" spans="1:39" s="50" customFormat="1" x14ac:dyDescent="0.2">
      <c r="H112" s="124"/>
      <c r="X112" s="124"/>
      <c r="AL112" s="120"/>
      <c r="AM112" s="120"/>
    </row>
  </sheetData>
  <pageMargins left="0.7" right="0.7" top="0.75" bottom="0.75" header="0.3" footer="0.3"/>
  <pageSetup scale="97" firstPageNumber="2" fitToHeight="0" orientation="portrait" useFirstPageNumber="1" r:id="rId1"/>
  <headerFooter>
    <oddHeader>&amp;RPage 13.1.&amp;P</oddHeader>
  </headerFooter>
  <rowBreaks count="1" manualBreakCount="1">
    <brk id="55" max="38" man="1"/>
  </rowBreaks>
  <colBreaks count="1" manualBreakCount="1">
    <brk id="38" max="101" man="1"/>
  </colBreaks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8D109B381DF0A9479BB07F4F14374B16" ma:contentTypeVersion="16" ma:contentTypeDescription="" ma:contentTypeScope="" ma:versionID="ae5715f8294db817070352dee543cb67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2023-04-10T07:00:00+00:00</OpenedDate>
    <SignificantOrder xmlns="dc463f71-b30c-4ab2-9473-d307f9d35888">false</SignificantOrder>
    <Date1 xmlns="dc463f71-b30c-4ab2-9473-d307f9d35888">2023-04-10T07:00:00+00:00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PacifiCorp</CaseCompanyNames>
    <Nickname xmlns="http://schemas.microsoft.com/sharepoint/v3" xsi:nil="true"/>
    <DocketNumber xmlns="dc463f71-b30c-4ab2-9473-d307f9d35888">230172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A27A1E50-509B-4D71-B82A-A804B7CA93D1}"/>
</file>

<file path=customXml/itemProps2.xml><?xml version="1.0" encoding="utf-8"?>
<ds:datastoreItem xmlns:ds="http://schemas.openxmlformats.org/officeDocument/2006/customXml" ds:itemID="{2C056CE6-967E-4983-AD13-0D3380A2CE68}"/>
</file>

<file path=customXml/itemProps3.xml><?xml version="1.0" encoding="utf-8"?>
<ds:datastoreItem xmlns:ds="http://schemas.openxmlformats.org/officeDocument/2006/customXml" ds:itemID="{C3DFE9F8-88BB-4B5E-85D5-AD0E530F7915}"/>
</file>

<file path=customXml/itemProps4.xml><?xml version="1.0" encoding="utf-8"?>
<ds:datastoreItem xmlns:ds="http://schemas.openxmlformats.org/officeDocument/2006/customXml" ds:itemID="{51FE2E77-0AC3-4666-B8C6-66C45D4DF76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13.1</vt:lpstr>
      <vt:lpstr>13.1.1</vt:lpstr>
      <vt:lpstr>13.1.2 - 13.1.3</vt:lpstr>
      <vt:lpstr>'13.1'!Print_Area</vt:lpstr>
      <vt:lpstr>'13.1.1'!Print_Area</vt:lpstr>
      <vt:lpstr>'13.1.2 - 13.1.3'!Print_Area</vt:lpstr>
      <vt:lpstr>'13.1.2 - 13.1.3'!Print_Titles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2023-03-01T18:00:36Z</dcterms:created>
  <dcterms:modified xsi:type="dcterms:W3CDTF">2023-03-13T20:44:57Z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0x0101006E56B4D1795A2E4DB2F0B01679ED314A008D109B381DF0A9479BB07F4F14374B16</vt:lpwstr>
  </property>
  <property fmtid="{D5CDD505-2E9C-101B-9397-08002B2CF9AE}" pid="3" name="_docset_NoMedatataSyncRequired">
    <vt:lpwstr>False</vt:lpwstr>
  </property>
</Properties>
</file>