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0" documentId="13_ncr:1_{01395C6E-2EB8-46DC-A630-483786167E85}" xr6:coauthVersionLast="47" xr6:coauthVersionMax="47" xr10:uidLastSave="{00000000-0000-0000-0000-000000000000}"/>
  <bookViews>
    <workbookView xWindow="29340" yWindow="645" windowWidth="21840" windowHeight="12360" tabRatio="863" xr2:uid="{00000000-000D-0000-FFFF-FFFF00000000}"/>
  </bookViews>
  <sheets>
    <sheet name="10.6" sheetId="5" r:id="rId1"/>
    <sheet name="10.6.1" sheetId="3" r:id="rId2"/>
    <sheet name="10.6.2" sheetId="2" r:id="rId3"/>
    <sheet name="10.6.3" sheetId="51" r:id="rId4"/>
    <sheet name="10.6.4" sheetId="40" r:id="rId5"/>
    <sheet name="10.6.5" sheetId="55" r:id="rId6"/>
    <sheet name="10.6.6" sheetId="41" r:id="rId7"/>
  </sheets>
  <definedNames>
    <definedName name="_xlnm._FilterDatabase" localSheetId="2" hidden="1">'10.6.2'!$A$22:$J$186</definedName>
    <definedName name="_xlnm.Print_Area" localSheetId="2">'10.6.2'!$A$1:$K$20</definedName>
    <definedName name="_xlnm.Print_Area" localSheetId="3">'10.6.3'!$A$1:$J$14</definedName>
    <definedName name="_xlnm.Print_Area" localSheetId="4">'10.6.4'!$A$1:$G$41</definedName>
    <definedName name="_xlnm.Print_Area" localSheetId="5">'10.6.5'!$A$1:$G$41</definedName>
    <definedName name="_xlnm.Print_Area" localSheetId="6">'10.6.6'!$A$1:$G$41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3" l="1"/>
  <c r="G25" i="3" s="1"/>
  <c r="H25" i="3" s="1"/>
  <c r="I25" i="3" s="1"/>
  <c r="J25" i="3" s="1"/>
  <c r="K25" i="3" s="1"/>
  <c r="L25" i="3" s="1"/>
  <c r="M25" i="3" s="1"/>
  <c r="N25" i="3" s="1"/>
  <c r="O25" i="3" s="1"/>
  <c r="P25" i="3" s="1"/>
  <c r="E25" i="3"/>
  <c r="F24" i="3"/>
  <c r="G24" i="3" s="1"/>
  <c r="H24" i="3" s="1"/>
  <c r="I24" i="3" s="1"/>
  <c r="J24" i="3" s="1"/>
  <c r="K24" i="3" s="1"/>
  <c r="L24" i="3" s="1"/>
  <c r="M24" i="3" s="1"/>
  <c r="N24" i="3" s="1"/>
  <c r="O24" i="3" s="1"/>
  <c r="P24" i="3" s="1"/>
  <c r="E24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F29" i="51" l="1"/>
  <c r="G29" i="51"/>
  <c r="H29" i="51"/>
  <c r="I29" i="51"/>
  <c r="I12" i="51"/>
  <c r="H13" i="51"/>
  <c r="G13" i="51"/>
  <c r="F13" i="51"/>
  <c r="H12" i="51"/>
  <c r="G12" i="51"/>
  <c r="F12" i="51"/>
  <c r="I17" i="51"/>
  <c r="I18" i="51"/>
  <c r="I19" i="51"/>
  <c r="I20" i="51"/>
  <c r="I21" i="51"/>
  <c r="I22" i="51"/>
  <c r="I23" i="51"/>
  <c r="I24" i="51"/>
  <c r="I25" i="51"/>
  <c r="I26" i="51"/>
  <c r="I27" i="51"/>
  <c r="I28" i="51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17" i="2"/>
  <c r="F16" i="2"/>
  <c r="F13" i="2"/>
  <c r="F12" i="2"/>
  <c r="J185" i="2" l="1"/>
  <c r="J171" i="2"/>
  <c r="H17" i="2"/>
  <c r="J147" i="2"/>
  <c r="J115" i="2"/>
  <c r="J107" i="2"/>
  <c r="J99" i="2"/>
  <c r="J91" i="2"/>
  <c r="J83" i="2"/>
  <c r="J75" i="2"/>
  <c r="J59" i="2"/>
  <c r="J51" i="2"/>
  <c r="J43" i="2"/>
  <c r="J35" i="2"/>
  <c r="J27" i="2"/>
  <c r="H16" i="2"/>
  <c r="G16" i="2"/>
  <c r="C39" i="41"/>
  <c r="C26" i="41"/>
  <c r="C13" i="41"/>
  <c r="C40" i="41" s="1"/>
  <c r="C39" i="40"/>
  <c r="C26" i="40"/>
  <c r="C13" i="40"/>
  <c r="C40" i="40" s="1"/>
  <c r="H18" i="2" l="1"/>
  <c r="G17" i="2"/>
  <c r="G18" i="2" s="1"/>
  <c r="H12" i="2"/>
  <c r="I12" i="2"/>
  <c r="G13" i="2"/>
  <c r="J61" i="2"/>
  <c r="J69" i="2"/>
  <c r="J77" i="2"/>
  <c r="J85" i="2"/>
  <c r="J93" i="2"/>
  <c r="J101" i="2"/>
  <c r="J109" i="2"/>
  <c r="J117" i="2"/>
  <c r="J125" i="2"/>
  <c r="J133" i="2"/>
  <c r="J141" i="2"/>
  <c r="J149" i="2"/>
  <c r="J157" i="2"/>
  <c r="J165" i="2"/>
  <c r="H13" i="2"/>
  <c r="I13" i="2"/>
  <c r="I17" i="2"/>
  <c r="I16" i="2"/>
  <c r="G12" i="2"/>
  <c r="J29" i="2"/>
  <c r="J45" i="2"/>
  <c r="J173" i="2"/>
  <c r="J181" i="2"/>
  <c r="J37" i="2"/>
  <c r="J53" i="2"/>
  <c r="J24" i="2"/>
  <c r="J168" i="2"/>
  <c r="J176" i="2"/>
  <c r="J184" i="2"/>
  <c r="J67" i="2"/>
  <c r="J33" i="2"/>
  <c r="J73" i="2"/>
  <c r="J81" i="2"/>
  <c r="J89" i="2"/>
  <c r="J97" i="2"/>
  <c r="J105" i="2"/>
  <c r="J113" i="2"/>
  <c r="J153" i="2"/>
  <c r="J161" i="2"/>
  <c r="J25" i="2"/>
  <c r="J41" i="2"/>
  <c r="J49" i="2"/>
  <c r="J57" i="2"/>
  <c r="J65" i="2"/>
  <c r="J36" i="2"/>
  <c r="J32" i="2"/>
  <c r="J40" i="2"/>
  <c r="J48" i="2"/>
  <c r="J56" i="2"/>
  <c r="J64" i="2"/>
  <c r="J72" i="2"/>
  <c r="J80" i="2"/>
  <c r="J88" i="2"/>
  <c r="J96" i="2"/>
  <c r="J104" i="2"/>
  <c r="J112" i="2"/>
  <c r="J120" i="2"/>
  <c r="J128" i="2"/>
  <c r="J136" i="2"/>
  <c r="J144" i="2"/>
  <c r="J152" i="2"/>
  <c r="J160" i="2"/>
  <c r="J123" i="2"/>
  <c r="J131" i="2"/>
  <c r="J139" i="2"/>
  <c r="J155" i="2"/>
  <c r="J163" i="2"/>
  <c r="J179" i="2"/>
  <c r="J30" i="2"/>
  <c r="J38" i="2"/>
  <c r="J46" i="2"/>
  <c r="J54" i="2"/>
  <c r="J62" i="2"/>
  <c r="J70" i="2"/>
  <c r="J78" i="2"/>
  <c r="J86" i="2"/>
  <c r="J94" i="2"/>
  <c r="J102" i="2"/>
  <c r="J110" i="2"/>
  <c r="J118" i="2"/>
  <c r="J126" i="2"/>
  <c r="J134" i="2"/>
  <c r="J142" i="2"/>
  <c r="J150" i="2"/>
  <c r="J158" i="2"/>
  <c r="J166" i="2"/>
  <c r="J174" i="2"/>
  <c r="J182" i="2"/>
  <c r="J121" i="2"/>
  <c r="J129" i="2"/>
  <c r="J137" i="2"/>
  <c r="J145" i="2"/>
  <c r="J169" i="2"/>
  <c r="J177" i="2"/>
  <c r="J28" i="2"/>
  <c r="J44" i="2"/>
  <c r="J52" i="2"/>
  <c r="J60" i="2"/>
  <c r="J68" i="2"/>
  <c r="J76" i="2"/>
  <c r="J84" i="2"/>
  <c r="J92" i="2"/>
  <c r="J100" i="2"/>
  <c r="J108" i="2"/>
  <c r="J116" i="2"/>
  <c r="J124" i="2"/>
  <c r="J132" i="2"/>
  <c r="J140" i="2"/>
  <c r="J148" i="2"/>
  <c r="J156" i="2"/>
  <c r="J164" i="2"/>
  <c r="J172" i="2"/>
  <c r="J180" i="2"/>
  <c r="J31" i="2"/>
  <c r="J39" i="2"/>
  <c r="J47" i="2"/>
  <c r="J55" i="2"/>
  <c r="J63" i="2"/>
  <c r="J71" i="2"/>
  <c r="J79" i="2"/>
  <c r="J87" i="2"/>
  <c r="J95" i="2"/>
  <c r="J103" i="2"/>
  <c r="J111" i="2"/>
  <c r="J119" i="2"/>
  <c r="J127" i="2"/>
  <c r="J135" i="2"/>
  <c r="J143" i="2"/>
  <c r="J151" i="2"/>
  <c r="J159" i="2"/>
  <c r="J167" i="2"/>
  <c r="J175" i="2"/>
  <c r="J183" i="2"/>
  <c r="J23" i="2"/>
  <c r="J26" i="2"/>
  <c r="J34" i="2"/>
  <c r="J42" i="2"/>
  <c r="J50" i="2"/>
  <c r="J58" i="2"/>
  <c r="J66" i="2"/>
  <c r="J74" i="2"/>
  <c r="J82" i="2"/>
  <c r="J90" i="2"/>
  <c r="J98" i="2"/>
  <c r="J106" i="2"/>
  <c r="J114" i="2"/>
  <c r="J122" i="2"/>
  <c r="J130" i="2"/>
  <c r="J138" i="2"/>
  <c r="J146" i="2"/>
  <c r="J154" i="2"/>
  <c r="J162" i="2"/>
  <c r="J170" i="2"/>
  <c r="J178" i="2"/>
  <c r="H186" i="2"/>
  <c r="I186" i="2"/>
  <c r="G186" i="2"/>
  <c r="C39" i="55"/>
  <c r="C26" i="55"/>
  <c r="C13" i="55"/>
  <c r="J12" i="2" l="1"/>
  <c r="J16" i="2"/>
  <c r="I18" i="2"/>
  <c r="H14" i="2"/>
  <c r="H20" i="2" s="1"/>
  <c r="G14" i="2"/>
  <c r="G20" i="2" s="1"/>
  <c r="I14" i="2"/>
  <c r="I20" i="2" s="1"/>
  <c r="J186" i="2"/>
  <c r="I13" i="51"/>
  <c r="I11" i="51"/>
  <c r="C40" i="55"/>
  <c r="J10" i="2"/>
  <c r="I9" i="51"/>
  <c r="I8" i="51"/>
  <c r="I10" i="51"/>
  <c r="G14" i="51"/>
  <c r="H14" i="51"/>
  <c r="F14" i="51"/>
  <c r="J9" i="2"/>
  <c r="J11" i="2"/>
  <c r="J8" i="2"/>
  <c r="I14" i="51" l="1"/>
  <c r="I38" i="5" l="1"/>
  <c r="I36" i="5"/>
  <c r="I44" i="5"/>
  <c r="I42" i="5"/>
  <c r="I30" i="5" l="1"/>
  <c r="I32" i="5" l="1"/>
  <c r="L38" i="55" l="1"/>
  <c r="K38" i="55"/>
  <c r="D32" i="55" s="1"/>
  <c r="L37" i="55"/>
  <c r="K37" i="55"/>
  <c r="L36" i="55"/>
  <c r="K36" i="55"/>
  <c r="L35" i="55"/>
  <c r="K35" i="55"/>
  <c r="L34" i="55"/>
  <c r="K34" i="55"/>
  <c r="L33" i="55"/>
  <c r="K33" i="55"/>
  <c r="L32" i="55"/>
  <c r="K32" i="55"/>
  <c r="L31" i="55"/>
  <c r="K31" i="55"/>
  <c r="L30" i="55"/>
  <c r="K30" i="55"/>
  <c r="L29" i="55"/>
  <c r="K29" i="55"/>
  <c r="L28" i="55"/>
  <c r="K28" i="55"/>
  <c r="L27" i="55"/>
  <c r="K27" i="55"/>
  <c r="L25" i="55"/>
  <c r="K25" i="55"/>
  <c r="L24" i="55"/>
  <c r="K24" i="55"/>
  <c r="L23" i="55"/>
  <c r="K23" i="55"/>
  <c r="L22" i="55"/>
  <c r="K22" i="55"/>
  <c r="L21" i="55"/>
  <c r="K21" i="55"/>
  <c r="L20" i="55"/>
  <c r="K20" i="55"/>
  <c r="L19" i="55"/>
  <c r="K19" i="55"/>
  <c r="L18" i="55"/>
  <c r="K18" i="55"/>
  <c r="L17" i="55"/>
  <c r="K17" i="55"/>
  <c r="L16" i="55"/>
  <c r="K16" i="55"/>
  <c r="L15" i="55"/>
  <c r="K15" i="55"/>
  <c r="L14" i="55"/>
  <c r="K14" i="55"/>
  <c r="L12" i="55"/>
  <c r="K12" i="55"/>
  <c r="L11" i="55"/>
  <c r="K11" i="55"/>
  <c r="L10" i="55"/>
  <c r="K10" i="55"/>
  <c r="L9" i="55"/>
  <c r="K9" i="55"/>
  <c r="L8" i="55"/>
  <c r="K8" i="55"/>
  <c r="L7" i="55"/>
  <c r="K7" i="55"/>
  <c r="O18" i="3"/>
  <c r="N18" i="3"/>
  <c r="M18" i="3"/>
  <c r="L18" i="3"/>
  <c r="G18" i="3"/>
  <c r="F18" i="3"/>
  <c r="E18" i="3"/>
  <c r="Q12" i="3"/>
  <c r="F11" i="5" s="1"/>
  <c r="I11" i="5" s="1"/>
  <c r="P18" i="3"/>
  <c r="K18" i="3"/>
  <c r="J18" i="3"/>
  <c r="H18" i="3"/>
  <c r="J21" i="5"/>
  <c r="J16" i="5"/>
  <c r="J11" i="5"/>
  <c r="I18" i="3" l="1"/>
  <c r="F32" i="3"/>
  <c r="G32" i="3" s="1"/>
  <c r="D10" i="55"/>
  <c r="E10" i="55" s="1"/>
  <c r="D15" i="55"/>
  <c r="E15" i="55" s="1"/>
  <c r="F15" i="55" s="1"/>
  <c r="G15" i="55" s="1"/>
  <c r="D19" i="55"/>
  <c r="E19" i="55" s="1"/>
  <c r="F19" i="55" s="1"/>
  <c r="G19" i="55" s="1"/>
  <c r="D23" i="55"/>
  <c r="E23" i="55" s="1"/>
  <c r="F23" i="55" s="1"/>
  <c r="G23" i="55" s="1"/>
  <c r="Q18" i="3"/>
  <c r="D37" i="55"/>
  <c r="E37" i="55" s="1"/>
  <c r="D28" i="55"/>
  <c r="E28" i="55" s="1"/>
  <c r="F28" i="55" s="1"/>
  <c r="G28" i="55" s="1"/>
  <c r="D12" i="55"/>
  <c r="E12" i="55" s="1"/>
  <c r="F12" i="55" s="1"/>
  <c r="G12" i="55" s="1"/>
  <c r="D36" i="55"/>
  <c r="E36" i="55" s="1"/>
  <c r="F36" i="55" s="1"/>
  <c r="G36" i="55" s="1"/>
  <c r="D25" i="55"/>
  <c r="E25" i="55" s="1"/>
  <c r="F25" i="55" s="1"/>
  <c r="G25" i="55" s="1"/>
  <c r="E32" i="55"/>
  <c r="F32" i="55" s="1"/>
  <c r="G32" i="55" s="1"/>
  <c r="F10" i="55"/>
  <c r="G10" i="55" s="1"/>
  <c r="D18" i="55"/>
  <c r="D22" i="55"/>
  <c r="D38" i="55"/>
  <c r="D9" i="55"/>
  <c r="D27" i="55"/>
  <c r="D31" i="55"/>
  <c r="D35" i="55"/>
  <c r="D30" i="55"/>
  <c r="D14" i="55"/>
  <c r="D34" i="55"/>
  <c r="D7" i="55"/>
  <c r="D11" i="55"/>
  <c r="D16" i="55"/>
  <c r="D20" i="55"/>
  <c r="D24" i="55"/>
  <c r="D29" i="55"/>
  <c r="D33" i="55"/>
  <c r="D8" i="55"/>
  <c r="D17" i="55"/>
  <c r="D21" i="55"/>
  <c r="F37" i="55" l="1"/>
  <c r="G37" i="55" s="1"/>
  <c r="F16" i="5"/>
  <c r="I16" i="5" s="1"/>
  <c r="F36" i="3"/>
  <c r="G36" i="3" s="1"/>
  <c r="E35" i="55"/>
  <c r="F35" i="55" s="1"/>
  <c r="G35" i="55" s="1"/>
  <c r="E20" i="55"/>
  <c r="F20" i="55" s="1"/>
  <c r="G20" i="55" s="1"/>
  <c r="E38" i="55"/>
  <c r="F38" i="55" s="1"/>
  <c r="G38" i="55" s="1"/>
  <c r="E17" i="55"/>
  <c r="F17" i="55" s="1"/>
  <c r="G17" i="55" s="1"/>
  <c r="E27" i="55"/>
  <c r="F27" i="55" s="1"/>
  <c r="G27" i="55" s="1"/>
  <c r="E24" i="55"/>
  <c r="F24" i="55" s="1"/>
  <c r="G24" i="55" s="1"/>
  <c r="E21" i="55"/>
  <c r="F21" i="55" s="1"/>
  <c r="G21" i="55" s="1"/>
  <c r="E31" i="55"/>
  <c r="F31" i="55" s="1"/>
  <c r="G31" i="55" s="1"/>
  <c r="E16" i="55"/>
  <c r="F16" i="55" s="1"/>
  <c r="G16" i="55" s="1"/>
  <c r="E8" i="55"/>
  <c r="F8" i="55" s="1"/>
  <c r="G8" i="55" s="1"/>
  <c r="E11" i="55"/>
  <c r="F11" i="55" s="1"/>
  <c r="G11" i="55" s="1"/>
  <c r="E9" i="55"/>
  <c r="F9" i="55" s="1"/>
  <c r="G9" i="55" s="1"/>
  <c r="E22" i="55"/>
  <c r="F22" i="55" s="1"/>
  <c r="G22" i="55" s="1"/>
  <c r="E18" i="55"/>
  <c r="F18" i="55" s="1"/>
  <c r="G18" i="55" s="1"/>
  <c r="E33" i="55"/>
  <c r="F33" i="55" s="1"/>
  <c r="G33" i="55" s="1"/>
  <c r="E14" i="55"/>
  <c r="F14" i="55" s="1"/>
  <c r="G14" i="55" s="1"/>
  <c r="E7" i="55"/>
  <c r="F7" i="55"/>
  <c r="G7" i="55" s="1"/>
  <c r="E34" i="55"/>
  <c r="F34" i="55" s="1"/>
  <c r="G34" i="55" s="1"/>
  <c r="E29" i="55"/>
  <c r="F29" i="55" s="1"/>
  <c r="G29" i="55" s="1"/>
  <c r="E30" i="55"/>
  <c r="F30" i="55" s="1"/>
  <c r="G30" i="55" s="1"/>
  <c r="J17" i="2" l="1"/>
  <c r="J18" i="2" s="1"/>
  <c r="G39" i="55"/>
  <c r="G13" i="55"/>
  <c r="G26" i="55"/>
  <c r="O17" i="3"/>
  <c r="G40" i="55" l="1"/>
  <c r="Q11" i="3"/>
  <c r="F31" i="3" s="1"/>
  <c r="K7" i="41"/>
  <c r="L7" i="41"/>
  <c r="K8" i="41"/>
  <c r="L8" i="41"/>
  <c r="K9" i="41"/>
  <c r="L9" i="41"/>
  <c r="K10" i="41"/>
  <c r="L10" i="41"/>
  <c r="K11" i="41"/>
  <c r="L11" i="41"/>
  <c r="K12" i="41"/>
  <c r="L12" i="41"/>
  <c r="K14" i="41"/>
  <c r="L14" i="41"/>
  <c r="K15" i="41"/>
  <c r="L15" i="41"/>
  <c r="K16" i="41"/>
  <c r="L16" i="41"/>
  <c r="K17" i="41"/>
  <c r="L17" i="41"/>
  <c r="K18" i="41"/>
  <c r="L18" i="41"/>
  <c r="K19" i="41"/>
  <c r="L19" i="41"/>
  <c r="K20" i="41"/>
  <c r="L20" i="41"/>
  <c r="K21" i="41"/>
  <c r="L21" i="41"/>
  <c r="K22" i="41"/>
  <c r="L22" i="41"/>
  <c r="K23" i="41"/>
  <c r="L23" i="41"/>
  <c r="K24" i="41"/>
  <c r="L24" i="41"/>
  <c r="K25" i="41"/>
  <c r="L25" i="41"/>
  <c r="K27" i="41"/>
  <c r="L27" i="41"/>
  <c r="K28" i="41"/>
  <c r="L28" i="41"/>
  <c r="K29" i="41"/>
  <c r="L29" i="41"/>
  <c r="K30" i="41"/>
  <c r="L30" i="41"/>
  <c r="K31" i="41"/>
  <c r="L31" i="41"/>
  <c r="K32" i="41"/>
  <c r="L32" i="41"/>
  <c r="K33" i="41"/>
  <c r="L33" i="41"/>
  <c r="K34" i="41"/>
  <c r="L34" i="41"/>
  <c r="K35" i="41"/>
  <c r="L35" i="41"/>
  <c r="K36" i="41"/>
  <c r="L36" i="41"/>
  <c r="K37" i="41"/>
  <c r="L37" i="41"/>
  <c r="K38" i="41"/>
  <c r="L38" i="41"/>
  <c r="K7" i="40"/>
  <c r="L7" i="40"/>
  <c r="K8" i="40"/>
  <c r="L8" i="40"/>
  <c r="K9" i="40"/>
  <c r="L9" i="40"/>
  <c r="K10" i="40"/>
  <c r="L10" i="40"/>
  <c r="K11" i="40"/>
  <c r="L11" i="40"/>
  <c r="K12" i="40"/>
  <c r="L12" i="40"/>
  <c r="K14" i="40"/>
  <c r="L14" i="40"/>
  <c r="K15" i="40"/>
  <c r="L15" i="40"/>
  <c r="K16" i="40"/>
  <c r="L16" i="40"/>
  <c r="K17" i="40"/>
  <c r="L17" i="40"/>
  <c r="K18" i="40"/>
  <c r="L18" i="40"/>
  <c r="K19" i="40"/>
  <c r="L19" i="40"/>
  <c r="K20" i="40"/>
  <c r="L20" i="40"/>
  <c r="K21" i="40"/>
  <c r="L21" i="40"/>
  <c r="K22" i="40"/>
  <c r="L22" i="40"/>
  <c r="K23" i="40"/>
  <c r="L23" i="40"/>
  <c r="K24" i="40"/>
  <c r="L24" i="40"/>
  <c r="K25" i="40"/>
  <c r="L25" i="40"/>
  <c r="K27" i="40"/>
  <c r="L27" i="40"/>
  <c r="K28" i="40"/>
  <c r="L28" i="40"/>
  <c r="K29" i="40"/>
  <c r="L29" i="40"/>
  <c r="K30" i="40"/>
  <c r="L30" i="40"/>
  <c r="K31" i="40"/>
  <c r="L31" i="40"/>
  <c r="K32" i="40"/>
  <c r="L32" i="40"/>
  <c r="K33" i="40"/>
  <c r="L33" i="40"/>
  <c r="K34" i="40"/>
  <c r="L34" i="40"/>
  <c r="K35" i="40"/>
  <c r="L35" i="40"/>
  <c r="K36" i="40"/>
  <c r="L36" i="40"/>
  <c r="K37" i="40"/>
  <c r="L37" i="40"/>
  <c r="K38" i="40"/>
  <c r="L38" i="40"/>
  <c r="I37" i="5" l="1"/>
  <c r="I43" i="5"/>
  <c r="I41" i="5"/>
  <c r="I35" i="5"/>
  <c r="D29" i="40"/>
  <c r="E29" i="40" s="1"/>
  <c r="F29" i="40" s="1"/>
  <c r="G29" i="40" s="1"/>
  <c r="D16" i="40"/>
  <c r="E16" i="40" s="1"/>
  <c r="F16" i="40" s="1"/>
  <c r="G16" i="40" s="1"/>
  <c r="D7" i="40"/>
  <c r="E7" i="40" s="1"/>
  <c r="D27" i="41"/>
  <c r="E27" i="41" s="1"/>
  <c r="F27" i="41" s="1"/>
  <c r="G27" i="41" s="1"/>
  <c r="D22" i="41"/>
  <c r="E22" i="41" s="1"/>
  <c r="F22" i="41" s="1"/>
  <c r="G22" i="41" s="1"/>
  <c r="D9" i="41"/>
  <c r="D29" i="41"/>
  <c r="E29" i="41" s="1"/>
  <c r="F29" i="41" s="1"/>
  <c r="G29" i="41" s="1"/>
  <c r="D16" i="41"/>
  <c r="E16" i="41" s="1"/>
  <c r="D7" i="41"/>
  <c r="E7" i="41" s="1"/>
  <c r="F7" i="41" s="1"/>
  <c r="G7" i="41" s="1"/>
  <c r="D38" i="40"/>
  <c r="E38" i="40" s="1"/>
  <c r="F38" i="40" s="1"/>
  <c r="G38" i="40" s="1"/>
  <c r="D17" i="40"/>
  <c r="E17" i="40" s="1"/>
  <c r="F17" i="40" s="1"/>
  <c r="G17" i="40" s="1"/>
  <c r="D12" i="40"/>
  <c r="E12" i="40" s="1"/>
  <c r="F12" i="40" s="1"/>
  <c r="G12" i="40" s="1"/>
  <c r="D30" i="40"/>
  <c r="E30" i="40" s="1"/>
  <c r="F30" i="40" s="1"/>
  <c r="G30" i="40" s="1"/>
  <c r="E9" i="41"/>
  <c r="F9" i="41" s="1"/>
  <c r="G9" i="41" s="1"/>
  <c r="D25" i="41"/>
  <c r="D21" i="41"/>
  <c r="D17" i="41"/>
  <c r="D12" i="41"/>
  <c r="D8" i="41"/>
  <c r="D34" i="41"/>
  <c r="D14" i="41"/>
  <c r="D30" i="41"/>
  <c r="D18" i="41"/>
  <c r="D31" i="41"/>
  <c r="D36" i="41"/>
  <c r="D32" i="41"/>
  <c r="D28" i="41"/>
  <c r="D23" i="41"/>
  <c r="D19" i="41"/>
  <c r="D15" i="41"/>
  <c r="D10" i="41"/>
  <c r="D38" i="41"/>
  <c r="D35" i="41"/>
  <c r="D37" i="41"/>
  <c r="D33" i="41"/>
  <c r="D24" i="41"/>
  <c r="D20" i="41"/>
  <c r="D11" i="41"/>
  <c r="D34" i="40"/>
  <c r="D25" i="40"/>
  <c r="D21" i="40"/>
  <c r="D8" i="40"/>
  <c r="D35" i="40"/>
  <c r="D31" i="40"/>
  <c r="D27" i="40"/>
  <c r="D22" i="40"/>
  <c r="D18" i="40"/>
  <c r="D14" i="40"/>
  <c r="D9" i="40"/>
  <c r="D36" i="40"/>
  <c r="D32" i="40"/>
  <c r="D28" i="40"/>
  <c r="D23" i="40"/>
  <c r="D19" i="40"/>
  <c r="D15" i="40"/>
  <c r="D10" i="40"/>
  <c r="D37" i="40"/>
  <c r="D33" i="40"/>
  <c r="D24" i="40"/>
  <c r="D20" i="40"/>
  <c r="D11" i="40"/>
  <c r="J13" i="2" l="1"/>
  <c r="J14" i="2" s="1"/>
  <c r="J20" i="2" s="1"/>
  <c r="F16" i="41"/>
  <c r="G16" i="41" s="1"/>
  <c r="F7" i="40"/>
  <c r="G7" i="40" s="1"/>
  <c r="E31" i="41"/>
  <c r="F31" i="41" s="1"/>
  <c r="G31" i="41" s="1"/>
  <c r="E18" i="41"/>
  <c r="F18" i="41" s="1"/>
  <c r="G18" i="41" s="1"/>
  <c r="E30" i="41"/>
  <c r="F30" i="41" s="1"/>
  <c r="G30" i="41" s="1"/>
  <c r="E28" i="41"/>
  <c r="F28" i="41" s="1"/>
  <c r="G28" i="41" s="1"/>
  <c r="G39" i="41" s="1"/>
  <c r="E21" i="41"/>
  <c r="F21" i="41" s="1"/>
  <c r="G21" i="41" s="1"/>
  <c r="E37" i="41"/>
  <c r="F37" i="41"/>
  <c r="G37" i="41" s="1"/>
  <c r="E32" i="41"/>
  <c r="F32" i="41" s="1"/>
  <c r="G32" i="41" s="1"/>
  <c r="E36" i="41"/>
  <c r="F36" i="41" s="1"/>
  <c r="G36" i="41" s="1"/>
  <c r="E8" i="41"/>
  <c r="F8" i="41" s="1"/>
  <c r="G8" i="41" s="1"/>
  <c r="E15" i="41"/>
  <c r="F15" i="41" s="1"/>
  <c r="G15" i="41" s="1"/>
  <c r="E19" i="41"/>
  <c r="F19" i="41" s="1"/>
  <c r="G19" i="41" s="1"/>
  <c r="E23" i="41"/>
  <c r="F23" i="41" s="1"/>
  <c r="G23" i="41" s="1"/>
  <c r="E14" i="41"/>
  <c r="F14" i="41" s="1"/>
  <c r="G14" i="41" s="1"/>
  <c r="E34" i="41"/>
  <c r="F34" i="41" s="1"/>
  <c r="G34" i="41" s="1"/>
  <c r="E11" i="41"/>
  <c r="F11" i="41"/>
  <c r="G11" i="41" s="1"/>
  <c r="E35" i="41"/>
  <c r="F35" i="41"/>
  <c r="G35" i="41" s="1"/>
  <c r="E20" i="41"/>
  <c r="F20" i="41" s="1"/>
  <c r="G20" i="41" s="1"/>
  <c r="E38" i="41"/>
  <c r="F38" i="41" s="1"/>
  <c r="G38" i="41" s="1"/>
  <c r="E12" i="41"/>
  <c r="F12" i="41" s="1"/>
  <c r="G12" i="41" s="1"/>
  <c r="E33" i="41"/>
  <c r="F33" i="41" s="1"/>
  <c r="G33" i="41" s="1"/>
  <c r="E25" i="41"/>
  <c r="F25" i="41" s="1"/>
  <c r="G25" i="41" s="1"/>
  <c r="E24" i="41"/>
  <c r="F24" i="41"/>
  <c r="G24" i="41" s="1"/>
  <c r="E10" i="41"/>
  <c r="F10" i="41" s="1"/>
  <c r="G10" i="41" s="1"/>
  <c r="E17" i="41"/>
  <c r="F17" i="41" s="1"/>
  <c r="G17" i="41" s="1"/>
  <c r="E35" i="40"/>
  <c r="F35" i="40" s="1"/>
  <c r="G35" i="40" s="1"/>
  <c r="E15" i="40"/>
  <c r="F15" i="40" s="1"/>
  <c r="G15" i="40" s="1"/>
  <c r="E20" i="40"/>
  <c r="F20" i="40"/>
  <c r="G20" i="40" s="1"/>
  <c r="E23" i="40"/>
  <c r="F23" i="40" s="1"/>
  <c r="G23" i="40" s="1"/>
  <c r="E28" i="40"/>
  <c r="F28" i="40" s="1"/>
  <c r="G28" i="40" s="1"/>
  <c r="E32" i="40"/>
  <c r="F32" i="40" s="1"/>
  <c r="G32" i="40" s="1"/>
  <c r="E9" i="40"/>
  <c r="F9" i="40" s="1"/>
  <c r="G9" i="40" s="1"/>
  <c r="E24" i="40"/>
  <c r="F24" i="40" s="1"/>
  <c r="G24" i="40" s="1"/>
  <c r="E33" i="40"/>
  <c r="F33" i="40" s="1"/>
  <c r="G33" i="40" s="1"/>
  <c r="E8" i="40"/>
  <c r="F8" i="40" s="1"/>
  <c r="G8" i="40" s="1"/>
  <c r="E27" i="40"/>
  <c r="F27" i="40" s="1"/>
  <c r="G27" i="40" s="1"/>
  <c r="E10" i="40"/>
  <c r="F10" i="40" s="1"/>
  <c r="G10" i="40" s="1"/>
  <c r="E11" i="40"/>
  <c r="F11" i="40" s="1"/>
  <c r="G11" i="40" s="1"/>
  <c r="E19" i="40"/>
  <c r="F19" i="40" s="1"/>
  <c r="G19" i="40" s="1"/>
  <c r="E14" i="40"/>
  <c r="F14" i="40" s="1"/>
  <c r="G14" i="40" s="1"/>
  <c r="E18" i="40"/>
  <c r="F18" i="40" s="1"/>
  <c r="G18" i="40" s="1"/>
  <c r="E37" i="40"/>
  <c r="F37" i="40" s="1"/>
  <c r="G37" i="40" s="1"/>
  <c r="E22" i="40"/>
  <c r="F22" i="40" s="1"/>
  <c r="G22" i="40" s="1"/>
  <c r="E21" i="40"/>
  <c r="F21" i="40" s="1"/>
  <c r="G21" i="40" s="1"/>
  <c r="E36" i="40"/>
  <c r="F36" i="40"/>
  <c r="G36" i="40" s="1"/>
  <c r="E25" i="40"/>
  <c r="F25" i="40" s="1"/>
  <c r="G25" i="40" s="1"/>
  <c r="E31" i="40"/>
  <c r="F31" i="40" s="1"/>
  <c r="G31" i="40" s="1"/>
  <c r="E34" i="40"/>
  <c r="F34" i="40" s="1"/>
  <c r="G34" i="40" s="1"/>
  <c r="G26" i="41" l="1"/>
  <c r="G13" i="41"/>
  <c r="G40" i="41" s="1"/>
  <c r="G39" i="40"/>
  <c r="G26" i="40"/>
  <c r="G13" i="40"/>
  <c r="D10" i="3" l="1"/>
  <c r="E10" i="3" s="1"/>
  <c r="F10" i="3" s="1"/>
  <c r="G10" i="3" s="1"/>
  <c r="H10" i="3" s="1"/>
  <c r="I10" i="3" s="1"/>
  <c r="J10" i="3" s="1"/>
  <c r="K10" i="3" s="1"/>
  <c r="L10" i="3" s="1"/>
  <c r="M10" i="3" s="1"/>
  <c r="N10" i="3" s="1"/>
  <c r="O10" i="3" s="1"/>
  <c r="P10" i="3" s="1"/>
  <c r="G40" i="40"/>
  <c r="I39" i="5" l="1"/>
  <c r="I45" i="5"/>
  <c r="E16" i="3" l="1"/>
  <c r="E23" i="3" s="1"/>
  <c r="Q10" i="3" l="1"/>
  <c r="F30" i="3" s="1"/>
  <c r="I16" i="3"/>
  <c r="M16" i="3"/>
  <c r="N16" i="3"/>
  <c r="L16" i="3"/>
  <c r="P17" i="3"/>
  <c r="P16" i="3"/>
  <c r="K16" i="3"/>
  <c r="J16" i="3"/>
  <c r="I17" i="3"/>
  <c r="Q25" i="3" l="1"/>
  <c r="Q24" i="3"/>
  <c r="F39" i="3" s="1"/>
  <c r="M17" i="3"/>
  <c r="H16" i="3"/>
  <c r="E17" i="3"/>
  <c r="F16" i="3"/>
  <c r="F23" i="3" s="1"/>
  <c r="O16" i="3"/>
  <c r="G16" i="3"/>
  <c r="H17" i="3"/>
  <c r="L17" i="3"/>
  <c r="K17" i="3"/>
  <c r="G17" i="3"/>
  <c r="F17" i="3"/>
  <c r="N17" i="3"/>
  <c r="J17" i="3"/>
  <c r="G23" i="3" l="1"/>
  <c r="H23" i="3" s="1"/>
  <c r="I23" i="3" s="1"/>
  <c r="J23" i="3" s="1"/>
  <c r="K23" i="3" s="1"/>
  <c r="L23" i="3" s="1"/>
  <c r="M23" i="3" s="1"/>
  <c r="N23" i="3" s="1"/>
  <c r="O23" i="3"/>
  <c r="P23" i="3" s="1"/>
  <c r="Q23" i="3" s="1"/>
  <c r="F40" i="3"/>
  <c r="G40" i="3" s="1"/>
  <c r="F21" i="5"/>
  <c r="I21" i="5" s="1"/>
  <c r="J22" i="5" l="1"/>
  <c r="J20" i="5"/>
  <c r="J17" i="5"/>
  <c r="J15" i="5"/>
  <c r="J12" i="5"/>
  <c r="J10" i="5"/>
  <c r="A1" i="41" l="1"/>
  <c r="A1" i="55"/>
  <c r="A1" i="40"/>
  <c r="A2" i="41"/>
  <c r="A2" i="55"/>
  <c r="A2" i="40"/>
  <c r="A1" i="3"/>
  <c r="A1" i="51"/>
  <c r="A2" i="3"/>
  <c r="A2" i="51"/>
  <c r="A3" i="3"/>
  <c r="A3" i="51"/>
  <c r="A1" i="2"/>
  <c r="A3" i="2"/>
  <c r="A2" i="2"/>
  <c r="Q16" i="3" l="1"/>
  <c r="F34" i="3" s="1"/>
  <c r="Q17" i="3" l="1"/>
  <c r="F35" i="3" s="1"/>
  <c r="G35" i="3" s="1"/>
  <c r="G34" i="3"/>
  <c r="G30" i="3"/>
  <c r="F10" i="5" s="1"/>
  <c r="I10" i="5" s="1"/>
  <c r="F38" i="3" l="1"/>
  <c r="G38" i="3" s="1"/>
  <c r="F20" i="5" s="1"/>
  <c r="I20" i="5" s="1"/>
  <c r="G31" i="3"/>
  <c r="F12" i="5" s="1"/>
  <c r="I12" i="5" s="1"/>
  <c r="F15" i="5"/>
  <c r="I15" i="5" s="1"/>
  <c r="G39" i="3" l="1"/>
  <c r="F22" i="5" s="1"/>
  <c r="I22" i="5" s="1"/>
  <c r="F17" i="5"/>
  <c r="I17" i="5" s="1"/>
  <c r="I29" i="5" l="1"/>
  <c r="I31" i="5" l="1"/>
  <c r="I33" i="5" l="1"/>
</calcChain>
</file>

<file path=xl/sharedStrings.xml><?xml version="1.0" encoding="utf-8"?>
<sst xmlns="http://schemas.openxmlformats.org/spreadsheetml/2006/main" count="894" uniqueCount="307">
  <si>
    <t>Factor</t>
  </si>
  <si>
    <t>In-Service</t>
  </si>
  <si>
    <t>Grand Total</t>
  </si>
  <si>
    <t>Electric Plant in Service</t>
  </si>
  <si>
    <t>Account</t>
  </si>
  <si>
    <t>Depreciation Expense*</t>
  </si>
  <si>
    <t>Depreciation Reserve</t>
  </si>
  <si>
    <t>Adjustment</t>
  </si>
  <si>
    <t>PacifiCorp</t>
  </si>
  <si>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</si>
  <si>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</si>
  <si>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</si>
  <si>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</si>
  <si>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</si>
  <si>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</si>
  <si>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</si>
  <si>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</si>
  <si>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</si>
  <si>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</si>
  <si>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Adjustment to Depreciation Expense:</t>
  </si>
  <si>
    <t>Adjustment to Depreciation Reserve:</t>
  </si>
  <si>
    <t>Adjustment to Tax:</t>
  </si>
  <si>
    <t>Description of Adjustment:</t>
  </si>
  <si>
    <t>Month</t>
  </si>
  <si>
    <t>SCHMDT</t>
  </si>
  <si>
    <t>SCHMAT</t>
  </si>
  <si>
    <t>12 ME</t>
  </si>
  <si>
    <t>Amount</t>
  </si>
  <si>
    <t>Washington 2023 General Rate Case</t>
  </si>
  <si>
    <t>Additional Months for 2026 through 2037</t>
  </si>
  <si>
    <t>IRP Life</t>
  </si>
  <si>
    <t>WA Out</t>
  </si>
  <si>
    <t>Year</t>
  </si>
  <si>
    <t>Proration %</t>
  </si>
  <si>
    <t>WA Months</t>
  </si>
  <si>
    <t>Jim Bridger 3-4</t>
  </si>
  <si>
    <t>Additional Months for 2026 and 2027</t>
  </si>
  <si>
    <t>IRP Months</t>
  </si>
  <si>
    <t>Colstrip 4</t>
  </si>
  <si>
    <t>COL4: Feedwater Heater replacement</t>
  </si>
  <si>
    <t>Colstrip 3-4: Design/Build Dry Waste</t>
  </si>
  <si>
    <t>COLU4 Cooling Tower Fill CY24</t>
  </si>
  <si>
    <t>COLU4 IP Turbine Overhaul CY24</t>
  </si>
  <si>
    <t>COLU4 Turbine/Generator Base Overhaul CY24</t>
  </si>
  <si>
    <t>COLU4 Auxliliary Turbine Overhaul CY24</t>
  </si>
  <si>
    <t>COLU4 Final Superheat Section Replacement CY24</t>
  </si>
  <si>
    <t>COLU0 Effluent Pond Return Spare Line CY22</t>
  </si>
  <si>
    <t>COLU0 Scrubber Lime Slaker CY22</t>
  </si>
  <si>
    <t>COLU4 Overhaul Capital CY24</t>
  </si>
  <si>
    <t>COLU5 EHP G LINER CY24 CCR</t>
  </si>
  <si>
    <t>COLU4 Balance of Plant Capital CY23</t>
  </si>
  <si>
    <t>COLU4 Balance of Plant Capital CY22</t>
  </si>
  <si>
    <t>COLU5 DES/CONST CAP TRMT SYS SOLIDS DISP AREA</t>
  </si>
  <si>
    <t>COLU4 Balance of Plant Capital CY24</t>
  </si>
  <si>
    <t>U4 SCR Tunable Diode Laser 21/22</t>
  </si>
  <si>
    <t>U4 Install 4 Retract Sootblowers 21/22</t>
  </si>
  <si>
    <t>U4 Turbine Building Windows 24</t>
  </si>
  <si>
    <t>U4 Mist Eliminator Wash Piping 23</t>
  </si>
  <si>
    <t>U4 Pulverizer Vibration Monitoring 24</t>
  </si>
  <si>
    <t>U4 SDCC TU/SUB Idler Replacement 23</t>
  </si>
  <si>
    <t>U4 Replace Gravity Filter Media 23</t>
  </si>
  <si>
    <t>U4 SDCC Replace Chain 23</t>
  </si>
  <si>
    <t>U4 SDCC Replace Flights 24</t>
  </si>
  <si>
    <t>U3 SCR Catalyst Replacement 23</t>
  </si>
  <si>
    <t>U3 SCR Catalyst Hoist 22</t>
  </si>
  <si>
    <t>U3 SCR Tunable Diode Laser</t>
  </si>
  <si>
    <t>U3 Stack Lower Expansion Joint Rplmt 23</t>
  </si>
  <si>
    <t>U3 Stack Concrete Coating 23</t>
  </si>
  <si>
    <t>U3 Vibration Mntrg Sys End Windings 23</t>
  </si>
  <si>
    <t>U3 Pulverizer Vibration Monitoring 23</t>
  </si>
  <si>
    <t>U3 SCR Sootblowers 23</t>
  </si>
  <si>
    <t>U3 Replace Inverter and Charger 23</t>
  </si>
  <si>
    <t>U3 SDCC Return Idler Replacement-6yr 23</t>
  </si>
  <si>
    <t>U3 32 BFPT Lube Oil PRVs 23</t>
  </si>
  <si>
    <t>U3 31 BFPT Lube Oil PRVs 23</t>
  </si>
  <si>
    <t>U3 Service Water Pump Rebuild 23</t>
  </si>
  <si>
    <t>U3 Alamak Landing at SCR LPA  22</t>
  </si>
  <si>
    <t>U3 Precipitator Rapping System Rprs 23</t>
  </si>
  <si>
    <t>U3 Rplc Existing Mill Air Flow Hrdwr  23</t>
  </si>
  <si>
    <t>U3 Vane Wheel/Classifier Modification 22</t>
  </si>
  <si>
    <t>U3 SDCC Outer Shell Repairs 23</t>
  </si>
  <si>
    <t>U3 EX-2100E Control Upgrade 22/23</t>
  </si>
  <si>
    <t>U3 Replace SCW Front / Extended Side 23</t>
  </si>
  <si>
    <t>U3 Replace Economizer Hanger Tubes 23</t>
  </si>
  <si>
    <t>U3 Rplc Rear Waterwall Hanger Tubes 23</t>
  </si>
  <si>
    <t>U3 Install 4 Retract Stlbls/FGT/Pentrations 22/23</t>
  </si>
  <si>
    <t>U3 Install New Air Flow Probes 23</t>
  </si>
  <si>
    <t>U3 Cooling Tower Bypass Valve Rplmt 23</t>
  </si>
  <si>
    <t>U3 Cooling Tower Bypass Elbow Lining 23</t>
  </si>
  <si>
    <t>U3 Pyrite Pump Replacement 24</t>
  </si>
  <si>
    <t>U3 LPA SCR Collection/Transfer Cnvyr 23</t>
  </si>
  <si>
    <t>U3 ID Fan VFD Glycol System Hose Rplt 23</t>
  </si>
  <si>
    <t>U3 Diaphragm 9th Stage Partition Rpl 22/23</t>
  </si>
  <si>
    <t>U3 Diaphragm 8th Stage Partition Rpl 22/23</t>
  </si>
  <si>
    <t>U3 Diaphragm 7th Stage Partition Rpl 22/23</t>
  </si>
  <si>
    <t>U3 Turbine 8th Stage Bucket Rplcmt 22/23</t>
  </si>
  <si>
    <t>U3 SDCC TU/SUB Idler Replacement 24</t>
  </si>
  <si>
    <t>U3 Aux Steam Pressure Control 23</t>
  </si>
  <si>
    <t>U3 SDCC Replace Dewatering Slope 23</t>
  </si>
  <si>
    <t>U3 Turbine 1st Stage Bucket Rplcmt 22/23</t>
  </si>
  <si>
    <t>U3 Turbine 7th Stage Bucket Rplcmt 22/23</t>
  </si>
  <si>
    <t>U3 LPA Screen Replacement 22/23</t>
  </si>
  <si>
    <t>U3 Nuva Feeder Piping Replacement 23</t>
  </si>
  <si>
    <t>U3 Precip Damper Limitorque Replace 23</t>
  </si>
  <si>
    <t>U3 PA Duct Inspect and Repair 23</t>
  </si>
  <si>
    <t>U3 APH Seal Replacement 23</t>
  </si>
  <si>
    <t>U3 SDCC Replace Chain 24</t>
  </si>
  <si>
    <t>U3 Coal Pipe Replacement 23</t>
  </si>
  <si>
    <t>U3 Network Hardware Upgrade 23</t>
  </si>
  <si>
    <t>U3 SDCC Replace Chain 22</t>
  </si>
  <si>
    <t>U3 Replace Dogbone Expansion Joints 23</t>
  </si>
  <si>
    <t>U3 SDCC &amp; Transfer Chutes 23</t>
  </si>
  <si>
    <t>U3 Replace Precip/Scrub Expansion Joint 23</t>
  </si>
  <si>
    <t>U3 Stack Breech Coating 23</t>
  </si>
  <si>
    <t>U3 Precipitator Duct Work 23</t>
  </si>
  <si>
    <t>U3 Scrubber Ductwork 23</t>
  </si>
  <si>
    <t>U3 SCR Static Mixers &amp; Ductwork 23</t>
  </si>
  <si>
    <t>U3 Economizer Outlet Turning Vane 22/23</t>
  </si>
  <si>
    <t>U3 APH Sector Plates 23</t>
  </si>
  <si>
    <t>U3 SDCC Lower 1/2 Seal Plate/Liner 23</t>
  </si>
  <si>
    <t>U3 SDCC Install Liner at Chain Guard 23</t>
  </si>
  <si>
    <t>U3 Cooling Tower Protecto-Wire Rplcmt 23</t>
  </si>
  <si>
    <t>U3 Burners Major 22/23</t>
  </si>
  <si>
    <t>U3 SDCC Replace Flights 23</t>
  </si>
  <si>
    <t>U3 Refractory Transition Seal Plate 23</t>
  </si>
  <si>
    <t>Various</t>
  </si>
  <si>
    <t>Conveyor Belts 22</t>
  </si>
  <si>
    <t>Blanket - Office Equip 22</t>
  </si>
  <si>
    <t>Blanket LCC Switchgear &amp; XFMR Upgrades 2</t>
  </si>
  <si>
    <t>Blanket - Electrical / Instrumentation 2</t>
  </si>
  <si>
    <t>Blanket - Motors 22</t>
  </si>
  <si>
    <t>Blanket MCC Upgrades 22</t>
  </si>
  <si>
    <t>Blanket Upgrade 7.2 KV Magnablast Breake</t>
  </si>
  <si>
    <t>Blanket - Small Tools 22</t>
  </si>
  <si>
    <t>Blanket - Pumps, Valves, Gearboxes  22</t>
  </si>
  <si>
    <t>Replace Truck Scale 21/22</t>
  </si>
  <si>
    <t>Blanket - Pumps, Valves, Gearboxes 21</t>
  </si>
  <si>
    <t>Blanket - Mill Discharge Valve Replaceme</t>
  </si>
  <si>
    <t>CCR Jim Bridger FGD Pond 3</t>
  </si>
  <si>
    <t>Repave Plant Roads 24</t>
  </si>
  <si>
    <t>Spare Seal Water Injection Pump-SWIP  24</t>
  </si>
  <si>
    <t>Spare Acid Pump 23/24</t>
  </si>
  <si>
    <t>U0 CTB Tank Cross Tie to Waste Liquor Tanks 24</t>
  </si>
  <si>
    <t>01 Softener Acid Injection 22</t>
  </si>
  <si>
    <t>Blanket - Replace Stock Feeder Inlet Gates 24</t>
  </si>
  <si>
    <t>U0 Mobile Radio Imprvmnts Corp Telecm 22</t>
  </si>
  <si>
    <t>U0 "C" RO Pump Skid VFD's 22</t>
  </si>
  <si>
    <t>Coal Lab Equipment 23</t>
  </si>
  <si>
    <t>Blanket SCR LPA Screens  24</t>
  </si>
  <si>
    <t>Blanket SCR LPA Screens  23</t>
  </si>
  <si>
    <t>Blanket SCR LPA Screens  22</t>
  </si>
  <si>
    <t>NVR Security Monitoring Sys Upgrade 23</t>
  </si>
  <si>
    <t>Rebuild 950 Loader 23</t>
  </si>
  <si>
    <t>CH Liner Plates 24</t>
  </si>
  <si>
    <t>CH Liner Plates 23</t>
  </si>
  <si>
    <t>CH Liner Plates 22/23</t>
  </si>
  <si>
    <t>U3 DCS Minor 23</t>
  </si>
  <si>
    <t>U0 Replace Gravity Filter Media 22</t>
  </si>
  <si>
    <t>Recoat Neutralization Tank 24</t>
  </si>
  <si>
    <t>Blanket - Plant Lighting Improvements 23</t>
  </si>
  <si>
    <t>Blanket - Replace Support Equipment 23</t>
  </si>
  <si>
    <t>Replace 01 DI Resins 23</t>
  </si>
  <si>
    <t>Replace 02 DI Resins 22</t>
  </si>
  <si>
    <t>Coalyard Network Hardware Upgrades 23</t>
  </si>
  <si>
    <t>Reline 02 DI Vessels 22</t>
  </si>
  <si>
    <t>U0 Network Hardware Upgrades 24</t>
  </si>
  <si>
    <t>Blanket - Replace Support Equipment 24</t>
  </si>
  <si>
    <t>Replace Cathodic Protection Anode Bed 24</t>
  </si>
  <si>
    <t>Blanket - Coal Silo Cone Replacement 24</t>
  </si>
  <si>
    <t>DCS Network Routers 24</t>
  </si>
  <si>
    <t>Blanket - Building HVAC 24</t>
  </si>
  <si>
    <t>Replace Roofing Systems 24</t>
  </si>
  <si>
    <t>Blanket - Underground IPS / Hydrants 24</t>
  </si>
  <si>
    <t>Blanket - Small Tools 24</t>
  </si>
  <si>
    <t>Blanket - Pumps, Valves, Gearboxes 24</t>
  </si>
  <si>
    <t>Blanket - Motors 24</t>
  </si>
  <si>
    <t>Blanket - Electrical /Instrumentation 24</t>
  </si>
  <si>
    <t>Blanket - Mills, Pulverizer Vertical Shafts 24</t>
  </si>
  <si>
    <t>Replace Pulverizer Journals 24</t>
  </si>
  <si>
    <t>Replace RO Membranes 24</t>
  </si>
  <si>
    <t>BCP Motor Rewinds 24</t>
  </si>
  <si>
    <t>Conveyor Belts 24</t>
  </si>
  <si>
    <t>Network Firewalls 23</t>
  </si>
  <si>
    <t>Blanket - Electrical / Instrumentation 23</t>
  </si>
  <si>
    <t>Replace Large Secondary Crusher Rotor  23</t>
  </si>
  <si>
    <t>Replace Roofing Systems 23</t>
  </si>
  <si>
    <t>Blanket LCC Switchgear &amp; XFMR Upgrades 24</t>
  </si>
  <si>
    <t>Replace Pulverizer Journals 23</t>
  </si>
  <si>
    <t>Supply Fuel Shop Machinery Replacements 22</t>
  </si>
  <si>
    <t>Rebuild Frame-Up D-10T Dozer 24</t>
  </si>
  <si>
    <t>Blanket - Office Equipment 23</t>
  </si>
  <si>
    <t>Reline 01 DI Vessels 23</t>
  </si>
  <si>
    <t>Conveyor Belts 23</t>
  </si>
  <si>
    <t>Blanket - Small Tools 23</t>
  </si>
  <si>
    <t>Blanket - Pumps, Valves, Gearboxes 23</t>
  </si>
  <si>
    <t>Blanket - Building HVAC 23</t>
  </si>
  <si>
    <t>Blanket - Mills, Pulverizer Vertical Shafts 23</t>
  </si>
  <si>
    <t>Blanket - Shop Machinery Replacement 23</t>
  </si>
  <si>
    <t>Replace RO Membranes 23</t>
  </si>
  <si>
    <t>BCP Motor Rewinds &amp; Coolers 23</t>
  </si>
  <si>
    <t>Loadout Conveyor Replacement Belt 23</t>
  </si>
  <si>
    <t>Blanket LCC Switchgear &amp; XFMR Upgrades 23</t>
  </si>
  <si>
    <t>Replace EX-2100 HMI Computers 23</t>
  </si>
  <si>
    <t>Blanket - Underground IPS / Hydrants 23</t>
  </si>
  <si>
    <t>Blanket - Motors 23</t>
  </si>
  <si>
    <t>Rebuild 16M Grader 24</t>
  </si>
  <si>
    <t>Replace Cathodic Protection Anode Bed 22</t>
  </si>
  <si>
    <t>Purchase 775 Ash Hauler (D) 23</t>
  </si>
  <si>
    <t>Rplc Small Secondary Crusher Rotor 91/92  22</t>
  </si>
  <si>
    <t>Blanket - Mills, Pulverizer Vertical Shafts 22</t>
  </si>
  <si>
    <t>Lab Panel Instrumentation  22</t>
  </si>
  <si>
    <t>Rebuild Water Wagon (B) 22</t>
  </si>
  <si>
    <t>Blanket - Replace Mill Pyrite Hoppers 22</t>
  </si>
  <si>
    <t>Heat Trace System Upgrades - 22</t>
  </si>
  <si>
    <t>BCP Motor Rewinds &amp; Coolers 22</t>
  </si>
  <si>
    <t>Blanket Common &amp; Coal MCC Upgrades 22</t>
  </si>
  <si>
    <t>Blanket - Underground IPS / Hydrants 22</t>
  </si>
  <si>
    <t>Blanket - Office Equipment 24</t>
  </si>
  <si>
    <t>Replace RO Membranes 22</t>
  </si>
  <si>
    <t>Replace Roofing Systems 22</t>
  </si>
  <si>
    <t>Rebuild Frame Up D-10R Dozer 22</t>
  </si>
  <si>
    <t>JBG</t>
  </si>
  <si>
    <t>CAGW</t>
  </si>
  <si>
    <t>Jun2022</t>
  </si>
  <si>
    <t>Dec 2024</t>
  </si>
  <si>
    <t>AMA</t>
  </si>
  <si>
    <t>403SP</t>
  </si>
  <si>
    <t>108SP</t>
  </si>
  <si>
    <t>Colstrip 4 - Steam Depr. Expense</t>
  </si>
  <si>
    <t>WASHNGTON</t>
  </si>
  <si>
    <t>July 2022- Dec 2024</t>
  </si>
  <si>
    <t>Plant Adds</t>
  </si>
  <si>
    <t>Jim Bridger 3-4 - Projects</t>
  </si>
  <si>
    <t>Projects less than $1 million</t>
  </si>
  <si>
    <t>Total Jim Bridger Units 3 and 4 Projects</t>
  </si>
  <si>
    <t>Colstrip 4 Projects</t>
  </si>
  <si>
    <t>Total Colstrip 4 Projects</t>
  </si>
  <si>
    <t>Pro-Rated AMA</t>
  </si>
  <si>
    <t>*Depreciation Rate - Bridger 3-4 Steam</t>
  </si>
  <si>
    <t>*Depreciation Rate - Colstrip-4 Steam</t>
  </si>
  <si>
    <t>General Plant</t>
  </si>
  <si>
    <t>*Depreciation Rate - Bridger 3-4 General</t>
  </si>
  <si>
    <t>403GP</t>
  </si>
  <si>
    <t>108GP</t>
  </si>
  <si>
    <t>Steam Plant</t>
  </si>
  <si>
    <t>Projects less than $1 million - Steam</t>
  </si>
  <si>
    <t>Projects less than $1 million - General</t>
  </si>
  <si>
    <t>PRO</t>
  </si>
  <si>
    <t>July 2022- Dec 2022</t>
  </si>
  <si>
    <t>CY 2023</t>
  </si>
  <si>
    <t>CY 2024</t>
  </si>
  <si>
    <t>In-Service
 Date</t>
  </si>
  <si>
    <t>FERC 
Account</t>
  </si>
  <si>
    <t>2022 Total</t>
  </si>
  <si>
    <t>2023 Total</t>
  </si>
  <si>
    <t>2024 Total</t>
  </si>
  <si>
    <t>Pro Forma JB Units 3, 4 and Colstrip 4 Additions - Year 1</t>
  </si>
  <si>
    <t>Ref. 10.6</t>
  </si>
  <si>
    <t>10.6.4</t>
  </si>
  <si>
    <t>10.6.5</t>
  </si>
  <si>
    <t>10.6.6</t>
  </si>
  <si>
    <t>Page 10.6.4</t>
  </si>
  <si>
    <t>Page10.6.5</t>
  </si>
  <si>
    <t>Page 10.6.6</t>
  </si>
  <si>
    <t>Investment Type</t>
  </si>
  <si>
    <t>Specific</t>
  </si>
  <si>
    <t>Programmatic</t>
  </si>
  <si>
    <t>10.6.7</t>
  </si>
  <si>
    <t>Ref 10.6.2</t>
  </si>
  <si>
    <t>Ref 10.6.1</t>
  </si>
  <si>
    <t>Ref 10.6.3</t>
  </si>
  <si>
    <t>HIDE - CODE</t>
  </si>
  <si>
    <t>Blanket - Mill Discharge Valve Replacement</t>
  </si>
  <si>
    <t>Investment
 Type</t>
  </si>
  <si>
    <t>Jim Bridger 3&amp;4 - Capital - Steam</t>
  </si>
  <si>
    <t>Jim Bridger 3&amp;4 - Capital - General</t>
  </si>
  <si>
    <t>Colstrip 4 Capital - Steam</t>
  </si>
  <si>
    <t>JB 3&amp;4  - Depr. Exp. - Steam</t>
  </si>
  <si>
    <t>JB 3&amp;4  - Depr. Exp. - General</t>
  </si>
  <si>
    <t>JB 3&amp;4 - Depr. Res. - Steam</t>
  </si>
  <si>
    <t>JB 3&amp;4 - Depr. Res. - General</t>
  </si>
  <si>
    <t>Colstrip 4 - Depr. Res. - Steam</t>
  </si>
  <si>
    <t>Sch M Adj - Jim Bridger Steam</t>
  </si>
  <si>
    <t>DIT Expense - Jim Bridger Steam</t>
  </si>
  <si>
    <t>ADIT Balance - Jim Bridger Steam</t>
  </si>
  <si>
    <t>Sch M Adj - Jim Bridger General</t>
  </si>
  <si>
    <t>DIT Expense - Jim Bridger General</t>
  </si>
  <si>
    <t>ADIT Balance - Jim Bridger General</t>
  </si>
  <si>
    <t>Sch M Adj - Colstrip 4 Steam</t>
  </si>
  <si>
    <t>DIT Expense - Colstrip 4 Steam</t>
  </si>
  <si>
    <t>DIT Expense - Colstrip Steam</t>
  </si>
  <si>
    <t>ADIT Balance - Colstrip Steam</t>
  </si>
  <si>
    <t>Jim Bridger 3-4 - Projects Less than $1m</t>
  </si>
  <si>
    <t>Colstrip Projects less than $1m</t>
  </si>
  <si>
    <t>Jul-22- Dec-22</t>
  </si>
  <si>
    <t>Ref.</t>
  </si>
  <si>
    <t>Colstrip 4 Capital Additions Pro-ration</t>
  </si>
  <si>
    <t>Jim Bridger 3 &amp; 4 Capital Additions Pro-ration</t>
  </si>
  <si>
    <t>Jim Bridger 3 &amp; 4 Capital Additions Proration</t>
  </si>
  <si>
    <t>Pro-Rated</t>
  </si>
  <si>
    <t>Jul-22 - Dec-22
Plant Adds</t>
  </si>
  <si>
    <t xml:space="preserve">
CY 2023 
Plant Adds</t>
  </si>
  <si>
    <t>CY 2024 
Plant Adds</t>
  </si>
  <si>
    <t>Jul-22 - Dec-24
Plant Adds</t>
  </si>
  <si>
    <t>Jul-22- Dec-24</t>
  </si>
  <si>
    <t>COLU4 Condenser Tube Replacement CY24</t>
  </si>
  <si>
    <t>This adjustment adds in pro-rated pro forma coal-fired assets' capital additions associated with Jim Bridger Units 3 and 4 and Colstrip Unit 4, through calendar year 2024, as well as the corresponding depreciation expense and depreciation reserves and associated tax impacts.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</si>
</sst>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mmm\-yyyy"/>
    <numFmt numFmtId="166" formatCode="_(* #,##0_);_(* \(#,##0\);_(* &quot;-&quot;??_);_(@_)"/>
    <numFmt numFmtId="167" formatCode="0.000%"/>
    <numFmt numFmtId="168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2"/>
      <name val="Times New Roman"/>
      <family val="1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3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</cellStyleXfs>
  <cellXfs count="128">
    <xf numFmtId="0" fontId="0" fillId="0" borderId="0" xfId="0"/>
    <xf numFmtId="166" fontId="3" fillId="0" borderId="0" xfId="1" applyNumberFormat="1" applyFont="1" applyFill="1" applyBorder="1"/>
    <xf numFmtId="166" fontId="3" fillId="0" borderId="0" xfId="1" applyNumberFormat="1" applyFont="1" applyBorder="1"/>
    <xf numFmtId="0" fontId="5" fillId="0" borderId="0" xfId="0" applyFont="1"/>
    <xf numFmtId="0" fontId="3" fillId="0" borderId="0" xfId="0" applyFont="1"/>
    <xf numFmtId="0" fontId="6" fillId="0" borderId="0" xfId="0" applyFont="1"/>
    <xf numFmtId="0" fontId="5" fillId="0" borderId="0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3" fillId="0" borderId="0" xfId="1" applyNumberFormat="1" applyFont="1" applyAlignment="1">
      <alignment horizontal="center"/>
    </xf>
    <xf numFmtId="166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5" applyFont="1" applyBorder="1" applyAlignment="1">
      <alignment horizontal="center"/>
    </xf>
    <xf numFmtId="166" fontId="3" fillId="0" borderId="0" xfId="1" applyNumberFormat="1" applyFont="1"/>
    <xf numFmtId="0" fontId="2" fillId="0" borderId="0" xfId="0" applyFont="1"/>
    <xf numFmtId="0" fontId="3" fillId="0" borderId="0" xfId="0" applyFont="1" applyBorder="1"/>
    <xf numFmtId="0" fontId="8" fillId="0" borderId="0" xfId="0" applyFont="1"/>
    <xf numFmtId="0" fontId="3" fillId="0" borderId="2" xfId="0" applyFont="1" applyBorder="1"/>
    <xf numFmtId="0" fontId="3" fillId="0" borderId="4" xfId="0" applyFont="1" applyBorder="1"/>
    <xf numFmtId="0" fontId="9" fillId="0" borderId="0" xfId="5" applyFont="1" applyBorder="1" applyAlignment="1">
      <alignment horizontal="center"/>
    </xf>
    <xf numFmtId="0" fontId="3" fillId="0" borderId="5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166" fontId="3" fillId="0" borderId="0" xfId="0" applyNumberFormat="1" applyFont="1" applyBorder="1"/>
    <xf numFmtId="166" fontId="5" fillId="0" borderId="8" xfId="0" applyNumberFormat="1" applyFont="1" applyBorder="1"/>
    <xf numFmtId="17" fontId="2" fillId="0" borderId="0" xfId="0" applyNumberFormat="1" applyFont="1" applyBorder="1" applyAlignment="1">
      <alignment horizontal="center"/>
    </xf>
    <xf numFmtId="0" fontId="3" fillId="0" borderId="7" xfId="0" applyFont="1" applyBorder="1"/>
    <xf numFmtId="0" fontId="4" fillId="0" borderId="0" xfId="7" applyFont="1"/>
    <xf numFmtId="0" fontId="4" fillId="0" borderId="0" xfId="7" applyFont="1" applyBorder="1"/>
    <xf numFmtId="0" fontId="5" fillId="0" borderId="0" xfId="8" applyFont="1"/>
    <xf numFmtId="0" fontId="4" fillId="0" borderId="0" xfId="7" applyFont="1" applyAlignment="1">
      <alignment horizontal="center"/>
    </xf>
    <xf numFmtId="0" fontId="4" fillId="0" borderId="0" xfId="7" applyNumberFormat="1" applyFont="1" applyAlignment="1">
      <alignment horizontal="center"/>
    </xf>
    <xf numFmtId="0" fontId="10" fillId="0" borderId="0" xfId="7" applyFont="1" applyAlignment="1">
      <alignment horizontal="center"/>
    </xf>
    <xf numFmtId="0" fontId="10" fillId="0" borderId="0" xfId="7" applyNumberFormat="1" applyFont="1" applyAlignment="1">
      <alignment horizontal="center"/>
    </xf>
    <xf numFmtId="0" fontId="11" fillId="0" borderId="0" xfId="8" applyFont="1"/>
    <xf numFmtId="0" fontId="2" fillId="0" borderId="0" xfId="7" applyFont="1" applyBorder="1" applyAlignment="1">
      <alignment horizontal="left"/>
    </xf>
    <xf numFmtId="0" fontId="4" fillId="0" borderId="0" xfId="7" applyFont="1" applyBorder="1" applyAlignment="1">
      <alignment horizontal="center"/>
    </xf>
    <xf numFmtId="166" fontId="4" fillId="0" borderId="0" xfId="9" applyNumberFormat="1" applyFont="1" applyBorder="1" applyAlignment="1">
      <alignment horizontal="center"/>
    </xf>
    <xf numFmtId="0" fontId="4" fillId="0" borderId="0" xfId="7" applyNumberFormat="1" applyFont="1" applyBorder="1" applyAlignment="1">
      <alignment horizontal="center"/>
    </xf>
    <xf numFmtId="0" fontId="4" fillId="0" borderId="0" xfId="10" applyFont="1" applyFill="1" applyBorder="1" applyAlignment="1">
      <alignment horizontal="center"/>
    </xf>
    <xf numFmtId="41" fontId="4" fillId="0" borderId="0" xfId="11" applyNumberFormat="1" applyFont="1" applyFill="1" applyBorder="1" applyAlignment="1">
      <alignment horizontal="center"/>
    </xf>
    <xf numFmtId="167" fontId="4" fillId="0" borderId="0" xfId="12" applyNumberFormat="1" applyFont="1" applyFill="1" applyBorder="1" applyAlignment="1">
      <alignment horizontal="left"/>
    </xf>
    <xf numFmtId="0" fontId="4" fillId="0" borderId="0" xfId="7" applyNumberFormat="1" applyFont="1" applyFill="1" applyBorder="1" applyAlignment="1">
      <alignment horizontal="center"/>
    </xf>
    <xf numFmtId="41" fontId="11" fillId="0" borderId="0" xfId="8" applyNumberFormat="1" applyFont="1"/>
    <xf numFmtId="0" fontId="2" fillId="0" borderId="0" xfId="7" applyFont="1" applyFill="1" applyBorder="1" applyAlignment="1">
      <alignment horizontal="left"/>
    </xf>
    <xf numFmtId="0" fontId="4" fillId="0" borderId="0" xfId="7" applyFont="1" applyFill="1" applyBorder="1"/>
    <xf numFmtId="0" fontId="4" fillId="0" borderId="0" xfId="7" applyFont="1" applyFill="1" applyBorder="1" applyAlignment="1">
      <alignment horizontal="center"/>
    </xf>
    <xf numFmtId="0" fontId="2" fillId="0" borderId="0" xfId="7" applyFont="1" applyBorder="1"/>
    <xf numFmtId="0" fontId="5" fillId="0" borderId="0" xfId="0" applyFont="1" applyFill="1"/>
    <xf numFmtId="0" fontId="3" fillId="0" borderId="0" xfId="0" applyFont="1" applyFill="1"/>
    <xf numFmtId="0" fontId="6" fillId="0" borderId="0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/>
    <xf numFmtId="167" fontId="8" fillId="0" borderId="0" xfId="4" applyNumberFormat="1" applyFont="1" applyFill="1"/>
    <xf numFmtId="0" fontId="3" fillId="0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166" fontId="3" fillId="0" borderId="0" xfId="1" applyNumberFormat="1" applyFont="1" applyFill="1"/>
    <xf numFmtId="165" fontId="3" fillId="0" borderId="0" xfId="0" applyNumberFormat="1" applyFont="1" applyFill="1" applyBorder="1" applyAlignment="1" applyProtection="1">
      <alignment horizontal="center"/>
      <protection locked="0"/>
    </xf>
    <xf numFmtId="166" fontId="3" fillId="0" borderId="1" xfId="1" applyNumberFormat="1" applyFont="1" applyBorder="1"/>
    <xf numFmtId="0" fontId="5" fillId="0" borderId="0" xfId="0" applyFont="1" applyAlignment="1">
      <alignment horizontal="left"/>
    </xf>
    <xf numFmtId="166" fontId="3" fillId="0" borderId="0" xfId="0" applyNumberFormat="1" applyFont="1" applyFill="1" applyBorder="1"/>
    <xf numFmtId="0" fontId="5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0" fontId="5" fillId="0" borderId="0" xfId="0" applyFont="1" applyFill="1" applyBorder="1"/>
    <xf numFmtId="0" fontId="4" fillId="0" borderId="0" xfId="2" applyFont="1" applyAlignment="1">
      <alignment horizontal="center" wrapText="1"/>
    </xf>
    <xf numFmtId="164" fontId="4" fillId="0" borderId="0" xfId="2" applyNumberFormat="1" applyFont="1" applyAlignment="1">
      <alignment horizontal="center" wrapText="1"/>
    </xf>
    <xf numFmtId="164" fontId="2" fillId="0" borderId="0" xfId="2" applyNumberFormat="1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8" applyFont="1"/>
    <xf numFmtId="166" fontId="5" fillId="0" borderId="0" xfId="1" applyNumberFormat="1" applyFont="1" applyAlignment="1">
      <alignment horizontal="right"/>
    </xf>
    <xf numFmtId="166" fontId="5" fillId="0" borderId="0" xfId="1" applyNumberFormat="1" applyFont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right"/>
    </xf>
    <xf numFmtId="166" fontId="3" fillId="0" borderId="0" xfId="1" applyNumberFormat="1" applyFont="1" applyAlignment="1">
      <alignment horizontal="right"/>
    </xf>
    <xf numFmtId="168" fontId="3" fillId="0" borderId="0" xfId="4" applyNumberFormat="1" applyFont="1"/>
    <xf numFmtId="166" fontId="5" fillId="0" borderId="0" xfId="0" applyNumberFormat="1" applyFont="1"/>
    <xf numFmtId="17" fontId="3" fillId="0" borderId="0" xfId="0" applyNumberFormat="1" applyFont="1"/>
    <xf numFmtId="166" fontId="5" fillId="0" borderId="0" xfId="1" applyNumberFormat="1" applyFont="1"/>
    <xf numFmtId="166" fontId="3" fillId="0" borderId="10" xfId="1" applyNumberFormat="1" applyFont="1" applyBorder="1"/>
    <xf numFmtId="166" fontId="5" fillId="0" borderId="11" xfId="1" applyNumberFormat="1" applyFont="1" applyBorder="1"/>
    <xf numFmtId="166" fontId="5" fillId="0" borderId="0" xfId="1" applyNumberFormat="1" applyFont="1" applyFill="1" applyAlignment="1">
      <alignment horizontal="right"/>
    </xf>
    <xf numFmtId="0" fontId="3" fillId="0" borderId="9" xfId="0" applyFont="1" applyFill="1" applyBorder="1"/>
    <xf numFmtId="0" fontId="4" fillId="0" borderId="0" xfId="0" applyFont="1" applyFill="1" applyAlignment="1">
      <alignment horizontal="center"/>
    </xf>
    <xf numFmtId="0" fontId="4" fillId="0" borderId="0" xfId="8" applyFont="1" applyAlignment="1">
      <alignment horizontal="center"/>
    </xf>
    <xf numFmtId="167" fontId="4" fillId="0" borderId="0" xfId="12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0" fontId="4" fillId="0" borderId="0" xfId="7" applyFont="1" applyFill="1" applyBorder="1" applyAlignment="1">
      <alignment horizontal="left"/>
    </xf>
    <xf numFmtId="37" fontId="4" fillId="0" borderId="0" xfId="7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168" fontId="5" fillId="0" borderId="0" xfId="4" applyNumberFormat="1" applyFont="1"/>
    <xf numFmtId="168" fontId="3" fillId="0" borderId="0" xfId="4" applyNumberFormat="1" applyFont="1" applyBorder="1"/>
    <xf numFmtId="166" fontId="5" fillId="0" borderId="0" xfId="1" applyNumberFormat="1" applyFont="1" applyBorder="1"/>
    <xf numFmtId="164" fontId="2" fillId="0" borderId="1" xfId="19" applyNumberFormat="1" applyFont="1" applyFill="1" applyBorder="1" applyAlignment="1">
      <alignment horizont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2" fillId="2" borderId="1" xfId="19" applyNumberFormat="1" applyFont="1" applyFill="1" applyBorder="1" applyAlignment="1">
      <alignment horizontal="center" wrapText="1"/>
    </xf>
    <xf numFmtId="165" fontId="3" fillId="2" borderId="0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5" fillId="0" borderId="1" xfId="1" applyNumberFormat="1" applyFont="1" applyBorder="1"/>
    <xf numFmtId="0" fontId="5" fillId="0" borderId="1" xfId="1" applyNumberFormat="1" applyFont="1" applyBorder="1" applyAlignment="1">
      <alignment horizontal="center"/>
    </xf>
    <xf numFmtId="166" fontId="5" fillId="0" borderId="1" xfId="1" applyNumberFormat="1" applyFont="1" applyBorder="1"/>
    <xf numFmtId="0" fontId="3" fillId="0" borderId="1" xfId="0" applyFont="1" applyBorder="1"/>
    <xf numFmtId="0" fontId="3" fillId="0" borderId="0" xfId="8" applyFont="1"/>
    <xf numFmtId="0" fontId="3" fillId="0" borderId="0" xfId="8" applyFont="1" applyAlignment="1">
      <alignment horizontal="right"/>
    </xf>
    <xf numFmtId="41" fontId="3" fillId="0" borderId="0" xfId="8" applyNumberFormat="1" applyFont="1"/>
    <xf numFmtId="0" fontId="3" fillId="0" borderId="0" xfId="8" applyFont="1" applyAlignment="1">
      <alignment horizontal="center"/>
    </xf>
    <xf numFmtId="0" fontId="3" fillId="0" borderId="0" xfId="8" applyFont="1" applyFill="1"/>
    <xf numFmtId="0" fontId="3" fillId="0" borderId="0" xfId="8" applyFont="1" applyFill="1" applyAlignment="1">
      <alignment horizontal="center"/>
    </xf>
    <xf numFmtId="41" fontId="3" fillId="0" borderId="0" xfId="8" applyNumberFormat="1" applyFont="1" applyFill="1"/>
    <xf numFmtId="0" fontId="3" fillId="0" borderId="2" xfId="8" applyFont="1" applyBorder="1"/>
    <xf numFmtId="0" fontId="3" fillId="0" borderId="7" xfId="8" applyFont="1" applyBorder="1"/>
    <xf numFmtId="0" fontId="3" fillId="0" borderId="9" xfId="8" applyFont="1" applyBorder="1"/>
    <xf numFmtId="0" fontId="12" fillId="2" borderId="0" xfId="19" applyFont="1" applyFill="1" applyAlignment="1">
      <alignment horizontal="center"/>
    </xf>
    <xf numFmtId="0" fontId="3" fillId="0" borderId="3" xfId="8" applyFont="1" applyBorder="1" applyAlignment="1">
      <alignment horizontal="left" vertical="top" wrapText="1"/>
    </xf>
    <xf numFmtId="0" fontId="3" fillId="0" borderId="4" xfId="8" applyFont="1" applyBorder="1" applyAlignment="1">
      <alignment horizontal="left" vertical="top" wrapText="1"/>
    </xf>
    <xf numFmtId="0" fontId="3" fillId="0" borderId="0" xfId="8" applyFont="1" applyBorder="1" applyAlignment="1">
      <alignment horizontal="left" vertical="top" wrapText="1"/>
    </xf>
    <xf numFmtId="0" fontId="3" fillId="0" borderId="8" xfId="8" applyFont="1" applyBorder="1" applyAlignment="1">
      <alignment horizontal="left" vertical="top" wrapText="1"/>
    </xf>
    <xf numFmtId="0" fontId="3" fillId="0" borderId="10" xfId="8" applyFont="1" applyBorder="1" applyAlignment="1">
      <alignment horizontal="left" vertical="top" wrapText="1"/>
    </xf>
    <xf numFmtId="0" fontId="3" fillId="0" borderId="11" xfId="8" applyFont="1" applyBorder="1" applyAlignment="1">
      <alignment horizontal="left" vertical="top" wrapText="1"/>
    </xf>
  </cellXfs>
  <cellStyles count="20">
    <cellStyle name="Comma" xfId="1" builtinId="3"/>
    <cellStyle name="Comma [0] 3" xfId="13" xr:uid="{00000000-0005-0000-0000-000002000000}"/>
    <cellStyle name="Comma 10 6" xfId="9" xr:uid="{00000000-0005-0000-0000-000003000000}"/>
    <cellStyle name="Comma 2" xfId="17" xr:uid="{610367FC-2B81-4FE2-AE68-8AE051ED9143}"/>
    <cellStyle name="Comma 2 2" xfId="11" xr:uid="{00000000-0005-0000-0000-000004000000}"/>
    <cellStyle name="Normal" xfId="0" builtinId="0"/>
    <cellStyle name="Normal 15" xfId="8" xr:uid="{00000000-0005-0000-0000-000006000000}"/>
    <cellStyle name="Normal 2" xfId="2" xr:uid="{00000000-0005-0000-0000-000007000000}"/>
    <cellStyle name="Normal 2 3" xfId="10" xr:uid="{00000000-0005-0000-0000-000008000000}"/>
    <cellStyle name="Normal 3" xfId="6" xr:uid="{00000000-0005-0000-0000-000009000000}"/>
    <cellStyle name="Normal 3 2" xfId="14" xr:uid="{00000000-0005-0000-0000-00000A000000}"/>
    <cellStyle name="Normal 4" xfId="18" xr:uid="{5E17AA39-458A-41EF-B375-4F4921FBE122}"/>
    <cellStyle name="Normal 5" xfId="3" xr:uid="{00000000-0005-0000-0000-00000B000000}"/>
    <cellStyle name="Normal 7" xfId="19" xr:uid="{E288605F-6286-44EC-A647-0C592087328E}"/>
    <cellStyle name="Normal_Adjustment Template" xfId="5" xr:uid="{00000000-0005-0000-0000-00000C000000}"/>
    <cellStyle name="Normal_Copy of File50007" xfId="7" xr:uid="{00000000-0005-0000-0000-00000D000000}"/>
    <cellStyle name="Percent" xfId="4" builtinId="5"/>
    <cellStyle name="Percent 10 3" xfId="12" xr:uid="{00000000-0005-0000-0000-00000F000000}"/>
    <cellStyle name="Percent 2" xfId="15" xr:uid="{00000000-0005-0000-0000-000010000000}"/>
    <cellStyle name="Percent 2 2 2 4" xfId="16" xr:uid="{00000000-0005-0000-0000-000011000000}"/>
  </cellStyles>
  <dxfs count="11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2:M61"/>
  <sheetViews>
    <sheetView tabSelected="1" view="pageBreakPreview" zoomScale="85" zoomScaleNormal="100" zoomScaleSheetLayoutView="85" workbookViewId="0">
      <selection activeCell="F33" sqref="F33"/>
    </sheetView>
  </sheetViews>
  <sheetFormatPr defaultColWidth="9.140625" defaultRowHeight="12" customHeight="1" x14ac:dyDescent="0.2"/>
  <cols>
    <col min="1" max="1" width="2.42578125" style="111" customWidth="1"/>
    <col min="2" max="2" width="4.140625" style="111" customWidth="1"/>
    <col min="3" max="3" width="32.42578125" style="111" customWidth="1"/>
    <col min="4" max="4" width="9.85546875" style="111" bestFit="1" customWidth="1"/>
    <col min="5" max="5" width="5.140625" style="111" bestFit="1" customWidth="1"/>
    <col min="6" max="6" width="11.5703125" style="111" bestFit="1" customWidth="1"/>
    <col min="7" max="7" width="8.42578125" style="111" bestFit="1" customWidth="1"/>
    <col min="8" max="8" width="10.7109375" style="111" bestFit="1" customWidth="1"/>
    <col min="9" max="9" width="13.28515625" style="111" bestFit="1" customWidth="1"/>
    <col min="10" max="10" width="6.140625" style="111" bestFit="1" customWidth="1"/>
    <col min="11" max="11" width="9.140625" style="111"/>
    <col min="12" max="12" width="11.42578125" style="111" bestFit="1" customWidth="1"/>
    <col min="13" max="13" width="10.5703125" style="111" bestFit="1" customWidth="1"/>
    <col min="14" max="16384" width="9.140625" style="111"/>
  </cols>
  <sheetData>
    <row r="2" spans="2:13" ht="12" customHeight="1" x14ac:dyDescent="0.2">
      <c r="B2" s="30" t="s">
        <v>8</v>
      </c>
      <c r="I2" s="112" t="s">
        <v>9</v>
      </c>
      <c r="J2" s="114">
        <v>10.6</v>
      </c>
    </row>
    <row r="3" spans="2:13" ht="12" customHeight="1" x14ac:dyDescent="0.2">
      <c r="B3" s="30" t="s">
        <v>28</v>
      </c>
    </row>
    <row r="4" spans="2:13" ht="12" customHeight="1" x14ac:dyDescent="0.2">
      <c r="B4" s="30" t="s">
        <v>256</v>
      </c>
    </row>
    <row r="5" spans="2:13" ht="12" customHeight="1" x14ac:dyDescent="0.2">
      <c r="L5" s="113"/>
    </row>
    <row r="6" spans="2:13" ht="12" customHeight="1" x14ac:dyDescent="0.2">
      <c r="L6" s="113"/>
    </row>
    <row r="7" spans="2:13" ht="12" customHeight="1" x14ac:dyDescent="0.2">
      <c r="B7" s="28"/>
      <c r="C7" s="28"/>
      <c r="D7" s="31"/>
      <c r="E7" s="31"/>
      <c r="F7" s="31" t="s">
        <v>10</v>
      </c>
      <c r="G7" s="31"/>
      <c r="H7" s="31"/>
      <c r="I7" s="31" t="s">
        <v>229</v>
      </c>
      <c r="J7" s="32"/>
      <c r="L7" s="113"/>
    </row>
    <row r="8" spans="2:13" ht="12" customHeight="1" x14ac:dyDescent="0.2">
      <c r="B8" s="28"/>
      <c r="C8" s="28"/>
      <c r="D8" s="33" t="s">
        <v>11</v>
      </c>
      <c r="E8" s="33" t="s">
        <v>12</v>
      </c>
      <c r="F8" s="33" t="s">
        <v>13</v>
      </c>
      <c r="G8" s="33" t="s">
        <v>14</v>
      </c>
      <c r="H8" s="33" t="s">
        <v>15</v>
      </c>
      <c r="I8" s="33" t="s">
        <v>16</v>
      </c>
      <c r="J8" s="34" t="s">
        <v>17</v>
      </c>
      <c r="L8" s="35"/>
      <c r="M8" s="35"/>
    </row>
    <row r="9" spans="2:13" ht="12" customHeight="1" x14ac:dyDescent="0.2">
      <c r="B9" s="36" t="s">
        <v>18</v>
      </c>
      <c r="C9" s="29"/>
      <c r="D9" s="37"/>
      <c r="E9" s="37"/>
      <c r="F9" s="37"/>
      <c r="G9" s="37"/>
      <c r="H9" s="37"/>
      <c r="I9" s="38"/>
      <c r="J9" s="39"/>
      <c r="L9" s="35"/>
      <c r="M9" s="35"/>
    </row>
    <row r="10" spans="2:13" ht="12" customHeight="1" x14ac:dyDescent="0.2">
      <c r="B10" s="76" t="s">
        <v>274</v>
      </c>
      <c r="D10" s="12">
        <v>312</v>
      </c>
      <c r="E10" s="40" t="s">
        <v>247</v>
      </c>
      <c r="F10" s="41">
        <f>'10.6.1'!G30</f>
        <v>12581226.877738386</v>
      </c>
      <c r="G10" s="40" t="s">
        <v>221</v>
      </c>
      <c r="H10" s="92">
        <v>0.22162982918040364</v>
      </c>
      <c r="I10" s="41">
        <f>H10*F10</f>
        <v>2788375.1637930614</v>
      </c>
      <c r="J10" s="43" t="str">
        <f>$J$2&amp;".1"</f>
        <v>10.6.1</v>
      </c>
      <c r="L10" s="44"/>
      <c r="M10" s="44"/>
    </row>
    <row r="11" spans="2:13" ht="12" customHeight="1" x14ac:dyDescent="0.2">
      <c r="B11" s="111" t="s">
        <v>275</v>
      </c>
      <c r="D11" s="114">
        <v>397</v>
      </c>
      <c r="E11" s="91" t="s">
        <v>247</v>
      </c>
      <c r="F11" s="13">
        <f>'10.6.1'!Q12</f>
        <v>185023.8167527047</v>
      </c>
      <c r="G11" s="114" t="s">
        <v>221</v>
      </c>
      <c r="H11" s="92">
        <v>0.22162982918040364</v>
      </c>
      <c r="I11" s="41">
        <f t="shared" ref="I11:I12" si="0">H11*F11</f>
        <v>41006.796901208247</v>
      </c>
      <c r="J11" s="43" t="str">
        <f>$J$2&amp;".1"</f>
        <v>10.6.1</v>
      </c>
      <c r="L11" s="44"/>
      <c r="M11" s="44"/>
    </row>
    <row r="12" spans="2:13" ht="12" customHeight="1" x14ac:dyDescent="0.2">
      <c r="B12" s="76" t="s">
        <v>276</v>
      </c>
      <c r="D12" s="12">
        <v>312</v>
      </c>
      <c r="E12" s="40" t="s">
        <v>247</v>
      </c>
      <c r="F12" s="41">
        <f>'10.6.1'!G31</f>
        <v>4397230.7878197087</v>
      </c>
      <c r="G12" s="40" t="s">
        <v>222</v>
      </c>
      <c r="H12" s="92">
        <v>0.22162982918040364</v>
      </c>
      <c r="I12" s="41">
        <f t="shared" si="0"/>
        <v>974557.50837129378</v>
      </c>
      <c r="J12" s="43" t="str">
        <f>$J$2&amp;".1"</f>
        <v>10.6.1</v>
      </c>
      <c r="L12" s="44"/>
      <c r="M12" s="44"/>
    </row>
    <row r="13" spans="2:13" ht="12" customHeight="1" x14ac:dyDescent="0.2">
      <c r="H13" s="114"/>
      <c r="L13" s="35"/>
      <c r="M13" s="35"/>
    </row>
    <row r="14" spans="2:13" ht="12" customHeight="1" x14ac:dyDescent="0.2">
      <c r="B14" s="36" t="s">
        <v>19</v>
      </c>
      <c r="H14" s="114"/>
      <c r="L14" s="35"/>
      <c r="M14" s="35"/>
    </row>
    <row r="15" spans="2:13" ht="12" customHeight="1" x14ac:dyDescent="0.2">
      <c r="B15" s="76" t="s">
        <v>277</v>
      </c>
      <c r="D15" s="12" t="s">
        <v>226</v>
      </c>
      <c r="E15" s="40" t="s">
        <v>247</v>
      </c>
      <c r="F15" s="41">
        <f>'10.6.1'!G34</f>
        <v>106454.30931859002</v>
      </c>
      <c r="G15" s="40" t="s">
        <v>221</v>
      </c>
      <c r="H15" s="92">
        <v>0.22162982918040364</v>
      </c>
      <c r="I15" s="41">
        <f t="shared" ref="I15:I17" si="1">H15*F15</f>
        <v>23593.450389796959</v>
      </c>
      <c r="J15" s="43" t="str">
        <f>$J$2&amp;".1"</f>
        <v>10.6.1</v>
      </c>
      <c r="L15" s="44"/>
      <c r="M15" s="44"/>
    </row>
    <row r="16" spans="2:13" ht="12" customHeight="1" x14ac:dyDescent="0.2">
      <c r="B16" s="111" t="s">
        <v>278</v>
      </c>
      <c r="D16" s="114" t="s">
        <v>242</v>
      </c>
      <c r="E16" s="91" t="s">
        <v>247</v>
      </c>
      <c r="F16" s="13">
        <f>'10.6.1'!Q18</f>
        <v>3627.6105789076914</v>
      </c>
      <c r="G16" s="114" t="s">
        <v>221</v>
      </c>
      <c r="H16" s="92">
        <v>0.22162982918040364</v>
      </c>
      <c r="I16" s="41">
        <f t="shared" si="1"/>
        <v>803.98671293633686</v>
      </c>
      <c r="J16" s="43" t="str">
        <f>$J$2&amp;".1"</f>
        <v>10.6.1</v>
      </c>
      <c r="L16" s="44"/>
      <c r="M16" s="44"/>
    </row>
    <row r="17" spans="2:13" ht="12" customHeight="1" x14ac:dyDescent="0.2">
      <c r="B17" s="76" t="s">
        <v>228</v>
      </c>
      <c r="D17" s="12" t="s">
        <v>226</v>
      </c>
      <c r="E17" s="40" t="s">
        <v>247</v>
      </c>
      <c r="F17" s="41">
        <f>'10.6.1'!G35</f>
        <v>99817.138883507389</v>
      </c>
      <c r="G17" s="40" t="s">
        <v>222</v>
      </c>
      <c r="H17" s="92">
        <v>0.22162982918040364</v>
      </c>
      <c r="I17" s="41">
        <f t="shared" si="1"/>
        <v>22122.455440028367</v>
      </c>
      <c r="J17" s="43" t="str">
        <f>$J$2&amp;".1"</f>
        <v>10.6.1</v>
      </c>
      <c r="L17" s="44"/>
      <c r="M17" s="44"/>
    </row>
    <row r="18" spans="2:13" ht="12" customHeight="1" x14ac:dyDescent="0.2">
      <c r="D18" s="12"/>
      <c r="E18" s="40"/>
      <c r="F18" s="41"/>
      <c r="G18" s="40"/>
      <c r="H18" s="92"/>
      <c r="I18" s="41"/>
      <c r="J18" s="43"/>
      <c r="L18" s="35"/>
      <c r="M18" s="44"/>
    </row>
    <row r="19" spans="2:13" ht="12" customHeight="1" x14ac:dyDescent="0.2">
      <c r="B19" s="36" t="s">
        <v>20</v>
      </c>
      <c r="H19" s="114"/>
      <c r="L19" s="35"/>
      <c r="M19" s="35"/>
    </row>
    <row r="20" spans="2:13" ht="12" customHeight="1" x14ac:dyDescent="0.2">
      <c r="B20" s="76" t="s">
        <v>279</v>
      </c>
      <c r="D20" s="12" t="s">
        <v>227</v>
      </c>
      <c r="E20" s="40" t="s">
        <v>247</v>
      </c>
      <c r="F20" s="62">
        <f>'10.6.1'!G38</f>
        <v>-97900.363025530256</v>
      </c>
      <c r="G20" s="40" t="s">
        <v>221</v>
      </c>
      <c r="H20" s="92">
        <v>0.22162982918040364</v>
      </c>
      <c r="I20" s="41">
        <f t="shared" ref="I20:I22" si="2">H20*F20</f>
        <v>-21697.640734047774</v>
      </c>
      <c r="J20" s="43" t="str">
        <f>$J$2&amp;".1"</f>
        <v>10.6.1</v>
      </c>
      <c r="L20" s="44"/>
      <c r="M20" s="44"/>
    </row>
    <row r="21" spans="2:13" ht="12" customHeight="1" x14ac:dyDescent="0.2">
      <c r="B21" s="111" t="s">
        <v>280</v>
      </c>
      <c r="D21" s="114" t="s">
        <v>243</v>
      </c>
      <c r="E21" s="91" t="s">
        <v>247</v>
      </c>
      <c r="F21" s="13">
        <f>'10.6.1'!Q25</f>
        <v>-5066.7426144448864</v>
      </c>
      <c r="G21" s="114" t="s">
        <v>221</v>
      </c>
      <c r="H21" s="92">
        <v>0.22162982918040364</v>
      </c>
      <c r="I21" s="41">
        <f t="shared" si="2"/>
        <v>-1122.9413001404919</v>
      </c>
      <c r="J21" s="43" t="str">
        <f>$J$2&amp;".1"</f>
        <v>10.6.1</v>
      </c>
      <c r="L21" s="44"/>
      <c r="M21" s="44"/>
    </row>
    <row r="22" spans="2:13" ht="12" customHeight="1" x14ac:dyDescent="0.2">
      <c r="B22" s="76" t="s">
        <v>281</v>
      </c>
      <c r="D22" s="12" t="s">
        <v>227</v>
      </c>
      <c r="E22" s="40" t="s">
        <v>247</v>
      </c>
      <c r="F22" s="13">
        <f>'10.6.1'!G39</f>
        <v>-143204.47517750523</v>
      </c>
      <c r="G22" s="40" t="s">
        <v>222</v>
      </c>
      <c r="H22" s="92">
        <v>0.22162982918040364</v>
      </c>
      <c r="I22" s="41">
        <f t="shared" si="2"/>
        <v>-31738.383371459837</v>
      </c>
      <c r="J22" s="43" t="str">
        <f>$J$2&amp;".1"</f>
        <v>10.6.1</v>
      </c>
      <c r="L22" s="44"/>
      <c r="M22" s="44"/>
    </row>
    <row r="23" spans="2:13" ht="12" customHeight="1" x14ac:dyDescent="0.2">
      <c r="D23" s="12"/>
      <c r="E23" s="40"/>
      <c r="F23" s="13"/>
      <c r="G23" s="40"/>
      <c r="H23" s="92"/>
      <c r="I23" s="41"/>
      <c r="J23" s="43"/>
      <c r="L23" s="35"/>
      <c r="M23" s="44"/>
    </row>
    <row r="24" spans="2:13" ht="12" customHeight="1" x14ac:dyDescent="0.2">
      <c r="H24" s="114"/>
      <c r="L24" s="35"/>
      <c r="M24" s="35"/>
    </row>
    <row r="25" spans="2:13" ht="12" customHeight="1" x14ac:dyDescent="0.2">
      <c r="B25" s="45"/>
      <c r="C25" s="115"/>
      <c r="D25" s="115"/>
      <c r="E25" s="115"/>
      <c r="F25" s="115"/>
      <c r="G25" s="115"/>
      <c r="H25" s="116"/>
      <c r="I25" s="115"/>
      <c r="J25" s="115"/>
      <c r="L25" s="35"/>
      <c r="M25" s="35"/>
    </row>
    <row r="26" spans="2:13" ht="12" customHeight="1" x14ac:dyDescent="0.2">
      <c r="B26" s="115"/>
      <c r="C26" s="115"/>
      <c r="D26" s="116"/>
      <c r="E26" s="116"/>
      <c r="F26" s="62"/>
      <c r="G26" s="40"/>
      <c r="H26" s="92"/>
      <c r="I26" s="41"/>
      <c r="J26" s="43"/>
      <c r="L26" s="35"/>
      <c r="M26" s="35"/>
    </row>
    <row r="27" spans="2:13" ht="12" customHeight="1" x14ac:dyDescent="0.2">
      <c r="L27" s="35"/>
      <c r="M27" s="35"/>
    </row>
    <row r="28" spans="2:13" ht="12" customHeight="1" x14ac:dyDescent="0.2">
      <c r="B28" s="45" t="s">
        <v>21</v>
      </c>
      <c r="C28" s="46"/>
      <c r="D28" s="47"/>
      <c r="E28" s="47"/>
      <c r="F28" s="47"/>
      <c r="G28" s="47"/>
      <c r="H28" s="37"/>
      <c r="I28" s="38"/>
      <c r="J28" s="39"/>
      <c r="L28" s="35"/>
      <c r="M28" s="35"/>
    </row>
    <row r="29" spans="2:13" ht="12" customHeight="1" x14ac:dyDescent="0.2">
      <c r="B29" s="115" t="s">
        <v>282</v>
      </c>
      <c r="C29" s="46"/>
      <c r="D29" s="93" t="s">
        <v>25</v>
      </c>
      <c r="E29" s="40" t="s">
        <v>247</v>
      </c>
      <c r="F29" s="41">
        <v>106454.30931859012</v>
      </c>
      <c r="G29" s="40" t="s">
        <v>221</v>
      </c>
      <c r="H29" s="92">
        <v>0.22162982918040364</v>
      </c>
      <c r="I29" s="41">
        <f t="shared" ref="I29:I33" si="3">H29*F29</f>
        <v>23593.450389796981</v>
      </c>
      <c r="J29" s="43"/>
      <c r="L29" s="44"/>
      <c r="M29" s="44"/>
    </row>
    <row r="30" spans="2:13" ht="12" customHeight="1" x14ac:dyDescent="0.2">
      <c r="B30" s="115" t="s">
        <v>282</v>
      </c>
      <c r="C30" s="115"/>
      <c r="D30" s="93" t="s">
        <v>24</v>
      </c>
      <c r="E30" s="40" t="s">
        <v>247</v>
      </c>
      <c r="F30" s="41">
        <v>905803</v>
      </c>
      <c r="G30" s="40" t="s">
        <v>221</v>
      </c>
      <c r="H30" s="92">
        <v>0.22162982918040364</v>
      </c>
      <c r="I30" s="41">
        <f t="shared" si="3"/>
        <v>200752.96416109716</v>
      </c>
      <c r="J30" s="43"/>
      <c r="L30" s="44"/>
      <c r="M30" s="44"/>
    </row>
    <row r="31" spans="2:13" ht="12" customHeight="1" x14ac:dyDescent="0.2">
      <c r="B31" s="115" t="s">
        <v>283</v>
      </c>
      <c r="C31" s="115"/>
      <c r="D31" s="93">
        <v>41110</v>
      </c>
      <c r="E31" s="40" t="s">
        <v>247</v>
      </c>
      <c r="F31" s="41">
        <v>-26172</v>
      </c>
      <c r="G31" s="40" t="s">
        <v>221</v>
      </c>
      <c r="H31" s="92">
        <v>0.22162982918040364</v>
      </c>
      <c r="I31" s="41">
        <f t="shared" si="3"/>
        <v>-5800.4958893095236</v>
      </c>
      <c r="J31" s="43"/>
      <c r="L31" s="44"/>
    </row>
    <row r="32" spans="2:13" ht="12" customHeight="1" x14ac:dyDescent="0.2">
      <c r="B32" s="115" t="s">
        <v>283</v>
      </c>
      <c r="C32" s="115"/>
      <c r="D32" s="93">
        <v>41010</v>
      </c>
      <c r="E32" s="40" t="s">
        <v>247</v>
      </c>
      <c r="F32" s="41">
        <v>222706</v>
      </c>
      <c r="G32" s="40" t="s">
        <v>221</v>
      </c>
      <c r="H32" s="92">
        <v>0.22162982918040364</v>
      </c>
      <c r="I32" s="41">
        <f t="shared" si="3"/>
        <v>49358.292737450975</v>
      </c>
      <c r="J32" s="43"/>
      <c r="L32" s="44"/>
    </row>
    <row r="33" spans="2:12" ht="12" customHeight="1" x14ac:dyDescent="0.2">
      <c r="B33" s="94" t="s">
        <v>284</v>
      </c>
      <c r="C33" s="115"/>
      <c r="D33" s="93">
        <v>282</v>
      </c>
      <c r="E33" s="40" t="s">
        <v>247</v>
      </c>
      <c r="F33" s="117">
        <v>-70792</v>
      </c>
      <c r="G33" s="40" t="s">
        <v>221</v>
      </c>
      <c r="H33" s="92">
        <v>0.22162982918040364</v>
      </c>
      <c r="I33" s="41">
        <f t="shared" si="3"/>
        <v>-15689.618867339133</v>
      </c>
      <c r="J33" s="43"/>
      <c r="L33" s="44"/>
    </row>
    <row r="34" spans="2:12" ht="12" customHeight="1" x14ac:dyDescent="0.2">
      <c r="B34" s="94"/>
      <c r="C34" s="115"/>
      <c r="D34" s="93"/>
      <c r="E34" s="40"/>
      <c r="F34" s="117"/>
      <c r="G34" s="40"/>
      <c r="H34" s="42"/>
      <c r="I34" s="41"/>
      <c r="J34" s="43"/>
    </row>
    <row r="35" spans="2:12" ht="12" customHeight="1" x14ac:dyDescent="0.2">
      <c r="B35" s="115" t="s">
        <v>285</v>
      </c>
      <c r="C35" s="46"/>
      <c r="D35" s="47" t="s">
        <v>25</v>
      </c>
      <c r="E35" s="47" t="s">
        <v>247</v>
      </c>
      <c r="F35" s="95">
        <v>3626.912715469035</v>
      </c>
      <c r="G35" s="40" t="s">
        <v>221</v>
      </c>
      <c r="H35" s="92">
        <v>0.22162982918040364</v>
      </c>
      <c r="I35" s="41">
        <f t="shared" ref="I35:I39" si="4">H35*F35</f>
        <v>803.83204558163618</v>
      </c>
      <c r="J35" s="39"/>
      <c r="L35" s="44"/>
    </row>
    <row r="36" spans="2:12" ht="12" customHeight="1" x14ac:dyDescent="0.2">
      <c r="B36" s="115" t="s">
        <v>285</v>
      </c>
      <c r="C36" s="115"/>
      <c r="D36" s="93" t="s">
        <v>24</v>
      </c>
      <c r="E36" s="40" t="s">
        <v>247</v>
      </c>
      <c r="F36" s="41">
        <v>47280</v>
      </c>
      <c r="G36" s="40" t="s">
        <v>221</v>
      </c>
      <c r="H36" s="92">
        <v>0.22162982918040364</v>
      </c>
      <c r="I36" s="41">
        <f t="shared" si="4"/>
        <v>10478.658323649484</v>
      </c>
      <c r="J36" s="43"/>
      <c r="L36" s="44"/>
    </row>
    <row r="37" spans="2:12" ht="12" customHeight="1" x14ac:dyDescent="0.2">
      <c r="B37" s="115" t="s">
        <v>286</v>
      </c>
      <c r="C37" s="115"/>
      <c r="D37" s="93">
        <v>41110</v>
      </c>
      <c r="E37" s="40" t="s">
        <v>247</v>
      </c>
      <c r="F37" s="117">
        <v>-892</v>
      </c>
      <c r="G37" s="40" t="s">
        <v>221</v>
      </c>
      <c r="H37" s="92">
        <v>0.22162982918040364</v>
      </c>
      <c r="I37" s="41">
        <f t="shared" si="4"/>
        <v>-197.69380762892004</v>
      </c>
      <c r="J37" s="43"/>
      <c r="L37" s="44"/>
    </row>
    <row r="38" spans="2:12" ht="12" customHeight="1" x14ac:dyDescent="0.2">
      <c r="B38" s="115" t="s">
        <v>286</v>
      </c>
      <c r="C38" s="115"/>
      <c r="D38" s="93">
        <v>41010</v>
      </c>
      <c r="E38" s="40" t="s">
        <v>247</v>
      </c>
      <c r="F38" s="117">
        <v>11625</v>
      </c>
      <c r="G38" s="40" t="s">
        <v>221</v>
      </c>
      <c r="H38" s="92">
        <v>0.22162982918040364</v>
      </c>
      <c r="I38" s="41">
        <f t="shared" si="4"/>
        <v>2576.4467642221921</v>
      </c>
      <c r="L38" s="44"/>
    </row>
    <row r="39" spans="2:12" ht="12" customHeight="1" x14ac:dyDescent="0.2">
      <c r="B39" s="94" t="s">
        <v>287</v>
      </c>
      <c r="C39" s="115"/>
      <c r="D39" s="93">
        <v>282</v>
      </c>
      <c r="E39" s="40" t="s">
        <v>247</v>
      </c>
      <c r="F39" s="117">
        <v>-22919</v>
      </c>
      <c r="G39" s="40" t="s">
        <v>221</v>
      </c>
      <c r="H39" s="92">
        <v>0.22162982918040364</v>
      </c>
      <c r="I39" s="41">
        <f t="shared" si="4"/>
        <v>-5079.534054985671</v>
      </c>
      <c r="L39" s="44"/>
    </row>
    <row r="40" spans="2:12" ht="12" customHeight="1" x14ac:dyDescent="0.2">
      <c r="B40" s="115"/>
      <c r="C40" s="115"/>
      <c r="D40" s="93"/>
      <c r="E40" s="40"/>
      <c r="F40" s="41"/>
      <c r="G40" s="40"/>
      <c r="H40" s="42"/>
      <c r="I40" s="41"/>
      <c r="J40" s="43"/>
      <c r="L40" s="35"/>
    </row>
    <row r="41" spans="2:12" ht="12" customHeight="1" x14ac:dyDescent="0.2">
      <c r="B41" s="115" t="s">
        <v>288</v>
      </c>
      <c r="C41" s="46"/>
      <c r="D41" s="93" t="s">
        <v>25</v>
      </c>
      <c r="E41" s="40" t="s">
        <v>247</v>
      </c>
      <c r="F41" s="41">
        <v>99817.138883507519</v>
      </c>
      <c r="G41" s="40" t="s">
        <v>222</v>
      </c>
      <c r="H41" s="92">
        <v>0.22162982918040364</v>
      </c>
      <c r="I41" s="41">
        <f t="shared" ref="I41:I45" si="5">H41*F41</f>
        <v>22122.455440028396</v>
      </c>
      <c r="J41" s="43"/>
      <c r="L41" s="44"/>
    </row>
    <row r="42" spans="2:12" ht="12" customHeight="1" x14ac:dyDescent="0.2">
      <c r="B42" s="115" t="s">
        <v>288</v>
      </c>
      <c r="C42" s="115"/>
      <c r="D42" s="93" t="s">
        <v>24</v>
      </c>
      <c r="E42" s="40" t="s">
        <v>247</v>
      </c>
      <c r="F42" s="41">
        <v>364676</v>
      </c>
      <c r="G42" s="40" t="s">
        <v>222</v>
      </c>
      <c r="H42" s="92">
        <v>0.22162982918040364</v>
      </c>
      <c r="I42" s="41">
        <f t="shared" si="5"/>
        <v>80823.079586192878</v>
      </c>
      <c r="J42" s="43"/>
      <c r="L42" s="44"/>
    </row>
    <row r="43" spans="2:12" ht="12" customHeight="1" x14ac:dyDescent="0.2">
      <c r="B43" s="115" t="s">
        <v>289</v>
      </c>
      <c r="C43" s="115"/>
      <c r="D43" s="93">
        <v>41110</v>
      </c>
      <c r="E43" s="40" t="s">
        <v>247</v>
      </c>
      <c r="F43" s="41">
        <v>-24542</v>
      </c>
      <c r="G43" s="40" t="s">
        <v>222</v>
      </c>
      <c r="H43" s="92">
        <v>0.22162982918040364</v>
      </c>
      <c r="I43" s="41">
        <f t="shared" si="5"/>
        <v>-5439.2392677454663</v>
      </c>
      <c r="L43" s="44"/>
    </row>
    <row r="44" spans="2:12" ht="12" customHeight="1" x14ac:dyDescent="0.2">
      <c r="B44" s="115" t="s">
        <v>290</v>
      </c>
      <c r="C44" s="115"/>
      <c r="D44" s="93">
        <v>41010</v>
      </c>
      <c r="E44" s="40" t="s">
        <v>247</v>
      </c>
      <c r="F44" s="41">
        <v>89661</v>
      </c>
      <c r="G44" s="40" t="s">
        <v>222</v>
      </c>
      <c r="H44" s="92">
        <v>0.22162982918040364</v>
      </c>
      <c r="I44" s="41">
        <f t="shared" si="5"/>
        <v>19871.552114144171</v>
      </c>
      <c r="L44" s="44"/>
    </row>
    <row r="45" spans="2:12" ht="12" customHeight="1" x14ac:dyDescent="0.2">
      <c r="B45" s="94" t="s">
        <v>291</v>
      </c>
      <c r="C45" s="115"/>
      <c r="D45" s="93">
        <v>282</v>
      </c>
      <c r="E45" s="40" t="s">
        <v>247</v>
      </c>
      <c r="F45" s="117">
        <v>-76700</v>
      </c>
      <c r="G45" s="40" t="s">
        <v>222</v>
      </c>
      <c r="H45" s="92">
        <v>0.22162982918040364</v>
      </c>
      <c r="I45" s="41">
        <f t="shared" si="5"/>
        <v>-16999.007898136959</v>
      </c>
      <c r="J45" s="43"/>
      <c r="L45" s="44"/>
    </row>
    <row r="52" spans="1:10" ht="12" customHeight="1" thickBot="1" x14ac:dyDescent="0.25">
      <c r="B52" s="48" t="s">
        <v>22</v>
      </c>
    </row>
    <row r="53" spans="1:10" ht="12" customHeight="1" x14ac:dyDescent="0.2">
      <c r="A53" s="118"/>
      <c r="B53" s="122" t="s">
        <v>306</v>
      </c>
      <c r="C53" s="122"/>
      <c r="D53" s="122"/>
      <c r="E53" s="122"/>
      <c r="F53" s="122"/>
      <c r="G53" s="122"/>
      <c r="H53" s="122"/>
      <c r="I53" s="122"/>
      <c r="J53" s="123"/>
    </row>
    <row r="54" spans="1:10" ht="12" customHeight="1" x14ac:dyDescent="0.2">
      <c r="A54" s="119"/>
      <c r="B54" s="124"/>
      <c r="C54" s="124"/>
      <c r="D54" s="124"/>
      <c r="E54" s="124"/>
      <c r="F54" s="124"/>
      <c r="G54" s="124"/>
      <c r="H54" s="124"/>
      <c r="I54" s="124"/>
      <c r="J54" s="125"/>
    </row>
    <row r="55" spans="1:10" ht="12" customHeight="1" x14ac:dyDescent="0.2">
      <c r="A55" s="119"/>
      <c r="B55" s="124"/>
      <c r="C55" s="124"/>
      <c r="D55" s="124"/>
      <c r="E55" s="124"/>
      <c r="F55" s="124"/>
      <c r="G55" s="124"/>
      <c r="H55" s="124"/>
      <c r="I55" s="124"/>
      <c r="J55" s="125"/>
    </row>
    <row r="56" spans="1:10" ht="12" customHeight="1" x14ac:dyDescent="0.2">
      <c r="A56" s="119"/>
      <c r="B56" s="124"/>
      <c r="C56" s="124"/>
      <c r="D56" s="124"/>
      <c r="E56" s="124"/>
      <c r="F56" s="124"/>
      <c r="G56" s="124"/>
      <c r="H56" s="124"/>
      <c r="I56" s="124"/>
      <c r="J56" s="125"/>
    </row>
    <row r="57" spans="1:10" ht="12" customHeight="1" x14ac:dyDescent="0.2">
      <c r="A57" s="119"/>
      <c r="B57" s="124"/>
      <c r="C57" s="124"/>
      <c r="D57" s="124"/>
      <c r="E57" s="124"/>
      <c r="F57" s="124"/>
      <c r="G57" s="124"/>
      <c r="H57" s="124"/>
      <c r="I57" s="124"/>
      <c r="J57" s="125"/>
    </row>
    <row r="58" spans="1:10" ht="12" customHeight="1" x14ac:dyDescent="0.2">
      <c r="A58" s="119"/>
      <c r="B58" s="124"/>
      <c r="C58" s="124"/>
      <c r="D58" s="124"/>
      <c r="E58" s="124"/>
      <c r="F58" s="124"/>
      <c r="G58" s="124"/>
      <c r="H58" s="124"/>
      <c r="I58" s="124"/>
      <c r="J58" s="125"/>
    </row>
    <row r="59" spans="1:10" ht="12" customHeight="1" x14ac:dyDescent="0.2">
      <c r="A59" s="119"/>
      <c r="B59" s="124"/>
      <c r="C59" s="124"/>
      <c r="D59" s="124"/>
      <c r="E59" s="124"/>
      <c r="F59" s="124"/>
      <c r="G59" s="124"/>
      <c r="H59" s="124"/>
      <c r="I59" s="124"/>
      <c r="J59" s="125"/>
    </row>
    <row r="60" spans="1:10" ht="12" customHeight="1" x14ac:dyDescent="0.2">
      <c r="A60" s="119"/>
      <c r="B60" s="124"/>
      <c r="C60" s="124"/>
      <c r="D60" s="124"/>
      <c r="E60" s="124"/>
      <c r="F60" s="124"/>
      <c r="G60" s="124"/>
      <c r="H60" s="124"/>
      <c r="I60" s="124"/>
      <c r="J60" s="125"/>
    </row>
    <row r="61" spans="1:10" ht="12" customHeight="1" thickBot="1" x14ac:dyDescent="0.25">
      <c r="A61" s="120"/>
      <c r="B61" s="126"/>
      <c r="C61" s="126"/>
      <c r="D61" s="126"/>
      <c r="E61" s="126"/>
      <c r="F61" s="126"/>
      <c r="G61" s="126"/>
      <c r="H61" s="126"/>
      <c r="I61" s="126"/>
      <c r="J61" s="127"/>
    </row>
  </sheetData>
  <mergeCells count="1">
    <mergeCell ref="B53:J61"/>
  </mergeCells>
  <conditionalFormatting sqref="B9">
    <cfRule type="cellIs" dxfId="10" priority="18" stopIfTrue="1" operator="equal">
      <formula>"Adjustment to Income/Expense/Rate Base:"</formula>
    </cfRule>
  </conditionalFormatting>
  <conditionalFormatting sqref="B14">
    <cfRule type="cellIs" dxfId="9" priority="17" stopIfTrue="1" operator="equal">
      <formula>"Adjustment to Income/Expense/Rate Base:"</formula>
    </cfRule>
  </conditionalFormatting>
  <conditionalFormatting sqref="B20">
    <cfRule type="cellIs" dxfId="8" priority="16" stopIfTrue="1" operator="equal">
      <formula>"Adjustment to Income/Expense/Rate Base:"</formula>
    </cfRule>
  </conditionalFormatting>
  <conditionalFormatting sqref="B28">
    <cfRule type="cellIs" dxfId="7" priority="14" stopIfTrue="1" operator="equal">
      <formula>"Adjustment to Income/Expense/Rate Base:"</formula>
    </cfRule>
  </conditionalFormatting>
  <conditionalFormatting sqref="B25">
    <cfRule type="cellIs" dxfId="6" priority="13" stopIfTrue="1" operator="equal">
      <formula>"Adjustment to Income/Expense/Rate Base:"</formula>
    </cfRule>
  </conditionalFormatting>
  <conditionalFormatting sqref="B34 B40">
    <cfRule type="cellIs" dxfId="5" priority="11" stopIfTrue="1" operator="equal">
      <formula>"Adjustment to Income/Expense/Rate Base:"</formula>
    </cfRule>
  </conditionalFormatting>
  <conditionalFormatting sqref="B19">
    <cfRule type="cellIs" dxfId="4" priority="10" stopIfTrue="1" operator="equal">
      <formula>"Adjustment to Income/Expense/Rate Base:"</formula>
    </cfRule>
  </conditionalFormatting>
  <conditionalFormatting sqref="B45">
    <cfRule type="cellIs" dxfId="3" priority="5" stopIfTrue="1" operator="equal">
      <formula>"Adjustment to Income/Expense/Rate Base:"</formula>
    </cfRule>
  </conditionalFormatting>
  <conditionalFormatting sqref="B33">
    <cfRule type="cellIs" dxfId="2" priority="3" stopIfTrue="1" operator="equal">
      <formula>"Adjustment to Income/Expense/Rate Base:"</formula>
    </cfRule>
  </conditionalFormatting>
  <conditionalFormatting sqref="B29:B33">
    <cfRule type="cellIs" dxfId="1" priority="2" stopIfTrue="1" operator="equal">
      <formula>"Adjustment to Income/Expense/Rate Base:"</formula>
    </cfRule>
  </conditionalFormatting>
  <conditionalFormatting sqref="B39">
    <cfRule type="cellIs" dxfId="0" priority="1" stopIfTrue="1" operator="equal">
      <formula>"Adjustment to Income/Expense/Rate Base:"</formula>
    </cfRule>
  </conditionalFormatting>
  <dataValidations disablePrompts="1" count="1">
    <dataValidation type="list" errorStyle="warning" allowBlank="1" showInputMessage="1" showErrorMessage="1" errorTitle="FERC ACCOUNT" error="This FERC Account is not included in the drop-down list. Is this the account you want to use?" sqref="D29:D34 D36:D45" xr:uid="{00000000-0002-0000-0100-000000000000}">
      <formula1>$D$94:$D$428</formula1>
    </dataValidation>
  </dataValidations>
  <pageMargins left="0.7" right="0.7" top="0.75" bottom="0.75" header="0.3" footer="0.3"/>
  <pageSetup scale="86" fitToHeight="0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B51"/>
  <sheetViews>
    <sheetView view="pageBreakPreview" zoomScale="90" zoomScaleNormal="90" zoomScaleSheetLayoutView="90" workbookViewId="0">
      <selection activeCell="E50" sqref="E50"/>
    </sheetView>
  </sheetViews>
  <sheetFormatPr defaultColWidth="9.140625" defaultRowHeight="12.75" x14ac:dyDescent="0.2"/>
  <cols>
    <col min="1" max="1" width="21.28515625" style="4" customWidth="1"/>
    <col min="2" max="2" width="8.5703125" style="4" bestFit="1" customWidth="1"/>
    <col min="3" max="3" width="6.85546875" style="4" bestFit="1" customWidth="1"/>
    <col min="4" max="5" width="12.140625" style="4" bestFit="1" customWidth="1"/>
    <col min="6" max="6" width="14.28515625" style="4" customWidth="1"/>
    <col min="7" max="17" width="12.140625" style="4" bestFit="1" customWidth="1"/>
    <col min="18" max="16384" width="9.140625" style="4"/>
  </cols>
  <sheetData>
    <row r="1" spans="1:28" x14ac:dyDescent="0.2">
      <c r="A1" s="3" t="str">
        <f>'10.6'!B2</f>
        <v>PacifiCorp</v>
      </c>
    </row>
    <row r="2" spans="1:28" x14ac:dyDescent="0.2">
      <c r="A2" s="3" t="str">
        <f>'10.6'!B3</f>
        <v>Washington 2023 General Rate Case</v>
      </c>
    </row>
    <row r="3" spans="1:28" x14ac:dyDescent="0.2">
      <c r="A3" s="3" t="str">
        <f>'10.6'!B4</f>
        <v>Pro Forma JB Units 3, 4 and Colstrip 4 Additions - Year 1</v>
      </c>
    </row>
    <row r="4" spans="1:28" x14ac:dyDescent="0.2">
      <c r="A4" s="3"/>
    </row>
    <row r="5" spans="1:28" x14ac:dyDescent="0.2">
      <c r="A5" s="49"/>
      <c r="B5" s="50"/>
      <c r="C5" s="50"/>
    </row>
    <row r="7" spans="1:28" x14ac:dyDescent="0.2">
      <c r="A7" s="5" t="s">
        <v>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8" x14ac:dyDescent="0.2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75" t="s">
        <v>225</v>
      </c>
    </row>
    <row r="9" spans="1:28" x14ac:dyDescent="0.2">
      <c r="B9" s="3" t="s">
        <v>4</v>
      </c>
      <c r="C9" s="6" t="s">
        <v>0</v>
      </c>
      <c r="D9" s="7">
        <v>45261</v>
      </c>
      <c r="E9" s="7">
        <v>45292</v>
      </c>
      <c r="F9" s="7">
        <v>45323</v>
      </c>
      <c r="G9" s="7">
        <v>45352</v>
      </c>
      <c r="H9" s="7">
        <v>45383</v>
      </c>
      <c r="I9" s="7">
        <v>45413</v>
      </c>
      <c r="J9" s="7">
        <v>45444</v>
      </c>
      <c r="K9" s="7">
        <v>45474</v>
      </c>
      <c r="L9" s="7">
        <v>45505</v>
      </c>
      <c r="M9" s="7">
        <v>45536</v>
      </c>
      <c r="N9" s="7">
        <v>45566</v>
      </c>
      <c r="O9" s="7">
        <v>45597</v>
      </c>
      <c r="P9" s="7">
        <v>45627</v>
      </c>
      <c r="Q9" s="7">
        <v>45627</v>
      </c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x14ac:dyDescent="0.2">
      <c r="A10" s="4" t="s">
        <v>35</v>
      </c>
      <c r="B10" s="8">
        <v>312</v>
      </c>
      <c r="C10" s="8" t="s">
        <v>221</v>
      </c>
      <c r="D10" s="10">
        <f>'10.6.4'!G13+'10.6.4'!G26</f>
        <v>12257879.015703265</v>
      </c>
      <c r="E10" s="10">
        <f>D10+'10.6.4'!G27</f>
        <v>12343382.254636597</v>
      </c>
      <c r="F10" s="10">
        <f>E10+'10.6.4'!G28</f>
        <v>12425813.520913642</v>
      </c>
      <c r="G10" s="10">
        <f>F10+'10.6.4'!G29</f>
        <v>12505135.80281565</v>
      </c>
      <c r="H10" s="10">
        <f>G10+'10.6.4'!G30</f>
        <v>12536504.542956255</v>
      </c>
      <c r="I10" s="10">
        <f>H10+'10.6.4'!G31</f>
        <v>12566561.698143248</v>
      </c>
      <c r="J10" s="10">
        <f>I10+'10.6.4'!G32</f>
        <v>12599352.410144679</v>
      </c>
      <c r="K10" s="10">
        <f>J10+'10.6.4'!G33</f>
        <v>12626737.818203939</v>
      </c>
      <c r="L10" s="10">
        <f>K10+'10.6.4'!G34</f>
        <v>12652762.460645346</v>
      </c>
      <c r="M10" s="10">
        <f>L10+'10.6.4'!G35</f>
        <v>12681277.075898679</v>
      </c>
      <c r="N10" s="10">
        <f>M10+'10.6.4'!G36</f>
        <v>12704528.837458428</v>
      </c>
      <c r="O10" s="10">
        <f>N10+'10.6.4'!G37</f>
        <v>12726367.83375885</v>
      </c>
      <c r="P10" s="10">
        <f>O10+'10.6.4'!G38</f>
        <v>12954717.538867339</v>
      </c>
      <c r="Q10" s="24">
        <f>(((D10+P10)+(SUM(E10:O10)*2))/24)</f>
        <v>12581226.877738386</v>
      </c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28" x14ac:dyDescent="0.2">
      <c r="A11" s="4" t="s">
        <v>38</v>
      </c>
      <c r="B11" s="8">
        <v>312</v>
      </c>
      <c r="C11" s="8" t="s">
        <v>222</v>
      </c>
      <c r="D11" s="13">
        <f>'10.6.6'!G13+'10.6.6'!G26</f>
        <v>3448199.9468971165</v>
      </c>
      <c r="E11" s="13">
        <f>D11+'10.6.6'!G27</f>
        <v>3448199.9468971165</v>
      </c>
      <c r="F11" s="13">
        <f>E11+'10.6.6'!G28</f>
        <v>3448199.9468971165</v>
      </c>
      <c r="G11" s="13">
        <f>F11+'10.6.6'!G29</f>
        <v>3448199.9468971165</v>
      </c>
      <c r="H11" s="13">
        <f>G11+'10.6.6'!G30</f>
        <v>3448199.9468971165</v>
      </c>
      <c r="I11" s="13">
        <f>H11+'10.6.6'!G31</f>
        <v>3448199.9468971165</v>
      </c>
      <c r="J11" s="13">
        <f>I11+'10.6.6'!G32</f>
        <v>3448199.9468971165</v>
      </c>
      <c r="K11" s="13">
        <f>J11+'10.6.6'!G33</f>
        <v>3448199.9468971165</v>
      </c>
      <c r="L11" s="13">
        <f>K11+'10.6.6'!G34</f>
        <v>5854680.6727507561</v>
      </c>
      <c r="M11" s="13">
        <f>L11+'10.6.6'!G35</f>
        <v>5854680.6727507561</v>
      </c>
      <c r="N11" s="13">
        <f>M11+'10.6.6'!G36</f>
        <v>5854680.6727507561</v>
      </c>
      <c r="O11" s="13">
        <f>N11+'10.6.6'!G37</f>
        <v>5854680.6727507561</v>
      </c>
      <c r="P11" s="13">
        <f>O11+'10.6.6'!G38</f>
        <v>6973094.3222102057</v>
      </c>
      <c r="Q11" s="24">
        <f>(((D11+P11)+(SUM(E11:O11)*2))/24)</f>
        <v>4397230.7878197087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28" x14ac:dyDescent="0.2">
      <c r="A12" s="4" t="s">
        <v>35</v>
      </c>
      <c r="B12" s="8">
        <v>397</v>
      </c>
      <c r="C12" s="8" t="s">
        <v>221</v>
      </c>
      <c r="D12" s="13">
        <f>'10.6.5'!G13+'10.6.5'!G26</f>
        <v>168675.07907681962</v>
      </c>
      <c r="E12" s="13">
        <f>D12+'10.6.5'!G27</f>
        <v>169266.2377672958</v>
      </c>
      <c r="F12" s="13">
        <f>E12+'10.6.5'!G28</f>
        <v>169836.15722338361</v>
      </c>
      <c r="G12" s="13">
        <f>F12+'10.6.5'!G29</f>
        <v>170384.58155069285</v>
      </c>
      <c r="H12" s="13">
        <f>G12+'10.6.5'!G30</f>
        <v>170911.250202208</v>
      </c>
      <c r="I12" s="13">
        <f>H12+'10.6.5'!G31</f>
        <v>171415.89786480961</v>
      </c>
      <c r="J12" s="13">
        <f>I12+'10.6.5'!G32</f>
        <v>171898.25434231473</v>
      </c>
      <c r="K12" s="13">
        <f>J12+'10.6.5'!G33</f>
        <v>172358.04443490732</v>
      </c>
      <c r="L12" s="13">
        <f>K12+'10.6.5'!G34</f>
        <v>172794.9878148245</v>
      </c>
      <c r="M12" s="13">
        <f>L12+'10.6.5'!G35</f>
        <v>173208.79889815784</v>
      </c>
      <c r="N12" s="13">
        <f>M12+'10.6.5'!G36</f>
        <v>237261.09050507547</v>
      </c>
      <c r="O12" s="13">
        <f>N12+'10.6.5'!G37</f>
        <v>237627.75855359866</v>
      </c>
      <c r="P12" s="13">
        <f>O12+'10.6.5'!G38</f>
        <v>237970.40467355619</v>
      </c>
      <c r="Q12" s="24">
        <f>(((D12+P12)+(SUM(E12:O12)*2))/24)</f>
        <v>185023.8167527047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8" x14ac:dyDescent="0.2"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 x14ac:dyDescent="0.2">
      <c r="A14" s="5" t="s">
        <v>5</v>
      </c>
      <c r="Q14" s="6" t="s">
        <v>26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28" x14ac:dyDescent="0.2">
      <c r="B15" s="3" t="s">
        <v>4</v>
      </c>
      <c r="C15" s="6" t="s">
        <v>0</v>
      </c>
      <c r="D15" s="26"/>
      <c r="E15" s="7">
        <v>45292</v>
      </c>
      <c r="F15" s="7">
        <v>45323</v>
      </c>
      <c r="G15" s="7">
        <v>45352</v>
      </c>
      <c r="H15" s="7">
        <v>45383</v>
      </c>
      <c r="I15" s="7">
        <v>45413</v>
      </c>
      <c r="J15" s="7">
        <v>45444</v>
      </c>
      <c r="K15" s="7">
        <v>45474</v>
      </c>
      <c r="L15" s="7">
        <v>45505</v>
      </c>
      <c r="M15" s="7">
        <v>45536</v>
      </c>
      <c r="N15" s="7">
        <v>45566</v>
      </c>
      <c r="O15" s="7">
        <v>45597</v>
      </c>
      <c r="P15" s="7">
        <v>45627</v>
      </c>
      <c r="Q15" s="7">
        <v>45627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8" x14ac:dyDescent="0.2">
      <c r="A16" s="4" t="s">
        <v>35</v>
      </c>
      <c r="B16" s="12" t="s">
        <v>226</v>
      </c>
      <c r="C16" s="8" t="s">
        <v>221</v>
      </c>
      <c r="D16" s="10"/>
      <c r="E16" s="10">
        <f>(((D10+E10)/2)*$D$42)/12</f>
        <v>8673.3402551218005</v>
      </c>
      <c r="F16" s="10">
        <f t="shared" ref="F16:P16" si="0">(((E10+F10)/2)*$D$42)/12</f>
        <v>8732.5466953225387</v>
      </c>
      <c r="G16" s="10">
        <f t="shared" si="0"/>
        <v>8789.5739975170654</v>
      </c>
      <c r="H16" s="10">
        <f t="shared" si="0"/>
        <v>8828.5988624137372</v>
      </c>
      <c r="I16" s="10">
        <f t="shared" si="0"/>
        <v>8850.2549752771101</v>
      </c>
      <c r="J16" s="10">
        <f t="shared" si="0"/>
        <v>8872.4124138914904</v>
      </c>
      <c r="K16" s="10">
        <f t="shared" si="0"/>
        <v>8893.6279100721149</v>
      </c>
      <c r="L16" s="10">
        <f t="shared" si="0"/>
        <v>8912.4579828860642</v>
      </c>
      <c r="M16" s="10">
        <f t="shared" si="0"/>
        <v>8931.6861652971256</v>
      </c>
      <c r="N16" s="10">
        <f t="shared" si="0"/>
        <v>8949.9367498887386</v>
      </c>
      <c r="O16" s="10">
        <f t="shared" si="0"/>
        <v>8965.8338000840504</v>
      </c>
      <c r="P16" s="10">
        <f t="shared" si="0"/>
        <v>9054.0395108181892</v>
      </c>
      <c r="Q16" s="24">
        <f>SUM(E16:P16)</f>
        <v>106454.30931859002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x14ac:dyDescent="0.2">
      <c r="A17" s="55" t="s">
        <v>38</v>
      </c>
      <c r="B17" s="11" t="s">
        <v>226</v>
      </c>
      <c r="C17" s="8" t="s">
        <v>222</v>
      </c>
      <c r="D17" s="10"/>
      <c r="E17" s="10">
        <f t="shared" ref="E17:P17" si="1">(((D11+E11)/2)*$D$43)/12</f>
        <v>6522.8448995470462</v>
      </c>
      <c r="F17" s="10">
        <f t="shared" si="1"/>
        <v>6522.8448995470462</v>
      </c>
      <c r="G17" s="10">
        <f t="shared" si="1"/>
        <v>6522.8448995470462</v>
      </c>
      <c r="H17" s="10">
        <f t="shared" si="1"/>
        <v>6522.8448995470462</v>
      </c>
      <c r="I17" s="10">
        <f t="shared" si="1"/>
        <v>6522.8448995470462</v>
      </c>
      <c r="J17" s="10">
        <f t="shared" si="1"/>
        <v>6522.8448995470462</v>
      </c>
      <c r="K17" s="10">
        <f t="shared" si="1"/>
        <v>6522.8448995470462</v>
      </c>
      <c r="L17" s="10">
        <f t="shared" si="1"/>
        <v>8798.9745860836119</v>
      </c>
      <c r="M17" s="10">
        <f t="shared" si="1"/>
        <v>11075.104272620179</v>
      </c>
      <c r="N17" s="10">
        <f t="shared" si="1"/>
        <v>11075.104272620179</v>
      </c>
      <c r="O17" s="10">
        <f>(((N11+O11)/2)*$D$43)/12</f>
        <v>11075.104272620179</v>
      </c>
      <c r="P17" s="10">
        <f t="shared" si="1"/>
        <v>12132.937182733911</v>
      </c>
      <c r="Q17" s="24">
        <f>SUM(E17:P17)</f>
        <v>99817.138883507389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28" x14ac:dyDescent="0.2">
      <c r="A18" s="55" t="s">
        <v>35</v>
      </c>
      <c r="B18" s="11" t="s">
        <v>242</v>
      </c>
      <c r="C18" s="8" t="s">
        <v>221</v>
      </c>
      <c r="D18" s="10"/>
      <c r="E18" s="10">
        <f t="shared" ref="E18:P18" si="2">(((D12+E12)/2)*$D$44)/12</f>
        <v>276.07245325436111</v>
      </c>
      <c r="F18" s="10">
        <f t="shared" si="2"/>
        <v>277.02096613622876</v>
      </c>
      <c r="G18" s="10">
        <f t="shared" si="2"/>
        <v>277.93456828096618</v>
      </c>
      <c r="H18" s="10">
        <f t="shared" si="2"/>
        <v>278.81283779507095</v>
      </c>
      <c r="I18" s="10">
        <f t="shared" si="2"/>
        <v>279.65534509065202</v>
      </c>
      <c r="J18" s="10">
        <f t="shared" si="2"/>
        <v>280.46165269718</v>
      </c>
      <c r="K18" s="10">
        <f t="shared" si="2"/>
        <v>281.23131506744301</v>
      </c>
      <c r="L18" s="10">
        <f t="shared" si="2"/>
        <v>281.96387837749626</v>
      </c>
      <c r="M18" s="10">
        <f t="shared" si="2"/>
        <v>282.65888032037799</v>
      </c>
      <c r="N18" s="10">
        <f t="shared" si="2"/>
        <v>335.32280223334919</v>
      </c>
      <c r="O18" s="10">
        <f t="shared" si="2"/>
        <v>387.94821185846098</v>
      </c>
      <c r="P18" s="10">
        <f t="shared" si="2"/>
        <v>388.52766779610494</v>
      </c>
      <c r="Q18" s="24">
        <f>SUM(E18:P18)</f>
        <v>3627.6105789076914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x14ac:dyDescent="0.2">
      <c r="A19" s="3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x14ac:dyDescent="0.2">
      <c r="A20" s="51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x14ac:dyDescent="0.2">
      <c r="A21" s="5" t="s">
        <v>6</v>
      </c>
      <c r="B21" s="52"/>
      <c r="C21" s="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75" t="s">
        <v>225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x14ac:dyDescent="0.2">
      <c r="A22" s="15"/>
      <c r="B22" s="3" t="s">
        <v>4</v>
      </c>
      <c r="C22" s="6" t="s">
        <v>0</v>
      </c>
      <c r="D22" s="7">
        <v>45261</v>
      </c>
      <c r="E22" s="7">
        <v>45292</v>
      </c>
      <c r="F22" s="7">
        <v>45323</v>
      </c>
      <c r="G22" s="7">
        <v>45352</v>
      </c>
      <c r="H22" s="7">
        <v>45383</v>
      </c>
      <c r="I22" s="7">
        <v>45413</v>
      </c>
      <c r="J22" s="7">
        <v>45444</v>
      </c>
      <c r="K22" s="7">
        <v>45474</v>
      </c>
      <c r="L22" s="7">
        <v>45505</v>
      </c>
      <c r="M22" s="7">
        <v>45536</v>
      </c>
      <c r="N22" s="7">
        <v>45566</v>
      </c>
      <c r="O22" s="7">
        <v>45597</v>
      </c>
      <c r="P22" s="7">
        <v>45627</v>
      </c>
      <c r="Q22" s="7">
        <v>45627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x14ac:dyDescent="0.2">
      <c r="A23" s="4" t="s">
        <v>35</v>
      </c>
      <c r="B23" s="12" t="s">
        <v>227</v>
      </c>
      <c r="C23" s="8" t="s">
        <v>221</v>
      </c>
      <c r="D23" s="10">
        <v>-45012.086535216084</v>
      </c>
      <c r="E23" s="10">
        <f>D23-E16</f>
        <v>-53685.426790337886</v>
      </c>
      <c r="F23" s="10">
        <f t="shared" ref="F23:P23" si="3">E23-F16</f>
        <v>-62417.973485660426</v>
      </c>
      <c r="G23" s="10">
        <f t="shared" si="3"/>
        <v>-71207.547483177492</v>
      </c>
      <c r="H23" s="10">
        <f t="shared" si="3"/>
        <v>-80036.146345591231</v>
      </c>
      <c r="I23" s="10">
        <f t="shared" si="3"/>
        <v>-88886.401320868346</v>
      </c>
      <c r="J23" s="10">
        <f t="shared" si="3"/>
        <v>-97758.813734759839</v>
      </c>
      <c r="K23" s="10">
        <f t="shared" si="3"/>
        <v>-106652.44164483195</v>
      </c>
      <c r="L23" s="10">
        <f t="shared" si="3"/>
        <v>-115564.89962771801</v>
      </c>
      <c r="M23" s="10">
        <f t="shared" si="3"/>
        <v>-124496.58579301514</v>
      </c>
      <c r="N23" s="10">
        <f t="shared" si="3"/>
        <v>-133446.52254290387</v>
      </c>
      <c r="O23" s="10">
        <f t="shared" si="3"/>
        <v>-142412.35634298791</v>
      </c>
      <c r="P23" s="10">
        <f t="shared" si="3"/>
        <v>-151466.39585380611</v>
      </c>
      <c r="Q23" s="24">
        <f t="shared" ref="Q23:Q25" si="4">(((D23+P23)+(SUM(E23:O23)*2))/24)</f>
        <v>-97900.363025530256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x14ac:dyDescent="0.2">
      <c r="A24" s="55" t="s">
        <v>38</v>
      </c>
      <c r="B24" s="11" t="s">
        <v>227</v>
      </c>
      <c r="C24" s="8" t="s">
        <v>222</v>
      </c>
      <c r="D24" s="10">
        <v>-100134.94119446825</v>
      </c>
      <c r="E24" s="10">
        <f>D24-E17</f>
        <v>-106657.78609401529</v>
      </c>
      <c r="F24" s="10">
        <f t="shared" ref="F24:P24" si="5">E24-F17</f>
        <v>-113180.63099356234</v>
      </c>
      <c r="G24" s="10">
        <f t="shared" si="5"/>
        <v>-119703.4758931094</v>
      </c>
      <c r="H24" s="10">
        <f t="shared" si="5"/>
        <v>-126226.32079265645</v>
      </c>
      <c r="I24" s="10">
        <f t="shared" si="5"/>
        <v>-132749.1656922035</v>
      </c>
      <c r="J24" s="10">
        <f t="shared" si="5"/>
        <v>-139272.01059175056</v>
      </c>
      <c r="K24" s="10">
        <f t="shared" si="5"/>
        <v>-145794.85549129761</v>
      </c>
      <c r="L24" s="10">
        <f t="shared" si="5"/>
        <v>-154593.83007738122</v>
      </c>
      <c r="M24" s="10">
        <f t="shared" si="5"/>
        <v>-165668.93435000139</v>
      </c>
      <c r="N24" s="10">
        <f t="shared" si="5"/>
        <v>-176744.03862262156</v>
      </c>
      <c r="O24" s="10">
        <f t="shared" si="5"/>
        <v>-187819.14289524173</v>
      </c>
      <c r="P24" s="10">
        <f t="shared" si="5"/>
        <v>-199952.08007797564</v>
      </c>
      <c r="Q24" s="24">
        <f t="shared" si="4"/>
        <v>-143204.47517750523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 x14ac:dyDescent="0.2">
      <c r="A25" s="55" t="s">
        <v>35</v>
      </c>
      <c r="B25" s="90" t="s">
        <v>243</v>
      </c>
      <c r="C25" s="8" t="s">
        <v>221</v>
      </c>
      <c r="D25" s="10">
        <v>-3363.9371451570109</v>
      </c>
      <c r="E25" s="10">
        <f>D25-E18</f>
        <v>-3640.0095984113723</v>
      </c>
      <c r="F25" s="10">
        <f t="shared" ref="F25:P25" si="6">E25-F18</f>
        <v>-3917.030564547601</v>
      </c>
      <c r="G25" s="10">
        <f t="shared" si="6"/>
        <v>-4194.9651328285672</v>
      </c>
      <c r="H25" s="10">
        <f t="shared" si="6"/>
        <v>-4473.7779706236379</v>
      </c>
      <c r="I25" s="10">
        <f t="shared" si="6"/>
        <v>-4753.4333157142901</v>
      </c>
      <c r="J25" s="10">
        <f t="shared" si="6"/>
        <v>-5033.8949684114705</v>
      </c>
      <c r="K25" s="10">
        <f t="shared" si="6"/>
        <v>-5315.1262834789131</v>
      </c>
      <c r="L25" s="10">
        <f t="shared" si="6"/>
        <v>-5597.0901618564094</v>
      </c>
      <c r="M25" s="10">
        <f t="shared" si="6"/>
        <v>-5879.749042176787</v>
      </c>
      <c r="N25" s="10">
        <f t="shared" si="6"/>
        <v>-6215.0718444101367</v>
      </c>
      <c r="O25" s="10">
        <f t="shared" si="6"/>
        <v>-6603.0200562685977</v>
      </c>
      <c r="P25" s="10">
        <f t="shared" si="6"/>
        <v>-6991.5477240647024</v>
      </c>
      <c r="Q25" s="24">
        <f t="shared" si="4"/>
        <v>-5066.7426144448864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x14ac:dyDescent="0.2">
      <c r="A26" s="14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 ht="13.5" thickBot="1" x14ac:dyDescent="0.25">
      <c r="P27" s="15"/>
    </row>
    <row r="28" spans="1:28" x14ac:dyDescent="0.2">
      <c r="D28" s="17"/>
      <c r="E28" s="67" t="s">
        <v>26</v>
      </c>
      <c r="F28" s="67" t="s">
        <v>237</v>
      </c>
      <c r="G28" s="18"/>
    </row>
    <row r="29" spans="1:28" x14ac:dyDescent="0.2">
      <c r="D29" s="20"/>
      <c r="E29" s="21" t="s">
        <v>223</v>
      </c>
      <c r="F29" s="21" t="s">
        <v>224</v>
      </c>
      <c r="G29" s="22" t="s">
        <v>7</v>
      </c>
    </row>
    <row r="30" spans="1:28" x14ac:dyDescent="0.2">
      <c r="A30" s="16"/>
      <c r="C30" s="19"/>
      <c r="D30" s="23">
        <v>312</v>
      </c>
      <c r="E30" s="24">
        <v>0</v>
      </c>
      <c r="F30" s="24">
        <f>Q10</f>
        <v>12581226.877738386</v>
      </c>
      <c r="G30" s="25">
        <f>F30-E30</f>
        <v>12581226.877738386</v>
      </c>
      <c r="H30" s="3" t="s">
        <v>257</v>
      </c>
    </row>
    <row r="31" spans="1:28" x14ac:dyDescent="0.2">
      <c r="A31" s="16"/>
      <c r="C31" s="19"/>
      <c r="D31" s="23">
        <v>312</v>
      </c>
      <c r="E31" s="24">
        <v>0</v>
      </c>
      <c r="F31" s="24">
        <f>+Q11</f>
        <v>4397230.7878197087</v>
      </c>
      <c r="G31" s="25">
        <f>F31-E31</f>
        <v>4397230.7878197087</v>
      </c>
      <c r="H31" s="3" t="s">
        <v>257</v>
      </c>
    </row>
    <row r="32" spans="1:28" x14ac:dyDescent="0.2">
      <c r="A32" s="16"/>
      <c r="C32" s="19"/>
      <c r="D32" s="23">
        <v>397</v>
      </c>
      <c r="E32" s="24">
        <v>0</v>
      </c>
      <c r="F32" s="24">
        <f>+Q12</f>
        <v>185023.8167527047</v>
      </c>
      <c r="G32" s="25">
        <f>F32-E32</f>
        <v>185023.8167527047</v>
      </c>
      <c r="H32" s="3" t="s">
        <v>257</v>
      </c>
    </row>
    <row r="33" spans="1:9" x14ac:dyDescent="0.2">
      <c r="A33" s="16"/>
      <c r="C33" s="19"/>
      <c r="D33" s="23"/>
      <c r="E33" s="24"/>
      <c r="F33" s="24"/>
      <c r="G33" s="25"/>
      <c r="H33" s="3"/>
    </row>
    <row r="34" spans="1:9" x14ac:dyDescent="0.2">
      <c r="A34" s="16"/>
      <c r="C34" s="19"/>
      <c r="D34" s="27" t="s">
        <v>226</v>
      </c>
      <c r="E34" s="24">
        <v>0</v>
      </c>
      <c r="F34" s="24">
        <f>Q16</f>
        <v>106454.30931859002</v>
      </c>
      <c r="G34" s="25">
        <f>F34-E34</f>
        <v>106454.30931859002</v>
      </c>
      <c r="H34" s="3" t="s">
        <v>257</v>
      </c>
    </row>
    <row r="35" spans="1:9" x14ac:dyDescent="0.2">
      <c r="A35" s="16"/>
      <c r="C35" s="19"/>
      <c r="D35" s="27" t="s">
        <v>226</v>
      </c>
      <c r="E35" s="24">
        <v>0</v>
      </c>
      <c r="F35" s="24">
        <f>Q17</f>
        <v>99817.138883507389</v>
      </c>
      <c r="G35" s="25">
        <f>F35-E35</f>
        <v>99817.138883507389</v>
      </c>
      <c r="H35" s="3" t="s">
        <v>257</v>
      </c>
    </row>
    <row r="36" spans="1:9" x14ac:dyDescent="0.2">
      <c r="A36" s="16"/>
      <c r="C36" s="19"/>
      <c r="D36" s="27" t="s">
        <v>242</v>
      </c>
      <c r="E36" s="24">
        <v>0</v>
      </c>
      <c r="F36" s="24">
        <f>Q18</f>
        <v>3627.6105789076914</v>
      </c>
      <c r="G36" s="25">
        <f>F36-E36</f>
        <v>3627.6105789076914</v>
      </c>
      <c r="H36" s="3" t="s">
        <v>257</v>
      </c>
    </row>
    <row r="37" spans="1:9" x14ac:dyDescent="0.2">
      <c r="A37" s="16"/>
      <c r="C37" s="19"/>
      <c r="D37" s="23"/>
      <c r="E37" s="24"/>
      <c r="F37" s="24"/>
      <c r="G37" s="25"/>
      <c r="H37" s="3"/>
    </row>
    <row r="38" spans="1:9" x14ac:dyDescent="0.2">
      <c r="A38" s="16"/>
      <c r="C38" s="19"/>
      <c r="D38" s="27" t="s">
        <v>227</v>
      </c>
      <c r="E38" s="24">
        <v>0</v>
      </c>
      <c r="F38" s="24">
        <f>Q23</f>
        <v>-97900.363025530256</v>
      </c>
      <c r="G38" s="25">
        <f>F38-E38</f>
        <v>-97900.363025530256</v>
      </c>
      <c r="H38" s="3" t="s">
        <v>257</v>
      </c>
    </row>
    <row r="39" spans="1:9" x14ac:dyDescent="0.2">
      <c r="A39" s="16"/>
      <c r="C39" s="19"/>
      <c r="D39" s="27" t="s">
        <v>227</v>
      </c>
      <c r="E39" s="24">
        <v>0</v>
      </c>
      <c r="F39" s="24">
        <f>Q24</f>
        <v>-143204.47517750523</v>
      </c>
      <c r="G39" s="25">
        <f>F39-E39</f>
        <v>-143204.47517750523</v>
      </c>
      <c r="H39" s="3" t="s">
        <v>257</v>
      </c>
    </row>
    <row r="40" spans="1:9" ht="13.5" thickBot="1" x14ac:dyDescent="0.25">
      <c r="D40" s="89" t="s">
        <v>243</v>
      </c>
      <c r="E40" s="86">
        <v>0</v>
      </c>
      <c r="F40" s="86">
        <f>Q25</f>
        <v>-5066.7426144448864</v>
      </c>
      <c r="G40" s="87">
        <f>F40-E40</f>
        <v>-5066.7426144448864</v>
      </c>
      <c r="H40" s="3" t="s">
        <v>257</v>
      </c>
    </row>
    <row r="41" spans="1:9" x14ac:dyDescent="0.2">
      <c r="D41" s="61"/>
      <c r="E41" s="61"/>
      <c r="F41" s="61"/>
      <c r="G41" s="69"/>
      <c r="H41" s="69"/>
      <c r="I41" s="61"/>
    </row>
    <row r="42" spans="1:9" x14ac:dyDescent="0.2">
      <c r="A42" s="16" t="s">
        <v>238</v>
      </c>
      <c r="D42" s="56">
        <v>8.4613615470963011E-3</v>
      </c>
      <c r="E42" s="60"/>
      <c r="F42" s="60"/>
      <c r="G42" s="60"/>
      <c r="H42" s="60"/>
      <c r="I42" s="61"/>
    </row>
    <row r="43" spans="1:9" x14ac:dyDescent="0.2">
      <c r="A43" s="16" t="s">
        <v>239</v>
      </c>
      <c r="D43" s="56">
        <v>2.2700000000000001E-2</v>
      </c>
      <c r="E43" s="60"/>
      <c r="F43" s="60"/>
      <c r="G43" s="60"/>
      <c r="H43" s="60"/>
      <c r="I43" s="61"/>
    </row>
    <row r="44" spans="1:9" x14ac:dyDescent="0.2">
      <c r="A44" s="16" t="s">
        <v>241</v>
      </c>
      <c r="D44" s="56">
        <v>1.960618174770553E-2</v>
      </c>
      <c r="E44" s="60"/>
      <c r="F44" s="60"/>
      <c r="G44" s="60"/>
      <c r="H44" s="60"/>
      <c r="I44" s="61"/>
    </row>
    <row r="45" spans="1:9" x14ac:dyDescent="0.2">
      <c r="D45" s="61"/>
      <c r="E45" s="66"/>
      <c r="F45" s="1"/>
      <c r="G45" s="66"/>
      <c r="H45" s="66"/>
      <c r="I45" s="70"/>
    </row>
    <row r="46" spans="1:9" x14ac:dyDescent="0.2">
      <c r="D46" s="61"/>
      <c r="E46" s="66"/>
      <c r="F46" s="1"/>
      <c r="G46" s="66"/>
      <c r="H46" s="66"/>
      <c r="I46" s="70"/>
    </row>
    <row r="47" spans="1:9" x14ac:dyDescent="0.2">
      <c r="E47" s="3"/>
      <c r="F47" s="75"/>
    </row>
    <row r="49" spans="1:4" x14ac:dyDescent="0.2">
      <c r="A49" s="16"/>
      <c r="D49" s="56"/>
    </row>
    <row r="50" spans="1:4" x14ac:dyDescent="0.2">
      <c r="A50" s="16"/>
      <c r="D50" s="56"/>
    </row>
    <row r="51" spans="1:4" x14ac:dyDescent="0.2">
      <c r="D51" s="50"/>
    </row>
  </sheetData>
  <pageMargins left="0.7" right="0.7" top="0.75" bottom="0.75" header="0.3" footer="0.3"/>
  <pageSetup scale="58" fitToHeight="0" orientation="landscape" r:id="rId1"/>
  <headerFooter>
    <oddFooter>&amp;C&amp;"Arial,Regular"&amp;10Page 10.6.1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L186"/>
  <sheetViews>
    <sheetView view="pageBreakPreview" topLeftCell="A151" zoomScale="90" zoomScaleNormal="100" zoomScaleSheetLayoutView="90" workbookViewId="0"/>
  </sheetViews>
  <sheetFormatPr defaultColWidth="9.140625" defaultRowHeight="12.75" x14ac:dyDescent="0.2"/>
  <cols>
    <col min="1" max="1" width="39.42578125" style="4" customWidth="1"/>
    <col min="2" max="2" width="8.5703125" style="4" bestFit="1" customWidth="1"/>
    <col min="3" max="3" width="10.140625" style="4" bestFit="1" customWidth="1"/>
    <col min="4" max="4" width="6.7109375" style="4" bestFit="1" customWidth="1"/>
    <col min="5" max="5" width="13.42578125" style="4" bestFit="1" customWidth="1"/>
    <col min="6" max="6" width="17" style="4" hidden="1" customWidth="1"/>
    <col min="7" max="7" width="14.28515625" style="4" customWidth="1"/>
    <col min="8" max="8" width="12.5703125" style="4" customWidth="1"/>
    <col min="9" max="9" width="13.140625" style="4" customWidth="1"/>
    <col min="10" max="10" width="14.5703125" style="4" customWidth="1"/>
    <col min="11" max="11" width="6.42578125" style="4" bestFit="1" customWidth="1"/>
    <col min="12" max="12" width="10.140625" style="4" bestFit="1" customWidth="1"/>
    <col min="13" max="13" width="12.85546875" style="4" bestFit="1" customWidth="1"/>
    <col min="14" max="16384" width="9.140625" style="4"/>
  </cols>
  <sheetData>
    <row r="1" spans="1:12" x14ac:dyDescent="0.2">
      <c r="A1" s="3" t="str">
        <f>'10.6'!B2</f>
        <v>PacifiCorp</v>
      </c>
      <c r="B1" s="3"/>
      <c r="F1" s="121" t="s">
        <v>271</v>
      </c>
      <c r="K1" s="59"/>
    </row>
    <row r="2" spans="1:12" x14ac:dyDescent="0.2">
      <c r="A2" s="3" t="str">
        <f>'10.6'!B3</f>
        <v>Washington 2023 General Rate Case</v>
      </c>
      <c r="B2" s="3"/>
      <c r="F2" s="101"/>
    </row>
    <row r="3" spans="1:12" x14ac:dyDescent="0.2">
      <c r="A3" s="3" t="str">
        <f>'10.6'!B4</f>
        <v>Pro Forma JB Units 3, 4 and Colstrip 4 Additions - Year 1</v>
      </c>
      <c r="B3" s="3"/>
      <c r="F3" s="101"/>
    </row>
    <row r="4" spans="1:12" x14ac:dyDescent="0.2">
      <c r="A4" s="3"/>
      <c r="B4" s="3"/>
      <c r="F4" s="101"/>
    </row>
    <row r="5" spans="1:12" x14ac:dyDescent="0.2">
      <c r="F5" s="101"/>
      <c r="L5" s="61"/>
    </row>
    <row r="6" spans="1:12" x14ac:dyDescent="0.2">
      <c r="B6" s="75"/>
      <c r="F6" s="101"/>
      <c r="G6" s="75"/>
      <c r="H6" s="75"/>
      <c r="I6" s="75"/>
      <c r="J6" s="75"/>
      <c r="K6" s="61"/>
    </row>
    <row r="7" spans="1:12" ht="38.25" x14ac:dyDescent="0.2">
      <c r="A7" s="53" t="s">
        <v>232</v>
      </c>
      <c r="B7" s="96" t="s">
        <v>252</v>
      </c>
      <c r="C7" s="96" t="s">
        <v>251</v>
      </c>
      <c r="D7" s="54" t="s">
        <v>0</v>
      </c>
      <c r="E7" s="100" t="s">
        <v>264</v>
      </c>
      <c r="F7" s="104"/>
      <c r="G7" s="96" t="s">
        <v>300</v>
      </c>
      <c r="H7" s="96" t="s">
        <v>301</v>
      </c>
      <c r="I7" s="96" t="s">
        <v>302</v>
      </c>
      <c r="J7" s="96" t="s">
        <v>303</v>
      </c>
      <c r="K7" s="60" t="s">
        <v>295</v>
      </c>
    </row>
    <row r="8" spans="1:12" x14ac:dyDescent="0.2">
      <c r="A8" s="4" t="s">
        <v>138</v>
      </c>
      <c r="B8" s="8">
        <v>312</v>
      </c>
      <c r="C8" s="74">
        <v>45199</v>
      </c>
      <c r="D8" s="8" t="s">
        <v>221</v>
      </c>
      <c r="E8" s="8" t="s">
        <v>265</v>
      </c>
      <c r="F8" s="102"/>
      <c r="G8" s="13">
        <v>0</v>
      </c>
      <c r="H8" s="13">
        <v>39715356.689999998</v>
      </c>
      <c r="I8" s="13">
        <v>1056161.9999999925</v>
      </c>
      <c r="J8" s="13">
        <f>SUM(G8:I8)</f>
        <v>40771518.68999999</v>
      </c>
      <c r="K8" s="60" t="s">
        <v>267</v>
      </c>
    </row>
    <row r="9" spans="1:12" x14ac:dyDescent="0.2">
      <c r="A9" s="4" t="s">
        <v>63</v>
      </c>
      <c r="B9" s="8">
        <v>312</v>
      </c>
      <c r="C9" s="74">
        <v>45107</v>
      </c>
      <c r="D9" s="8" t="s">
        <v>221</v>
      </c>
      <c r="E9" s="8" t="s">
        <v>265</v>
      </c>
      <c r="F9" s="102"/>
      <c r="G9" s="13">
        <v>0</v>
      </c>
      <c r="H9" s="13">
        <v>5302579.9400000004</v>
      </c>
      <c r="I9" s="13">
        <v>0</v>
      </c>
      <c r="J9" s="13">
        <f t="shared" ref="J9:J13" si="0">SUM(G9:I9)</f>
        <v>5302579.9400000004</v>
      </c>
      <c r="K9" s="61"/>
    </row>
    <row r="10" spans="1:12" x14ac:dyDescent="0.2">
      <c r="A10" s="4" t="s">
        <v>122</v>
      </c>
      <c r="B10" s="8">
        <v>312</v>
      </c>
      <c r="C10" s="74">
        <v>45107</v>
      </c>
      <c r="D10" s="8" t="s">
        <v>221</v>
      </c>
      <c r="E10" s="8" t="s">
        <v>265</v>
      </c>
      <c r="F10" s="102"/>
      <c r="G10" s="13">
        <v>0</v>
      </c>
      <c r="H10" s="13">
        <v>1449201.01</v>
      </c>
      <c r="I10" s="13">
        <v>0</v>
      </c>
      <c r="J10" s="13">
        <f t="shared" si="0"/>
        <v>1449201.01</v>
      </c>
      <c r="K10" s="61"/>
    </row>
    <row r="11" spans="1:12" x14ac:dyDescent="0.2">
      <c r="A11" s="50" t="s">
        <v>207</v>
      </c>
      <c r="B11" s="57">
        <v>312</v>
      </c>
      <c r="C11" s="74">
        <v>45280</v>
      </c>
      <c r="D11" s="63" t="s">
        <v>221</v>
      </c>
      <c r="E11" s="63" t="s">
        <v>265</v>
      </c>
      <c r="F11" s="105"/>
      <c r="G11" s="2">
        <v>0</v>
      </c>
      <c r="H11" s="2">
        <v>1405844.3399999996</v>
      </c>
      <c r="I11" s="2">
        <v>0</v>
      </c>
      <c r="J11" s="2">
        <f t="shared" si="0"/>
        <v>1405844.3399999996</v>
      </c>
      <c r="K11" s="61"/>
    </row>
    <row r="12" spans="1:12" x14ac:dyDescent="0.2">
      <c r="A12" s="50" t="s">
        <v>245</v>
      </c>
      <c r="B12" s="57">
        <v>312</v>
      </c>
      <c r="C12" s="74" t="s">
        <v>125</v>
      </c>
      <c r="D12" s="63" t="s">
        <v>221</v>
      </c>
      <c r="E12" s="63" t="s">
        <v>265</v>
      </c>
      <c r="F12" s="105" t="str">
        <f>B12&amp;E12</f>
        <v>312Specific</v>
      </c>
      <c r="G12" s="2">
        <f t="shared" ref="G12:I13" si="1">SUMIF($F$23:$F$185,$F12,G$23:G$185)</f>
        <v>2703097.1799999997</v>
      </c>
      <c r="H12" s="2">
        <f t="shared" si="1"/>
        <v>16829524.719999999</v>
      </c>
      <c r="I12" s="2">
        <f t="shared" si="1"/>
        <v>2498750.4404999763</v>
      </c>
      <c r="J12" s="2">
        <f>SUM(G12:I12)</f>
        <v>22031372.340499975</v>
      </c>
      <c r="K12" s="61"/>
    </row>
    <row r="13" spans="1:12" x14ac:dyDescent="0.2">
      <c r="A13" s="4" t="s">
        <v>245</v>
      </c>
      <c r="B13" s="57">
        <v>312</v>
      </c>
      <c r="C13" s="74" t="s">
        <v>125</v>
      </c>
      <c r="D13" s="63" t="s">
        <v>221</v>
      </c>
      <c r="E13" s="63" t="s">
        <v>266</v>
      </c>
      <c r="F13" s="105" t="str">
        <f>B13&amp;E13</f>
        <v>312Programmatic</v>
      </c>
      <c r="G13" s="64">
        <f t="shared" si="1"/>
        <v>1833394.9900000005</v>
      </c>
      <c r="H13" s="64">
        <f t="shared" si="1"/>
        <v>3087889.69</v>
      </c>
      <c r="I13" s="64">
        <f t="shared" si="1"/>
        <v>3043685.3804999702</v>
      </c>
      <c r="J13" s="64">
        <f t="shared" si="0"/>
        <v>7964970.0604999708</v>
      </c>
      <c r="K13" s="61"/>
    </row>
    <row r="14" spans="1:12" x14ac:dyDescent="0.2">
      <c r="B14" s="57"/>
      <c r="C14" s="74"/>
      <c r="D14" s="63"/>
      <c r="E14" s="63"/>
      <c r="F14" s="105"/>
      <c r="G14" s="2">
        <f t="shared" ref="G14:I14" si="2">SUM(G8:G13)</f>
        <v>4536492.17</v>
      </c>
      <c r="H14" s="2">
        <f t="shared" si="2"/>
        <v>67790396.389999986</v>
      </c>
      <c r="I14" s="2">
        <f t="shared" si="2"/>
        <v>6598597.820999939</v>
      </c>
      <c r="J14" s="2">
        <f>SUM(J8:J13)</f>
        <v>78925486.380999923</v>
      </c>
      <c r="K14" s="70" t="s">
        <v>258</v>
      </c>
    </row>
    <row r="15" spans="1:12" x14ac:dyDescent="0.2">
      <c r="B15" s="57"/>
      <c r="C15" s="74"/>
      <c r="D15" s="63"/>
      <c r="E15" s="63"/>
      <c r="F15" s="105"/>
      <c r="G15" s="2"/>
      <c r="H15" s="2"/>
      <c r="I15" s="2"/>
      <c r="J15" s="2"/>
      <c r="K15" s="61"/>
    </row>
    <row r="16" spans="1:12" x14ac:dyDescent="0.2">
      <c r="A16" s="4" t="s">
        <v>246</v>
      </c>
      <c r="B16" s="8">
        <v>397</v>
      </c>
      <c r="C16" s="74" t="s">
        <v>125</v>
      </c>
      <c r="D16" s="8" t="s">
        <v>221</v>
      </c>
      <c r="E16" s="63" t="s">
        <v>265</v>
      </c>
      <c r="F16" s="105" t="str">
        <f>B16&amp;E16</f>
        <v>397Specific</v>
      </c>
      <c r="G16" s="2">
        <f t="shared" ref="G16:I17" si="3">SUMIF($F$23:$F$185,$F16,G$23:G$185)</f>
        <v>784607</v>
      </c>
      <c r="H16" s="2">
        <f t="shared" si="3"/>
        <v>0</v>
      </c>
      <c r="I16" s="2">
        <f t="shared" si="3"/>
        <v>674816.18019999343</v>
      </c>
      <c r="J16" s="2">
        <f>SUM(G16:I16)</f>
        <v>1459423.1801999933</v>
      </c>
      <c r="K16" s="61"/>
    </row>
    <row r="17" spans="1:12" x14ac:dyDescent="0.2">
      <c r="A17" s="4" t="s">
        <v>246</v>
      </c>
      <c r="B17" s="8">
        <v>397</v>
      </c>
      <c r="C17" s="74" t="s">
        <v>125</v>
      </c>
      <c r="D17" s="8" t="s">
        <v>221</v>
      </c>
      <c r="E17" s="8" t="s">
        <v>266</v>
      </c>
      <c r="F17" s="102" t="str">
        <f>B17&amp;E17</f>
        <v>397Programmatic</v>
      </c>
      <c r="G17" s="64">
        <f t="shared" si="3"/>
        <v>729.32999999999993</v>
      </c>
      <c r="H17" s="64">
        <f t="shared" si="3"/>
        <v>46567.000000000015</v>
      </c>
      <c r="I17" s="64">
        <f t="shared" si="3"/>
        <v>49657.329999999529</v>
      </c>
      <c r="J17" s="64">
        <f t="shared" ref="J17" si="4">SUM(G17:I17)</f>
        <v>96953.659999999538</v>
      </c>
    </row>
    <row r="18" spans="1:12" x14ac:dyDescent="0.2">
      <c r="B18" s="8"/>
      <c r="C18" s="74"/>
      <c r="D18" s="8"/>
      <c r="E18" s="8"/>
      <c r="F18" s="102"/>
      <c r="G18" s="2">
        <f t="shared" ref="G18:J18" si="5">SUM(G16:G17)</f>
        <v>785336.33</v>
      </c>
      <c r="H18" s="2">
        <f t="shared" si="5"/>
        <v>46567.000000000015</v>
      </c>
      <c r="I18" s="2">
        <f t="shared" si="5"/>
        <v>724473.51019999292</v>
      </c>
      <c r="J18" s="2">
        <f t="shared" si="5"/>
        <v>1556376.8401999928</v>
      </c>
      <c r="K18" s="70" t="s">
        <v>259</v>
      </c>
    </row>
    <row r="19" spans="1:12" x14ac:dyDescent="0.2">
      <c r="B19" s="8"/>
      <c r="C19" s="74"/>
      <c r="D19" s="8"/>
      <c r="E19" s="8"/>
      <c r="F19" s="102"/>
      <c r="G19" s="2"/>
      <c r="H19" s="2"/>
      <c r="I19" s="2"/>
      <c r="J19" s="2"/>
      <c r="K19" s="61"/>
    </row>
    <row r="20" spans="1:12" x14ac:dyDescent="0.2">
      <c r="A20" s="3" t="s">
        <v>234</v>
      </c>
      <c r="B20" s="8"/>
      <c r="C20" s="74"/>
      <c r="D20" s="8"/>
      <c r="E20" s="8"/>
      <c r="F20" s="102"/>
      <c r="G20" s="85">
        <f>G14+G18</f>
        <v>5321828.5</v>
      </c>
      <c r="H20" s="85">
        <f t="shared" ref="H20:J20" si="6">H14+H18</f>
        <v>67836963.389999986</v>
      </c>
      <c r="I20" s="85">
        <f t="shared" si="6"/>
        <v>7323071.3311999319</v>
      </c>
      <c r="J20" s="85">
        <f t="shared" si="6"/>
        <v>80481863.221199915</v>
      </c>
      <c r="K20" s="70"/>
      <c r="L20" s="13"/>
    </row>
    <row r="21" spans="1:12" x14ac:dyDescent="0.2">
      <c r="B21" s="8"/>
      <c r="C21" s="74"/>
      <c r="D21" s="8"/>
      <c r="E21" s="8"/>
      <c r="F21" s="102"/>
      <c r="G21" s="13"/>
      <c r="H21" s="13"/>
      <c r="I21" s="13"/>
      <c r="J21" s="13"/>
      <c r="K21" s="13"/>
      <c r="L21" s="61"/>
    </row>
    <row r="22" spans="1:12" ht="33.75" customHeight="1" x14ac:dyDescent="0.2">
      <c r="A22" s="53" t="s">
        <v>292</v>
      </c>
      <c r="B22" s="96" t="s">
        <v>252</v>
      </c>
      <c r="C22" s="96" t="s">
        <v>251</v>
      </c>
      <c r="D22" s="54" t="s">
        <v>0</v>
      </c>
      <c r="E22" s="96" t="s">
        <v>273</v>
      </c>
      <c r="F22" s="106"/>
      <c r="G22" s="107" t="s">
        <v>294</v>
      </c>
      <c r="H22" s="108" t="s">
        <v>249</v>
      </c>
      <c r="I22" s="108" t="s">
        <v>250</v>
      </c>
      <c r="J22" s="109" t="s">
        <v>304</v>
      </c>
      <c r="L22" s="61"/>
    </row>
    <row r="23" spans="1:12" x14ac:dyDescent="0.2">
      <c r="A23" s="4" t="s">
        <v>70</v>
      </c>
      <c r="B23" s="8">
        <v>312</v>
      </c>
      <c r="C23" s="74">
        <v>45097</v>
      </c>
      <c r="D23" s="8" t="s">
        <v>221</v>
      </c>
      <c r="E23" s="8" t="s">
        <v>265</v>
      </c>
      <c r="F23" s="105" t="str">
        <f t="shared" ref="F23:F86" si="7">B23&amp;E23</f>
        <v>312Specific</v>
      </c>
      <c r="G23" s="13">
        <v>0</v>
      </c>
      <c r="H23" s="13">
        <v>921207.99999999988</v>
      </c>
      <c r="I23" s="13">
        <v>0</v>
      </c>
      <c r="J23" s="13">
        <f>SUM(G23:I23)</f>
        <v>921207.99999999988</v>
      </c>
      <c r="L23" s="66"/>
    </row>
    <row r="24" spans="1:12" x14ac:dyDescent="0.2">
      <c r="A24" s="15" t="s">
        <v>220</v>
      </c>
      <c r="B24" s="68">
        <v>397</v>
      </c>
      <c r="C24" s="74">
        <v>44915</v>
      </c>
      <c r="D24" s="68" t="s">
        <v>221</v>
      </c>
      <c r="E24" s="68" t="s">
        <v>265</v>
      </c>
      <c r="F24" s="105" t="str">
        <f t="shared" si="7"/>
        <v>397Specific</v>
      </c>
      <c r="G24" s="13">
        <v>784607</v>
      </c>
      <c r="H24" s="13">
        <v>0</v>
      </c>
      <c r="I24" s="13">
        <v>0</v>
      </c>
      <c r="J24" s="13">
        <f t="shared" ref="J24:J87" si="8">SUM(G24:I24)</f>
        <v>784607</v>
      </c>
      <c r="L24" s="66"/>
    </row>
    <row r="25" spans="1:12" x14ac:dyDescent="0.2">
      <c r="A25" s="4" t="s">
        <v>101</v>
      </c>
      <c r="B25" s="8">
        <v>312</v>
      </c>
      <c r="C25" s="74">
        <v>45107</v>
      </c>
      <c r="D25" s="8" t="s">
        <v>221</v>
      </c>
      <c r="E25" s="8" t="s">
        <v>265</v>
      </c>
      <c r="F25" s="105" t="str">
        <f t="shared" si="7"/>
        <v>312Specific</v>
      </c>
      <c r="G25" s="13">
        <v>0</v>
      </c>
      <c r="H25" s="13">
        <v>736419.34000000008</v>
      </c>
      <c r="I25" s="13">
        <v>0</v>
      </c>
      <c r="J25" s="13">
        <f t="shared" si="8"/>
        <v>736419.34000000008</v>
      </c>
      <c r="L25" s="66"/>
    </row>
    <row r="26" spans="1:12" x14ac:dyDescent="0.2">
      <c r="A26" s="4" t="s">
        <v>211</v>
      </c>
      <c r="B26" s="8">
        <v>312</v>
      </c>
      <c r="C26" s="74">
        <v>45097</v>
      </c>
      <c r="D26" s="63" t="s">
        <v>221</v>
      </c>
      <c r="E26" s="63" t="s">
        <v>265</v>
      </c>
      <c r="F26" s="105" t="str">
        <f t="shared" si="7"/>
        <v>312Specific</v>
      </c>
      <c r="G26" s="13">
        <v>0</v>
      </c>
      <c r="H26" s="13">
        <v>708372.33000000007</v>
      </c>
      <c r="I26" s="13">
        <v>0</v>
      </c>
      <c r="J26" s="13">
        <f t="shared" si="8"/>
        <v>708372.33000000007</v>
      </c>
      <c r="L26" s="66"/>
    </row>
    <row r="27" spans="1:12" x14ac:dyDescent="0.2">
      <c r="A27" s="4" t="s">
        <v>55</v>
      </c>
      <c r="B27" s="8">
        <v>312</v>
      </c>
      <c r="C27" s="74">
        <v>44771</v>
      </c>
      <c r="D27" s="8" t="s">
        <v>221</v>
      </c>
      <c r="E27" s="8" t="s">
        <v>265</v>
      </c>
      <c r="F27" s="105" t="str">
        <f t="shared" si="7"/>
        <v>312Specific</v>
      </c>
      <c r="G27" s="13">
        <v>702888.47999999986</v>
      </c>
      <c r="H27" s="13">
        <v>0</v>
      </c>
      <c r="I27" s="13">
        <v>0</v>
      </c>
      <c r="J27" s="13">
        <f t="shared" si="8"/>
        <v>702888.47999999986</v>
      </c>
      <c r="L27" s="66"/>
    </row>
    <row r="28" spans="1:12" x14ac:dyDescent="0.2">
      <c r="A28" s="4" t="s">
        <v>189</v>
      </c>
      <c r="B28" s="8">
        <v>397</v>
      </c>
      <c r="C28" s="74">
        <v>45580</v>
      </c>
      <c r="D28" s="8" t="s">
        <v>221</v>
      </c>
      <c r="E28" s="8" t="s">
        <v>265</v>
      </c>
      <c r="F28" s="105" t="str">
        <f t="shared" si="7"/>
        <v>397Specific</v>
      </c>
      <c r="G28" s="13">
        <v>0</v>
      </c>
      <c r="H28" s="13">
        <v>0</v>
      </c>
      <c r="I28" s="13">
        <v>674816.18019999343</v>
      </c>
      <c r="J28" s="13">
        <f t="shared" si="8"/>
        <v>674816.18019999343</v>
      </c>
      <c r="L28" s="66"/>
    </row>
    <row r="29" spans="1:12" x14ac:dyDescent="0.2">
      <c r="A29" s="4" t="s">
        <v>194</v>
      </c>
      <c r="B29" s="8">
        <v>312</v>
      </c>
      <c r="C29" s="74" t="s">
        <v>125</v>
      </c>
      <c r="D29" s="8" t="s">
        <v>221</v>
      </c>
      <c r="E29" s="8" t="s">
        <v>266</v>
      </c>
      <c r="F29" s="105" t="str">
        <f t="shared" si="7"/>
        <v>312Programmatic</v>
      </c>
      <c r="G29" s="13">
        <v>0</v>
      </c>
      <c r="H29" s="13">
        <v>670147.67000000004</v>
      </c>
      <c r="I29" s="13">
        <v>0</v>
      </c>
      <c r="J29" s="13">
        <f t="shared" si="8"/>
        <v>670147.67000000004</v>
      </c>
      <c r="L29" s="66"/>
    </row>
    <row r="30" spans="1:12" x14ac:dyDescent="0.2">
      <c r="A30" s="4" t="s">
        <v>85</v>
      </c>
      <c r="B30" s="8">
        <v>312</v>
      </c>
      <c r="C30" s="74">
        <v>45107</v>
      </c>
      <c r="D30" s="8" t="s">
        <v>221</v>
      </c>
      <c r="E30" s="8" t="s">
        <v>265</v>
      </c>
      <c r="F30" s="105" t="str">
        <f t="shared" si="7"/>
        <v>312Specific</v>
      </c>
      <c r="G30" s="13">
        <v>0</v>
      </c>
      <c r="H30" s="13">
        <v>659272</v>
      </c>
      <c r="I30" s="13">
        <v>0</v>
      </c>
      <c r="J30" s="13">
        <f t="shared" si="8"/>
        <v>659272</v>
      </c>
      <c r="L30" s="66"/>
    </row>
    <row r="31" spans="1:12" x14ac:dyDescent="0.2">
      <c r="A31" s="4" t="s">
        <v>119</v>
      </c>
      <c r="B31" s="8">
        <v>312</v>
      </c>
      <c r="C31" s="74">
        <v>45107</v>
      </c>
      <c r="D31" s="8" t="s">
        <v>221</v>
      </c>
      <c r="E31" s="8" t="s">
        <v>265</v>
      </c>
      <c r="F31" s="105" t="str">
        <f t="shared" si="7"/>
        <v>312Specific</v>
      </c>
      <c r="G31" s="13">
        <v>0</v>
      </c>
      <c r="H31" s="13">
        <v>588918.66999999993</v>
      </c>
      <c r="I31" s="13">
        <v>0</v>
      </c>
      <c r="J31" s="13">
        <f t="shared" si="8"/>
        <v>588918.66999999993</v>
      </c>
      <c r="L31" s="66"/>
    </row>
    <row r="32" spans="1:12" x14ac:dyDescent="0.2">
      <c r="A32" s="4" t="s">
        <v>186</v>
      </c>
      <c r="B32" s="8">
        <v>312</v>
      </c>
      <c r="C32" s="74" t="s">
        <v>125</v>
      </c>
      <c r="D32" s="8" t="s">
        <v>221</v>
      </c>
      <c r="E32" s="8" t="s">
        <v>266</v>
      </c>
      <c r="F32" s="105" t="str">
        <f t="shared" si="7"/>
        <v>312Programmatic</v>
      </c>
      <c r="G32" s="13">
        <v>0</v>
      </c>
      <c r="H32" s="13">
        <v>0</v>
      </c>
      <c r="I32" s="13">
        <v>570206.29019999446</v>
      </c>
      <c r="J32" s="13">
        <f t="shared" si="8"/>
        <v>570206.29019999446</v>
      </c>
      <c r="L32" s="66"/>
    </row>
    <row r="33" spans="1:12" x14ac:dyDescent="0.2">
      <c r="A33" s="4" t="s">
        <v>201</v>
      </c>
      <c r="B33" s="8">
        <v>312</v>
      </c>
      <c r="C33" s="74" t="s">
        <v>125</v>
      </c>
      <c r="D33" s="8" t="s">
        <v>221</v>
      </c>
      <c r="E33" s="8" t="s">
        <v>266</v>
      </c>
      <c r="F33" s="105" t="str">
        <f t="shared" si="7"/>
        <v>312Programmatic</v>
      </c>
      <c r="G33" s="13">
        <v>0</v>
      </c>
      <c r="H33" s="13">
        <v>542516.34000000008</v>
      </c>
      <c r="I33" s="13">
        <v>0</v>
      </c>
      <c r="J33" s="13">
        <f t="shared" si="8"/>
        <v>542516.34000000008</v>
      </c>
      <c r="L33" s="66"/>
    </row>
    <row r="34" spans="1:12" x14ac:dyDescent="0.2">
      <c r="A34" s="4" t="s">
        <v>100</v>
      </c>
      <c r="B34" s="8">
        <v>312</v>
      </c>
      <c r="C34" s="74">
        <v>45107</v>
      </c>
      <c r="D34" s="8" t="s">
        <v>221</v>
      </c>
      <c r="E34" s="8" t="s">
        <v>265</v>
      </c>
      <c r="F34" s="105" t="str">
        <f t="shared" si="7"/>
        <v>312Specific</v>
      </c>
      <c r="G34" s="13">
        <v>0</v>
      </c>
      <c r="H34" s="13">
        <v>466145.66999999993</v>
      </c>
      <c r="I34" s="13">
        <v>0</v>
      </c>
      <c r="J34" s="13">
        <f t="shared" si="8"/>
        <v>466145.66999999993</v>
      </c>
      <c r="L34" s="66"/>
    </row>
    <row r="35" spans="1:12" x14ac:dyDescent="0.2">
      <c r="A35" s="4" t="s">
        <v>99</v>
      </c>
      <c r="B35" s="8">
        <v>312</v>
      </c>
      <c r="C35" s="74">
        <v>45107</v>
      </c>
      <c r="D35" s="8" t="s">
        <v>221</v>
      </c>
      <c r="E35" s="8" t="s">
        <v>265</v>
      </c>
      <c r="F35" s="105" t="str">
        <f t="shared" si="7"/>
        <v>312Specific</v>
      </c>
      <c r="G35" s="13">
        <v>0</v>
      </c>
      <c r="H35" s="13">
        <v>464912.66999999993</v>
      </c>
      <c r="I35" s="13">
        <v>0</v>
      </c>
      <c r="J35" s="13">
        <f t="shared" si="8"/>
        <v>464912.66999999993</v>
      </c>
      <c r="L35" s="66"/>
    </row>
    <row r="36" spans="1:12" x14ac:dyDescent="0.2">
      <c r="A36" s="4" t="s">
        <v>205</v>
      </c>
      <c r="B36" s="8">
        <v>312</v>
      </c>
      <c r="C36" s="74">
        <v>45646</v>
      </c>
      <c r="D36" s="8" t="s">
        <v>221</v>
      </c>
      <c r="E36" s="8" t="s">
        <v>265</v>
      </c>
      <c r="F36" s="105" t="str">
        <f t="shared" si="7"/>
        <v>312Specific</v>
      </c>
      <c r="G36" s="13">
        <v>0</v>
      </c>
      <c r="H36" s="13">
        <v>0</v>
      </c>
      <c r="I36" s="13">
        <v>453486.69019999565</v>
      </c>
      <c r="J36" s="13">
        <f t="shared" si="8"/>
        <v>453486.69019999565</v>
      </c>
      <c r="L36" s="66"/>
    </row>
    <row r="37" spans="1:12" x14ac:dyDescent="0.2">
      <c r="A37" s="4" t="s">
        <v>117</v>
      </c>
      <c r="B37" s="8">
        <v>312</v>
      </c>
      <c r="C37" s="74">
        <v>45107</v>
      </c>
      <c r="D37" s="8" t="s">
        <v>221</v>
      </c>
      <c r="E37" s="8" t="s">
        <v>265</v>
      </c>
      <c r="F37" s="105" t="str">
        <f t="shared" si="7"/>
        <v>312Specific</v>
      </c>
      <c r="G37" s="13">
        <v>0</v>
      </c>
      <c r="H37" s="13">
        <v>427321.33999999997</v>
      </c>
      <c r="I37" s="13">
        <v>0</v>
      </c>
      <c r="J37" s="13">
        <f t="shared" si="8"/>
        <v>427321.33999999997</v>
      </c>
      <c r="L37" s="66"/>
    </row>
    <row r="38" spans="1:12" x14ac:dyDescent="0.2">
      <c r="A38" s="4" t="s">
        <v>174</v>
      </c>
      <c r="B38" s="8">
        <v>312</v>
      </c>
      <c r="C38" s="74" t="s">
        <v>125</v>
      </c>
      <c r="D38" s="8" t="s">
        <v>221</v>
      </c>
      <c r="E38" s="8" t="s">
        <v>266</v>
      </c>
      <c r="F38" s="105" t="str">
        <f t="shared" si="7"/>
        <v>312Programmatic</v>
      </c>
      <c r="G38" s="13">
        <v>0</v>
      </c>
      <c r="H38" s="13">
        <v>0</v>
      </c>
      <c r="I38" s="13">
        <v>424223.70009999588</v>
      </c>
      <c r="J38" s="13">
        <f t="shared" si="8"/>
        <v>424223.70009999588</v>
      </c>
      <c r="L38" s="66"/>
    </row>
    <row r="39" spans="1:12" x14ac:dyDescent="0.2">
      <c r="A39" s="4" t="s">
        <v>94</v>
      </c>
      <c r="B39" s="8">
        <v>312</v>
      </c>
      <c r="C39" s="74">
        <v>45107</v>
      </c>
      <c r="D39" s="8" t="s">
        <v>221</v>
      </c>
      <c r="E39" s="8" t="s">
        <v>265</v>
      </c>
      <c r="F39" s="105" t="str">
        <f t="shared" si="7"/>
        <v>312Specific</v>
      </c>
      <c r="G39" s="13">
        <v>0</v>
      </c>
      <c r="H39" s="13">
        <v>419972.33999999991</v>
      </c>
      <c r="I39" s="13">
        <v>0</v>
      </c>
      <c r="J39" s="13">
        <f t="shared" si="8"/>
        <v>419972.33999999991</v>
      </c>
      <c r="L39" s="66"/>
    </row>
    <row r="40" spans="1:12" x14ac:dyDescent="0.2">
      <c r="A40" s="4" t="s">
        <v>95</v>
      </c>
      <c r="B40" s="8">
        <v>312</v>
      </c>
      <c r="C40" s="74">
        <v>45107</v>
      </c>
      <c r="D40" s="8" t="s">
        <v>221</v>
      </c>
      <c r="E40" s="8" t="s">
        <v>265</v>
      </c>
      <c r="F40" s="105" t="str">
        <f t="shared" si="7"/>
        <v>312Specific</v>
      </c>
      <c r="G40" s="13">
        <v>0</v>
      </c>
      <c r="H40" s="13">
        <v>399052.00000000006</v>
      </c>
      <c r="I40" s="13">
        <v>0</v>
      </c>
      <c r="J40" s="13">
        <f t="shared" si="8"/>
        <v>399052.00000000006</v>
      </c>
      <c r="L40" s="66"/>
    </row>
    <row r="41" spans="1:12" x14ac:dyDescent="0.2">
      <c r="A41" s="4" t="s">
        <v>115</v>
      </c>
      <c r="B41" s="8">
        <v>312</v>
      </c>
      <c r="C41" s="74">
        <v>45107</v>
      </c>
      <c r="D41" s="8" t="s">
        <v>221</v>
      </c>
      <c r="E41" s="8" t="s">
        <v>265</v>
      </c>
      <c r="F41" s="105" t="str">
        <f t="shared" si="7"/>
        <v>312Specific</v>
      </c>
      <c r="G41" s="13">
        <v>0</v>
      </c>
      <c r="H41" s="13">
        <v>388327.67000000004</v>
      </c>
      <c r="I41" s="13">
        <v>0</v>
      </c>
      <c r="J41" s="13">
        <f t="shared" si="8"/>
        <v>388327.67000000004</v>
      </c>
      <c r="L41" s="66"/>
    </row>
    <row r="42" spans="1:12" x14ac:dyDescent="0.2">
      <c r="A42" s="4" t="s">
        <v>196</v>
      </c>
      <c r="B42" s="8">
        <v>312</v>
      </c>
      <c r="C42" s="74" t="s">
        <v>125</v>
      </c>
      <c r="D42" s="8" t="s">
        <v>221</v>
      </c>
      <c r="E42" s="8" t="s">
        <v>266</v>
      </c>
      <c r="F42" s="105" t="str">
        <f t="shared" si="7"/>
        <v>312Programmatic</v>
      </c>
      <c r="G42" s="13">
        <v>0</v>
      </c>
      <c r="H42" s="13">
        <v>387547.99999999988</v>
      </c>
      <c r="I42" s="13">
        <v>0</v>
      </c>
      <c r="J42" s="13">
        <f t="shared" si="8"/>
        <v>387547.99999999988</v>
      </c>
      <c r="L42" s="66"/>
    </row>
    <row r="43" spans="1:12" x14ac:dyDescent="0.2">
      <c r="A43" s="4" t="s">
        <v>102</v>
      </c>
      <c r="B43" s="8">
        <v>312</v>
      </c>
      <c r="C43" s="74">
        <v>45280</v>
      </c>
      <c r="D43" s="8" t="s">
        <v>221</v>
      </c>
      <c r="E43" s="8" t="s">
        <v>265</v>
      </c>
      <c r="F43" s="105" t="str">
        <f t="shared" si="7"/>
        <v>312Specific</v>
      </c>
      <c r="G43" s="13">
        <v>0</v>
      </c>
      <c r="H43" s="13">
        <v>385974</v>
      </c>
      <c r="I43" s="13">
        <v>0</v>
      </c>
      <c r="J43" s="13">
        <f t="shared" si="8"/>
        <v>385974</v>
      </c>
      <c r="L43" s="66"/>
    </row>
    <row r="44" spans="1:12" x14ac:dyDescent="0.2">
      <c r="A44" s="4" t="s">
        <v>77</v>
      </c>
      <c r="B44" s="8">
        <v>312</v>
      </c>
      <c r="C44" s="74">
        <v>45107</v>
      </c>
      <c r="D44" s="8" t="s">
        <v>221</v>
      </c>
      <c r="E44" s="8" t="s">
        <v>265</v>
      </c>
      <c r="F44" s="105" t="str">
        <f t="shared" si="7"/>
        <v>312Specific</v>
      </c>
      <c r="G44" s="13">
        <v>0</v>
      </c>
      <c r="H44" s="13">
        <v>375472.67000000004</v>
      </c>
      <c r="I44" s="13">
        <v>0</v>
      </c>
      <c r="J44" s="13">
        <f t="shared" si="8"/>
        <v>375472.67000000004</v>
      </c>
      <c r="L44" s="66"/>
    </row>
    <row r="45" spans="1:12" x14ac:dyDescent="0.2">
      <c r="A45" s="4" t="s">
        <v>107</v>
      </c>
      <c r="B45" s="8">
        <v>312</v>
      </c>
      <c r="C45" s="74">
        <v>45107</v>
      </c>
      <c r="D45" s="8" t="s">
        <v>221</v>
      </c>
      <c r="E45" s="8" t="s">
        <v>265</v>
      </c>
      <c r="F45" s="105" t="str">
        <f t="shared" si="7"/>
        <v>312Specific</v>
      </c>
      <c r="G45" s="13">
        <v>0</v>
      </c>
      <c r="H45" s="13">
        <v>368613.33999999997</v>
      </c>
      <c r="I45" s="13">
        <v>0</v>
      </c>
      <c r="J45" s="13">
        <f t="shared" si="8"/>
        <v>368613.33999999997</v>
      </c>
      <c r="L45" s="66"/>
    </row>
    <row r="46" spans="1:12" x14ac:dyDescent="0.2">
      <c r="A46" s="4" t="s">
        <v>113</v>
      </c>
      <c r="B46" s="8">
        <v>312</v>
      </c>
      <c r="C46" s="74">
        <v>45107</v>
      </c>
      <c r="D46" s="8" t="s">
        <v>221</v>
      </c>
      <c r="E46" s="8" t="s">
        <v>265</v>
      </c>
      <c r="F46" s="105" t="str">
        <f t="shared" si="7"/>
        <v>312Specific</v>
      </c>
      <c r="G46" s="13">
        <v>0</v>
      </c>
      <c r="H46" s="13">
        <v>368489.34</v>
      </c>
      <c r="I46" s="13">
        <v>0</v>
      </c>
      <c r="J46" s="13">
        <f t="shared" si="8"/>
        <v>368489.34</v>
      </c>
      <c r="L46" s="66"/>
    </row>
    <row r="47" spans="1:12" x14ac:dyDescent="0.2">
      <c r="A47" s="4" t="s">
        <v>84</v>
      </c>
      <c r="B47" s="8">
        <v>312</v>
      </c>
      <c r="C47" s="74">
        <v>45107</v>
      </c>
      <c r="D47" s="8" t="s">
        <v>221</v>
      </c>
      <c r="E47" s="8" t="s">
        <v>265</v>
      </c>
      <c r="F47" s="105" t="str">
        <f t="shared" si="7"/>
        <v>312Specific</v>
      </c>
      <c r="G47" s="13">
        <v>0</v>
      </c>
      <c r="H47" s="13">
        <v>362572</v>
      </c>
      <c r="I47" s="13">
        <v>0</v>
      </c>
      <c r="J47" s="13">
        <f t="shared" si="8"/>
        <v>362572</v>
      </c>
      <c r="L47" s="66"/>
    </row>
    <row r="48" spans="1:12" x14ac:dyDescent="0.2">
      <c r="A48" s="4" t="s">
        <v>152</v>
      </c>
      <c r="B48" s="8">
        <v>312</v>
      </c>
      <c r="C48" s="74">
        <v>45281</v>
      </c>
      <c r="D48" s="8" t="s">
        <v>221</v>
      </c>
      <c r="E48" s="8" t="s">
        <v>265</v>
      </c>
      <c r="F48" s="105" t="str">
        <f t="shared" si="7"/>
        <v>312Specific</v>
      </c>
      <c r="G48" s="13">
        <v>0</v>
      </c>
      <c r="H48" s="13">
        <v>355375.99999999988</v>
      </c>
      <c r="I48" s="13">
        <v>0</v>
      </c>
      <c r="J48" s="13">
        <f t="shared" si="8"/>
        <v>355375.99999999988</v>
      </c>
      <c r="L48" s="66"/>
    </row>
    <row r="49" spans="1:12" x14ac:dyDescent="0.2">
      <c r="A49" s="4" t="s">
        <v>177</v>
      </c>
      <c r="B49" s="8">
        <v>312</v>
      </c>
      <c r="C49" s="74" t="s">
        <v>125</v>
      </c>
      <c r="D49" s="8" t="s">
        <v>221</v>
      </c>
      <c r="E49" s="8" t="s">
        <v>266</v>
      </c>
      <c r="F49" s="105" t="str">
        <f t="shared" si="7"/>
        <v>312Programmatic</v>
      </c>
      <c r="G49" s="13">
        <v>0</v>
      </c>
      <c r="H49" s="13">
        <v>0</v>
      </c>
      <c r="I49" s="13">
        <v>353492.23019999661</v>
      </c>
      <c r="J49" s="13">
        <f t="shared" si="8"/>
        <v>353492.23019999661</v>
      </c>
      <c r="L49" s="66"/>
    </row>
    <row r="50" spans="1:12" x14ac:dyDescent="0.2">
      <c r="A50" s="4" t="s">
        <v>134</v>
      </c>
      <c r="B50" s="8">
        <v>312</v>
      </c>
      <c r="C50" s="74" t="s">
        <v>125</v>
      </c>
      <c r="D50" s="8" t="s">
        <v>221</v>
      </c>
      <c r="E50" s="8" t="s">
        <v>266</v>
      </c>
      <c r="F50" s="105" t="str">
        <f t="shared" si="7"/>
        <v>312Programmatic</v>
      </c>
      <c r="G50" s="13">
        <v>350601.59000000008</v>
      </c>
      <c r="H50" s="13">
        <v>0</v>
      </c>
      <c r="I50" s="13">
        <v>0</v>
      </c>
      <c r="J50" s="13">
        <f t="shared" si="8"/>
        <v>350601.59000000008</v>
      </c>
      <c r="L50" s="66"/>
    </row>
    <row r="51" spans="1:12" x14ac:dyDescent="0.2">
      <c r="A51" s="4" t="s">
        <v>151</v>
      </c>
      <c r="B51" s="8">
        <v>312</v>
      </c>
      <c r="C51" s="74">
        <v>45280</v>
      </c>
      <c r="D51" s="8" t="s">
        <v>221</v>
      </c>
      <c r="E51" s="8" t="s">
        <v>265</v>
      </c>
      <c r="F51" s="105" t="str">
        <f t="shared" si="7"/>
        <v>312Specific</v>
      </c>
      <c r="G51" s="13">
        <v>0</v>
      </c>
      <c r="H51" s="13">
        <v>348763.6700000001</v>
      </c>
      <c r="I51" s="13">
        <v>0</v>
      </c>
      <c r="J51" s="13">
        <f t="shared" si="8"/>
        <v>348763.6700000001</v>
      </c>
      <c r="L51" s="66"/>
    </row>
    <row r="52" spans="1:12" x14ac:dyDescent="0.2">
      <c r="A52" s="4" t="s">
        <v>90</v>
      </c>
      <c r="B52" s="8">
        <v>312</v>
      </c>
      <c r="C52" s="74">
        <v>45107</v>
      </c>
      <c r="D52" s="8" t="s">
        <v>221</v>
      </c>
      <c r="E52" s="8" t="s">
        <v>265</v>
      </c>
      <c r="F52" s="105" t="str">
        <f t="shared" si="7"/>
        <v>312Specific</v>
      </c>
      <c r="G52" s="13">
        <v>0</v>
      </c>
      <c r="H52" s="13">
        <v>343950.67</v>
      </c>
      <c r="I52" s="13">
        <v>0</v>
      </c>
      <c r="J52" s="13">
        <f t="shared" si="8"/>
        <v>343950.67</v>
      </c>
      <c r="L52" s="66"/>
    </row>
    <row r="53" spans="1:12" x14ac:dyDescent="0.2">
      <c r="A53" s="4" t="s">
        <v>83</v>
      </c>
      <c r="B53" s="8">
        <v>312</v>
      </c>
      <c r="C53" s="74">
        <v>45107</v>
      </c>
      <c r="D53" s="8" t="s">
        <v>221</v>
      </c>
      <c r="E53" s="8" t="s">
        <v>265</v>
      </c>
      <c r="F53" s="105" t="str">
        <f t="shared" si="7"/>
        <v>312Specific</v>
      </c>
      <c r="G53" s="13">
        <v>0</v>
      </c>
      <c r="H53" s="13">
        <v>329610.32999999996</v>
      </c>
      <c r="I53" s="13">
        <v>0</v>
      </c>
      <c r="J53" s="13">
        <f t="shared" si="8"/>
        <v>329610.32999999996</v>
      </c>
      <c r="L53" s="66"/>
    </row>
    <row r="54" spans="1:12" x14ac:dyDescent="0.2">
      <c r="A54" s="4" t="s">
        <v>82</v>
      </c>
      <c r="B54" s="8">
        <v>312</v>
      </c>
      <c r="C54" s="74">
        <v>45107</v>
      </c>
      <c r="D54" s="8" t="s">
        <v>221</v>
      </c>
      <c r="E54" s="8" t="s">
        <v>265</v>
      </c>
      <c r="F54" s="105" t="str">
        <f t="shared" si="7"/>
        <v>312Specific</v>
      </c>
      <c r="G54" s="13">
        <v>0</v>
      </c>
      <c r="H54" s="13">
        <v>329610.32999999996</v>
      </c>
      <c r="I54" s="13">
        <v>0</v>
      </c>
      <c r="J54" s="13">
        <f t="shared" si="8"/>
        <v>329610.32999999996</v>
      </c>
      <c r="L54" s="66"/>
    </row>
    <row r="55" spans="1:12" x14ac:dyDescent="0.2">
      <c r="A55" s="4" t="s">
        <v>116</v>
      </c>
      <c r="B55" s="8">
        <v>312</v>
      </c>
      <c r="C55" s="74">
        <v>45107</v>
      </c>
      <c r="D55" s="8" t="s">
        <v>221</v>
      </c>
      <c r="E55" s="8" t="s">
        <v>265</v>
      </c>
      <c r="F55" s="105" t="str">
        <f t="shared" si="7"/>
        <v>312Specific</v>
      </c>
      <c r="G55" s="13">
        <v>0</v>
      </c>
      <c r="H55" s="13">
        <v>322372</v>
      </c>
      <c r="I55" s="13">
        <v>0</v>
      </c>
      <c r="J55" s="13">
        <f t="shared" si="8"/>
        <v>322372</v>
      </c>
      <c r="L55" s="66"/>
    </row>
    <row r="56" spans="1:12" x14ac:dyDescent="0.2">
      <c r="A56" s="4" t="s">
        <v>86</v>
      </c>
      <c r="B56" s="8">
        <v>312</v>
      </c>
      <c r="C56" s="74">
        <v>45107</v>
      </c>
      <c r="D56" s="8" t="s">
        <v>221</v>
      </c>
      <c r="E56" s="8" t="s">
        <v>265</v>
      </c>
      <c r="F56" s="105" t="str">
        <f t="shared" si="7"/>
        <v>312Specific</v>
      </c>
      <c r="G56" s="13">
        <v>0</v>
      </c>
      <c r="H56" s="13">
        <v>315961.32999999996</v>
      </c>
      <c r="I56" s="13">
        <v>0</v>
      </c>
      <c r="J56" s="13">
        <f t="shared" si="8"/>
        <v>315961.32999999996</v>
      </c>
      <c r="L56" s="66"/>
    </row>
    <row r="57" spans="1:12" x14ac:dyDescent="0.2">
      <c r="A57" s="4" t="s">
        <v>118</v>
      </c>
      <c r="B57" s="8">
        <v>312</v>
      </c>
      <c r="C57" s="74">
        <v>45107</v>
      </c>
      <c r="D57" s="8" t="s">
        <v>221</v>
      </c>
      <c r="E57" s="8" t="s">
        <v>265</v>
      </c>
      <c r="F57" s="105" t="str">
        <f t="shared" si="7"/>
        <v>312Specific</v>
      </c>
      <c r="G57" s="13">
        <v>0</v>
      </c>
      <c r="H57" s="13">
        <v>312859.67</v>
      </c>
      <c r="I57" s="13">
        <v>0</v>
      </c>
      <c r="J57" s="13">
        <f t="shared" si="8"/>
        <v>312859.67</v>
      </c>
      <c r="L57" s="66"/>
    </row>
    <row r="58" spans="1:12" x14ac:dyDescent="0.2">
      <c r="A58" s="4" t="s">
        <v>67</v>
      </c>
      <c r="B58" s="8">
        <v>312</v>
      </c>
      <c r="C58" s="74">
        <v>45107</v>
      </c>
      <c r="D58" s="8" t="s">
        <v>221</v>
      </c>
      <c r="E58" s="8" t="s">
        <v>265</v>
      </c>
      <c r="F58" s="105" t="str">
        <f t="shared" si="7"/>
        <v>312Specific</v>
      </c>
      <c r="G58" s="13">
        <v>0</v>
      </c>
      <c r="H58" s="13">
        <v>304438</v>
      </c>
      <c r="I58" s="13">
        <v>0</v>
      </c>
      <c r="J58" s="13">
        <f t="shared" si="8"/>
        <v>304438</v>
      </c>
      <c r="L58" s="66"/>
    </row>
    <row r="59" spans="1:12" x14ac:dyDescent="0.2">
      <c r="A59" s="4" t="s">
        <v>114</v>
      </c>
      <c r="B59" s="8">
        <v>312</v>
      </c>
      <c r="C59" s="74">
        <v>45107</v>
      </c>
      <c r="D59" s="8" t="s">
        <v>221</v>
      </c>
      <c r="E59" s="8" t="s">
        <v>265</v>
      </c>
      <c r="F59" s="105" t="str">
        <f t="shared" si="7"/>
        <v>312Specific</v>
      </c>
      <c r="G59" s="13">
        <v>0</v>
      </c>
      <c r="H59" s="13">
        <v>294459.67</v>
      </c>
      <c r="I59" s="13">
        <v>0</v>
      </c>
      <c r="J59" s="13">
        <f t="shared" si="8"/>
        <v>294459.67</v>
      </c>
      <c r="L59" s="66"/>
    </row>
    <row r="60" spans="1:12" x14ac:dyDescent="0.2">
      <c r="A60" s="4" t="s">
        <v>209</v>
      </c>
      <c r="B60" s="8">
        <v>312</v>
      </c>
      <c r="C60" s="74" t="s">
        <v>125</v>
      </c>
      <c r="D60" s="63" t="s">
        <v>221</v>
      </c>
      <c r="E60" s="63" t="s">
        <v>266</v>
      </c>
      <c r="F60" s="105" t="str">
        <f t="shared" si="7"/>
        <v>312Programmatic</v>
      </c>
      <c r="G60" s="13">
        <v>292448.24</v>
      </c>
      <c r="H60" s="13">
        <v>0</v>
      </c>
      <c r="I60" s="13">
        <v>0</v>
      </c>
      <c r="J60" s="13">
        <f t="shared" si="8"/>
        <v>292448.24</v>
      </c>
      <c r="L60" s="66"/>
    </row>
    <row r="61" spans="1:12" x14ac:dyDescent="0.2">
      <c r="A61" s="4" t="s">
        <v>93</v>
      </c>
      <c r="B61" s="8">
        <v>312</v>
      </c>
      <c r="C61" s="74">
        <v>45107</v>
      </c>
      <c r="D61" s="8" t="s">
        <v>221</v>
      </c>
      <c r="E61" s="8" t="s">
        <v>265</v>
      </c>
      <c r="F61" s="105" t="str">
        <f t="shared" si="7"/>
        <v>312Specific</v>
      </c>
      <c r="G61" s="13">
        <v>0</v>
      </c>
      <c r="H61" s="13">
        <v>248373.67</v>
      </c>
      <c r="I61" s="13">
        <v>0</v>
      </c>
      <c r="J61" s="13">
        <f t="shared" si="8"/>
        <v>248373.67</v>
      </c>
      <c r="L61" s="66"/>
    </row>
    <row r="62" spans="1:12" x14ac:dyDescent="0.2">
      <c r="A62" s="4" t="s">
        <v>158</v>
      </c>
      <c r="B62" s="8">
        <v>312</v>
      </c>
      <c r="C62" s="74">
        <v>45641</v>
      </c>
      <c r="D62" s="8" t="s">
        <v>221</v>
      </c>
      <c r="E62" s="8" t="s">
        <v>265</v>
      </c>
      <c r="F62" s="105" t="str">
        <f t="shared" si="7"/>
        <v>312Specific</v>
      </c>
      <c r="G62" s="13">
        <v>0</v>
      </c>
      <c r="H62" s="13">
        <v>0</v>
      </c>
      <c r="I62" s="13">
        <v>247305.05999999761</v>
      </c>
      <c r="J62" s="13">
        <f t="shared" si="8"/>
        <v>247305.05999999761</v>
      </c>
      <c r="L62" s="66"/>
    </row>
    <row r="63" spans="1:12" x14ac:dyDescent="0.2">
      <c r="A63" s="4" t="s">
        <v>81</v>
      </c>
      <c r="B63" s="8">
        <v>312</v>
      </c>
      <c r="C63" s="74">
        <v>45107</v>
      </c>
      <c r="D63" s="8" t="s">
        <v>221</v>
      </c>
      <c r="E63" s="8" t="s">
        <v>265</v>
      </c>
      <c r="F63" s="105" t="str">
        <f t="shared" si="7"/>
        <v>312Specific</v>
      </c>
      <c r="G63" s="13">
        <v>0</v>
      </c>
      <c r="H63" s="13">
        <v>244268.66999999998</v>
      </c>
      <c r="I63" s="13">
        <v>0</v>
      </c>
      <c r="J63" s="13">
        <f t="shared" si="8"/>
        <v>244268.66999999998</v>
      </c>
      <c r="L63" s="66"/>
    </row>
    <row r="64" spans="1:12" x14ac:dyDescent="0.2">
      <c r="A64" s="4" t="s">
        <v>105</v>
      </c>
      <c r="B64" s="8">
        <v>312</v>
      </c>
      <c r="C64" s="74">
        <v>45107</v>
      </c>
      <c r="D64" s="8" t="s">
        <v>221</v>
      </c>
      <c r="E64" s="8" t="s">
        <v>265</v>
      </c>
      <c r="F64" s="105" t="str">
        <f t="shared" si="7"/>
        <v>312Specific</v>
      </c>
      <c r="G64" s="13">
        <v>0</v>
      </c>
      <c r="H64" s="13">
        <v>242650.66999999998</v>
      </c>
      <c r="I64" s="13">
        <v>0</v>
      </c>
      <c r="J64" s="13">
        <f t="shared" si="8"/>
        <v>242650.66999999998</v>
      </c>
      <c r="L64" s="66"/>
    </row>
    <row r="65" spans="1:12" x14ac:dyDescent="0.2">
      <c r="A65" s="4" t="s">
        <v>56</v>
      </c>
      <c r="B65" s="8">
        <v>312</v>
      </c>
      <c r="C65" s="74">
        <v>45646</v>
      </c>
      <c r="D65" s="8" t="s">
        <v>221</v>
      </c>
      <c r="E65" s="8" t="s">
        <v>265</v>
      </c>
      <c r="F65" s="105" t="str">
        <f t="shared" si="7"/>
        <v>312Specific</v>
      </c>
      <c r="G65" s="13">
        <v>0</v>
      </c>
      <c r="H65" s="13">
        <v>0</v>
      </c>
      <c r="I65" s="13">
        <v>240374.88009999768</v>
      </c>
      <c r="J65" s="13">
        <f t="shared" si="8"/>
        <v>240374.88009999768</v>
      </c>
      <c r="L65" s="66"/>
    </row>
    <row r="66" spans="1:12" x14ac:dyDescent="0.2">
      <c r="A66" s="4" t="s">
        <v>92</v>
      </c>
      <c r="B66" s="8">
        <v>312</v>
      </c>
      <c r="C66" s="74">
        <v>45107</v>
      </c>
      <c r="D66" s="8" t="s">
        <v>221</v>
      </c>
      <c r="E66" s="8" t="s">
        <v>265</v>
      </c>
      <c r="F66" s="105" t="str">
        <f t="shared" si="7"/>
        <v>312Specific</v>
      </c>
      <c r="G66" s="13">
        <v>0</v>
      </c>
      <c r="H66" s="13">
        <v>239650.66999999998</v>
      </c>
      <c r="I66" s="13">
        <v>0</v>
      </c>
      <c r="J66" s="13">
        <f t="shared" si="8"/>
        <v>239650.66999999998</v>
      </c>
      <c r="L66" s="66"/>
    </row>
    <row r="67" spans="1:12" x14ac:dyDescent="0.2">
      <c r="A67" s="4" t="s">
        <v>175</v>
      </c>
      <c r="B67" s="8">
        <v>312</v>
      </c>
      <c r="C67" s="74" t="s">
        <v>125</v>
      </c>
      <c r="D67" s="8" t="s">
        <v>221</v>
      </c>
      <c r="E67" s="8" t="s">
        <v>266</v>
      </c>
      <c r="F67" s="105" t="str">
        <f t="shared" si="7"/>
        <v>312Programmatic</v>
      </c>
      <c r="G67" s="13">
        <v>0</v>
      </c>
      <c r="H67" s="13">
        <v>0</v>
      </c>
      <c r="I67" s="13">
        <v>212777.73989999792</v>
      </c>
      <c r="J67" s="13">
        <f t="shared" si="8"/>
        <v>212777.73989999792</v>
      </c>
      <c r="L67" s="66"/>
    </row>
    <row r="68" spans="1:12" x14ac:dyDescent="0.2">
      <c r="A68" s="4" t="s">
        <v>166</v>
      </c>
      <c r="B68" s="8">
        <v>312</v>
      </c>
      <c r="C68" s="74" t="s">
        <v>125</v>
      </c>
      <c r="D68" s="8" t="s">
        <v>221</v>
      </c>
      <c r="E68" s="8" t="s">
        <v>266</v>
      </c>
      <c r="F68" s="105" t="str">
        <f t="shared" si="7"/>
        <v>312Programmatic</v>
      </c>
      <c r="G68" s="13">
        <v>0</v>
      </c>
      <c r="H68" s="13">
        <v>0</v>
      </c>
      <c r="I68" s="13">
        <v>210535.08999999802</v>
      </c>
      <c r="J68" s="13">
        <f t="shared" si="8"/>
        <v>210535.08999999802</v>
      </c>
      <c r="L68" s="66"/>
    </row>
    <row r="69" spans="1:12" x14ac:dyDescent="0.2">
      <c r="A69" s="4" t="s">
        <v>79</v>
      </c>
      <c r="B69" s="8">
        <v>312</v>
      </c>
      <c r="C69" s="74">
        <v>44915</v>
      </c>
      <c r="D69" s="8" t="s">
        <v>221</v>
      </c>
      <c r="E69" s="8" t="s">
        <v>265</v>
      </c>
      <c r="F69" s="105" t="str">
        <f t="shared" si="7"/>
        <v>312Specific</v>
      </c>
      <c r="G69" s="13">
        <v>210318</v>
      </c>
      <c r="H69" s="13">
        <v>0</v>
      </c>
      <c r="I69" s="13">
        <v>0</v>
      </c>
      <c r="J69" s="13">
        <f t="shared" si="8"/>
        <v>210318</v>
      </c>
      <c r="L69" s="66"/>
    </row>
    <row r="70" spans="1:12" x14ac:dyDescent="0.2">
      <c r="A70" s="4" t="s">
        <v>168</v>
      </c>
      <c r="B70" s="8">
        <v>312</v>
      </c>
      <c r="C70" s="74" t="s">
        <v>125</v>
      </c>
      <c r="D70" s="8" t="s">
        <v>221</v>
      </c>
      <c r="E70" s="8" t="s">
        <v>266</v>
      </c>
      <c r="F70" s="105" t="str">
        <f t="shared" si="7"/>
        <v>312Programmatic</v>
      </c>
      <c r="G70" s="13">
        <v>0</v>
      </c>
      <c r="H70" s="13">
        <v>0</v>
      </c>
      <c r="I70" s="13">
        <v>209063.55989999801</v>
      </c>
      <c r="J70" s="13">
        <f t="shared" si="8"/>
        <v>209063.55989999801</v>
      </c>
      <c r="L70" s="66"/>
    </row>
    <row r="71" spans="1:12" x14ac:dyDescent="0.2">
      <c r="A71" s="4" t="s">
        <v>64</v>
      </c>
      <c r="B71" s="8">
        <v>312</v>
      </c>
      <c r="C71" s="74">
        <v>44925</v>
      </c>
      <c r="D71" s="8" t="s">
        <v>221</v>
      </c>
      <c r="E71" s="8" t="s">
        <v>265</v>
      </c>
      <c r="F71" s="105" t="str">
        <f t="shared" si="7"/>
        <v>312Specific</v>
      </c>
      <c r="G71" s="13">
        <v>206758.17</v>
      </c>
      <c r="H71" s="13">
        <v>0</v>
      </c>
      <c r="I71" s="13">
        <v>0</v>
      </c>
      <c r="J71" s="13">
        <f t="shared" si="8"/>
        <v>206758.17</v>
      </c>
      <c r="L71" s="66"/>
    </row>
    <row r="72" spans="1:12" x14ac:dyDescent="0.2">
      <c r="A72" s="4" t="s">
        <v>156</v>
      </c>
      <c r="B72" s="8">
        <v>312</v>
      </c>
      <c r="C72" s="74">
        <v>45280</v>
      </c>
      <c r="D72" s="8" t="s">
        <v>221</v>
      </c>
      <c r="E72" s="8" t="s">
        <v>265</v>
      </c>
      <c r="F72" s="105" t="str">
        <f t="shared" si="7"/>
        <v>312Specific</v>
      </c>
      <c r="G72" s="13">
        <v>0</v>
      </c>
      <c r="H72" s="13">
        <v>206485.32999999996</v>
      </c>
      <c r="I72" s="13">
        <v>0</v>
      </c>
      <c r="J72" s="13">
        <f t="shared" si="8"/>
        <v>206485.32999999996</v>
      </c>
      <c r="L72" s="66"/>
    </row>
    <row r="73" spans="1:12" x14ac:dyDescent="0.2">
      <c r="A73" s="4" t="s">
        <v>204</v>
      </c>
      <c r="B73" s="8">
        <v>312</v>
      </c>
      <c r="C73" s="74" t="s">
        <v>125</v>
      </c>
      <c r="D73" s="8" t="s">
        <v>221</v>
      </c>
      <c r="E73" s="8" t="s">
        <v>266</v>
      </c>
      <c r="F73" s="105" t="str">
        <f t="shared" si="7"/>
        <v>312Programmatic</v>
      </c>
      <c r="G73" s="13">
        <v>0</v>
      </c>
      <c r="H73" s="13">
        <v>206367</v>
      </c>
      <c r="I73" s="13">
        <v>0</v>
      </c>
      <c r="J73" s="13">
        <f t="shared" si="8"/>
        <v>206367</v>
      </c>
      <c r="L73" s="66"/>
    </row>
    <row r="74" spans="1:12" x14ac:dyDescent="0.2">
      <c r="A74" s="4" t="s">
        <v>57</v>
      </c>
      <c r="B74" s="8">
        <v>312</v>
      </c>
      <c r="C74" s="74">
        <v>45107</v>
      </c>
      <c r="D74" s="8" t="s">
        <v>221</v>
      </c>
      <c r="E74" s="8" t="s">
        <v>265</v>
      </c>
      <c r="F74" s="105" t="str">
        <f t="shared" si="7"/>
        <v>312Specific</v>
      </c>
      <c r="G74" s="13">
        <v>0</v>
      </c>
      <c r="H74" s="13">
        <v>202959.66999999998</v>
      </c>
      <c r="I74" s="13">
        <v>0</v>
      </c>
      <c r="J74" s="13">
        <f t="shared" si="8"/>
        <v>202959.66999999998</v>
      </c>
      <c r="L74" s="66"/>
    </row>
    <row r="75" spans="1:12" x14ac:dyDescent="0.2">
      <c r="A75" s="4" t="s">
        <v>103</v>
      </c>
      <c r="B75" s="8">
        <v>312</v>
      </c>
      <c r="C75" s="74">
        <v>45107</v>
      </c>
      <c r="D75" s="8" t="s">
        <v>221</v>
      </c>
      <c r="E75" s="8" t="s">
        <v>265</v>
      </c>
      <c r="F75" s="105" t="str">
        <f t="shared" si="7"/>
        <v>312Specific</v>
      </c>
      <c r="G75" s="13">
        <v>0</v>
      </c>
      <c r="H75" s="13">
        <v>201670.66999999998</v>
      </c>
      <c r="I75" s="13">
        <v>0</v>
      </c>
      <c r="J75" s="13">
        <f t="shared" si="8"/>
        <v>201670.66999999998</v>
      </c>
      <c r="L75" s="66"/>
    </row>
    <row r="76" spans="1:12" x14ac:dyDescent="0.2">
      <c r="A76" s="4" t="s">
        <v>160</v>
      </c>
      <c r="B76" s="8">
        <v>312</v>
      </c>
      <c r="C76" s="74" t="s">
        <v>125</v>
      </c>
      <c r="D76" s="8" t="s">
        <v>221</v>
      </c>
      <c r="E76" s="8" t="s">
        <v>266</v>
      </c>
      <c r="F76" s="105" t="str">
        <f t="shared" si="7"/>
        <v>312Programmatic</v>
      </c>
      <c r="G76" s="13">
        <v>0</v>
      </c>
      <c r="H76" s="13">
        <v>197431.67000000004</v>
      </c>
      <c r="I76" s="13">
        <v>0</v>
      </c>
      <c r="J76" s="13">
        <f t="shared" si="8"/>
        <v>197431.67000000004</v>
      </c>
      <c r="L76" s="66"/>
    </row>
    <row r="77" spans="1:12" x14ac:dyDescent="0.2">
      <c r="A77" s="4" t="s">
        <v>178</v>
      </c>
      <c r="B77" s="8">
        <v>312</v>
      </c>
      <c r="C77" s="74">
        <v>45646</v>
      </c>
      <c r="D77" s="8" t="s">
        <v>221</v>
      </c>
      <c r="E77" s="8" t="s">
        <v>265</v>
      </c>
      <c r="F77" s="105" t="str">
        <f t="shared" si="7"/>
        <v>312Specific</v>
      </c>
      <c r="G77" s="13">
        <v>0</v>
      </c>
      <c r="H77" s="13">
        <v>0</v>
      </c>
      <c r="I77" s="13">
        <v>194824.49999999811</v>
      </c>
      <c r="J77" s="13">
        <f t="shared" si="8"/>
        <v>194824.49999999811</v>
      </c>
      <c r="L77" s="66"/>
    </row>
    <row r="78" spans="1:12" x14ac:dyDescent="0.2">
      <c r="A78" s="4" t="s">
        <v>104</v>
      </c>
      <c r="B78" s="8">
        <v>312</v>
      </c>
      <c r="C78" s="74">
        <v>45107</v>
      </c>
      <c r="D78" s="8" t="s">
        <v>221</v>
      </c>
      <c r="E78" s="8" t="s">
        <v>265</v>
      </c>
      <c r="F78" s="105" t="str">
        <f t="shared" si="7"/>
        <v>312Specific</v>
      </c>
      <c r="G78" s="13">
        <v>0</v>
      </c>
      <c r="H78" s="13">
        <v>188835</v>
      </c>
      <c r="I78" s="13">
        <v>0</v>
      </c>
      <c r="J78" s="13">
        <f t="shared" si="8"/>
        <v>188835</v>
      </c>
      <c r="L78" s="66"/>
    </row>
    <row r="79" spans="1:12" x14ac:dyDescent="0.2">
      <c r="A79" s="4" t="s">
        <v>78</v>
      </c>
      <c r="B79" s="8">
        <v>312</v>
      </c>
      <c r="C79" s="74">
        <v>45107</v>
      </c>
      <c r="D79" s="8" t="s">
        <v>221</v>
      </c>
      <c r="E79" s="8" t="s">
        <v>265</v>
      </c>
      <c r="F79" s="105" t="str">
        <f t="shared" si="7"/>
        <v>312Specific</v>
      </c>
      <c r="G79" s="13">
        <v>0</v>
      </c>
      <c r="H79" s="13">
        <v>187737</v>
      </c>
      <c r="I79" s="13">
        <v>0</v>
      </c>
      <c r="J79" s="13">
        <f t="shared" si="8"/>
        <v>187737</v>
      </c>
      <c r="L79" s="66"/>
    </row>
    <row r="80" spans="1:12" x14ac:dyDescent="0.2">
      <c r="A80" s="4" t="s">
        <v>124</v>
      </c>
      <c r="B80" s="8">
        <v>312</v>
      </c>
      <c r="C80" s="74">
        <v>45078</v>
      </c>
      <c r="D80" s="8" t="s">
        <v>221</v>
      </c>
      <c r="E80" s="8" t="s">
        <v>265</v>
      </c>
      <c r="F80" s="105" t="str">
        <f t="shared" si="7"/>
        <v>312Specific</v>
      </c>
      <c r="G80" s="13">
        <v>0</v>
      </c>
      <c r="H80" s="13">
        <v>187640.00000000003</v>
      </c>
      <c r="I80" s="13">
        <v>0</v>
      </c>
      <c r="J80" s="13">
        <f t="shared" si="8"/>
        <v>187640.00000000003</v>
      </c>
      <c r="L80" s="66"/>
    </row>
    <row r="81" spans="1:12" x14ac:dyDescent="0.2">
      <c r="A81" s="4" t="s">
        <v>187</v>
      </c>
      <c r="B81" s="8">
        <v>312</v>
      </c>
      <c r="C81" s="74">
        <v>45280</v>
      </c>
      <c r="D81" s="8" t="s">
        <v>221</v>
      </c>
      <c r="E81" s="8" t="s">
        <v>265</v>
      </c>
      <c r="F81" s="105" t="str">
        <f t="shared" si="7"/>
        <v>312Specific</v>
      </c>
      <c r="G81" s="13">
        <v>0</v>
      </c>
      <c r="H81" s="13">
        <v>184913.33</v>
      </c>
      <c r="I81" s="13">
        <v>0</v>
      </c>
      <c r="J81" s="13">
        <f t="shared" si="8"/>
        <v>184913.33</v>
      </c>
      <c r="L81" s="66"/>
    </row>
    <row r="82" spans="1:12" x14ac:dyDescent="0.2">
      <c r="A82" s="4" t="s">
        <v>120</v>
      </c>
      <c r="B82" s="8">
        <v>312</v>
      </c>
      <c r="C82" s="74">
        <v>45107</v>
      </c>
      <c r="D82" s="8" t="s">
        <v>221</v>
      </c>
      <c r="E82" s="8" t="s">
        <v>265</v>
      </c>
      <c r="F82" s="105" t="str">
        <f t="shared" si="7"/>
        <v>312Specific</v>
      </c>
      <c r="G82" s="13">
        <v>0</v>
      </c>
      <c r="H82" s="13">
        <v>178114.33000000002</v>
      </c>
      <c r="I82" s="13">
        <v>0</v>
      </c>
      <c r="J82" s="13">
        <f t="shared" si="8"/>
        <v>178114.33000000002</v>
      </c>
      <c r="L82" s="66"/>
    </row>
    <row r="83" spans="1:12" x14ac:dyDescent="0.2">
      <c r="A83" s="4" t="s">
        <v>139</v>
      </c>
      <c r="B83" s="8">
        <v>312</v>
      </c>
      <c r="C83" s="74">
        <v>45646</v>
      </c>
      <c r="D83" s="8" t="s">
        <v>221</v>
      </c>
      <c r="E83" s="8" t="s">
        <v>265</v>
      </c>
      <c r="F83" s="105" t="str">
        <f t="shared" si="7"/>
        <v>312Specific</v>
      </c>
      <c r="G83" s="13">
        <v>0</v>
      </c>
      <c r="H83" s="13">
        <v>0</v>
      </c>
      <c r="I83" s="13">
        <v>176746.63009999829</v>
      </c>
      <c r="J83" s="13">
        <f t="shared" si="8"/>
        <v>176746.63009999829</v>
      </c>
      <c r="L83" s="66"/>
    </row>
    <row r="84" spans="1:12" x14ac:dyDescent="0.2">
      <c r="A84" s="4" t="s">
        <v>181</v>
      </c>
      <c r="B84" s="8">
        <v>312</v>
      </c>
      <c r="C84" s="74" t="s">
        <v>125</v>
      </c>
      <c r="D84" s="8" t="s">
        <v>221</v>
      </c>
      <c r="E84" s="8" t="s">
        <v>266</v>
      </c>
      <c r="F84" s="105" t="str">
        <f t="shared" si="7"/>
        <v>312Programmatic</v>
      </c>
      <c r="G84" s="13">
        <v>0</v>
      </c>
      <c r="H84" s="13">
        <v>0</v>
      </c>
      <c r="I84" s="13">
        <v>176746.63009999823</v>
      </c>
      <c r="J84" s="13">
        <f t="shared" si="8"/>
        <v>176746.63009999823</v>
      </c>
      <c r="L84" s="66"/>
    </row>
    <row r="85" spans="1:12" x14ac:dyDescent="0.2">
      <c r="A85" s="4" t="s">
        <v>91</v>
      </c>
      <c r="B85" s="8">
        <v>312</v>
      </c>
      <c r="C85" s="74">
        <v>45107</v>
      </c>
      <c r="D85" s="8" t="s">
        <v>221</v>
      </c>
      <c r="E85" s="8" t="s">
        <v>265</v>
      </c>
      <c r="F85" s="105" t="str">
        <f t="shared" si="7"/>
        <v>312Specific</v>
      </c>
      <c r="G85" s="13">
        <v>0</v>
      </c>
      <c r="H85" s="13">
        <v>176648.33000000002</v>
      </c>
      <c r="I85" s="13">
        <v>0</v>
      </c>
      <c r="J85" s="13">
        <f t="shared" si="8"/>
        <v>176648.33000000002</v>
      </c>
      <c r="L85" s="66"/>
    </row>
    <row r="86" spans="1:12" x14ac:dyDescent="0.2">
      <c r="A86" s="4" t="s">
        <v>163</v>
      </c>
      <c r="B86" s="8">
        <v>312</v>
      </c>
      <c r="C86" s="74">
        <v>45275</v>
      </c>
      <c r="D86" s="8" t="s">
        <v>221</v>
      </c>
      <c r="E86" s="8" t="s">
        <v>265</v>
      </c>
      <c r="F86" s="105" t="str">
        <f t="shared" si="7"/>
        <v>312Specific</v>
      </c>
      <c r="G86" s="13">
        <v>0</v>
      </c>
      <c r="H86" s="13">
        <v>172719.99999999997</v>
      </c>
      <c r="I86" s="13">
        <v>0</v>
      </c>
      <c r="J86" s="13">
        <f t="shared" si="8"/>
        <v>172719.99999999997</v>
      </c>
      <c r="L86" s="66"/>
    </row>
    <row r="87" spans="1:12" x14ac:dyDescent="0.2">
      <c r="A87" s="4" t="s">
        <v>180</v>
      </c>
      <c r="B87" s="8">
        <v>312</v>
      </c>
      <c r="C87" s="74" t="s">
        <v>125</v>
      </c>
      <c r="D87" s="8" t="s">
        <v>221</v>
      </c>
      <c r="E87" s="8" t="s">
        <v>266</v>
      </c>
      <c r="F87" s="105" t="str">
        <f t="shared" ref="F87:F150" si="9">B87&amp;E87</f>
        <v>312Programmatic</v>
      </c>
      <c r="G87" s="13">
        <v>0</v>
      </c>
      <c r="H87" s="13">
        <v>0</v>
      </c>
      <c r="I87" s="13">
        <v>172545.59999999835</v>
      </c>
      <c r="J87" s="13">
        <f t="shared" si="8"/>
        <v>172545.59999999835</v>
      </c>
      <c r="L87" s="66"/>
    </row>
    <row r="88" spans="1:12" x14ac:dyDescent="0.2">
      <c r="A88" s="4" t="s">
        <v>169</v>
      </c>
      <c r="B88" s="8">
        <v>312</v>
      </c>
      <c r="C88" s="74">
        <v>45646</v>
      </c>
      <c r="D88" s="8" t="s">
        <v>221</v>
      </c>
      <c r="E88" s="8" t="s">
        <v>265</v>
      </c>
      <c r="F88" s="105" t="str">
        <f t="shared" si="9"/>
        <v>312Specific</v>
      </c>
      <c r="G88" s="13">
        <v>0</v>
      </c>
      <c r="H88" s="13">
        <v>0</v>
      </c>
      <c r="I88" s="13">
        <v>172127.41999999832</v>
      </c>
      <c r="J88" s="13">
        <f t="shared" ref="J88:J151" si="10">SUM(G88:I88)</f>
        <v>172127.41999999832</v>
      </c>
      <c r="L88" s="66"/>
    </row>
    <row r="89" spans="1:12" x14ac:dyDescent="0.2">
      <c r="A89" s="4" t="s">
        <v>192</v>
      </c>
      <c r="B89" s="8">
        <v>312</v>
      </c>
      <c r="C89" s="74" t="s">
        <v>125</v>
      </c>
      <c r="D89" s="8" t="s">
        <v>221</v>
      </c>
      <c r="E89" s="8" t="s">
        <v>266</v>
      </c>
      <c r="F89" s="105" t="str">
        <f t="shared" si="9"/>
        <v>312Programmatic</v>
      </c>
      <c r="G89" s="13">
        <v>0</v>
      </c>
      <c r="H89" s="13">
        <v>171598.66999999998</v>
      </c>
      <c r="I89" s="13">
        <v>0</v>
      </c>
      <c r="J89" s="13">
        <f t="shared" si="10"/>
        <v>171598.66999999998</v>
      </c>
      <c r="L89" s="66"/>
    </row>
    <row r="90" spans="1:12" x14ac:dyDescent="0.2">
      <c r="A90" s="4" t="s">
        <v>199</v>
      </c>
      <c r="B90" s="8">
        <v>312</v>
      </c>
      <c r="C90" s="74" t="s">
        <v>125</v>
      </c>
      <c r="D90" s="8" t="s">
        <v>221</v>
      </c>
      <c r="E90" s="8" t="s">
        <v>266</v>
      </c>
      <c r="F90" s="105" t="str">
        <f t="shared" si="9"/>
        <v>312Programmatic</v>
      </c>
      <c r="G90" s="13">
        <v>0</v>
      </c>
      <c r="H90" s="13">
        <v>167520</v>
      </c>
      <c r="I90" s="13">
        <v>0</v>
      </c>
      <c r="J90" s="13">
        <f t="shared" si="10"/>
        <v>167520</v>
      </c>
      <c r="L90" s="66"/>
    </row>
    <row r="91" spans="1:12" x14ac:dyDescent="0.2">
      <c r="A91" s="4" t="s">
        <v>171</v>
      </c>
      <c r="B91" s="8">
        <v>312</v>
      </c>
      <c r="C91" s="74" t="s">
        <v>125</v>
      </c>
      <c r="D91" s="8" t="s">
        <v>221</v>
      </c>
      <c r="E91" s="8" t="s">
        <v>266</v>
      </c>
      <c r="F91" s="105" t="str">
        <f t="shared" si="9"/>
        <v>312Programmatic</v>
      </c>
      <c r="G91" s="13">
        <v>0</v>
      </c>
      <c r="H91" s="13">
        <v>0</v>
      </c>
      <c r="I91" s="13">
        <v>166630.30999999843</v>
      </c>
      <c r="J91" s="13">
        <f t="shared" si="10"/>
        <v>166630.30999999843</v>
      </c>
      <c r="L91" s="66"/>
    </row>
    <row r="92" spans="1:12" x14ac:dyDescent="0.2">
      <c r="A92" s="4" t="s">
        <v>176</v>
      </c>
      <c r="B92" s="8">
        <v>312</v>
      </c>
      <c r="C92" s="74" t="s">
        <v>125</v>
      </c>
      <c r="D92" s="8" t="s">
        <v>221</v>
      </c>
      <c r="E92" s="8" t="s">
        <v>266</v>
      </c>
      <c r="F92" s="105" t="str">
        <f t="shared" si="9"/>
        <v>312Programmatic</v>
      </c>
      <c r="G92" s="13">
        <v>0</v>
      </c>
      <c r="H92" s="13">
        <v>0</v>
      </c>
      <c r="I92" s="13">
        <v>163093.98009999841</v>
      </c>
      <c r="J92" s="13">
        <f t="shared" si="10"/>
        <v>163093.98009999841</v>
      </c>
      <c r="L92" s="66"/>
    </row>
    <row r="93" spans="1:12" x14ac:dyDescent="0.2">
      <c r="A93" s="4" t="s">
        <v>65</v>
      </c>
      <c r="B93" s="8">
        <v>312</v>
      </c>
      <c r="C93" s="74">
        <v>44915</v>
      </c>
      <c r="D93" s="8" t="s">
        <v>221</v>
      </c>
      <c r="E93" s="8" t="s">
        <v>265</v>
      </c>
      <c r="F93" s="105" t="str">
        <f t="shared" si="9"/>
        <v>312Specific</v>
      </c>
      <c r="G93" s="13">
        <v>162713.41999999998</v>
      </c>
      <c r="H93" s="13">
        <v>0</v>
      </c>
      <c r="I93" s="13">
        <v>0</v>
      </c>
      <c r="J93" s="13">
        <f t="shared" si="10"/>
        <v>162713.41999999998</v>
      </c>
      <c r="L93" s="66"/>
    </row>
    <row r="94" spans="1:12" x14ac:dyDescent="0.2">
      <c r="A94" s="4" t="s">
        <v>200</v>
      </c>
      <c r="B94" s="8">
        <v>312</v>
      </c>
      <c r="C94" s="74">
        <v>45290</v>
      </c>
      <c r="D94" s="8" t="s">
        <v>221</v>
      </c>
      <c r="E94" s="8" t="s">
        <v>265</v>
      </c>
      <c r="F94" s="105" t="str">
        <f t="shared" si="9"/>
        <v>312Specific</v>
      </c>
      <c r="G94" s="13">
        <v>0</v>
      </c>
      <c r="H94" s="13">
        <v>162381</v>
      </c>
      <c r="I94" s="13">
        <v>0</v>
      </c>
      <c r="J94" s="13">
        <f t="shared" si="10"/>
        <v>162381</v>
      </c>
      <c r="L94" s="66"/>
    </row>
    <row r="95" spans="1:12" x14ac:dyDescent="0.2">
      <c r="A95" s="4" t="s">
        <v>54</v>
      </c>
      <c r="B95" s="8">
        <v>312</v>
      </c>
      <c r="C95" s="74">
        <v>44915</v>
      </c>
      <c r="D95" s="8" t="s">
        <v>221</v>
      </c>
      <c r="E95" s="8" t="s">
        <v>265</v>
      </c>
      <c r="F95" s="105" t="str">
        <f t="shared" si="9"/>
        <v>312Specific</v>
      </c>
      <c r="G95" s="13">
        <v>160575.33000000002</v>
      </c>
      <c r="H95" s="13">
        <v>0</v>
      </c>
      <c r="I95" s="13">
        <v>0</v>
      </c>
      <c r="J95" s="13">
        <f t="shared" si="10"/>
        <v>160575.33000000002</v>
      </c>
      <c r="L95" s="66"/>
    </row>
    <row r="96" spans="1:12" x14ac:dyDescent="0.2">
      <c r="A96" s="4" t="s">
        <v>89</v>
      </c>
      <c r="B96" s="8">
        <v>312</v>
      </c>
      <c r="C96" s="74">
        <v>45646</v>
      </c>
      <c r="D96" s="8" t="s">
        <v>221</v>
      </c>
      <c r="E96" s="8" t="s">
        <v>265</v>
      </c>
      <c r="F96" s="105" t="str">
        <f t="shared" si="9"/>
        <v>312Specific</v>
      </c>
      <c r="G96" s="13">
        <v>0</v>
      </c>
      <c r="H96" s="13">
        <v>0</v>
      </c>
      <c r="I96" s="13">
        <v>160348.00009999846</v>
      </c>
      <c r="J96" s="13">
        <f t="shared" si="10"/>
        <v>160348.00009999846</v>
      </c>
      <c r="L96" s="66"/>
    </row>
    <row r="97" spans="1:12" x14ac:dyDescent="0.2">
      <c r="A97" s="4" t="s">
        <v>185</v>
      </c>
      <c r="B97" s="8">
        <v>312</v>
      </c>
      <c r="C97" s="74" t="s">
        <v>125</v>
      </c>
      <c r="D97" s="8" t="s">
        <v>221</v>
      </c>
      <c r="E97" s="8" t="s">
        <v>266</v>
      </c>
      <c r="F97" s="105" t="str">
        <f t="shared" si="9"/>
        <v>312Programmatic</v>
      </c>
      <c r="G97" s="13">
        <v>0</v>
      </c>
      <c r="H97" s="13">
        <v>158328.99999999997</v>
      </c>
      <c r="I97" s="13">
        <v>0</v>
      </c>
      <c r="J97" s="13">
        <f t="shared" si="10"/>
        <v>158328.99999999997</v>
      </c>
      <c r="L97" s="66"/>
    </row>
    <row r="98" spans="1:12" x14ac:dyDescent="0.2">
      <c r="A98" s="4" t="s">
        <v>213</v>
      </c>
      <c r="B98" s="8">
        <v>312</v>
      </c>
      <c r="C98" s="74">
        <v>44915</v>
      </c>
      <c r="D98" s="63" t="s">
        <v>221</v>
      </c>
      <c r="E98" s="63" t="s">
        <v>265</v>
      </c>
      <c r="F98" s="105" t="str">
        <f t="shared" si="9"/>
        <v>312Specific</v>
      </c>
      <c r="G98" s="13">
        <v>157970</v>
      </c>
      <c r="H98" s="13">
        <v>0</v>
      </c>
      <c r="I98" s="13">
        <v>0</v>
      </c>
      <c r="J98" s="13">
        <f t="shared" si="10"/>
        <v>157970</v>
      </c>
      <c r="L98" s="66"/>
    </row>
    <row r="99" spans="1:12" x14ac:dyDescent="0.2">
      <c r="A99" s="4" t="s">
        <v>219</v>
      </c>
      <c r="B99" s="8">
        <v>312</v>
      </c>
      <c r="C99" s="74" t="s">
        <v>125</v>
      </c>
      <c r="D99" s="63" t="s">
        <v>221</v>
      </c>
      <c r="E99" s="63" t="s">
        <v>266</v>
      </c>
      <c r="F99" s="105" t="str">
        <f t="shared" si="9"/>
        <v>312Programmatic</v>
      </c>
      <c r="G99" s="13">
        <v>156133.33000000002</v>
      </c>
      <c r="H99" s="13">
        <v>0</v>
      </c>
      <c r="I99" s="13">
        <v>0</v>
      </c>
      <c r="J99" s="13">
        <f t="shared" si="10"/>
        <v>156133.33000000002</v>
      </c>
      <c r="L99" s="66"/>
    </row>
    <row r="100" spans="1:12" x14ac:dyDescent="0.2">
      <c r="A100" s="4" t="s">
        <v>66</v>
      </c>
      <c r="B100" s="8">
        <v>312</v>
      </c>
      <c r="C100" s="74">
        <v>45107</v>
      </c>
      <c r="D100" s="8" t="s">
        <v>221</v>
      </c>
      <c r="E100" s="8" t="s">
        <v>265</v>
      </c>
      <c r="F100" s="105" t="str">
        <f t="shared" si="9"/>
        <v>312Specific</v>
      </c>
      <c r="G100" s="13">
        <v>0</v>
      </c>
      <c r="H100" s="13">
        <v>152219</v>
      </c>
      <c r="I100" s="13">
        <v>0</v>
      </c>
      <c r="J100" s="13">
        <f t="shared" si="10"/>
        <v>152219</v>
      </c>
      <c r="L100" s="66"/>
    </row>
    <row r="101" spans="1:12" x14ac:dyDescent="0.2">
      <c r="A101" s="4" t="s">
        <v>155</v>
      </c>
      <c r="B101" s="8">
        <v>312</v>
      </c>
      <c r="C101" s="74">
        <v>45280</v>
      </c>
      <c r="D101" s="8" t="s">
        <v>221</v>
      </c>
      <c r="E101" s="8" t="s">
        <v>265</v>
      </c>
      <c r="F101" s="105" t="str">
        <f t="shared" si="9"/>
        <v>312Specific</v>
      </c>
      <c r="G101" s="13">
        <v>0</v>
      </c>
      <c r="H101" s="13">
        <v>150514.00000000003</v>
      </c>
      <c r="I101" s="13">
        <v>0</v>
      </c>
      <c r="J101" s="13">
        <f t="shared" si="10"/>
        <v>150514.00000000003</v>
      </c>
      <c r="L101" s="66"/>
    </row>
    <row r="102" spans="1:12" x14ac:dyDescent="0.2">
      <c r="A102" s="4" t="s">
        <v>106</v>
      </c>
      <c r="B102" s="8">
        <v>312</v>
      </c>
      <c r="C102" s="74">
        <v>45641</v>
      </c>
      <c r="D102" s="8" t="s">
        <v>221</v>
      </c>
      <c r="E102" s="8" t="s">
        <v>265</v>
      </c>
      <c r="F102" s="105" t="str">
        <f t="shared" si="9"/>
        <v>312Specific</v>
      </c>
      <c r="G102" s="13">
        <v>0</v>
      </c>
      <c r="H102" s="13">
        <v>0</v>
      </c>
      <c r="I102" s="13">
        <v>148466.25999999855</v>
      </c>
      <c r="J102" s="13">
        <f t="shared" si="10"/>
        <v>148466.25999999855</v>
      </c>
      <c r="L102" s="66"/>
    </row>
    <row r="103" spans="1:12" x14ac:dyDescent="0.2">
      <c r="A103" s="4" t="s">
        <v>61</v>
      </c>
      <c r="B103" s="8">
        <v>312</v>
      </c>
      <c r="C103" s="74">
        <v>45280</v>
      </c>
      <c r="D103" s="8" t="s">
        <v>221</v>
      </c>
      <c r="E103" s="8" t="s">
        <v>265</v>
      </c>
      <c r="F103" s="105" t="str">
        <f t="shared" si="9"/>
        <v>312Specific</v>
      </c>
      <c r="G103" s="13">
        <v>0</v>
      </c>
      <c r="H103" s="13">
        <v>144142</v>
      </c>
      <c r="I103" s="13">
        <v>0</v>
      </c>
      <c r="J103" s="13">
        <f t="shared" si="10"/>
        <v>144142</v>
      </c>
      <c r="L103" s="66"/>
    </row>
    <row r="104" spans="1:12" x14ac:dyDescent="0.2">
      <c r="A104" s="4" t="s">
        <v>109</v>
      </c>
      <c r="B104" s="8">
        <v>312</v>
      </c>
      <c r="C104" s="74">
        <v>44915</v>
      </c>
      <c r="D104" s="8" t="s">
        <v>221</v>
      </c>
      <c r="E104" s="8" t="s">
        <v>265</v>
      </c>
      <c r="F104" s="105" t="str">
        <f t="shared" si="9"/>
        <v>312Specific</v>
      </c>
      <c r="G104" s="13">
        <v>143051</v>
      </c>
      <c r="H104" s="13">
        <v>0</v>
      </c>
      <c r="I104" s="13">
        <v>0</v>
      </c>
      <c r="J104" s="13">
        <f t="shared" si="10"/>
        <v>143051</v>
      </c>
      <c r="L104" s="66"/>
    </row>
    <row r="105" spans="1:12" x14ac:dyDescent="0.2">
      <c r="A105" s="4" t="s">
        <v>142</v>
      </c>
      <c r="B105" s="8">
        <v>312</v>
      </c>
      <c r="C105" s="74">
        <v>45657</v>
      </c>
      <c r="D105" s="8" t="s">
        <v>221</v>
      </c>
      <c r="E105" s="8" t="s">
        <v>265</v>
      </c>
      <c r="F105" s="105" t="str">
        <f t="shared" si="9"/>
        <v>312Specific</v>
      </c>
      <c r="G105" s="13">
        <v>0</v>
      </c>
      <c r="H105" s="13">
        <v>0</v>
      </c>
      <c r="I105" s="13">
        <v>127314.17999999877</v>
      </c>
      <c r="J105" s="13">
        <f t="shared" si="10"/>
        <v>127314.17999999877</v>
      </c>
      <c r="L105" s="66"/>
    </row>
    <row r="106" spans="1:12" x14ac:dyDescent="0.2">
      <c r="A106" s="4" t="s">
        <v>214</v>
      </c>
      <c r="B106" s="8">
        <v>312</v>
      </c>
      <c r="C106" s="74" t="s">
        <v>125</v>
      </c>
      <c r="D106" s="63" t="s">
        <v>221</v>
      </c>
      <c r="E106" s="63" t="s">
        <v>266</v>
      </c>
      <c r="F106" s="105" t="str">
        <f t="shared" si="9"/>
        <v>312Programmatic</v>
      </c>
      <c r="G106" s="13">
        <v>124991.00999999998</v>
      </c>
      <c r="H106" s="13">
        <v>0</v>
      </c>
      <c r="I106" s="13">
        <v>0</v>
      </c>
      <c r="J106" s="13">
        <f t="shared" si="10"/>
        <v>124991.00999999998</v>
      </c>
      <c r="L106" s="66"/>
    </row>
    <row r="107" spans="1:12" x14ac:dyDescent="0.2">
      <c r="A107" s="4" t="s">
        <v>172</v>
      </c>
      <c r="B107" s="8">
        <v>312</v>
      </c>
      <c r="C107" s="74" t="s">
        <v>125</v>
      </c>
      <c r="D107" s="8" t="s">
        <v>221</v>
      </c>
      <c r="E107" s="8" t="s">
        <v>266</v>
      </c>
      <c r="F107" s="105" t="str">
        <f t="shared" si="9"/>
        <v>312Programmatic</v>
      </c>
      <c r="G107" s="13">
        <v>0</v>
      </c>
      <c r="H107" s="13">
        <v>0</v>
      </c>
      <c r="I107" s="13">
        <v>124147.26989999884</v>
      </c>
      <c r="J107" s="13">
        <f t="shared" si="10"/>
        <v>124147.26989999884</v>
      </c>
      <c r="L107" s="66"/>
    </row>
    <row r="108" spans="1:12" x14ac:dyDescent="0.2">
      <c r="A108" s="4" t="s">
        <v>112</v>
      </c>
      <c r="B108" s="8">
        <v>312</v>
      </c>
      <c r="C108" s="74">
        <v>45107</v>
      </c>
      <c r="D108" s="8" t="s">
        <v>221</v>
      </c>
      <c r="E108" s="8" t="s">
        <v>265</v>
      </c>
      <c r="F108" s="105" t="str">
        <f t="shared" si="9"/>
        <v>312Specific</v>
      </c>
      <c r="G108" s="13">
        <v>0</v>
      </c>
      <c r="H108" s="13">
        <v>121465</v>
      </c>
      <c r="I108" s="13">
        <v>0</v>
      </c>
      <c r="J108" s="13">
        <f t="shared" si="10"/>
        <v>121465</v>
      </c>
      <c r="L108" s="66"/>
    </row>
    <row r="109" spans="1:12" x14ac:dyDescent="0.2">
      <c r="A109" s="4" t="s">
        <v>197</v>
      </c>
      <c r="B109" s="8">
        <v>312</v>
      </c>
      <c r="C109" s="74" t="s">
        <v>125</v>
      </c>
      <c r="D109" s="8" t="s">
        <v>221</v>
      </c>
      <c r="E109" s="8" t="s">
        <v>266</v>
      </c>
      <c r="F109" s="105" t="str">
        <f t="shared" si="9"/>
        <v>312Programmatic</v>
      </c>
      <c r="G109" s="13">
        <v>0</v>
      </c>
      <c r="H109" s="13">
        <v>121287.66999999998</v>
      </c>
      <c r="I109" s="13">
        <v>0</v>
      </c>
      <c r="J109" s="13">
        <f t="shared" si="10"/>
        <v>121287.66999999998</v>
      </c>
      <c r="L109" s="66"/>
    </row>
    <row r="110" spans="1:12" x14ac:dyDescent="0.2">
      <c r="A110" s="4" t="s">
        <v>159</v>
      </c>
      <c r="B110" s="8">
        <v>312</v>
      </c>
      <c r="C110" s="74" t="s">
        <v>125</v>
      </c>
      <c r="D110" s="8" t="s">
        <v>221</v>
      </c>
      <c r="E110" s="8" t="s">
        <v>266</v>
      </c>
      <c r="F110" s="105" t="str">
        <f t="shared" si="9"/>
        <v>312Programmatic</v>
      </c>
      <c r="G110" s="13">
        <v>0</v>
      </c>
      <c r="H110" s="13">
        <v>121059.33</v>
      </c>
      <c r="I110" s="13">
        <v>0</v>
      </c>
      <c r="J110" s="13">
        <f t="shared" si="10"/>
        <v>121059.33</v>
      </c>
      <c r="L110" s="66"/>
    </row>
    <row r="111" spans="1:12" x14ac:dyDescent="0.2">
      <c r="A111" s="4" t="s">
        <v>135</v>
      </c>
      <c r="B111" s="8">
        <v>312</v>
      </c>
      <c r="C111" s="74">
        <v>44762</v>
      </c>
      <c r="D111" s="8" t="s">
        <v>221</v>
      </c>
      <c r="E111" s="8" t="s">
        <v>265</v>
      </c>
      <c r="F111" s="105" t="str">
        <f t="shared" si="9"/>
        <v>312Specific</v>
      </c>
      <c r="G111" s="13">
        <v>119256.45000000001</v>
      </c>
      <c r="H111" s="13">
        <v>0</v>
      </c>
      <c r="I111" s="13">
        <v>0</v>
      </c>
      <c r="J111" s="13">
        <f t="shared" si="10"/>
        <v>119256.45000000001</v>
      </c>
      <c r="L111" s="66"/>
    </row>
    <row r="112" spans="1:12" x14ac:dyDescent="0.2">
      <c r="A112" s="4" t="s">
        <v>132</v>
      </c>
      <c r="B112" s="8">
        <v>312</v>
      </c>
      <c r="C112" s="74" t="s">
        <v>125</v>
      </c>
      <c r="D112" s="8" t="s">
        <v>221</v>
      </c>
      <c r="E112" s="8" t="s">
        <v>266</v>
      </c>
      <c r="F112" s="105" t="str">
        <f t="shared" si="9"/>
        <v>312Programmatic</v>
      </c>
      <c r="G112" s="13">
        <v>119114.32</v>
      </c>
      <c r="H112" s="13">
        <v>0</v>
      </c>
      <c r="I112" s="13">
        <v>0</v>
      </c>
      <c r="J112" s="13">
        <f t="shared" si="10"/>
        <v>119114.32</v>
      </c>
      <c r="L112" s="66"/>
    </row>
    <row r="113" spans="1:12" x14ac:dyDescent="0.2">
      <c r="A113" s="4" t="s">
        <v>161</v>
      </c>
      <c r="B113" s="8">
        <v>312</v>
      </c>
      <c r="C113" s="74">
        <v>45275</v>
      </c>
      <c r="D113" s="8" t="s">
        <v>221</v>
      </c>
      <c r="E113" s="8" t="s">
        <v>265</v>
      </c>
      <c r="F113" s="105" t="str">
        <f t="shared" si="9"/>
        <v>312Specific</v>
      </c>
      <c r="G113" s="13">
        <v>0</v>
      </c>
      <c r="H113" s="13">
        <v>117042.66999999998</v>
      </c>
      <c r="I113" s="13">
        <v>0</v>
      </c>
      <c r="J113" s="13">
        <f t="shared" si="10"/>
        <v>117042.66999999998</v>
      </c>
      <c r="L113" s="66"/>
    </row>
    <row r="114" spans="1:12" x14ac:dyDescent="0.2">
      <c r="A114" s="4" t="s">
        <v>203</v>
      </c>
      <c r="B114" s="8">
        <v>312</v>
      </c>
      <c r="C114" s="74" t="s">
        <v>125</v>
      </c>
      <c r="D114" s="8" t="s">
        <v>221</v>
      </c>
      <c r="E114" s="8" t="s">
        <v>266</v>
      </c>
      <c r="F114" s="105" t="str">
        <f t="shared" si="9"/>
        <v>312Programmatic</v>
      </c>
      <c r="G114" s="13">
        <v>0</v>
      </c>
      <c r="H114" s="13">
        <v>116422</v>
      </c>
      <c r="I114" s="13">
        <v>0</v>
      </c>
      <c r="J114" s="13">
        <f t="shared" si="10"/>
        <v>116422</v>
      </c>
      <c r="L114" s="66"/>
    </row>
    <row r="115" spans="1:12" x14ac:dyDescent="0.2">
      <c r="A115" s="4" t="s">
        <v>215</v>
      </c>
      <c r="B115" s="8">
        <v>312</v>
      </c>
      <c r="C115" s="74" t="s">
        <v>125</v>
      </c>
      <c r="D115" s="63" t="s">
        <v>221</v>
      </c>
      <c r="E115" s="63" t="s">
        <v>266</v>
      </c>
      <c r="F115" s="105" t="str">
        <f t="shared" si="9"/>
        <v>312Programmatic</v>
      </c>
      <c r="G115" s="13">
        <v>115199.74999999999</v>
      </c>
      <c r="H115" s="13">
        <v>0</v>
      </c>
      <c r="I115" s="13">
        <v>0</v>
      </c>
      <c r="J115" s="13">
        <f t="shared" si="10"/>
        <v>115199.74999999999</v>
      </c>
      <c r="L115" s="66"/>
    </row>
    <row r="116" spans="1:12" x14ac:dyDescent="0.2">
      <c r="A116" s="4" t="s">
        <v>162</v>
      </c>
      <c r="B116" s="8">
        <v>312</v>
      </c>
      <c r="C116" s="74">
        <v>44910</v>
      </c>
      <c r="D116" s="8" t="s">
        <v>221</v>
      </c>
      <c r="E116" s="8" t="s">
        <v>265</v>
      </c>
      <c r="F116" s="105" t="str">
        <f t="shared" si="9"/>
        <v>312Specific</v>
      </c>
      <c r="G116" s="13">
        <v>114158.33</v>
      </c>
      <c r="H116" s="13">
        <v>0</v>
      </c>
      <c r="I116" s="13">
        <v>0</v>
      </c>
      <c r="J116" s="13">
        <f t="shared" si="10"/>
        <v>114158.33</v>
      </c>
      <c r="L116" s="66"/>
    </row>
    <row r="117" spans="1:12" x14ac:dyDescent="0.2">
      <c r="A117" s="4" t="s">
        <v>143</v>
      </c>
      <c r="B117" s="8">
        <v>312</v>
      </c>
      <c r="C117" s="74">
        <v>44925</v>
      </c>
      <c r="D117" s="8" t="s">
        <v>221</v>
      </c>
      <c r="E117" s="8" t="s">
        <v>265</v>
      </c>
      <c r="F117" s="105" t="str">
        <f t="shared" si="9"/>
        <v>312Specific</v>
      </c>
      <c r="G117" s="13">
        <v>112396.99999999999</v>
      </c>
      <c r="H117" s="13">
        <v>0</v>
      </c>
      <c r="I117" s="13">
        <v>0</v>
      </c>
      <c r="J117" s="13">
        <f t="shared" si="10"/>
        <v>112396.99999999999</v>
      </c>
      <c r="L117" s="66"/>
    </row>
    <row r="118" spans="1:12" x14ac:dyDescent="0.2">
      <c r="A118" s="4" t="s">
        <v>108</v>
      </c>
      <c r="B118" s="8">
        <v>312</v>
      </c>
      <c r="C118" s="74">
        <v>45280</v>
      </c>
      <c r="D118" s="8" t="s">
        <v>221</v>
      </c>
      <c r="E118" s="8" t="s">
        <v>265</v>
      </c>
      <c r="F118" s="105" t="str">
        <f t="shared" si="9"/>
        <v>312Specific</v>
      </c>
      <c r="G118" s="13">
        <v>0</v>
      </c>
      <c r="H118" s="13">
        <v>111829.33</v>
      </c>
      <c r="I118" s="13">
        <v>0</v>
      </c>
      <c r="J118" s="13">
        <f t="shared" si="10"/>
        <v>111829.33</v>
      </c>
      <c r="L118" s="66"/>
    </row>
    <row r="119" spans="1:12" x14ac:dyDescent="0.2">
      <c r="A119" s="4" t="s">
        <v>71</v>
      </c>
      <c r="B119" s="8">
        <v>312</v>
      </c>
      <c r="C119" s="74">
        <v>45107</v>
      </c>
      <c r="D119" s="8" t="s">
        <v>221</v>
      </c>
      <c r="E119" s="8" t="s">
        <v>265</v>
      </c>
      <c r="F119" s="105" t="str">
        <f t="shared" si="9"/>
        <v>312Specific</v>
      </c>
      <c r="G119" s="13">
        <v>0</v>
      </c>
      <c r="H119" s="13">
        <v>109513</v>
      </c>
      <c r="I119" s="13">
        <v>0</v>
      </c>
      <c r="J119" s="13">
        <f t="shared" si="10"/>
        <v>109513</v>
      </c>
      <c r="L119" s="66"/>
    </row>
    <row r="120" spans="1:12" x14ac:dyDescent="0.2">
      <c r="A120" s="4" t="s">
        <v>191</v>
      </c>
      <c r="B120" s="8">
        <v>312</v>
      </c>
      <c r="C120" s="74">
        <v>45290</v>
      </c>
      <c r="D120" s="8" t="s">
        <v>221</v>
      </c>
      <c r="E120" s="8" t="s">
        <v>265</v>
      </c>
      <c r="F120" s="105" t="str">
        <f t="shared" si="9"/>
        <v>312Specific</v>
      </c>
      <c r="G120" s="13">
        <v>0</v>
      </c>
      <c r="H120" s="13">
        <v>104159.67</v>
      </c>
      <c r="I120" s="13">
        <v>0</v>
      </c>
      <c r="J120" s="13">
        <f t="shared" si="10"/>
        <v>104159.67</v>
      </c>
      <c r="L120" s="66"/>
    </row>
    <row r="121" spans="1:12" x14ac:dyDescent="0.2">
      <c r="A121" s="4" t="s">
        <v>164</v>
      </c>
      <c r="B121" s="8">
        <v>312</v>
      </c>
      <c r="C121" s="74">
        <v>44910</v>
      </c>
      <c r="D121" s="8" t="s">
        <v>221</v>
      </c>
      <c r="E121" s="8" t="s">
        <v>265</v>
      </c>
      <c r="F121" s="105" t="str">
        <f t="shared" si="9"/>
        <v>312Specific</v>
      </c>
      <c r="G121" s="13">
        <v>103371.99999999999</v>
      </c>
      <c r="H121" s="13">
        <v>0</v>
      </c>
      <c r="I121" s="13">
        <v>0</v>
      </c>
      <c r="J121" s="13">
        <f t="shared" si="10"/>
        <v>103371.99999999999</v>
      </c>
      <c r="L121" s="66"/>
    </row>
    <row r="122" spans="1:12" x14ac:dyDescent="0.2">
      <c r="A122" s="4" t="s">
        <v>184</v>
      </c>
      <c r="B122" s="8">
        <v>312</v>
      </c>
      <c r="C122" s="74">
        <v>45280</v>
      </c>
      <c r="D122" s="8" t="s">
        <v>221</v>
      </c>
      <c r="E122" s="8" t="s">
        <v>265</v>
      </c>
      <c r="F122" s="105" t="str">
        <f t="shared" si="9"/>
        <v>312Specific</v>
      </c>
      <c r="G122" s="13">
        <v>0</v>
      </c>
      <c r="H122" s="13">
        <v>100887.33</v>
      </c>
      <c r="I122" s="13">
        <v>0</v>
      </c>
      <c r="J122" s="13">
        <f t="shared" si="10"/>
        <v>100887.33</v>
      </c>
      <c r="L122" s="66"/>
    </row>
    <row r="123" spans="1:12" x14ac:dyDescent="0.2">
      <c r="A123" s="4" t="s">
        <v>80</v>
      </c>
      <c r="B123" s="8">
        <v>312</v>
      </c>
      <c r="C123" s="74">
        <v>45107</v>
      </c>
      <c r="D123" s="8" t="s">
        <v>221</v>
      </c>
      <c r="E123" s="8" t="s">
        <v>265</v>
      </c>
      <c r="F123" s="105" t="str">
        <f t="shared" si="9"/>
        <v>312Specific</v>
      </c>
      <c r="G123" s="13">
        <v>0</v>
      </c>
      <c r="H123" s="13">
        <v>100126.67</v>
      </c>
      <c r="I123" s="13">
        <v>0</v>
      </c>
      <c r="J123" s="13">
        <f t="shared" si="10"/>
        <v>100126.67</v>
      </c>
      <c r="L123" s="66"/>
    </row>
    <row r="124" spans="1:12" x14ac:dyDescent="0.2">
      <c r="A124" s="4" t="s">
        <v>96</v>
      </c>
      <c r="B124" s="8">
        <v>312</v>
      </c>
      <c r="C124" s="74">
        <v>45641</v>
      </c>
      <c r="D124" s="8" t="s">
        <v>221</v>
      </c>
      <c r="E124" s="8" t="s">
        <v>265</v>
      </c>
      <c r="F124" s="105" t="str">
        <f t="shared" si="9"/>
        <v>312Specific</v>
      </c>
      <c r="G124" s="13">
        <v>0</v>
      </c>
      <c r="H124" s="13">
        <v>0</v>
      </c>
      <c r="I124" s="13">
        <v>95442.889999999083</v>
      </c>
      <c r="J124" s="13">
        <f t="shared" si="10"/>
        <v>95442.889999999083</v>
      </c>
      <c r="L124" s="66"/>
    </row>
    <row r="125" spans="1:12" x14ac:dyDescent="0.2">
      <c r="A125" s="4" t="s">
        <v>98</v>
      </c>
      <c r="B125" s="8">
        <v>312</v>
      </c>
      <c r="C125" s="74">
        <v>45107</v>
      </c>
      <c r="D125" s="8" t="s">
        <v>221</v>
      </c>
      <c r="E125" s="8" t="s">
        <v>265</v>
      </c>
      <c r="F125" s="105" t="str">
        <f t="shared" si="9"/>
        <v>312Specific</v>
      </c>
      <c r="G125" s="13">
        <v>0</v>
      </c>
      <c r="H125" s="13">
        <v>94672</v>
      </c>
      <c r="I125" s="13">
        <v>0</v>
      </c>
      <c r="J125" s="13">
        <f t="shared" si="10"/>
        <v>94672</v>
      </c>
      <c r="L125" s="66"/>
    </row>
    <row r="126" spans="1:12" x14ac:dyDescent="0.2">
      <c r="A126" s="4" t="s">
        <v>128</v>
      </c>
      <c r="B126" s="8">
        <v>312</v>
      </c>
      <c r="C126" s="74" t="s">
        <v>125</v>
      </c>
      <c r="D126" s="8" t="s">
        <v>221</v>
      </c>
      <c r="E126" s="8" t="s">
        <v>266</v>
      </c>
      <c r="F126" s="105" t="str">
        <f t="shared" si="9"/>
        <v>312Programmatic</v>
      </c>
      <c r="G126" s="13">
        <v>92336.48</v>
      </c>
      <c r="H126" s="13">
        <v>0</v>
      </c>
      <c r="I126" s="13">
        <v>0</v>
      </c>
      <c r="J126" s="13">
        <f t="shared" si="10"/>
        <v>92336.48</v>
      </c>
      <c r="L126" s="66"/>
    </row>
    <row r="127" spans="1:12" x14ac:dyDescent="0.2">
      <c r="A127" s="4" t="s">
        <v>59</v>
      </c>
      <c r="B127" s="8">
        <v>312</v>
      </c>
      <c r="C127" s="74">
        <v>45107</v>
      </c>
      <c r="D127" s="8" t="s">
        <v>221</v>
      </c>
      <c r="E127" s="8" t="s">
        <v>265</v>
      </c>
      <c r="F127" s="105" t="str">
        <f t="shared" si="9"/>
        <v>312Specific</v>
      </c>
      <c r="G127" s="13">
        <v>0</v>
      </c>
      <c r="H127" s="13">
        <v>91332</v>
      </c>
      <c r="I127" s="13">
        <v>0</v>
      </c>
      <c r="J127" s="13">
        <f t="shared" si="10"/>
        <v>91332</v>
      </c>
      <c r="L127" s="66"/>
    </row>
    <row r="128" spans="1:12" x14ac:dyDescent="0.2">
      <c r="A128" s="4" t="s">
        <v>126</v>
      </c>
      <c r="B128" s="8">
        <v>312</v>
      </c>
      <c r="C128" s="74" t="s">
        <v>125</v>
      </c>
      <c r="D128" s="8" t="s">
        <v>221</v>
      </c>
      <c r="E128" s="8" t="s">
        <v>266</v>
      </c>
      <c r="F128" s="105" t="str">
        <f t="shared" si="9"/>
        <v>312Programmatic</v>
      </c>
      <c r="G128" s="13">
        <v>90560.81</v>
      </c>
      <c r="H128" s="13">
        <v>0</v>
      </c>
      <c r="I128" s="13">
        <v>0</v>
      </c>
      <c r="J128" s="13">
        <f t="shared" si="10"/>
        <v>90560.81</v>
      </c>
      <c r="L128" s="66"/>
    </row>
    <row r="129" spans="1:12" x14ac:dyDescent="0.2">
      <c r="A129" s="4" t="s">
        <v>183</v>
      </c>
      <c r="B129" s="8">
        <v>312</v>
      </c>
      <c r="C129" s="74" t="s">
        <v>125</v>
      </c>
      <c r="D129" s="8" t="s">
        <v>221</v>
      </c>
      <c r="E129" s="8" t="s">
        <v>266</v>
      </c>
      <c r="F129" s="105" t="str">
        <f t="shared" si="9"/>
        <v>312Programmatic</v>
      </c>
      <c r="G129" s="13">
        <v>0</v>
      </c>
      <c r="H129" s="13">
        <v>89833</v>
      </c>
      <c r="I129" s="13">
        <v>0</v>
      </c>
      <c r="J129" s="13">
        <f t="shared" si="10"/>
        <v>89833</v>
      </c>
      <c r="L129" s="66"/>
    </row>
    <row r="130" spans="1:12" x14ac:dyDescent="0.2">
      <c r="A130" s="4" t="s">
        <v>202</v>
      </c>
      <c r="B130" s="8">
        <v>312</v>
      </c>
      <c r="C130" s="74">
        <v>45107</v>
      </c>
      <c r="D130" s="8" t="s">
        <v>221</v>
      </c>
      <c r="E130" s="8" t="s">
        <v>265</v>
      </c>
      <c r="F130" s="105" t="str">
        <f t="shared" si="9"/>
        <v>312Specific</v>
      </c>
      <c r="G130" s="13">
        <v>0</v>
      </c>
      <c r="H130" s="13">
        <v>87561.670000000013</v>
      </c>
      <c r="I130" s="13">
        <v>0</v>
      </c>
      <c r="J130" s="13">
        <f t="shared" si="10"/>
        <v>87561.670000000013</v>
      </c>
      <c r="L130" s="66"/>
    </row>
    <row r="131" spans="1:12" x14ac:dyDescent="0.2">
      <c r="A131" s="4" t="s">
        <v>167</v>
      </c>
      <c r="B131" s="8">
        <v>312</v>
      </c>
      <c r="C131" s="74">
        <v>45646</v>
      </c>
      <c r="D131" s="8" t="s">
        <v>221</v>
      </c>
      <c r="E131" s="8" t="s">
        <v>265</v>
      </c>
      <c r="F131" s="105" t="str">
        <f t="shared" si="9"/>
        <v>312Specific</v>
      </c>
      <c r="G131" s="13">
        <v>0</v>
      </c>
      <c r="H131" s="13">
        <v>0</v>
      </c>
      <c r="I131" s="13">
        <v>87452.489899999156</v>
      </c>
      <c r="J131" s="13">
        <f t="shared" si="10"/>
        <v>87452.489899999156</v>
      </c>
      <c r="L131" s="66"/>
    </row>
    <row r="132" spans="1:12" x14ac:dyDescent="0.2">
      <c r="A132" s="4" t="s">
        <v>216</v>
      </c>
      <c r="B132" s="8">
        <v>312</v>
      </c>
      <c r="C132" s="74" t="s">
        <v>125</v>
      </c>
      <c r="D132" s="63" t="s">
        <v>221</v>
      </c>
      <c r="E132" s="63" t="s">
        <v>266</v>
      </c>
      <c r="F132" s="105" t="str">
        <f t="shared" si="9"/>
        <v>312Programmatic</v>
      </c>
      <c r="G132" s="13">
        <v>86400.51</v>
      </c>
      <c r="H132" s="13">
        <v>0</v>
      </c>
      <c r="I132" s="13">
        <v>0</v>
      </c>
      <c r="J132" s="13">
        <f t="shared" si="10"/>
        <v>86400.51</v>
      </c>
      <c r="L132" s="66"/>
    </row>
    <row r="133" spans="1:12" x14ac:dyDescent="0.2">
      <c r="A133" s="15" t="s">
        <v>170</v>
      </c>
      <c r="B133" s="68">
        <v>312</v>
      </c>
      <c r="C133" s="103">
        <v>45646</v>
      </c>
      <c r="D133" s="68" t="s">
        <v>221</v>
      </c>
      <c r="E133" s="68" t="s">
        <v>266</v>
      </c>
      <c r="F133" s="105" t="str">
        <f t="shared" si="9"/>
        <v>312Programmatic</v>
      </c>
      <c r="G133" s="2">
        <v>0</v>
      </c>
      <c r="H133" s="2">
        <v>0</v>
      </c>
      <c r="I133" s="2">
        <v>86061.310099999158</v>
      </c>
      <c r="J133" s="13">
        <f t="shared" si="10"/>
        <v>86061.310099999158</v>
      </c>
      <c r="L133" s="66"/>
    </row>
    <row r="134" spans="1:12" x14ac:dyDescent="0.2">
      <c r="A134" s="4" t="s">
        <v>165</v>
      </c>
      <c r="B134" s="8">
        <v>312</v>
      </c>
      <c r="C134" s="74">
        <v>45641</v>
      </c>
      <c r="D134" s="8" t="s">
        <v>221</v>
      </c>
      <c r="E134" s="8" t="s">
        <v>265</v>
      </c>
      <c r="F134" s="105" t="str">
        <f t="shared" si="9"/>
        <v>312Specific</v>
      </c>
      <c r="G134" s="13">
        <v>0</v>
      </c>
      <c r="H134" s="13">
        <v>0</v>
      </c>
      <c r="I134" s="13">
        <v>86061.310099999158</v>
      </c>
      <c r="J134" s="13">
        <f t="shared" si="10"/>
        <v>86061.310099999158</v>
      </c>
      <c r="L134" s="66"/>
    </row>
    <row r="135" spans="1:12" x14ac:dyDescent="0.2">
      <c r="A135" s="4" t="s">
        <v>153</v>
      </c>
      <c r="B135" s="8">
        <v>312</v>
      </c>
      <c r="C135" s="74">
        <v>45646</v>
      </c>
      <c r="D135" s="8" t="s">
        <v>221</v>
      </c>
      <c r="E135" s="8" t="s">
        <v>265</v>
      </c>
      <c r="F135" s="105" t="str">
        <f t="shared" si="9"/>
        <v>312Specific</v>
      </c>
      <c r="G135" s="13">
        <v>0</v>
      </c>
      <c r="H135" s="13">
        <v>0</v>
      </c>
      <c r="I135" s="13">
        <v>84208.679999999178</v>
      </c>
      <c r="J135" s="13">
        <f t="shared" si="10"/>
        <v>84208.679999999178</v>
      </c>
      <c r="L135" s="66"/>
    </row>
    <row r="136" spans="1:12" x14ac:dyDescent="0.2">
      <c r="A136" s="4" t="s">
        <v>62</v>
      </c>
      <c r="B136" s="8">
        <v>312</v>
      </c>
      <c r="C136" s="74">
        <v>45646</v>
      </c>
      <c r="D136" s="8" t="s">
        <v>221</v>
      </c>
      <c r="E136" s="8" t="s">
        <v>265</v>
      </c>
      <c r="F136" s="105" t="str">
        <f t="shared" si="9"/>
        <v>312Specific</v>
      </c>
      <c r="G136" s="13">
        <v>0</v>
      </c>
      <c r="H136" s="13">
        <v>0</v>
      </c>
      <c r="I136" s="13">
        <v>81303.74009999921</v>
      </c>
      <c r="J136" s="13">
        <f t="shared" si="10"/>
        <v>81303.74009999921</v>
      </c>
      <c r="L136" s="66"/>
    </row>
    <row r="137" spans="1:12" x14ac:dyDescent="0.2">
      <c r="A137" s="4" t="s">
        <v>208</v>
      </c>
      <c r="B137" s="8">
        <v>312</v>
      </c>
      <c r="C137" s="74">
        <v>44915</v>
      </c>
      <c r="D137" s="63" t="s">
        <v>221</v>
      </c>
      <c r="E137" s="63" t="s">
        <v>265</v>
      </c>
      <c r="F137" s="105" t="str">
        <f t="shared" si="9"/>
        <v>312Specific</v>
      </c>
      <c r="G137" s="13">
        <v>80952.67</v>
      </c>
      <c r="H137" s="13">
        <v>0</v>
      </c>
      <c r="I137" s="13">
        <v>0</v>
      </c>
      <c r="J137" s="13">
        <f t="shared" si="10"/>
        <v>80952.67</v>
      </c>
      <c r="L137" s="66"/>
    </row>
    <row r="138" spans="1:12" x14ac:dyDescent="0.2">
      <c r="A138" s="4" t="s">
        <v>195</v>
      </c>
      <c r="B138" s="8">
        <v>312</v>
      </c>
      <c r="C138" s="74">
        <v>45290</v>
      </c>
      <c r="D138" s="8" t="s">
        <v>221</v>
      </c>
      <c r="E138" s="8" t="s">
        <v>266</v>
      </c>
      <c r="F138" s="105" t="str">
        <f t="shared" si="9"/>
        <v>312Programmatic</v>
      </c>
      <c r="G138" s="13">
        <v>0</v>
      </c>
      <c r="H138" s="13">
        <v>80863.670000000013</v>
      </c>
      <c r="I138" s="13">
        <v>0</v>
      </c>
      <c r="J138" s="13">
        <f t="shared" si="10"/>
        <v>80863.670000000013</v>
      </c>
      <c r="L138" s="66"/>
    </row>
    <row r="139" spans="1:12" x14ac:dyDescent="0.2">
      <c r="A139" s="50" t="s">
        <v>206</v>
      </c>
      <c r="B139" s="57">
        <v>312</v>
      </c>
      <c r="C139" s="74">
        <v>44915</v>
      </c>
      <c r="D139" s="63" t="s">
        <v>221</v>
      </c>
      <c r="E139" s="63" t="s">
        <v>265</v>
      </c>
      <c r="F139" s="105" t="str">
        <f t="shared" si="9"/>
        <v>312Specific</v>
      </c>
      <c r="G139" s="13">
        <v>80788.999999999985</v>
      </c>
      <c r="H139" s="13">
        <v>0</v>
      </c>
      <c r="I139" s="13">
        <v>0</v>
      </c>
      <c r="J139" s="13">
        <f t="shared" si="10"/>
        <v>80788.999999999985</v>
      </c>
      <c r="L139" s="66"/>
    </row>
    <row r="140" spans="1:12" x14ac:dyDescent="0.2">
      <c r="A140" s="4" t="s">
        <v>182</v>
      </c>
      <c r="B140" s="8">
        <v>312</v>
      </c>
      <c r="C140" s="74">
        <v>45280</v>
      </c>
      <c r="D140" s="8" t="s">
        <v>221</v>
      </c>
      <c r="E140" s="8" t="s">
        <v>265</v>
      </c>
      <c r="F140" s="105" t="str">
        <f t="shared" si="9"/>
        <v>312Specific</v>
      </c>
      <c r="G140" s="13">
        <v>0</v>
      </c>
      <c r="H140" s="13">
        <v>80706.669999999984</v>
      </c>
      <c r="I140" s="13">
        <v>0</v>
      </c>
      <c r="J140" s="13">
        <f t="shared" si="10"/>
        <v>80706.669999999984</v>
      </c>
      <c r="L140" s="66"/>
    </row>
    <row r="141" spans="1:12" x14ac:dyDescent="0.2">
      <c r="A141" s="4" t="s">
        <v>188</v>
      </c>
      <c r="B141" s="8">
        <v>312</v>
      </c>
      <c r="C141" s="74">
        <v>44915</v>
      </c>
      <c r="D141" s="8" t="s">
        <v>221</v>
      </c>
      <c r="E141" s="8" t="s">
        <v>265</v>
      </c>
      <c r="F141" s="105" t="str">
        <f t="shared" si="9"/>
        <v>312Specific</v>
      </c>
      <c r="G141" s="13">
        <v>79667.33</v>
      </c>
      <c r="H141" s="13">
        <v>0</v>
      </c>
      <c r="I141" s="13">
        <v>0</v>
      </c>
      <c r="J141" s="13">
        <f t="shared" si="10"/>
        <v>79667.33</v>
      </c>
      <c r="L141" s="66"/>
    </row>
    <row r="142" spans="1:12" x14ac:dyDescent="0.2">
      <c r="A142" s="4" t="s">
        <v>131</v>
      </c>
      <c r="B142" s="8">
        <v>312</v>
      </c>
      <c r="C142" s="74" t="s">
        <v>125</v>
      </c>
      <c r="D142" s="8" t="s">
        <v>221</v>
      </c>
      <c r="E142" s="8" t="s">
        <v>266</v>
      </c>
      <c r="F142" s="105" t="str">
        <f t="shared" si="9"/>
        <v>312Programmatic</v>
      </c>
      <c r="G142" s="13">
        <v>79362.75</v>
      </c>
      <c r="H142" s="13">
        <v>0</v>
      </c>
      <c r="I142" s="13">
        <v>0</v>
      </c>
      <c r="J142" s="13">
        <f t="shared" si="10"/>
        <v>79362.75</v>
      </c>
      <c r="L142" s="66"/>
    </row>
    <row r="143" spans="1:12" x14ac:dyDescent="0.2">
      <c r="A143" s="4" t="s">
        <v>148</v>
      </c>
      <c r="B143" s="8">
        <v>312</v>
      </c>
      <c r="C143" s="74" t="s">
        <v>125</v>
      </c>
      <c r="D143" s="8" t="s">
        <v>221</v>
      </c>
      <c r="E143" s="8" t="s">
        <v>266</v>
      </c>
      <c r="F143" s="105" t="str">
        <f t="shared" si="9"/>
        <v>312Programmatic</v>
      </c>
      <c r="G143" s="13">
        <v>0</v>
      </c>
      <c r="H143" s="13">
        <v>0</v>
      </c>
      <c r="I143" s="13">
        <v>79126.659999999218</v>
      </c>
      <c r="J143" s="13">
        <f t="shared" si="10"/>
        <v>79126.659999999218</v>
      </c>
      <c r="L143" s="66"/>
    </row>
    <row r="144" spans="1:12" x14ac:dyDescent="0.2">
      <c r="A144" s="4" t="s">
        <v>154</v>
      </c>
      <c r="B144" s="8">
        <v>312</v>
      </c>
      <c r="C144" s="74">
        <v>45280</v>
      </c>
      <c r="D144" s="8" t="s">
        <v>221</v>
      </c>
      <c r="E144" s="8" t="s">
        <v>265</v>
      </c>
      <c r="F144" s="105" t="str">
        <f t="shared" si="9"/>
        <v>312Specific</v>
      </c>
      <c r="G144" s="13">
        <v>0</v>
      </c>
      <c r="H144" s="13">
        <v>78966.33</v>
      </c>
      <c r="I144" s="13">
        <v>0</v>
      </c>
      <c r="J144" s="13">
        <f t="shared" si="10"/>
        <v>78966.33</v>
      </c>
      <c r="L144" s="66"/>
    </row>
    <row r="145" spans="1:12" x14ac:dyDescent="0.2">
      <c r="A145" s="4" t="s">
        <v>123</v>
      </c>
      <c r="B145" s="8">
        <v>312</v>
      </c>
      <c r="C145" s="74">
        <v>45280</v>
      </c>
      <c r="D145" s="8" t="s">
        <v>221</v>
      </c>
      <c r="E145" s="8" t="s">
        <v>265</v>
      </c>
      <c r="F145" s="105" t="str">
        <f t="shared" si="9"/>
        <v>312Specific</v>
      </c>
      <c r="G145" s="13">
        <v>0</v>
      </c>
      <c r="H145" s="13">
        <v>78935.67</v>
      </c>
      <c r="I145" s="13">
        <v>0</v>
      </c>
      <c r="J145" s="13">
        <f t="shared" si="10"/>
        <v>78935.67</v>
      </c>
      <c r="L145" s="66"/>
    </row>
    <row r="146" spans="1:12" x14ac:dyDescent="0.2">
      <c r="A146" s="4" t="s">
        <v>210</v>
      </c>
      <c r="B146" s="8">
        <v>312</v>
      </c>
      <c r="C146" s="74">
        <v>44925</v>
      </c>
      <c r="D146" s="63" t="s">
        <v>221</v>
      </c>
      <c r="E146" s="63" t="s">
        <v>265</v>
      </c>
      <c r="F146" s="105" t="str">
        <f t="shared" si="9"/>
        <v>312Specific</v>
      </c>
      <c r="G146" s="13">
        <v>78382.67</v>
      </c>
      <c r="H146" s="13">
        <v>0</v>
      </c>
      <c r="I146" s="13">
        <v>0</v>
      </c>
      <c r="J146" s="13">
        <f t="shared" si="10"/>
        <v>78382.67</v>
      </c>
      <c r="L146" s="66"/>
    </row>
    <row r="147" spans="1:12" x14ac:dyDescent="0.2">
      <c r="A147" s="4" t="s">
        <v>75</v>
      </c>
      <c r="B147" s="8">
        <v>312</v>
      </c>
      <c r="C147" s="74">
        <v>45107</v>
      </c>
      <c r="D147" s="8" t="s">
        <v>221</v>
      </c>
      <c r="E147" s="8" t="s">
        <v>265</v>
      </c>
      <c r="F147" s="105" t="str">
        <f t="shared" si="9"/>
        <v>312Specific</v>
      </c>
      <c r="G147" s="13">
        <v>0</v>
      </c>
      <c r="H147" s="13">
        <v>74418.33</v>
      </c>
      <c r="I147" s="13">
        <v>0</v>
      </c>
      <c r="J147" s="13">
        <f t="shared" si="10"/>
        <v>74418.33</v>
      </c>
      <c r="L147" s="66"/>
    </row>
    <row r="148" spans="1:12" x14ac:dyDescent="0.2">
      <c r="A148" s="4" t="s">
        <v>144</v>
      </c>
      <c r="B148" s="8">
        <v>312</v>
      </c>
      <c r="C148" s="74" t="s">
        <v>125</v>
      </c>
      <c r="D148" s="8" t="s">
        <v>221</v>
      </c>
      <c r="E148" s="8" t="s">
        <v>266</v>
      </c>
      <c r="F148" s="105" t="str">
        <f t="shared" si="9"/>
        <v>312Programmatic</v>
      </c>
      <c r="G148" s="13">
        <v>0</v>
      </c>
      <c r="H148" s="13">
        <v>0</v>
      </c>
      <c r="I148" s="13">
        <v>73515.559899999294</v>
      </c>
      <c r="J148" s="13">
        <f t="shared" si="10"/>
        <v>73515.559899999294</v>
      </c>
      <c r="L148" s="66"/>
    </row>
    <row r="149" spans="1:12" x14ac:dyDescent="0.2">
      <c r="A149" s="4" t="s">
        <v>212</v>
      </c>
      <c r="B149" s="8">
        <v>312</v>
      </c>
      <c r="C149" s="74" t="s">
        <v>125</v>
      </c>
      <c r="D149" s="63" t="s">
        <v>221</v>
      </c>
      <c r="E149" s="63" t="s">
        <v>266</v>
      </c>
      <c r="F149" s="105" t="str">
        <f t="shared" si="9"/>
        <v>312Programmatic</v>
      </c>
      <c r="G149" s="13">
        <v>73443</v>
      </c>
      <c r="H149" s="13">
        <v>0</v>
      </c>
      <c r="I149" s="13">
        <v>0</v>
      </c>
      <c r="J149" s="13">
        <f t="shared" si="10"/>
        <v>73443</v>
      </c>
      <c r="L149" s="66"/>
    </row>
    <row r="150" spans="1:12" x14ac:dyDescent="0.2">
      <c r="A150" s="4" t="s">
        <v>110</v>
      </c>
      <c r="B150" s="8">
        <v>312</v>
      </c>
      <c r="C150" s="74">
        <v>45107</v>
      </c>
      <c r="D150" s="8" t="s">
        <v>221</v>
      </c>
      <c r="E150" s="8" t="s">
        <v>265</v>
      </c>
      <c r="F150" s="105" t="str">
        <f t="shared" si="9"/>
        <v>312Specific</v>
      </c>
      <c r="G150" s="13">
        <v>0</v>
      </c>
      <c r="H150" s="13">
        <v>73349</v>
      </c>
      <c r="I150" s="13">
        <v>0</v>
      </c>
      <c r="J150" s="13">
        <f t="shared" si="10"/>
        <v>73349</v>
      </c>
      <c r="L150" s="66"/>
    </row>
    <row r="151" spans="1:12" x14ac:dyDescent="0.2">
      <c r="A151" s="4" t="s">
        <v>150</v>
      </c>
      <c r="B151" s="8">
        <v>312</v>
      </c>
      <c r="C151" s="74" t="s">
        <v>125</v>
      </c>
      <c r="D151" s="8" t="s">
        <v>221</v>
      </c>
      <c r="E151" s="8" t="s">
        <v>266</v>
      </c>
      <c r="F151" s="105" t="str">
        <f t="shared" ref="F151:F185" si="11">B151&amp;E151</f>
        <v>312Programmatic</v>
      </c>
      <c r="G151" s="13">
        <v>68570.570000000007</v>
      </c>
      <c r="H151" s="13">
        <v>0</v>
      </c>
      <c r="I151" s="13">
        <v>0</v>
      </c>
      <c r="J151" s="13">
        <f t="shared" si="10"/>
        <v>68570.570000000007</v>
      </c>
      <c r="L151" s="66"/>
    </row>
    <row r="152" spans="1:12" x14ac:dyDescent="0.2">
      <c r="A152" s="4" t="s">
        <v>68</v>
      </c>
      <c r="B152" s="8">
        <v>312</v>
      </c>
      <c r="C152" s="74">
        <v>45107</v>
      </c>
      <c r="D152" s="8" t="s">
        <v>221</v>
      </c>
      <c r="E152" s="8" t="s">
        <v>265</v>
      </c>
      <c r="F152" s="105" t="str">
        <f t="shared" si="11"/>
        <v>312Specific</v>
      </c>
      <c r="G152" s="13">
        <v>0</v>
      </c>
      <c r="H152" s="13">
        <v>67652.67</v>
      </c>
      <c r="I152" s="13">
        <v>0</v>
      </c>
      <c r="J152" s="13">
        <f t="shared" ref="J152:J185" si="12">SUM(G152:I152)</f>
        <v>67652.67</v>
      </c>
      <c r="L152" s="66"/>
    </row>
    <row r="153" spans="1:12" x14ac:dyDescent="0.2">
      <c r="A153" s="4" t="s">
        <v>97</v>
      </c>
      <c r="B153" s="8">
        <v>312</v>
      </c>
      <c r="C153" s="74">
        <v>45107</v>
      </c>
      <c r="D153" s="8" t="s">
        <v>221</v>
      </c>
      <c r="E153" s="8" t="s">
        <v>265</v>
      </c>
      <c r="F153" s="105" t="str">
        <f t="shared" si="11"/>
        <v>312Specific</v>
      </c>
      <c r="G153" s="13">
        <v>0</v>
      </c>
      <c r="H153" s="13">
        <v>67302.33</v>
      </c>
      <c r="I153" s="13">
        <v>0</v>
      </c>
      <c r="J153" s="13">
        <f t="shared" si="12"/>
        <v>67302.33</v>
      </c>
      <c r="L153" s="66"/>
    </row>
    <row r="154" spans="1:12" x14ac:dyDescent="0.2">
      <c r="A154" s="4" t="s">
        <v>130</v>
      </c>
      <c r="B154" s="8">
        <v>312</v>
      </c>
      <c r="C154" s="74" t="s">
        <v>125</v>
      </c>
      <c r="D154" s="8" t="s">
        <v>221</v>
      </c>
      <c r="E154" s="8" t="s">
        <v>266</v>
      </c>
      <c r="F154" s="105" t="str">
        <f t="shared" si="11"/>
        <v>312Programmatic</v>
      </c>
      <c r="G154" s="13">
        <v>66641.289999999979</v>
      </c>
      <c r="H154" s="13">
        <v>0</v>
      </c>
      <c r="I154" s="13">
        <v>0</v>
      </c>
      <c r="J154" s="13">
        <f t="shared" si="12"/>
        <v>66641.289999999979</v>
      </c>
      <c r="L154" s="66"/>
    </row>
    <row r="155" spans="1:12" x14ac:dyDescent="0.2">
      <c r="A155" s="4" t="s">
        <v>111</v>
      </c>
      <c r="B155" s="8">
        <v>312</v>
      </c>
      <c r="C155" s="74">
        <v>45107</v>
      </c>
      <c r="D155" s="8" t="s">
        <v>221</v>
      </c>
      <c r="E155" s="8" t="s">
        <v>265</v>
      </c>
      <c r="F155" s="105" t="str">
        <f t="shared" si="11"/>
        <v>312Specific</v>
      </c>
      <c r="G155" s="13">
        <v>0</v>
      </c>
      <c r="H155" s="13">
        <v>66131.33</v>
      </c>
      <c r="I155" s="13">
        <v>0</v>
      </c>
      <c r="J155" s="13">
        <f t="shared" si="12"/>
        <v>66131.33</v>
      </c>
      <c r="L155" s="66"/>
    </row>
    <row r="156" spans="1:12" x14ac:dyDescent="0.2">
      <c r="A156" s="4" t="s">
        <v>121</v>
      </c>
      <c r="B156" s="8">
        <v>312</v>
      </c>
      <c r="C156" s="74">
        <v>45107</v>
      </c>
      <c r="D156" s="8" t="s">
        <v>221</v>
      </c>
      <c r="E156" s="8" t="s">
        <v>265</v>
      </c>
      <c r="F156" s="105" t="str">
        <f t="shared" si="11"/>
        <v>312Specific</v>
      </c>
      <c r="G156" s="13">
        <v>0</v>
      </c>
      <c r="H156" s="13">
        <v>62570.67</v>
      </c>
      <c r="I156" s="13">
        <v>0</v>
      </c>
      <c r="J156" s="13">
        <f t="shared" si="12"/>
        <v>62570.67</v>
      </c>
      <c r="L156" s="66"/>
    </row>
    <row r="157" spans="1:12" x14ac:dyDescent="0.2">
      <c r="A157" s="4" t="s">
        <v>129</v>
      </c>
      <c r="B157" s="8">
        <v>312</v>
      </c>
      <c r="C157" s="74" t="s">
        <v>125</v>
      </c>
      <c r="D157" s="8" t="s">
        <v>221</v>
      </c>
      <c r="E157" s="8" t="s">
        <v>266</v>
      </c>
      <c r="F157" s="105" t="str">
        <f t="shared" si="11"/>
        <v>312Programmatic</v>
      </c>
      <c r="G157" s="13">
        <v>55965.069999999992</v>
      </c>
      <c r="H157" s="13">
        <v>0</v>
      </c>
      <c r="I157" s="13">
        <v>0</v>
      </c>
      <c r="J157" s="13">
        <f t="shared" si="12"/>
        <v>55965.069999999992</v>
      </c>
      <c r="L157" s="66"/>
    </row>
    <row r="158" spans="1:12" x14ac:dyDescent="0.2">
      <c r="A158" s="4" t="s">
        <v>87</v>
      </c>
      <c r="B158" s="8">
        <v>312</v>
      </c>
      <c r="C158" s="74">
        <v>45107</v>
      </c>
      <c r="D158" s="8" t="s">
        <v>221</v>
      </c>
      <c r="E158" s="8" t="s">
        <v>265</v>
      </c>
      <c r="F158" s="105" t="str">
        <f t="shared" si="11"/>
        <v>312Specific</v>
      </c>
      <c r="G158" s="13">
        <v>0</v>
      </c>
      <c r="H158" s="13">
        <v>54057.329999999994</v>
      </c>
      <c r="I158" s="13">
        <v>0</v>
      </c>
      <c r="J158" s="13">
        <f t="shared" si="12"/>
        <v>54057.329999999994</v>
      </c>
      <c r="L158" s="66"/>
    </row>
    <row r="159" spans="1:12" x14ac:dyDescent="0.2">
      <c r="A159" s="4" t="s">
        <v>146</v>
      </c>
      <c r="B159" s="8">
        <v>312</v>
      </c>
      <c r="C159" s="74">
        <v>44915</v>
      </c>
      <c r="D159" s="8" t="s">
        <v>221</v>
      </c>
      <c r="E159" s="8" t="s">
        <v>265</v>
      </c>
      <c r="F159" s="105" t="str">
        <f t="shared" si="11"/>
        <v>312Specific</v>
      </c>
      <c r="G159" s="13">
        <v>52814.670000000006</v>
      </c>
      <c r="H159" s="13">
        <v>0</v>
      </c>
      <c r="I159" s="13">
        <v>0</v>
      </c>
      <c r="J159" s="13">
        <f t="shared" si="12"/>
        <v>52814.670000000006</v>
      </c>
      <c r="L159" s="66"/>
    </row>
    <row r="160" spans="1:12" x14ac:dyDescent="0.2">
      <c r="A160" s="4" t="s">
        <v>173</v>
      </c>
      <c r="B160" s="8">
        <v>397</v>
      </c>
      <c r="C160" s="74" t="s">
        <v>125</v>
      </c>
      <c r="D160" s="8" t="s">
        <v>221</v>
      </c>
      <c r="E160" s="8" t="s">
        <v>266</v>
      </c>
      <c r="F160" s="105" t="str">
        <f t="shared" si="11"/>
        <v>397Programmatic</v>
      </c>
      <c r="G160" s="13">
        <v>0</v>
      </c>
      <c r="H160" s="13">
        <v>0</v>
      </c>
      <c r="I160" s="13">
        <v>49657.329999999529</v>
      </c>
      <c r="J160" s="13">
        <f t="shared" si="12"/>
        <v>49657.329999999529</v>
      </c>
      <c r="L160" s="66"/>
    </row>
    <row r="161" spans="1:12" x14ac:dyDescent="0.2">
      <c r="A161" s="4" t="s">
        <v>147</v>
      </c>
      <c r="B161" s="8">
        <v>312</v>
      </c>
      <c r="C161" s="74">
        <v>45280</v>
      </c>
      <c r="D161" s="8" t="s">
        <v>221</v>
      </c>
      <c r="E161" s="8" t="s">
        <v>265</v>
      </c>
      <c r="F161" s="105" t="str">
        <f t="shared" si="11"/>
        <v>312Specific</v>
      </c>
      <c r="G161" s="13">
        <v>0</v>
      </c>
      <c r="H161" s="13">
        <v>49162.999999999985</v>
      </c>
      <c r="I161" s="13">
        <v>0</v>
      </c>
      <c r="J161" s="13">
        <f t="shared" si="12"/>
        <v>49162.999999999985</v>
      </c>
      <c r="L161" s="66"/>
    </row>
    <row r="162" spans="1:12" x14ac:dyDescent="0.2">
      <c r="A162" s="4" t="s">
        <v>74</v>
      </c>
      <c r="B162" s="8">
        <v>312</v>
      </c>
      <c r="C162" s="74">
        <v>45107</v>
      </c>
      <c r="D162" s="8" t="s">
        <v>221</v>
      </c>
      <c r="E162" s="8" t="s">
        <v>265</v>
      </c>
      <c r="F162" s="105" t="str">
        <f t="shared" si="11"/>
        <v>312Specific</v>
      </c>
      <c r="G162" s="13">
        <v>0</v>
      </c>
      <c r="H162" s="13">
        <v>46934</v>
      </c>
      <c r="I162" s="13">
        <v>0</v>
      </c>
      <c r="J162" s="13">
        <f t="shared" si="12"/>
        <v>46934</v>
      </c>
      <c r="L162" s="66"/>
    </row>
    <row r="163" spans="1:12" x14ac:dyDescent="0.2">
      <c r="A163" s="4" t="s">
        <v>73</v>
      </c>
      <c r="B163" s="8">
        <v>312</v>
      </c>
      <c r="C163" s="74">
        <v>45107</v>
      </c>
      <c r="D163" s="8" t="s">
        <v>221</v>
      </c>
      <c r="E163" s="8" t="s">
        <v>265</v>
      </c>
      <c r="F163" s="105" t="str">
        <f t="shared" si="11"/>
        <v>312Specific</v>
      </c>
      <c r="G163" s="13">
        <v>0</v>
      </c>
      <c r="H163" s="13">
        <v>46934</v>
      </c>
      <c r="I163" s="13">
        <v>0</v>
      </c>
      <c r="J163" s="13">
        <f t="shared" si="12"/>
        <v>46934</v>
      </c>
      <c r="L163" s="66"/>
    </row>
    <row r="164" spans="1:12" x14ac:dyDescent="0.2">
      <c r="A164" s="4" t="s">
        <v>193</v>
      </c>
      <c r="B164" s="8">
        <v>397</v>
      </c>
      <c r="C164" s="74" t="s">
        <v>125</v>
      </c>
      <c r="D164" s="8" t="s">
        <v>221</v>
      </c>
      <c r="E164" s="8" t="s">
        <v>266</v>
      </c>
      <c r="F164" s="105" t="str">
        <f t="shared" si="11"/>
        <v>397Programmatic</v>
      </c>
      <c r="G164" s="13">
        <v>0</v>
      </c>
      <c r="H164" s="13">
        <v>46567.000000000015</v>
      </c>
      <c r="I164" s="13">
        <v>0</v>
      </c>
      <c r="J164" s="13">
        <f t="shared" si="12"/>
        <v>46567.000000000015</v>
      </c>
      <c r="L164" s="66"/>
    </row>
    <row r="165" spans="1:12" x14ac:dyDescent="0.2">
      <c r="A165" s="4" t="s">
        <v>145</v>
      </c>
      <c r="B165" s="8">
        <v>312</v>
      </c>
      <c r="C165" s="74">
        <v>44915</v>
      </c>
      <c r="D165" s="8" t="s">
        <v>221</v>
      </c>
      <c r="E165" s="8" t="s">
        <v>265</v>
      </c>
      <c r="F165" s="105" t="str">
        <f t="shared" si="11"/>
        <v>312Specific</v>
      </c>
      <c r="G165" s="13">
        <v>41032.67</v>
      </c>
      <c r="H165" s="13">
        <v>0</v>
      </c>
      <c r="I165" s="13">
        <v>0</v>
      </c>
      <c r="J165" s="13">
        <f t="shared" si="12"/>
        <v>41032.67</v>
      </c>
      <c r="L165" s="66"/>
    </row>
    <row r="166" spans="1:12" x14ac:dyDescent="0.2">
      <c r="A166" s="4" t="s">
        <v>60</v>
      </c>
      <c r="B166" s="8">
        <v>312</v>
      </c>
      <c r="C166" s="74">
        <v>45275</v>
      </c>
      <c r="D166" s="8" t="s">
        <v>221</v>
      </c>
      <c r="E166" s="8" t="s">
        <v>265</v>
      </c>
      <c r="F166" s="105" t="str">
        <f t="shared" si="11"/>
        <v>312Specific</v>
      </c>
      <c r="G166" s="13">
        <v>0</v>
      </c>
      <c r="H166" s="13">
        <v>40353.329999999994</v>
      </c>
      <c r="I166" s="13">
        <v>0</v>
      </c>
      <c r="J166" s="13">
        <f t="shared" si="12"/>
        <v>40353.329999999994</v>
      </c>
      <c r="L166" s="66"/>
    </row>
    <row r="167" spans="1:12" x14ac:dyDescent="0.2">
      <c r="A167" s="4" t="s">
        <v>157</v>
      </c>
      <c r="B167" s="8">
        <v>312</v>
      </c>
      <c r="C167" s="74">
        <v>44910</v>
      </c>
      <c r="D167" s="8" t="s">
        <v>221</v>
      </c>
      <c r="E167" s="8" t="s">
        <v>265</v>
      </c>
      <c r="F167" s="105" t="str">
        <f t="shared" si="11"/>
        <v>312Specific</v>
      </c>
      <c r="G167" s="13">
        <v>39833.329999999994</v>
      </c>
      <c r="H167" s="13">
        <v>0</v>
      </c>
      <c r="I167" s="13">
        <v>0</v>
      </c>
      <c r="J167" s="13">
        <f t="shared" si="12"/>
        <v>39833.329999999994</v>
      </c>
      <c r="L167" s="66"/>
    </row>
    <row r="168" spans="1:12" x14ac:dyDescent="0.2">
      <c r="A168" s="4" t="s">
        <v>141</v>
      </c>
      <c r="B168" s="8">
        <v>312</v>
      </c>
      <c r="C168" s="74">
        <v>45536</v>
      </c>
      <c r="D168" s="8" t="s">
        <v>221</v>
      </c>
      <c r="E168" s="8" t="s">
        <v>265</v>
      </c>
      <c r="F168" s="105" t="str">
        <f t="shared" si="11"/>
        <v>312Specific</v>
      </c>
      <c r="G168" s="13">
        <v>0</v>
      </c>
      <c r="H168" s="13">
        <v>0</v>
      </c>
      <c r="I168" s="13">
        <v>38677.479999999887</v>
      </c>
      <c r="J168" s="13">
        <f t="shared" si="12"/>
        <v>38677.479999999887</v>
      </c>
      <c r="L168" s="66"/>
    </row>
    <row r="169" spans="1:12" x14ac:dyDescent="0.2">
      <c r="A169" s="4" t="s">
        <v>149</v>
      </c>
      <c r="B169" s="8">
        <v>312</v>
      </c>
      <c r="C169" s="74" t="s">
        <v>125</v>
      </c>
      <c r="D169" s="8" t="s">
        <v>221</v>
      </c>
      <c r="E169" s="8" t="s">
        <v>266</v>
      </c>
      <c r="F169" s="105" t="str">
        <f t="shared" si="11"/>
        <v>312Programmatic</v>
      </c>
      <c r="G169" s="13">
        <v>0</v>
      </c>
      <c r="H169" s="13">
        <v>36781.000000000007</v>
      </c>
      <c r="I169" s="13">
        <v>0</v>
      </c>
      <c r="J169" s="13">
        <f t="shared" si="12"/>
        <v>36781.000000000007</v>
      </c>
      <c r="L169" s="66"/>
    </row>
    <row r="170" spans="1:12" x14ac:dyDescent="0.2">
      <c r="A170" s="4" t="s">
        <v>88</v>
      </c>
      <c r="B170" s="8">
        <v>312</v>
      </c>
      <c r="C170" s="74">
        <v>45107</v>
      </c>
      <c r="D170" s="8" t="s">
        <v>221</v>
      </c>
      <c r="E170" s="8" t="s">
        <v>265</v>
      </c>
      <c r="F170" s="105" t="str">
        <f t="shared" si="11"/>
        <v>312Specific</v>
      </c>
      <c r="G170" s="13">
        <v>0</v>
      </c>
      <c r="H170" s="13">
        <v>35633</v>
      </c>
      <c r="I170" s="13">
        <v>0</v>
      </c>
      <c r="J170" s="13">
        <f t="shared" si="12"/>
        <v>35633</v>
      </c>
      <c r="L170" s="66"/>
    </row>
    <row r="171" spans="1:12" x14ac:dyDescent="0.2">
      <c r="A171" s="4" t="s">
        <v>140</v>
      </c>
      <c r="B171" s="8">
        <v>312</v>
      </c>
      <c r="C171" s="74">
        <v>45646</v>
      </c>
      <c r="D171" s="8" t="s">
        <v>221</v>
      </c>
      <c r="E171" s="8" t="s">
        <v>265</v>
      </c>
      <c r="F171" s="105" t="str">
        <f t="shared" si="11"/>
        <v>312Specific</v>
      </c>
      <c r="G171" s="13">
        <v>0</v>
      </c>
      <c r="H171" s="13">
        <v>0</v>
      </c>
      <c r="I171" s="13">
        <v>35348.909899999657</v>
      </c>
      <c r="J171" s="13">
        <f t="shared" si="12"/>
        <v>35348.909899999657</v>
      </c>
      <c r="L171" s="66"/>
    </row>
    <row r="172" spans="1:12" x14ac:dyDescent="0.2">
      <c r="A172" s="4" t="s">
        <v>58</v>
      </c>
      <c r="B172" s="8">
        <v>312</v>
      </c>
      <c r="C172" s="74">
        <v>45473</v>
      </c>
      <c r="D172" s="8" t="s">
        <v>221</v>
      </c>
      <c r="E172" s="8" t="s">
        <v>265</v>
      </c>
      <c r="F172" s="105" t="str">
        <f t="shared" si="11"/>
        <v>312Specific</v>
      </c>
      <c r="G172" s="13">
        <v>0</v>
      </c>
      <c r="H172" s="13">
        <v>0</v>
      </c>
      <c r="I172" s="13">
        <v>34841.119899999663</v>
      </c>
      <c r="J172" s="13">
        <f t="shared" si="12"/>
        <v>34841.119899999663</v>
      </c>
      <c r="L172" s="66"/>
    </row>
    <row r="173" spans="1:12" x14ac:dyDescent="0.2">
      <c r="A173" s="4" t="s">
        <v>179</v>
      </c>
      <c r="B173" s="8">
        <v>312</v>
      </c>
      <c r="C173" s="74">
        <v>45646</v>
      </c>
      <c r="D173" s="8" t="s">
        <v>221</v>
      </c>
      <c r="E173" s="8" t="s">
        <v>265</v>
      </c>
      <c r="F173" s="105" t="str">
        <f t="shared" si="11"/>
        <v>312Specific</v>
      </c>
      <c r="G173" s="13">
        <v>0</v>
      </c>
      <c r="H173" s="13">
        <v>0</v>
      </c>
      <c r="I173" s="13">
        <v>34420.200099999667</v>
      </c>
      <c r="J173" s="13">
        <f t="shared" si="12"/>
        <v>34420.200099999667</v>
      </c>
      <c r="L173" s="66"/>
    </row>
    <row r="174" spans="1:12" x14ac:dyDescent="0.2">
      <c r="A174" s="4" t="s">
        <v>69</v>
      </c>
      <c r="B174" s="8">
        <v>312</v>
      </c>
      <c r="C174" s="74">
        <v>45107</v>
      </c>
      <c r="D174" s="8" t="s">
        <v>221</v>
      </c>
      <c r="E174" s="8" t="s">
        <v>265</v>
      </c>
      <c r="F174" s="105" t="str">
        <f t="shared" si="11"/>
        <v>312Specific</v>
      </c>
      <c r="G174" s="13">
        <v>0</v>
      </c>
      <c r="H174" s="13">
        <v>33826.33</v>
      </c>
      <c r="I174" s="13">
        <v>0</v>
      </c>
      <c r="J174" s="13">
        <f t="shared" si="12"/>
        <v>33826.33</v>
      </c>
      <c r="L174" s="66"/>
    </row>
    <row r="175" spans="1:12" x14ac:dyDescent="0.2">
      <c r="A175" s="4" t="s">
        <v>218</v>
      </c>
      <c r="B175" s="8">
        <v>312</v>
      </c>
      <c r="C175" s="74">
        <v>44915</v>
      </c>
      <c r="D175" s="63" t="s">
        <v>221</v>
      </c>
      <c r="E175" s="63" t="s">
        <v>265</v>
      </c>
      <c r="F175" s="105" t="str">
        <f t="shared" si="11"/>
        <v>312Specific</v>
      </c>
      <c r="G175" s="13">
        <v>32382.329999999998</v>
      </c>
      <c r="H175" s="13">
        <v>0</v>
      </c>
      <c r="I175" s="13">
        <v>0</v>
      </c>
      <c r="J175" s="13">
        <f t="shared" si="12"/>
        <v>32382.329999999998</v>
      </c>
      <c r="L175" s="66"/>
    </row>
    <row r="176" spans="1:12" x14ac:dyDescent="0.2">
      <c r="A176" s="4" t="s">
        <v>198</v>
      </c>
      <c r="B176" s="8">
        <v>312</v>
      </c>
      <c r="C176" s="74">
        <v>45290</v>
      </c>
      <c r="D176" s="8" t="s">
        <v>221</v>
      </c>
      <c r="E176" s="8" t="s">
        <v>265</v>
      </c>
      <c r="F176" s="105" t="str">
        <f t="shared" si="11"/>
        <v>312Specific</v>
      </c>
      <c r="G176" s="13">
        <v>0</v>
      </c>
      <c r="H176" s="13">
        <v>32343.670000000006</v>
      </c>
      <c r="I176" s="13">
        <v>0</v>
      </c>
      <c r="J176" s="13">
        <f t="shared" si="12"/>
        <v>32343.670000000006</v>
      </c>
      <c r="L176" s="66"/>
    </row>
    <row r="177" spans="1:12" x14ac:dyDescent="0.2">
      <c r="A177" s="4" t="s">
        <v>136</v>
      </c>
      <c r="B177" s="8">
        <v>312</v>
      </c>
      <c r="C177" s="74" t="s">
        <v>125</v>
      </c>
      <c r="D177" s="8" t="s">
        <v>221</v>
      </c>
      <c r="E177" s="8" t="s">
        <v>266</v>
      </c>
      <c r="F177" s="105" t="str">
        <f t="shared" si="11"/>
        <v>312Programmatic</v>
      </c>
      <c r="G177" s="13">
        <v>31616.799999999988</v>
      </c>
      <c r="H177" s="13">
        <v>0</v>
      </c>
      <c r="I177" s="13">
        <v>0</v>
      </c>
      <c r="J177" s="13">
        <f t="shared" si="12"/>
        <v>31616.799999999988</v>
      </c>
      <c r="L177" s="66"/>
    </row>
    <row r="178" spans="1:12" x14ac:dyDescent="0.2">
      <c r="A178" s="4" t="s">
        <v>72</v>
      </c>
      <c r="B178" s="8">
        <v>312</v>
      </c>
      <c r="C178" s="74">
        <v>45107</v>
      </c>
      <c r="D178" s="8" t="s">
        <v>221</v>
      </c>
      <c r="E178" s="8" t="s">
        <v>265</v>
      </c>
      <c r="F178" s="105" t="str">
        <f t="shared" si="11"/>
        <v>312Specific</v>
      </c>
      <c r="G178" s="13">
        <v>0</v>
      </c>
      <c r="H178" s="13">
        <v>31289.33</v>
      </c>
      <c r="I178" s="13">
        <v>0</v>
      </c>
      <c r="J178" s="13">
        <f t="shared" si="12"/>
        <v>31289.33</v>
      </c>
      <c r="L178" s="66"/>
    </row>
    <row r="179" spans="1:12" x14ac:dyDescent="0.2">
      <c r="A179" s="4" t="s">
        <v>76</v>
      </c>
      <c r="B179" s="8">
        <v>312</v>
      </c>
      <c r="C179" s="74">
        <v>44925</v>
      </c>
      <c r="D179" s="8" t="s">
        <v>221</v>
      </c>
      <c r="E179" s="8" t="s">
        <v>265</v>
      </c>
      <c r="F179" s="105" t="str">
        <f t="shared" si="11"/>
        <v>312Specific</v>
      </c>
      <c r="G179" s="13">
        <v>23784.329999999998</v>
      </c>
      <c r="H179" s="13">
        <v>0</v>
      </c>
      <c r="I179" s="13">
        <v>0</v>
      </c>
      <c r="J179" s="13">
        <f t="shared" si="12"/>
        <v>23784.329999999998</v>
      </c>
      <c r="L179" s="66"/>
    </row>
    <row r="180" spans="1:12" x14ac:dyDescent="0.2">
      <c r="A180" s="4" t="s">
        <v>217</v>
      </c>
      <c r="B180" s="8">
        <v>312</v>
      </c>
      <c r="C180" s="74" t="s">
        <v>125</v>
      </c>
      <c r="D180" s="63" t="s">
        <v>221</v>
      </c>
      <c r="E180" s="63" t="s">
        <v>266</v>
      </c>
      <c r="F180" s="105" t="str">
        <f t="shared" si="11"/>
        <v>312Programmatic</v>
      </c>
      <c r="G180" s="13">
        <v>0</v>
      </c>
      <c r="H180" s="13">
        <v>0</v>
      </c>
      <c r="I180" s="13">
        <v>21519.450099999794</v>
      </c>
      <c r="J180" s="13">
        <f t="shared" si="12"/>
        <v>21519.450099999794</v>
      </c>
      <c r="L180" s="66"/>
    </row>
    <row r="181" spans="1:12" x14ac:dyDescent="0.2">
      <c r="A181" s="4" t="s">
        <v>127</v>
      </c>
      <c r="B181" s="8">
        <v>312</v>
      </c>
      <c r="C181" s="74">
        <v>44926</v>
      </c>
      <c r="D181" s="8" t="s">
        <v>221</v>
      </c>
      <c r="E181" s="8" t="s">
        <v>266</v>
      </c>
      <c r="F181" s="105" t="str">
        <f t="shared" si="11"/>
        <v>312Programmatic</v>
      </c>
      <c r="G181" s="13">
        <v>20187.269999999997</v>
      </c>
      <c r="H181" s="13">
        <v>0</v>
      </c>
      <c r="I181" s="13">
        <v>0</v>
      </c>
      <c r="J181" s="13">
        <f t="shared" si="12"/>
        <v>20187.269999999997</v>
      </c>
      <c r="L181" s="66"/>
    </row>
    <row r="182" spans="1:12" x14ac:dyDescent="0.2">
      <c r="A182" s="4" t="s">
        <v>190</v>
      </c>
      <c r="B182" s="8">
        <v>312</v>
      </c>
      <c r="C182" s="74" t="s">
        <v>125</v>
      </c>
      <c r="D182" s="8" t="s">
        <v>221</v>
      </c>
      <c r="E182" s="8" t="s">
        <v>266</v>
      </c>
      <c r="F182" s="105" t="str">
        <f t="shared" si="11"/>
        <v>312Programmatic</v>
      </c>
      <c r="G182" s="13">
        <v>0</v>
      </c>
      <c r="H182" s="13">
        <v>20184.669999999998</v>
      </c>
      <c r="I182" s="13">
        <v>0</v>
      </c>
      <c r="J182" s="13">
        <f t="shared" si="12"/>
        <v>20184.669999999998</v>
      </c>
      <c r="L182" s="66"/>
    </row>
    <row r="183" spans="1:12" x14ac:dyDescent="0.2">
      <c r="A183" s="4" t="s">
        <v>137</v>
      </c>
      <c r="B183" s="8">
        <v>312</v>
      </c>
      <c r="C183" s="74" t="s">
        <v>125</v>
      </c>
      <c r="D183" s="8" t="s">
        <v>221</v>
      </c>
      <c r="E183" s="8" t="s">
        <v>266</v>
      </c>
      <c r="F183" s="105" t="str">
        <f t="shared" si="11"/>
        <v>312Programmatic</v>
      </c>
      <c r="G183" s="13">
        <v>6597</v>
      </c>
      <c r="H183" s="13">
        <v>0</v>
      </c>
      <c r="I183" s="13">
        <v>0</v>
      </c>
      <c r="J183" s="13">
        <f t="shared" si="12"/>
        <v>6597</v>
      </c>
      <c r="L183" s="66"/>
    </row>
    <row r="184" spans="1:12" x14ac:dyDescent="0.2">
      <c r="A184" s="4" t="s">
        <v>272</v>
      </c>
      <c r="B184" s="8">
        <v>312</v>
      </c>
      <c r="C184" s="74" t="s">
        <v>125</v>
      </c>
      <c r="D184" s="8" t="s">
        <v>221</v>
      </c>
      <c r="E184" s="8" t="s">
        <v>266</v>
      </c>
      <c r="F184" s="105" t="str">
        <f t="shared" si="11"/>
        <v>312Programmatic</v>
      </c>
      <c r="G184" s="13">
        <v>3225.1999999999971</v>
      </c>
      <c r="H184" s="13">
        <v>0</v>
      </c>
      <c r="I184" s="13">
        <v>0</v>
      </c>
      <c r="J184" s="13">
        <f t="shared" si="12"/>
        <v>3225.1999999999971</v>
      </c>
      <c r="L184" s="66"/>
    </row>
    <row r="185" spans="1:12" x14ac:dyDescent="0.2">
      <c r="A185" s="4" t="s">
        <v>133</v>
      </c>
      <c r="B185" s="8">
        <v>397</v>
      </c>
      <c r="C185" s="74" t="s">
        <v>125</v>
      </c>
      <c r="D185" s="8" t="s">
        <v>221</v>
      </c>
      <c r="E185" s="8" t="s">
        <v>266</v>
      </c>
      <c r="F185" s="105" t="str">
        <f t="shared" si="11"/>
        <v>397Programmatic</v>
      </c>
      <c r="G185" s="64">
        <v>729.32999999999993</v>
      </c>
      <c r="H185" s="64">
        <v>0</v>
      </c>
      <c r="I185" s="64">
        <v>0</v>
      </c>
      <c r="J185" s="64">
        <f t="shared" si="12"/>
        <v>729.32999999999993</v>
      </c>
      <c r="L185" s="66"/>
    </row>
    <row r="186" spans="1:12" x14ac:dyDescent="0.2">
      <c r="G186" s="10">
        <f>SUM(G23:G185)</f>
        <v>5321828.5</v>
      </c>
      <c r="H186" s="10">
        <f>SUM(H23:H185)</f>
        <v>19963981.41</v>
      </c>
      <c r="I186" s="10">
        <f>SUM(I23:I185)</f>
        <v>6266909.3311999394</v>
      </c>
      <c r="J186" s="10">
        <f>SUM(J23:J185)</f>
        <v>31552719.241199948</v>
      </c>
      <c r="L186" s="66"/>
    </row>
  </sheetData>
  <autoFilter ref="A22:J186" xr:uid="{00000000-0001-0000-0300-000000000000}"/>
  <sortState xmlns:xlrd2="http://schemas.microsoft.com/office/spreadsheetml/2017/richdata2" ref="A24:G185">
    <sortCondition descending="1" ref="G24:G185"/>
  </sortState>
  <pageMargins left="0.7" right="0.7" top="0.75" bottom="0.75" header="0.3" footer="0.3"/>
  <pageSetup scale="87" fitToHeight="0" orientation="landscape" r:id="rId1"/>
  <headerFooter>
    <oddFooter>&amp;C&amp;"Arial,Regular"&amp;10Page 10.6.2</oddFooter>
  </headerFooter>
  <rowBreaks count="1" manualBreakCount="1">
    <brk id="21" max="16383" man="1"/>
  </rowBreaks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21257-3B13-41B7-9098-CD87CE50DCB9}">
  <sheetPr codeName="Sheet4">
    <pageSetUpPr fitToPage="1"/>
  </sheetPr>
  <dimension ref="A1:L255"/>
  <sheetViews>
    <sheetView view="pageBreakPreview" zoomScale="90" zoomScaleNormal="100" zoomScaleSheetLayoutView="90" workbookViewId="0"/>
  </sheetViews>
  <sheetFormatPr defaultColWidth="9.140625" defaultRowHeight="12.75" x14ac:dyDescent="0.2"/>
  <cols>
    <col min="1" max="1" width="46" style="4" bestFit="1" customWidth="1"/>
    <col min="2" max="2" width="8.5703125" style="4" bestFit="1" customWidth="1"/>
    <col min="3" max="3" width="10.140625" style="4" bestFit="1" customWidth="1"/>
    <col min="4" max="4" width="6.7109375" style="4" bestFit="1" customWidth="1"/>
    <col min="5" max="5" width="13.42578125" style="4" customWidth="1"/>
    <col min="6" max="6" width="18.7109375" style="4" bestFit="1" customWidth="1"/>
    <col min="7" max="7" width="10.7109375" style="4" bestFit="1" customWidth="1"/>
    <col min="8" max="8" width="11.140625" style="4" bestFit="1" customWidth="1"/>
    <col min="9" max="9" width="18.7109375" style="4" customWidth="1"/>
    <col min="10" max="11" width="6.42578125" style="4" bestFit="1" customWidth="1"/>
    <col min="12" max="16384" width="9.140625" style="4"/>
  </cols>
  <sheetData>
    <row r="1" spans="1:12" x14ac:dyDescent="0.2">
      <c r="A1" s="3" t="str">
        <f>'10.6'!B2</f>
        <v>PacifiCorp</v>
      </c>
      <c r="B1" s="3"/>
      <c r="J1" s="59"/>
    </row>
    <row r="2" spans="1:12" x14ac:dyDescent="0.2">
      <c r="A2" s="3" t="str">
        <f>'10.6'!B3</f>
        <v>Washington 2023 General Rate Case</v>
      </c>
      <c r="B2" s="3"/>
    </row>
    <row r="3" spans="1:12" x14ac:dyDescent="0.2">
      <c r="A3" s="3" t="str">
        <f>'10.6'!B4</f>
        <v>Pro Forma JB Units 3, 4 and Colstrip 4 Additions - Year 1</v>
      </c>
      <c r="B3" s="3"/>
    </row>
    <row r="4" spans="1:12" x14ac:dyDescent="0.2">
      <c r="A4" s="3"/>
      <c r="B4" s="3"/>
    </row>
    <row r="5" spans="1:12" x14ac:dyDescent="0.2">
      <c r="K5" s="61"/>
    </row>
    <row r="6" spans="1:12" x14ac:dyDescent="0.2">
      <c r="B6" s="75"/>
      <c r="F6" s="75" t="s">
        <v>248</v>
      </c>
      <c r="G6" s="75" t="s">
        <v>249</v>
      </c>
      <c r="H6" s="75" t="s">
        <v>250</v>
      </c>
      <c r="I6" s="75" t="s">
        <v>230</v>
      </c>
      <c r="J6" s="61"/>
    </row>
    <row r="7" spans="1:12" ht="25.5" x14ac:dyDescent="0.2">
      <c r="A7" s="53" t="s">
        <v>235</v>
      </c>
      <c r="B7" s="96" t="s">
        <v>252</v>
      </c>
      <c r="C7" s="96" t="s">
        <v>251</v>
      </c>
      <c r="D7" s="54" t="s">
        <v>0</v>
      </c>
      <c r="E7" s="100" t="s">
        <v>264</v>
      </c>
      <c r="F7" s="54" t="s">
        <v>231</v>
      </c>
      <c r="G7" s="54" t="s">
        <v>231</v>
      </c>
      <c r="H7" s="54" t="s">
        <v>231</v>
      </c>
      <c r="I7" s="54" t="s">
        <v>231</v>
      </c>
      <c r="J7" s="60" t="s">
        <v>295</v>
      </c>
    </row>
    <row r="8" spans="1:12" x14ac:dyDescent="0.2">
      <c r="A8" s="4" t="s">
        <v>40</v>
      </c>
      <c r="B8" s="8">
        <v>312</v>
      </c>
      <c r="C8" s="74">
        <v>44773</v>
      </c>
      <c r="D8" s="8" t="s">
        <v>222</v>
      </c>
      <c r="E8" s="8" t="s">
        <v>265</v>
      </c>
      <c r="F8" s="13">
        <v>4356631.9099999992</v>
      </c>
      <c r="G8" s="13">
        <v>0</v>
      </c>
      <c r="H8" s="13">
        <v>0</v>
      </c>
      <c r="I8" s="13">
        <f>SUM(F8:H8)</f>
        <v>4356631.9099999992</v>
      </c>
      <c r="J8" s="61"/>
    </row>
    <row r="9" spans="1:12" x14ac:dyDescent="0.2">
      <c r="A9" s="4" t="s">
        <v>45</v>
      </c>
      <c r="B9" s="8">
        <v>312</v>
      </c>
      <c r="C9" s="74">
        <v>45535</v>
      </c>
      <c r="D9" s="8" t="s">
        <v>222</v>
      </c>
      <c r="E9" s="8" t="s">
        <v>265</v>
      </c>
      <c r="F9" s="13">
        <v>0</v>
      </c>
      <c r="G9" s="13">
        <v>0</v>
      </c>
      <c r="H9" s="13">
        <v>2492374.9699999844</v>
      </c>
      <c r="I9" s="13">
        <f t="shared" ref="I9:I13" si="0">SUM(F9:H9)</f>
        <v>2492374.9699999844</v>
      </c>
      <c r="J9" s="61"/>
    </row>
    <row r="10" spans="1:12" x14ac:dyDescent="0.2">
      <c r="A10" s="4" t="s">
        <v>48</v>
      </c>
      <c r="B10" s="8">
        <v>312</v>
      </c>
      <c r="C10" s="74">
        <v>45657</v>
      </c>
      <c r="D10" s="8" t="s">
        <v>222</v>
      </c>
      <c r="E10" s="8" t="s">
        <v>265</v>
      </c>
      <c r="F10" s="13">
        <v>0</v>
      </c>
      <c r="G10" s="13">
        <v>0</v>
      </c>
      <c r="H10" s="13">
        <v>2279742.6799999811</v>
      </c>
      <c r="I10" s="13">
        <f t="shared" si="0"/>
        <v>2279742.6799999811</v>
      </c>
      <c r="J10" s="61"/>
    </row>
    <row r="11" spans="1:12" x14ac:dyDescent="0.2">
      <c r="A11" s="4" t="s">
        <v>305</v>
      </c>
      <c r="B11" s="8">
        <v>312</v>
      </c>
      <c r="C11" s="74">
        <v>45535</v>
      </c>
      <c r="D11" s="8" t="s">
        <v>222</v>
      </c>
      <c r="E11" s="8" t="s">
        <v>265</v>
      </c>
      <c r="F11" s="13">
        <v>0</v>
      </c>
      <c r="G11" s="13">
        <v>0</v>
      </c>
      <c r="H11" s="13">
        <v>1402859.9999999865</v>
      </c>
      <c r="I11" s="13">
        <f t="shared" si="0"/>
        <v>1402859.9999999865</v>
      </c>
      <c r="J11" s="61"/>
    </row>
    <row r="12" spans="1:12" x14ac:dyDescent="0.2">
      <c r="A12" s="4" t="s">
        <v>233</v>
      </c>
      <c r="B12" s="8">
        <v>312</v>
      </c>
      <c r="C12" s="74" t="s">
        <v>125</v>
      </c>
      <c r="D12" s="8" t="s">
        <v>222</v>
      </c>
      <c r="E12" s="8" t="s">
        <v>265</v>
      </c>
      <c r="F12" s="13">
        <f>SUMIF($E$17:$E$28,$E12,F$17:F$28)</f>
        <v>358079.68000000005</v>
      </c>
      <c r="G12" s="13">
        <f t="shared" ref="G12:H13" si="1">SUMIF($E$17:$E$28,$E12,G$17:G$28)</f>
        <v>674183</v>
      </c>
      <c r="H12" s="13">
        <f t="shared" si="1"/>
        <v>2306562.5699999789</v>
      </c>
      <c r="I12" s="13">
        <f>SUM(F12:H12)</f>
        <v>3338825.249999979</v>
      </c>
      <c r="J12" s="61"/>
    </row>
    <row r="13" spans="1:12" x14ac:dyDescent="0.2">
      <c r="A13" s="4" t="s">
        <v>233</v>
      </c>
      <c r="B13" s="8">
        <v>312</v>
      </c>
      <c r="C13" s="74" t="s">
        <v>125</v>
      </c>
      <c r="D13" s="8" t="s">
        <v>222</v>
      </c>
      <c r="E13" s="8" t="s">
        <v>266</v>
      </c>
      <c r="F13" s="64">
        <f t="shared" ref="F13" si="2">SUMIF($E$17:$E$28,$E13,F$17:F$28)</f>
        <v>54329</v>
      </c>
      <c r="G13" s="64">
        <f t="shared" si="1"/>
        <v>142047</v>
      </c>
      <c r="H13" s="64">
        <f t="shared" si="1"/>
        <v>505502.36999999511</v>
      </c>
      <c r="I13" s="64">
        <f t="shared" si="0"/>
        <v>701878.36999999511</v>
      </c>
      <c r="J13" s="61"/>
    </row>
    <row r="14" spans="1:12" x14ac:dyDescent="0.2">
      <c r="A14" s="3" t="s">
        <v>236</v>
      </c>
      <c r="B14" s="8"/>
      <c r="C14" s="74"/>
      <c r="D14" s="8"/>
      <c r="E14" s="8"/>
      <c r="F14" s="85">
        <f t="shared" ref="F14:I14" si="3">SUM(F8:F13)</f>
        <v>4769040.5899999989</v>
      </c>
      <c r="G14" s="85">
        <f t="shared" si="3"/>
        <v>816230</v>
      </c>
      <c r="H14" s="85">
        <f t="shared" si="3"/>
        <v>8987042.5899999272</v>
      </c>
      <c r="I14" s="85">
        <f t="shared" si="3"/>
        <v>14572313.179999927</v>
      </c>
      <c r="J14" s="70" t="s">
        <v>260</v>
      </c>
      <c r="K14" s="10"/>
    </row>
    <row r="15" spans="1:12" x14ac:dyDescent="0.2">
      <c r="A15" s="3"/>
      <c r="B15" s="8"/>
      <c r="C15" s="74"/>
      <c r="D15" s="8"/>
      <c r="E15" s="8"/>
      <c r="F15" s="85"/>
      <c r="G15" s="85"/>
      <c r="H15" s="85"/>
      <c r="I15" s="85"/>
      <c r="J15" s="70"/>
      <c r="K15" s="10"/>
    </row>
    <row r="16" spans="1:12" ht="25.5" x14ac:dyDescent="0.2">
      <c r="A16" s="53" t="s">
        <v>293</v>
      </c>
      <c r="B16" s="96" t="s">
        <v>252</v>
      </c>
      <c r="C16" s="96" t="s">
        <v>251</v>
      </c>
      <c r="D16" s="54" t="s">
        <v>0</v>
      </c>
      <c r="E16" s="100" t="s">
        <v>264</v>
      </c>
      <c r="F16" s="54" t="s">
        <v>248</v>
      </c>
      <c r="G16" s="54" t="s">
        <v>249</v>
      </c>
      <c r="H16" s="54" t="s">
        <v>250</v>
      </c>
      <c r="I16" s="54" t="s">
        <v>230</v>
      </c>
      <c r="J16" s="85"/>
      <c r="K16" s="70"/>
      <c r="L16" s="10"/>
    </row>
    <row r="17" spans="1:11" x14ac:dyDescent="0.2">
      <c r="A17" s="4" t="s">
        <v>46</v>
      </c>
      <c r="B17" s="8">
        <v>312</v>
      </c>
      <c r="C17" s="74">
        <v>44773</v>
      </c>
      <c r="D17" s="8" t="s">
        <v>222</v>
      </c>
      <c r="E17" s="8" t="s">
        <v>265</v>
      </c>
      <c r="F17" s="13">
        <v>134186</v>
      </c>
      <c r="G17" s="13"/>
      <c r="H17" s="13"/>
      <c r="I17" s="13">
        <f t="shared" ref="I17:I28" si="4">SUM(F17:H17)</f>
        <v>134186</v>
      </c>
      <c r="J17" s="13"/>
      <c r="K17" s="61"/>
    </row>
    <row r="18" spans="1:11" x14ac:dyDescent="0.2">
      <c r="A18" s="4" t="s">
        <v>39</v>
      </c>
      <c r="B18" s="8">
        <v>312</v>
      </c>
      <c r="C18" s="74">
        <v>44804</v>
      </c>
      <c r="D18" s="63" t="s">
        <v>222</v>
      </c>
      <c r="E18" s="8" t="s">
        <v>265</v>
      </c>
      <c r="F18" s="2">
        <v>186445.68000000002</v>
      </c>
      <c r="G18" s="13"/>
      <c r="H18" s="13"/>
      <c r="I18" s="13">
        <f t="shared" si="4"/>
        <v>186445.68000000002</v>
      </c>
      <c r="J18" s="13"/>
      <c r="K18" s="61"/>
    </row>
    <row r="19" spans="1:11" x14ac:dyDescent="0.2">
      <c r="A19" s="50" t="s">
        <v>47</v>
      </c>
      <c r="B19" s="57">
        <v>312</v>
      </c>
      <c r="C19" s="74">
        <v>44834</v>
      </c>
      <c r="D19" s="63" t="s">
        <v>222</v>
      </c>
      <c r="E19" s="8" t="s">
        <v>265</v>
      </c>
      <c r="F19" s="2">
        <v>37448</v>
      </c>
      <c r="G19" s="79"/>
      <c r="H19" s="79"/>
      <c r="I19" s="79">
        <f t="shared" si="4"/>
        <v>37448</v>
      </c>
      <c r="J19" s="79"/>
      <c r="K19" s="61"/>
    </row>
    <row r="20" spans="1:11" x14ac:dyDescent="0.2">
      <c r="A20" s="4" t="s">
        <v>51</v>
      </c>
      <c r="B20" s="8">
        <v>312</v>
      </c>
      <c r="C20" s="74">
        <v>44922</v>
      </c>
      <c r="D20" s="8" t="s">
        <v>222</v>
      </c>
      <c r="E20" s="8" t="s">
        <v>266</v>
      </c>
      <c r="F20" s="13">
        <v>54329</v>
      </c>
      <c r="G20" s="2"/>
      <c r="H20" s="2"/>
      <c r="I20" s="2">
        <f t="shared" si="4"/>
        <v>54329</v>
      </c>
      <c r="J20" s="2"/>
      <c r="K20" s="61"/>
    </row>
    <row r="21" spans="1:11" x14ac:dyDescent="0.2">
      <c r="A21" s="4" t="s">
        <v>50</v>
      </c>
      <c r="B21" s="8">
        <v>312</v>
      </c>
      <c r="C21" s="74">
        <v>45287</v>
      </c>
      <c r="D21" s="8" t="s">
        <v>222</v>
      </c>
      <c r="E21" s="8" t="s">
        <v>266</v>
      </c>
      <c r="G21" s="13">
        <v>142047</v>
      </c>
      <c r="H21" s="13"/>
      <c r="I21" s="13">
        <f t="shared" si="4"/>
        <v>142047</v>
      </c>
      <c r="J21" s="13"/>
      <c r="K21" s="60"/>
    </row>
    <row r="22" spans="1:11" x14ac:dyDescent="0.2">
      <c r="A22" s="4" t="s">
        <v>52</v>
      </c>
      <c r="B22" s="8">
        <v>312</v>
      </c>
      <c r="C22" s="74">
        <v>45291</v>
      </c>
      <c r="D22" s="8" t="s">
        <v>222</v>
      </c>
      <c r="E22" s="8" t="s">
        <v>265</v>
      </c>
      <c r="G22" s="13">
        <v>674183</v>
      </c>
      <c r="H22" s="13"/>
      <c r="I22" s="13">
        <f t="shared" si="4"/>
        <v>674183</v>
      </c>
      <c r="J22" s="13"/>
      <c r="K22" s="61"/>
    </row>
    <row r="23" spans="1:11" x14ac:dyDescent="0.2">
      <c r="A23" s="15" t="s">
        <v>43</v>
      </c>
      <c r="B23" s="68">
        <v>312</v>
      </c>
      <c r="C23" s="74">
        <v>45535</v>
      </c>
      <c r="D23" s="68" t="s">
        <v>222</v>
      </c>
      <c r="E23" s="8" t="s">
        <v>265</v>
      </c>
      <c r="G23" s="13"/>
      <c r="H23" s="79">
        <v>636081.39999999455</v>
      </c>
      <c r="I23" s="13">
        <f t="shared" si="4"/>
        <v>636081.39999999455</v>
      </c>
      <c r="J23" s="13"/>
      <c r="K23" s="1"/>
    </row>
    <row r="24" spans="1:11" x14ac:dyDescent="0.2">
      <c r="A24" s="4" t="s">
        <v>42</v>
      </c>
      <c r="B24" s="8">
        <v>312</v>
      </c>
      <c r="C24" s="74">
        <v>45535</v>
      </c>
      <c r="D24" s="63" t="s">
        <v>222</v>
      </c>
      <c r="E24" s="8" t="s">
        <v>265</v>
      </c>
      <c r="G24" s="13"/>
      <c r="H24" s="2">
        <v>520545.51999999495</v>
      </c>
      <c r="I24" s="13">
        <f t="shared" si="4"/>
        <v>520545.51999999495</v>
      </c>
      <c r="J24" s="13"/>
      <c r="K24" s="61"/>
    </row>
    <row r="25" spans="1:11" x14ac:dyDescent="0.2">
      <c r="A25" s="4" t="s">
        <v>41</v>
      </c>
      <c r="B25" s="8">
        <v>312</v>
      </c>
      <c r="C25" s="74">
        <v>45535</v>
      </c>
      <c r="D25" s="8" t="s">
        <v>222</v>
      </c>
      <c r="E25" s="8" t="s">
        <v>265</v>
      </c>
      <c r="G25" s="2"/>
      <c r="H25" s="13">
        <v>427769.29999999586</v>
      </c>
      <c r="I25" s="2">
        <f t="shared" si="4"/>
        <v>427769.29999999586</v>
      </c>
      <c r="J25" s="2"/>
      <c r="K25" s="61"/>
    </row>
    <row r="26" spans="1:11" x14ac:dyDescent="0.2">
      <c r="A26" s="4" t="s">
        <v>44</v>
      </c>
      <c r="B26" s="8">
        <v>312</v>
      </c>
      <c r="C26" s="74">
        <v>45535</v>
      </c>
      <c r="D26" s="8" t="s">
        <v>222</v>
      </c>
      <c r="E26" s="8" t="s">
        <v>265</v>
      </c>
      <c r="G26" s="13"/>
      <c r="H26" s="13">
        <v>324234.08999999729</v>
      </c>
      <c r="I26" s="13">
        <f t="shared" si="4"/>
        <v>324234.08999999729</v>
      </c>
      <c r="J26" s="13"/>
      <c r="K26" s="65"/>
    </row>
    <row r="27" spans="1:11" x14ac:dyDescent="0.2">
      <c r="A27" s="4" t="s">
        <v>53</v>
      </c>
      <c r="B27" s="8">
        <v>312</v>
      </c>
      <c r="C27" s="74">
        <v>45653</v>
      </c>
      <c r="D27" s="8" t="s">
        <v>222</v>
      </c>
      <c r="E27" s="8" t="s">
        <v>266</v>
      </c>
      <c r="G27" s="13"/>
      <c r="H27" s="13">
        <v>505502.36999999511</v>
      </c>
      <c r="I27" s="13">
        <f t="shared" si="4"/>
        <v>505502.36999999511</v>
      </c>
      <c r="J27" s="13"/>
      <c r="K27" s="61"/>
    </row>
    <row r="28" spans="1:11" x14ac:dyDescent="0.2">
      <c r="A28" s="4" t="s">
        <v>49</v>
      </c>
      <c r="B28" s="8">
        <v>312</v>
      </c>
      <c r="C28" s="74">
        <v>45657</v>
      </c>
      <c r="D28" s="8" t="s">
        <v>222</v>
      </c>
      <c r="E28" s="8" t="s">
        <v>265</v>
      </c>
      <c r="F28" s="110"/>
      <c r="G28" s="64"/>
      <c r="H28" s="64">
        <v>397932.25999999617</v>
      </c>
      <c r="I28" s="64">
        <f t="shared" si="4"/>
        <v>397932.25999999617</v>
      </c>
      <c r="J28" s="13"/>
      <c r="K28" s="61"/>
    </row>
    <row r="29" spans="1:11" x14ac:dyDescent="0.2">
      <c r="B29" s="8"/>
      <c r="C29" s="74"/>
      <c r="D29" s="8"/>
      <c r="E29" s="8"/>
      <c r="F29" s="13">
        <f t="shared" ref="F29:I29" si="5">SUM(F17:F28)</f>
        <v>412408.68000000005</v>
      </c>
      <c r="G29" s="2">
        <f t="shared" si="5"/>
        <v>816230</v>
      </c>
      <c r="H29" s="2">
        <f t="shared" si="5"/>
        <v>2812064.9399999739</v>
      </c>
      <c r="I29" s="2">
        <f t="shared" si="5"/>
        <v>4040703.6199999736</v>
      </c>
      <c r="J29" s="2"/>
      <c r="K29" s="61"/>
    </row>
    <row r="30" spans="1:11" x14ac:dyDescent="0.2">
      <c r="B30" s="8"/>
      <c r="C30" s="74"/>
      <c r="D30" s="8"/>
      <c r="E30" s="8"/>
      <c r="F30" s="13"/>
      <c r="G30" s="13"/>
      <c r="H30" s="13"/>
      <c r="I30" s="13"/>
      <c r="J30" s="13"/>
      <c r="K30" s="61"/>
    </row>
    <row r="31" spans="1:11" x14ac:dyDescent="0.2">
      <c r="B31" s="8"/>
      <c r="C31" s="74"/>
      <c r="D31" s="8"/>
      <c r="E31" s="8"/>
      <c r="F31" s="13"/>
      <c r="G31" s="13"/>
      <c r="H31" s="13"/>
      <c r="I31" s="13"/>
      <c r="J31" s="13"/>
      <c r="K31" s="65"/>
    </row>
    <row r="32" spans="1:11" x14ac:dyDescent="0.2">
      <c r="B32" s="8"/>
      <c r="C32" s="74"/>
      <c r="D32" s="8"/>
      <c r="E32" s="8"/>
      <c r="F32" s="13"/>
      <c r="G32" s="13"/>
      <c r="H32" s="13"/>
      <c r="I32" s="13"/>
      <c r="J32" s="13"/>
      <c r="K32" s="61"/>
    </row>
    <row r="33" spans="2:11" x14ac:dyDescent="0.2">
      <c r="B33" s="8"/>
      <c r="C33" s="74"/>
      <c r="D33" s="8"/>
      <c r="E33" s="8"/>
      <c r="F33" s="13"/>
      <c r="G33" s="13"/>
      <c r="H33" s="13"/>
      <c r="I33" s="13"/>
      <c r="J33" s="13"/>
      <c r="K33" s="66"/>
    </row>
    <row r="34" spans="2:11" x14ac:dyDescent="0.2">
      <c r="B34" s="8"/>
      <c r="C34" s="74"/>
      <c r="D34" s="8"/>
      <c r="E34" s="8"/>
      <c r="F34" s="13"/>
      <c r="G34" s="13"/>
      <c r="H34" s="13"/>
      <c r="I34" s="13"/>
      <c r="J34" s="13"/>
      <c r="K34" s="61"/>
    </row>
    <row r="35" spans="2:11" x14ac:dyDescent="0.2">
      <c r="B35" s="8"/>
      <c r="C35" s="74"/>
      <c r="D35" s="8"/>
      <c r="E35" s="8"/>
      <c r="F35" s="13"/>
      <c r="G35" s="13"/>
      <c r="H35" s="13"/>
      <c r="I35" s="13"/>
      <c r="J35" s="13"/>
      <c r="K35" s="61"/>
    </row>
    <row r="36" spans="2:11" x14ac:dyDescent="0.2">
      <c r="B36" s="8"/>
      <c r="C36" s="74"/>
      <c r="D36" s="8"/>
      <c r="E36" s="8"/>
      <c r="F36" s="13"/>
      <c r="G36" s="13"/>
      <c r="H36" s="13"/>
      <c r="I36" s="13"/>
      <c r="J36" s="13"/>
      <c r="K36" s="61"/>
    </row>
    <row r="37" spans="2:11" x14ac:dyDescent="0.2">
      <c r="B37" s="8"/>
      <c r="C37" s="74"/>
      <c r="D37" s="8"/>
      <c r="E37" s="8"/>
      <c r="F37" s="13"/>
      <c r="G37" s="13"/>
      <c r="H37" s="13"/>
      <c r="I37" s="13"/>
      <c r="J37" s="13"/>
      <c r="K37" s="61"/>
    </row>
    <row r="38" spans="2:11" x14ac:dyDescent="0.2">
      <c r="B38" s="8"/>
      <c r="C38" s="74"/>
      <c r="D38" s="8"/>
      <c r="E38" s="8"/>
      <c r="F38" s="13"/>
      <c r="G38" s="13"/>
      <c r="H38" s="13"/>
      <c r="I38" s="13"/>
      <c r="J38" s="13"/>
    </row>
    <row r="39" spans="2:11" x14ac:dyDescent="0.2">
      <c r="B39" s="8"/>
      <c r="C39" s="74"/>
      <c r="D39" s="8"/>
      <c r="E39" s="8"/>
      <c r="F39" s="13"/>
      <c r="G39" s="13"/>
      <c r="H39" s="13"/>
      <c r="I39" s="13"/>
      <c r="J39" s="13"/>
    </row>
    <row r="40" spans="2:11" x14ac:dyDescent="0.2">
      <c r="B40" s="8"/>
      <c r="C40" s="74"/>
      <c r="D40" s="8"/>
      <c r="E40" s="8"/>
      <c r="F40" s="13"/>
      <c r="G40" s="13"/>
      <c r="H40" s="13"/>
      <c r="I40" s="13"/>
      <c r="J40" s="13"/>
      <c r="K40" s="65"/>
    </row>
    <row r="41" spans="2:11" x14ac:dyDescent="0.2">
      <c r="B41" s="8"/>
      <c r="C41" s="74"/>
      <c r="D41" s="8"/>
      <c r="E41" s="8"/>
      <c r="F41" s="13"/>
      <c r="G41" s="13"/>
      <c r="H41" s="13"/>
      <c r="I41" s="13"/>
      <c r="J41" s="13"/>
    </row>
    <row r="42" spans="2:11" x14ac:dyDescent="0.2">
      <c r="B42" s="8"/>
      <c r="C42" s="74"/>
      <c r="D42" s="8"/>
      <c r="E42" s="8"/>
      <c r="F42" s="13"/>
      <c r="G42" s="13"/>
      <c r="H42" s="13"/>
      <c r="I42" s="13"/>
      <c r="J42" s="13"/>
    </row>
    <row r="43" spans="2:11" x14ac:dyDescent="0.2">
      <c r="B43" s="8"/>
      <c r="C43" s="74"/>
      <c r="D43" s="8"/>
      <c r="E43" s="8"/>
      <c r="F43" s="2"/>
      <c r="G43" s="2"/>
      <c r="H43" s="2"/>
      <c r="I43" s="2"/>
      <c r="J43" s="2"/>
    </row>
    <row r="44" spans="2:11" x14ac:dyDescent="0.2">
      <c r="B44" s="8"/>
      <c r="C44" s="74"/>
      <c r="D44" s="8"/>
      <c r="E44" s="8"/>
      <c r="F44" s="13"/>
      <c r="G44" s="13"/>
      <c r="H44" s="13"/>
      <c r="I44" s="13"/>
      <c r="J44" s="13"/>
    </row>
    <row r="45" spans="2:11" x14ac:dyDescent="0.2">
      <c r="B45" s="8"/>
      <c r="C45" s="74"/>
      <c r="D45" s="8"/>
      <c r="E45" s="8"/>
      <c r="F45" s="13"/>
      <c r="G45" s="13"/>
      <c r="H45" s="13"/>
      <c r="I45" s="13"/>
      <c r="J45" s="13"/>
    </row>
    <row r="46" spans="2:11" x14ac:dyDescent="0.2">
      <c r="B46" s="8"/>
      <c r="C46" s="74"/>
      <c r="D46" s="8"/>
      <c r="E46" s="8"/>
      <c r="F46" s="13"/>
      <c r="G46" s="13"/>
      <c r="H46" s="13"/>
      <c r="I46" s="13"/>
      <c r="J46" s="13"/>
    </row>
    <row r="47" spans="2:11" x14ac:dyDescent="0.2">
      <c r="B47" s="8"/>
      <c r="C47" s="74"/>
      <c r="D47" s="8"/>
      <c r="E47" s="8"/>
      <c r="F47" s="13"/>
      <c r="G47" s="13"/>
      <c r="H47" s="13"/>
      <c r="I47" s="13"/>
      <c r="J47" s="13"/>
    </row>
    <row r="48" spans="2:11" x14ac:dyDescent="0.2">
      <c r="B48" s="8"/>
      <c r="C48" s="74"/>
      <c r="D48" s="8"/>
      <c r="E48" s="8"/>
      <c r="F48" s="13"/>
      <c r="G48" s="13"/>
      <c r="H48" s="13"/>
      <c r="I48" s="13"/>
      <c r="J48" s="13"/>
    </row>
    <row r="49" spans="2:10" x14ac:dyDescent="0.2">
      <c r="B49" s="8"/>
      <c r="C49" s="74"/>
      <c r="D49" s="8"/>
      <c r="E49" s="8"/>
      <c r="F49" s="13"/>
      <c r="G49" s="13"/>
      <c r="H49" s="13"/>
      <c r="I49" s="13"/>
      <c r="J49" s="13"/>
    </row>
    <row r="50" spans="2:10" x14ac:dyDescent="0.2">
      <c r="B50" s="8"/>
      <c r="C50" s="74"/>
      <c r="D50" s="8"/>
      <c r="E50" s="8"/>
      <c r="F50" s="13"/>
      <c r="G50" s="13"/>
      <c r="H50" s="13"/>
      <c r="I50" s="13"/>
      <c r="J50" s="13"/>
    </row>
    <row r="51" spans="2:10" x14ac:dyDescent="0.2">
      <c r="B51" s="8"/>
      <c r="C51" s="74"/>
      <c r="D51" s="8"/>
      <c r="E51" s="8"/>
      <c r="F51" s="13"/>
      <c r="G51" s="13"/>
      <c r="H51" s="13"/>
      <c r="I51" s="13"/>
      <c r="J51" s="13"/>
    </row>
    <row r="52" spans="2:10" x14ac:dyDescent="0.2">
      <c r="B52" s="8"/>
      <c r="C52" s="74"/>
      <c r="D52" s="8"/>
      <c r="E52" s="8"/>
      <c r="F52" s="13"/>
      <c r="G52" s="13"/>
      <c r="H52" s="13"/>
      <c r="I52" s="13"/>
      <c r="J52" s="13"/>
    </row>
    <row r="53" spans="2:10" x14ac:dyDescent="0.2">
      <c r="B53" s="8"/>
      <c r="C53" s="74"/>
      <c r="D53" s="8"/>
      <c r="E53" s="8"/>
      <c r="F53" s="13"/>
      <c r="G53" s="13"/>
      <c r="H53" s="13"/>
      <c r="I53" s="13"/>
      <c r="J53" s="13"/>
    </row>
    <row r="54" spans="2:10" x14ac:dyDescent="0.2">
      <c r="B54" s="8"/>
      <c r="C54" s="74"/>
      <c r="D54" s="8"/>
      <c r="E54" s="8"/>
      <c r="F54" s="2"/>
      <c r="G54" s="2"/>
      <c r="H54" s="2"/>
      <c r="I54" s="2"/>
      <c r="J54" s="2"/>
    </row>
    <row r="55" spans="2:10" x14ac:dyDescent="0.2">
      <c r="B55" s="8"/>
      <c r="C55" s="74"/>
      <c r="D55" s="8"/>
      <c r="E55" s="8"/>
      <c r="F55" s="13"/>
      <c r="G55" s="13"/>
      <c r="H55" s="13"/>
      <c r="I55" s="13"/>
      <c r="J55" s="13"/>
    </row>
    <row r="56" spans="2:10" x14ac:dyDescent="0.2">
      <c r="B56" s="8"/>
      <c r="C56" s="74"/>
      <c r="D56" s="8"/>
      <c r="E56" s="8"/>
      <c r="F56" s="13"/>
      <c r="G56" s="13"/>
      <c r="H56" s="13"/>
      <c r="I56" s="13"/>
      <c r="J56" s="13"/>
    </row>
    <row r="57" spans="2:10" x14ac:dyDescent="0.2">
      <c r="B57" s="8"/>
      <c r="C57" s="74"/>
      <c r="D57" s="8"/>
      <c r="E57" s="8"/>
      <c r="F57" s="13"/>
      <c r="G57" s="13"/>
      <c r="H57" s="13"/>
      <c r="I57" s="13"/>
      <c r="J57" s="13"/>
    </row>
    <row r="58" spans="2:10" x14ac:dyDescent="0.2">
      <c r="B58" s="8"/>
      <c r="C58" s="74"/>
      <c r="D58" s="8"/>
      <c r="E58" s="8"/>
      <c r="F58" s="13"/>
      <c r="G58" s="13"/>
      <c r="H58" s="13"/>
      <c r="I58" s="13"/>
      <c r="J58" s="13"/>
    </row>
    <row r="59" spans="2:10" x14ac:dyDescent="0.2">
      <c r="B59" s="8"/>
      <c r="C59" s="74"/>
      <c r="D59" s="8"/>
      <c r="E59" s="8"/>
      <c r="F59" s="13"/>
      <c r="G59" s="13"/>
      <c r="H59" s="13"/>
      <c r="I59" s="13"/>
      <c r="J59" s="13"/>
    </row>
    <row r="60" spans="2:10" x14ac:dyDescent="0.2">
      <c r="B60" s="8"/>
      <c r="C60" s="74"/>
      <c r="D60" s="8"/>
      <c r="E60" s="8"/>
      <c r="F60" s="13"/>
      <c r="G60" s="13"/>
      <c r="H60" s="13"/>
      <c r="I60" s="13"/>
      <c r="J60" s="13"/>
    </row>
    <row r="61" spans="2:10" x14ac:dyDescent="0.2">
      <c r="B61" s="8"/>
      <c r="C61" s="74"/>
      <c r="D61" s="8"/>
      <c r="E61" s="8"/>
      <c r="F61" s="13"/>
      <c r="G61" s="13"/>
      <c r="H61" s="13"/>
      <c r="I61" s="13"/>
      <c r="J61" s="13"/>
    </row>
    <row r="62" spans="2:10" x14ac:dyDescent="0.2">
      <c r="B62" s="8"/>
      <c r="C62" s="74"/>
      <c r="D62" s="8"/>
      <c r="E62" s="8"/>
      <c r="F62" s="13"/>
      <c r="G62" s="13"/>
      <c r="H62" s="13"/>
      <c r="I62" s="13"/>
      <c r="J62" s="13"/>
    </row>
    <row r="63" spans="2:10" x14ac:dyDescent="0.2">
      <c r="B63" s="8"/>
      <c r="C63" s="74"/>
      <c r="D63" s="8"/>
      <c r="E63" s="8"/>
      <c r="F63" s="13"/>
      <c r="G63" s="13"/>
      <c r="H63" s="13"/>
      <c r="I63" s="13"/>
      <c r="J63" s="13"/>
    </row>
    <row r="64" spans="2:10" x14ac:dyDescent="0.2">
      <c r="B64" s="8"/>
      <c r="C64" s="74"/>
      <c r="D64" s="8"/>
      <c r="E64" s="8"/>
      <c r="F64" s="13"/>
      <c r="G64" s="13"/>
      <c r="H64" s="13"/>
      <c r="I64" s="13"/>
      <c r="J64" s="13"/>
    </row>
    <row r="65" spans="2:10" x14ac:dyDescent="0.2">
      <c r="B65" s="8"/>
      <c r="C65" s="74"/>
      <c r="D65" s="8"/>
      <c r="E65" s="8"/>
      <c r="F65" s="13"/>
      <c r="G65" s="13"/>
      <c r="H65" s="13"/>
      <c r="I65" s="13"/>
      <c r="J65" s="13"/>
    </row>
    <row r="66" spans="2:10" x14ac:dyDescent="0.2">
      <c r="B66" s="8"/>
      <c r="C66" s="74"/>
      <c r="D66" s="8"/>
      <c r="E66" s="8"/>
      <c r="F66" s="13"/>
      <c r="G66" s="13"/>
      <c r="H66" s="13"/>
      <c r="I66" s="13"/>
      <c r="J66" s="13"/>
    </row>
    <row r="67" spans="2:10" x14ac:dyDescent="0.2">
      <c r="B67" s="8"/>
      <c r="C67" s="74"/>
      <c r="D67" s="8"/>
      <c r="E67" s="8"/>
      <c r="F67" s="13"/>
      <c r="G67" s="13"/>
      <c r="H67" s="13"/>
      <c r="I67" s="13"/>
      <c r="J67" s="13"/>
    </row>
    <row r="68" spans="2:10" x14ac:dyDescent="0.2">
      <c r="B68" s="8"/>
      <c r="C68" s="74"/>
      <c r="D68" s="8"/>
      <c r="E68" s="8"/>
      <c r="F68" s="13"/>
      <c r="G68" s="13"/>
      <c r="H68" s="13"/>
      <c r="I68" s="13"/>
      <c r="J68" s="13"/>
    </row>
    <row r="69" spans="2:10" x14ac:dyDescent="0.2">
      <c r="B69" s="8"/>
      <c r="C69" s="74"/>
      <c r="D69" s="8"/>
      <c r="E69" s="8"/>
      <c r="F69" s="13"/>
      <c r="G69" s="13"/>
      <c r="H69" s="13"/>
      <c r="I69" s="13"/>
      <c r="J69" s="13"/>
    </row>
    <row r="70" spans="2:10" x14ac:dyDescent="0.2">
      <c r="B70" s="8"/>
      <c r="C70" s="74"/>
      <c r="D70" s="8"/>
      <c r="E70" s="8"/>
      <c r="F70" s="13"/>
      <c r="G70" s="13"/>
      <c r="H70" s="13"/>
      <c r="I70" s="13"/>
      <c r="J70" s="13"/>
    </row>
    <row r="71" spans="2:10" x14ac:dyDescent="0.2">
      <c r="B71" s="8"/>
      <c r="C71" s="74"/>
      <c r="D71" s="8"/>
      <c r="E71" s="8"/>
      <c r="F71" s="13"/>
      <c r="G71" s="13"/>
      <c r="H71" s="13"/>
      <c r="I71" s="13"/>
      <c r="J71" s="13"/>
    </row>
    <row r="72" spans="2:10" x14ac:dyDescent="0.2">
      <c r="B72" s="8"/>
      <c r="C72" s="74"/>
      <c r="D72" s="8"/>
      <c r="E72" s="8"/>
      <c r="F72" s="13"/>
      <c r="G72" s="13"/>
      <c r="H72" s="13"/>
      <c r="I72" s="13"/>
      <c r="J72" s="13"/>
    </row>
    <row r="73" spans="2:10" x14ac:dyDescent="0.2">
      <c r="B73" s="8"/>
      <c r="C73" s="74"/>
      <c r="D73" s="8"/>
      <c r="E73" s="8"/>
      <c r="F73" s="13"/>
      <c r="G73" s="13"/>
      <c r="H73" s="13"/>
      <c r="I73" s="13"/>
      <c r="J73" s="13"/>
    </row>
    <row r="74" spans="2:10" x14ac:dyDescent="0.2">
      <c r="B74" s="8"/>
      <c r="C74" s="74"/>
      <c r="D74" s="8"/>
      <c r="E74" s="8"/>
      <c r="F74" s="13"/>
      <c r="G74" s="13"/>
      <c r="H74" s="13"/>
      <c r="I74" s="13"/>
      <c r="J74" s="13"/>
    </row>
    <row r="75" spans="2:10" x14ac:dyDescent="0.2">
      <c r="B75" s="8"/>
      <c r="C75" s="74"/>
      <c r="D75" s="8"/>
      <c r="E75" s="8"/>
      <c r="F75" s="13"/>
      <c r="G75" s="13"/>
      <c r="H75" s="13"/>
      <c r="I75" s="13"/>
      <c r="J75" s="13"/>
    </row>
    <row r="76" spans="2:10" x14ac:dyDescent="0.2">
      <c r="B76" s="8"/>
      <c r="C76" s="74"/>
      <c r="D76" s="8"/>
      <c r="E76" s="8"/>
      <c r="F76" s="13"/>
      <c r="G76" s="13"/>
      <c r="H76" s="13"/>
      <c r="I76" s="13"/>
      <c r="J76" s="13"/>
    </row>
    <row r="77" spans="2:10" x14ac:dyDescent="0.2">
      <c r="B77" s="8"/>
      <c r="C77" s="74"/>
      <c r="D77" s="8"/>
      <c r="E77" s="8"/>
      <c r="F77" s="13"/>
      <c r="G77" s="13"/>
      <c r="H77" s="13"/>
      <c r="I77" s="13"/>
      <c r="J77" s="13"/>
    </row>
    <row r="78" spans="2:10" x14ac:dyDescent="0.2">
      <c r="B78" s="8"/>
      <c r="C78" s="74"/>
      <c r="D78" s="8"/>
      <c r="E78" s="8"/>
      <c r="F78" s="13"/>
      <c r="G78" s="13"/>
      <c r="H78" s="13"/>
      <c r="I78" s="13"/>
      <c r="J78" s="13"/>
    </row>
    <row r="79" spans="2:10" x14ac:dyDescent="0.2">
      <c r="B79" s="8"/>
      <c r="C79" s="74"/>
      <c r="D79" s="8"/>
      <c r="E79" s="8"/>
      <c r="F79" s="13"/>
      <c r="G79" s="13"/>
      <c r="H79" s="13"/>
      <c r="I79" s="13"/>
      <c r="J79" s="13"/>
    </row>
    <row r="80" spans="2:10" x14ac:dyDescent="0.2">
      <c r="B80" s="8"/>
      <c r="C80" s="74"/>
      <c r="D80" s="8"/>
      <c r="E80" s="8"/>
      <c r="F80" s="13"/>
      <c r="G80" s="13"/>
      <c r="H80" s="13"/>
      <c r="I80" s="13"/>
      <c r="J80" s="13"/>
    </row>
    <row r="81" spans="2:10" x14ac:dyDescent="0.2">
      <c r="B81" s="8"/>
      <c r="C81" s="74"/>
      <c r="D81" s="8"/>
      <c r="E81" s="8"/>
      <c r="F81" s="13"/>
      <c r="G81" s="13"/>
      <c r="H81" s="13"/>
      <c r="I81" s="13"/>
      <c r="J81" s="13"/>
    </row>
    <row r="82" spans="2:10" x14ac:dyDescent="0.2">
      <c r="B82" s="8"/>
      <c r="C82" s="74"/>
      <c r="D82" s="63"/>
      <c r="E82" s="63"/>
      <c r="F82" s="2"/>
      <c r="G82" s="2"/>
      <c r="H82" s="2"/>
      <c r="I82" s="2"/>
      <c r="J82" s="2"/>
    </row>
    <row r="83" spans="2:10" x14ac:dyDescent="0.2">
      <c r="B83" s="8"/>
      <c r="C83" s="74"/>
      <c r="D83" s="8"/>
      <c r="E83" s="8"/>
      <c r="F83" s="13"/>
      <c r="G83" s="13"/>
      <c r="H83" s="13"/>
      <c r="I83" s="13"/>
      <c r="J83" s="13"/>
    </row>
    <row r="84" spans="2:10" x14ac:dyDescent="0.2">
      <c r="B84" s="8"/>
      <c r="C84" s="74"/>
      <c r="D84" s="8"/>
      <c r="E84" s="8"/>
      <c r="F84" s="13"/>
      <c r="G84" s="13"/>
      <c r="H84" s="13"/>
      <c r="I84" s="13"/>
      <c r="J84" s="13"/>
    </row>
    <row r="85" spans="2:10" x14ac:dyDescent="0.2">
      <c r="B85" s="8"/>
      <c r="C85" s="74"/>
      <c r="D85" s="8"/>
      <c r="E85" s="8"/>
      <c r="F85" s="13"/>
      <c r="G85" s="13"/>
      <c r="H85" s="13"/>
      <c r="I85" s="13"/>
      <c r="J85" s="13"/>
    </row>
    <row r="86" spans="2:10" x14ac:dyDescent="0.2">
      <c r="B86" s="8"/>
      <c r="C86" s="74"/>
      <c r="D86" s="8"/>
      <c r="E86" s="8"/>
      <c r="F86" s="13"/>
      <c r="G86" s="13"/>
      <c r="H86" s="13"/>
      <c r="I86" s="13"/>
      <c r="J86" s="13"/>
    </row>
    <row r="87" spans="2:10" x14ac:dyDescent="0.2">
      <c r="B87" s="8"/>
      <c r="C87" s="74"/>
      <c r="D87" s="8"/>
      <c r="E87" s="8"/>
      <c r="F87" s="13"/>
      <c r="G87" s="13"/>
      <c r="H87" s="13"/>
      <c r="I87" s="13"/>
      <c r="J87" s="13"/>
    </row>
    <row r="88" spans="2:10" x14ac:dyDescent="0.2">
      <c r="B88" s="8"/>
      <c r="C88" s="74"/>
      <c r="D88" s="8"/>
      <c r="E88" s="8"/>
      <c r="F88" s="13"/>
      <c r="G88" s="13"/>
      <c r="H88" s="13"/>
      <c r="I88" s="13"/>
      <c r="J88" s="13"/>
    </row>
    <row r="89" spans="2:10" x14ac:dyDescent="0.2">
      <c r="B89" s="8"/>
      <c r="C89" s="74"/>
      <c r="D89" s="8"/>
      <c r="E89" s="8"/>
      <c r="F89" s="13"/>
      <c r="G89" s="13"/>
      <c r="H89" s="13"/>
      <c r="I89" s="13"/>
      <c r="J89" s="13"/>
    </row>
    <row r="90" spans="2:10" x14ac:dyDescent="0.2">
      <c r="B90" s="8"/>
      <c r="C90" s="74"/>
      <c r="D90" s="8"/>
      <c r="E90" s="8"/>
      <c r="F90" s="13"/>
      <c r="G90" s="13"/>
      <c r="H90" s="13"/>
      <c r="I90" s="13"/>
      <c r="J90" s="13"/>
    </row>
    <row r="91" spans="2:10" x14ac:dyDescent="0.2">
      <c r="B91" s="8"/>
      <c r="C91" s="74"/>
      <c r="D91" s="8"/>
      <c r="E91" s="8"/>
      <c r="F91" s="13"/>
      <c r="G91" s="13"/>
      <c r="H91" s="13"/>
      <c r="I91" s="13"/>
      <c r="J91" s="13"/>
    </row>
    <row r="92" spans="2:10" x14ac:dyDescent="0.2">
      <c r="B92" s="8"/>
      <c r="C92" s="74"/>
      <c r="D92" s="63"/>
      <c r="E92" s="63"/>
      <c r="F92" s="2"/>
      <c r="G92" s="2"/>
      <c r="H92" s="2"/>
      <c r="I92" s="2"/>
      <c r="J92" s="2"/>
    </row>
    <row r="93" spans="2:10" x14ac:dyDescent="0.2">
      <c r="B93" s="8"/>
      <c r="C93" s="74"/>
      <c r="D93" s="8"/>
      <c r="E93" s="8"/>
      <c r="F93" s="13"/>
      <c r="G93" s="13"/>
      <c r="H93" s="13"/>
      <c r="I93" s="13"/>
      <c r="J93" s="13"/>
    </row>
    <row r="94" spans="2:10" x14ac:dyDescent="0.2">
      <c r="B94" s="8"/>
      <c r="C94" s="74"/>
      <c r="D94" s="8"/>
      <c r="E94" s="8"/>
      <c r="F94" s="13"/>
      <c r="G94" s="13"/>
      <c r="H94" s="13"/>
      <c r="I94" s="13"/>
      <c r="J94" s="13"/>
    </row>
    <row r="95" spans="2:10" x14ac:dyDescent="0.2">
      <c r="B95" s="8"/>
      <c r="C95" s="74"/>
      <c r="D95" s="8"/>
      <c r="E95" s="8"/>
      <c r="F95" s="13"/>
      <c r="G95" s="13"/>
      <c r="H95" s="13"/>
      <c r="I95" s="13"/>
      <c r="J95" s="13"/>
    </row>
    <row r="96" spans="2:10" x14ac:dyDescent="0.2">
      <c r="B96" s="8"/>
      <c r="C96" s="74"/>
      <c r="D96" s="8"/>
      <c r="E96" s="8"/>
      <c r="F96" s="13"/>
      <c r="G96" s="13"/>
      <c r="H96" s="13"/>
      <c r="I96" s="13"/>
      <c r="J96" s="13"/>
    </row>
    <row r="97" spans="2:10" x14ac:dyDescent="0.2">
      <c r="B97" s="8"/>
      <c r="C97" s="74"/>
      <c r="D97" s="8"/>
      <c r="E97" s="8"/>
      <c r="F97" s="13"/>
      <c r="G97" s="13"/>
      <c r="H97" s="13"/>
      <c r="I97" s="13"/>
      <c r="J97" s="13"/>
    </row>
    <row r="98" spans="2:10" x14ac:dyDescent="0.2">
      <c r="B98" s="8"/>
      <c r="C98" s="74"/>
      <c r="D98" s="8"/>
      <c r="E98" s="8"/>
      <c r="F98" s="13"/>
      <c r="G98" s="13"/>
      <c r="H98" s="13"/>
      <c r="I98" s="13"/>
      <c r="J98" s="13"/>
    </row>
    <row r="99" spans="2:10" x14ac:dyDescent="0.2">
      <c r="B99" s="8"/>
      <c r="C99" s="74"/>
      <c r="D99" s="8"/>
      <c r="E99" s="8"/>
      <c r="F99" s="13"/>
      <c r="G99" s="13"/>
      <c r="H99" s="13"/>
      <c r="I99" s="13"/>
      <c r="J99" s="13"/>
    </row>
    <row r="100" spans="2:10" x14ac:dyDescent="0.2">
      <c r="B100" s="8"/>
      <c r="C100" s="74"/>
      <c r="D100" s="8"/>
      <c r="E100" s="8"/>
      <c r="F100" s="13"/>
      <c r="G100" s="13"/>
      <c r="H100" s="13"/>
      <c r="I100" s="13"/>
      <c r="J100" s="13"/>
    </row>
    <row r="101" spans="2:10" x14ac:dyDescent="0.2">
      <c r="B101" s="8"/>
      <c r="C101" s="74"/>
      <c r="D101" s="8"/>
      <c r="E101" s="8"/>
      <c r="F101" s="13"/>
      <c r="G101" s="13"/>
      <c r="H101" s="13"/>
      <c r="I101" s="13"/>
      <c r="J101" s="13"/>
    </row>
    <row r="102" spans="2:10" x14ac:dyDescent="0.2">
      <c r="B102" s="8"/>
      <c r="C102" s="74"/>
      <c r="D102" s="8"/>
      <c r="E102" s="8"/>
      <c r="F102" s="13"/>
      <c r="G102" s="13"/>
      <c r="H102" s="13"/>
      <c r="I102" s="13"/>
      <c r="J102" s="13"/>
    </row>
    <row r="103" spans="2:10" x14ac:dyDescent="0.2">
      <c r="B103" s="8"/>
      <c r="C103" s="74"/>
      <c r="D103" s="8"/>
      <c r="E103" s="8"/>
      <c r="F103" s="13"/>
      <c r="G103" s="13"/>
      <c r="H103" s="13"/>
      <c r="I103" s="13"/>
      <c r="J103" s="13"/>
    </row>
    <row r="104" spans="2:10" x14ac:dyDescent="0.2">
      <c r="B104" s="8"/>
      <c r="C104" s="74"/>
      <c r="D104" s="8"/>
      <c r="E104" s="8"/>
      <c r="F104" s="2"/>
      <c r="G104" s="2"/>
      <c r="H104" s="2"/>
      <c r="I104" s="2"/>
      <c r="J104" s="2"/>
    </row>
    <row r="105" spans="2:10" x14ac:dyDescent="0.2">
      <c r="B105" s="8"/>
      <c r="C105" s="74"/>
      <c r="D105" s="8"/>
      <c r="E105" s="8"/>
      <c r="F105" s="13"/>
      <c r="G105" s="13"/>
      <c r="H105" s="13"/>
      <c r="I105" s="13"/>
      <c r="J105" s="13"/>
    </row>
    <row r="106" spans="2:10" x14ac:dyDescent="0.2">
      <c r="B106" s="8"/>
      <c r="C106" s="74"/>
      <c r="D106" s="8"/>
      <c r="E106" s="8"/>
      <c r="F106" s="13"/>
      <c r="G106" s="13"/>
      <c r="H106" s="13"/>
      <c r="I106" s="13"/>
      <c r="J106" s="13"/>
    </row>
    <row r="107" spans="2:10" x14ac:dyDescent="0.2">
      <c r="B107" s="8"/>
      <c r="C107" s="74"/>
      <c r="D107" s="8"/>
      <c r="E107" s="8"/>
      <c r="F107" s="13"/>
      <c r="G107" s="13"/>
      <c r="H107" s="13"/>
      <c r="I107" s="13"/>
      <c r="J107" s="13"/>
    </row>
    <row r="108" spans="2:10" x14ac:dyDescent="0.2">
      <c r="B108" s="8"/>
      <c r="C108" s="74"/>
      <c r="D108" s="8"/>
      <c r="E108" s="8"/>
      <c r="F108" s="13"/>
      <c r="G108" s="13"/>
      <c r="H108" s="13"/>
      <c r="I108" s="13"/>
      <c r="J108" s="13"/>
    </row>
    <row r="109" spans="2:10" x14ac:dyDescent="0.2">
      <c r="B109" s="8"/>
      <c r="C109" s="74"/>
      <c r="D109" s="8"/>
      <c r="E109" s="8"/>
      <c r="F109" s="13"/>
      <c r="G109" s="13"/>
      <c r="H109" s="13"/>
      <c r="I109" s="13"/>
      <c r="J109" s="13"/>
    </row>
    <row r="110" spans="2:10" x14ac:dyDescent="0.2">
      <c r="B110" s="8"/>
      <c r="C110" s="74"/>
      <c r="D110" s="8"/>
      <c r="E110" s="8"/>
      <c r="F110" s="13"/>
      <c r="G110" s="13"/>
      <c r="H110" s="13"/>
      <c r="I110" s="13"/>
      <c r="J110" s="13"/>
    </row>
    <row r="111" spans="2:10" x14ac:dyDescent="0.2">
      <c r="B111" s="8"/>
      <c r="C111" s="74"/>
      <c r="D111" s="8"/>
      <c r="E111" s="8"/>
      <c r="F111" s="13"/>
      <c r="G111" s="13"/>
      <c r="H111" s="13"/>
      <c r="I111" s="13"/>
      <c r="J111" s="13"/>
    </row>
    <row r="112" spans="2:10" x14ac:dyDescent="0.2">
      <c r="B112" s="8"/>
      <c r="C112" s="74"/>
      <c r="D112" s="8"/>
      <c r="E112" s="8"/>
      <c r="F112" s="13"/>
      <c r="G112" s="13"/>
      <c r="H112" s="13"/>
      <c r="I112" s="13"/>
      <c r="J112" s="13"/>
    </row>
    <row r="113" spans="2:10" x14ac:dyDescent="0.2">
      <c r="B113" s="8"/>
      <c r="C113" s="74"/>
      <c r="D113" s="8"/>
      <c r="E113" s="8"/>
      <c r="F113" s="13"/>
      <c r="G113" s="13"/>
      <c r="H113" s="13"/>
      <c r="I113" s="13"/>
      <c r="J113" s="13"/>
    </row>
    <row r="114" spans="2:10" x14ac:dyDescent="0.2">
      <c r="B114" s="8"/>
      <c r="C114" s="74"/>
      <c r="D114" s="8"/>
      <c r="E114" s="8"/>
      <c r="F114" s="13"/>
      <c r="G114" s="13"/>
      <c r="H114" s="13"/>
      <c r="I114" s="13"/>
      <c r="J114" s="13"/>
    </row>
    <row r="115" spans="2:10" x14ac:dyDescent="0.2">
      <c r="B115" s="8"/>
      <c r="C115" s="74"/>
      <c r="D115" s="8"/>
      <c r="E115" s="8"/>
      <c r="F115" s="13"/>
      <c r="G115" s="13"/>
      <c r="H115" s="13"/>
      <c r="I115" s="13"/>
      <c r="J115" s="13"/>
    </row>
    <row r="116" spans="2:10" x14ac:dyDescent="0.2">
      <c r="B116" s="8"/>
      <c r="C116" s="74"/>
      <c r="D116" s="8"/>
      <c r="E116" s="8"/>
      <c r="F116" s="13"/>
      <c r="G116" s="13"/>
      <c r="H116" s="13"/>
      <c r="I116" s="13"/>
      <c r="J116" s="13"/>
    </row>
    <row r="117" spans="2:10" x14ac:dyDescent="0.2">
      <c r="B117" s="8"/>
      <c r="C117" s="74"/>
      <c r="D117" s="8"/>
      <c r="E117" s="8"/>
      <c r="F117" s="13"/>
      <c r="G117" s="13"/>
      <c r="H117" s="13"/>
      <c r="I117" s="13"/>
      <c r="J117" s="13"/>
    </row>
    <row r="118" spans="2:10" x14ac:dyDescent="0.2">
      <c r="B118" s="8"/>
      <c r="C118" s="74"/>
      <c r="D118" s="8"/>
      <c r="E118" s="8"/>
      <c r="F118" s="13"/>
      <c r="G118" s="13"/>
      <c r="H118" s="13"/>
      <c r="I118" s="13"/>
      <c r="J118" s="13"/>
    </row>
    <row r="119" spans="2:10" x14ac:dyDescent="0.2">
      <c r="B119" s="8"/>
      <c r="C119" s="74"/>
      <c r="D119" s="8"/>
      <c r="E119" s="8"/>
      <c r="F119" s="13"/>
      <c r="G119" s="13"/>
      <c r="H119" s="13"/>
      <c r="I119" s="13"/>
      <c r="J119" s="13"/>
    </row>
    <row r="120" spans="2:10" x14ac:dyDescent="0.2">
      <c r="B120" s="8"/>
      <c r="C120" s="74"/>
      <c r="D120" s="8"/>
      <c r="E120" s="8"/>
      <c r="F120" s="13"/>
      <c r="G120" s="13"/>
      <c r="H120" s="13"/>
      <c r="I120" s="13"/>
      <c r="J120" s="13"/>
    </row>
    <row r="121" spans="2:10" x14ac:dyDescent="0.2">
      <c r="B121" s="8"/>
      <c r="C121" s="74"/>
      <c r="D121" s="8"/>
      <c r="E121" s="8"/>
      <c r="F121" s="13"/>
      <c r="G121" s="13"/>
      <c r="H121" s="13"/>
      <c r="I121" s="13"/>
      <c r="J121" s="13"/>
    </row>
    <row r="122" spans="2:10" x14ac:dyDescent="0.2">
      <c r="B122" s="8"/>
      <c r="C122" s="74"/>
      <c r="D122" s="8"/>
      <c r="E122" s="8"/>
      <c r="F122" s="13"/>
      <c r="G122" s="13"/>
      <c r="H122" s="13"/>
      <c r="I122" s="13"/>
      <c r="J122" s="13"/>
    </row>
    <row r="123" spans="2:10" x14ac:dyDescent="0.2">
      <c r="B123" s="8"/>
      <c r="C123" s="74"/>
      <c r="D123" s="8"/>
      <c r="E123" s="8"/>
      <c r="F123" s="13"/>
      <c r="G123" s="13"/>
      <c r="H123" s="13"/>
      <c r="I123" s="13"/>
      <c r="J123" s="13"/>
    </row>
    <row r="124" spans="2:10" x14ac:dyDescent="0.2">
      <c r="B124" s="8"/>
      <c r="C124" s="74"/>
      <c r="D124" s="8"/>
      <c r="E124" s="8"/>
      <c r="F124" s="13"/>
      <c r="G124" s="13"/>
      <c r="H124" s="13"/>
      <c r="I124" s="13"/>
      <c r="J124" s="13"/>
    </row>
    <row r="125" spans="2:10" x14ac:dyDescent="0.2">
      <c r="B125" s="8"/>
      <c r="C125" s="74"/>
      <c r="D125" s="8"/>
      <c r="E125" s="8"/>
      <c r="F125" s="13"/>
      <c r="G125" s="13"/>
      <c r="H125" s="13"/>
      <c r="I125" s="13"/>
      <c r="J125" s="13"/>
    </row>
    <row r="126" spans="2:10" x14ac:dyDescent="0.2">
      <c r="B126" s="8"/>
      <c r="C126" s="74"/>
      <c r="D126" s="8"/>
      <c r="E126" s="8"/>
      <c r="F126" s="13"/>
      <c r="G126" s="13"/>
      <c r="H126" s="13"/>
      <c r="I126" s="13"/>
      <c r="J126" s="13"/>
    </row>
    <row r="127" spans="2:10" x14ac:dyDescent="0.2">
      <c r="B127" s="8"/>
      <c r="C127" s="74"/>
      <c r="D127" s="8"/>
      <c r="E127" s="8"/>
      <c r="F127" s="13"/>
      <c r="G127" s="13"/>
      <c r="H127" s="13"/>
      <c r="I127" s="13"/>
      <c r="J127" s="13"/>
    </row>
    <row r="128" spans="2:10" x14ac:dyDescent="0.2">
      <c r="B128" s="8"/>
      <c r="C128" s="74"/>
      <c r="D128" s="8"/>
      <c r="E128" s="8"/>
      <c r="F128" s="13"/>
      <c r="G128" s="13"/>
      <c r="H128" s="13"/>
      <c r="I128" s="13"/>
      <c r="J128" s="13"/>
    </row>
    <row r="129" spans="2:10" x14ac:dyDescent="0.2">
      <c r="B129" s="8"/>
      <c r="C129" s="74"/>
      <c r="D129" s="8"/>
      <c r="E129" s="8"/>
      <c r="F129" s="13"/>
      <c r="G129" s="13"/>
      <c r="H129" s="13"/>
      <c r="I129" s="13"/>
      <c r="J129" s="13"/>
    </row>
    <row r="130" spans="2:10" x14ac:dyDescent="0.2">
      <c r="B130" s="8"/>
      <c r="C130" s="74"/>
      <c r="D130" s="8"/>
      <c r="E130" s="8"/>
      <c r="F130" s="13"/>
      <c r="G130" s="13"/>
      <c r="H130" s="13"/>
      <c r="I130" s="13"/>
      <c r="J130" s="13"/>
    </row>
    <row r="131" spans="2:10" x14ac:dyDescent="0.2">
      <c r="B131" s="8"/>
      <c r="C131" s="74"/>
      <c r="D131" s="8"/>
      <c r="E131" s="8"/>
      <c r="F131" s="13"/>
      <c r="G131" s="13"/>
      <c r="H131" s="13"/>
      <c r="I131" s="13"/>
      <c r="J131" s="13"/>
    </row>
    <row r="132" spans="2:10" x14ac:dyDescent="0.2">
      <c r="B132" s="8"/>
      <c r="C132" s="74"/>
      <c r="D132" s="8"/>
      <c r="E132" s="8"/>
      <c r="F132" s="13"/>
      <c r="G132" s="13"/>
      <c r="H132" s="13"/>
      <c r="I132" s="13"/>
      <c r="J132" s="13"/>
    </row>
    <row r="133" spans="2:10" x14ac:dyDescent="0.2">
      <c r="B133" s="8"/>
      <c r="C133" s="74"/>
      <c r="D133" s="8"/>
      <c r="E133" s="8"/>
      <c r="F133" s="13"/>
      <c r="G133" s="13"/>
      <c r="H133" s="13"/>
      <c r="I133" s="13"/>
      <c r="J133" s="13"/>
    </row>
    <row r="134" spans="2:10" x14ac:dyDescent="0.2">
      <c r="B134" s="8"/>
      <c r="C134" s="74"/>
      <c r="D134" s="8"/>
      <c r="E134" s="8"/>
      <c r="F134" s="9"/>
      <c r="G134" s="9"/>
      <c r="H134" s="9"/>
      <c r="I134" s="9"/>
      <c r="J134" s="9"/>
    </row>
    <row r="135" spans="2:10" x14ac:dyDescent="0.2">
      <c r="B135" s="8"/>
      <c r="C135" s="74"/>
      <c r="D135" s="8"/>
      <c r="E135" s="8"/>
      <c r="F135" s="13"/>
      <c r="G135" s="13"/>
      <c r="H135" s="13"/>
      <c r="I135" s="13"/>
      <c r="J135" s="13"/>
    </row>
    <row r="136" spans="2:10" x14ac:dyDescent="0.2">
      <c r="B136" s="8"/>
      <c r="C136" s="74"/>
      <c r="D136" s="8"/>
      <c r="E136" s="8"/>
      <c r="F136" s="13"/>
      <c r="G136" s="13"/>
      <c r="H136" s="13"/>
      <c r="I136" s="13"/>
      <c r="J136" s="13"/>
    </row>
    <row r="137" spans="2:10" x14ac:dyDescent="0.2">
      <c r="B137" s="8"/>
      <c r="C137" s="74"/>
      <c r="D137" s="8"/>
      <c r="E137" s="8"/>
      <c r="F137" s="13"/>
      <c r="G137" s="13"/>
      <c r="H137" s="13"/>
      <c r="I137" s="13"/>
      <c r="J137" s="13"/>
    </row>
    <row r="138" spans="2:10" x14ac:dyDescent="0.2">
      <c r="B138" s="8"/>
      <c r="C138" s="74"/>
      <c r="D138" s="63"/>
      <c r="E138" s="63"/>
      <c r="F138" s="2"/>
      <c r="G138" s="2"/>
      <c r="H138" s="2"/>
      <c r="I138" s="2"/>
      <c r="J138" s="2"/>
    </row>
    <row r="139" spans="2:10" x14ac:dyDescent="0.2">
      <c r="B139" s="8"/>
      <c r="C139" s="74"/>
      <c r="D139" s="63"/>
      <c r="E139" s="63"/>
      <c r="F139" s="13"/>
      <c r="G139" s="13"/>
      <c r="H139" s="13"/>
      <c r="I139" s="13"/>
      <c r="J139" s="13"/>
    </row>
    <row r="140" spans="2:10" x14ac:dyDescent="0.2">
      <c r="B140" s="8"/>
      <c r="C140" s="74"/>
      <c r="D140" s="8"/>
      <c r="E140" s="8"/>
      <c r="F140" s="13"/>
      <c r="G140" s="13"/>
      <c r="H140" s="13"/>
      <c r="I140" s="13"/>
      <c r="J140" s="13"/>
    </row>
    <row r="141" spans="2:10" x14ac:dyDescent="0.2">
      <c r="B141" s="8"/>
      <c r="C141" s="74"/>
      <c r="D141" s="8"/>
      <c r="E141" s="8"/>
      <c r="F141" s="13"/>
      <c r="G141" s="13"/>
      <c r="H141" s="13"/>
      <c r="I141" s="13"/>
      <c r="J141" s="13"/>
    </row>
    <row r="142" spans="2:10" x14ac:dyDescent="0.2">
      <c r="B142" s="8"/>
      <c r="C142" s="74"/>
      <c r="D142" s="8"/>
      <c r="E142" s="8"/>
      <c r="F142" s="13"/>
      <c r="G142" s="13"/>
      <c r="H142" s="13"/>
      <c r="I142" s="13"/>
      <c r="J142" s="13"/>
    </row>
    <row r="143" spans="2:10" x14ac:dyDescent="0.2">
      <c r="B143" s="8"/>
      <c r="C143" s="74"/>
      <c r="D143" s="8"/>
      <c r="E143" s="8"/>
      <c r="F143" s="13"/>
      <c r="G143" s="13"/>
      <c r="H143" s="13"/>
      <c r="I143" s="13"/>
      <c r="J143" s="13"/>
    </row>
    <row r="144" spans="2:10" x14ac:dyDescent="0.2">
      <c r="B144" s="8"/>
      <c r="C144" s="74"/>
      <c r="D144" s="8"/>
      <c r="E144" s="8"/>
      <c r="F144" s="13"/>
      <c r="G144" s="13"/>
      <c r="H144" s="13"/>
      <c r="I144" s="13"/>
      <c r="J144" s="13"/>
    </row>
    <row r="145" spans="2:10" x14ac:dyDescent="0.2">
      <c r="B145" s="8"/>
      <c r="C145" s="74"/>
      <c r="D145" s="8"/>
      <c r="E145" s="8"/>
      <c r="F145" s="13"/>
      <c r="G145" s="13"/>
      <c r="H145" s="13"/>
      <c r="I145" s="13"/>
      <c r="J145" s="13"/>
    </row>
    <row r="146" spans="2:10" x14ac:dyDescent="0.2">
      <c r="B146" s="8"/>
      <c r="C146" s="74"/>
      <c r="D146" s="8"/>
      <c r="E146" s="8"/>
      <c r="F146" s="13"/>
      <c r="G146" s="13"/>
      <c r="H146" s="13"/>
      <c r="I146" s="13"/>
      <c r="J146" s="13"/>
    </row>
    <row r="147" spans="2:10" x14ac:dyDescent="0.2">
      <c r="B147" s="8"/>
      <c r="C147" s="74"/>
      <c r="D147" s="8"/>
      <c r="E147" s="8"/>
      <c r="F147" s="13"/>
      <c r="G147" s="13"/>
      <c r="H147" s="13"/>
      <c r="I147" s="13"/>
      <c r="J147" s="13"/>
    </row>
    <row r="148" spans="2:10" x14ac:dyDescent="0.2">
      <c r="B148" s="8"/>
      <c r="C148" s="74"/>
      <c r="D148" s="8"/>
      <c r="E148" s="8"/>
      <c r="F148" s="13"/>
      <c r="G148" s="13"/>
      <c r="H148" s="13"/>
      <c r="I148" s="13"/>
      <c r="J148" s="13"/>
    </row>
    <row r="149" spans="2:10" x14ac:dyDescent="0.2">
      <c r="B149" s="8"/>
      <c r="C149" s="74"/>
      <c r="D149" s="8"/>
      <c r="E149" s="8"/>
      <c r="F149" s="13"/>
      <c r="G149" s="13"/>
      <c r="H149" s="13"/>
      <c r="I149" s="13"/>
      <c r="J149" s="13"/>
    </row>
    <row r="150" spans="2:10" x14ac:dyDescent="0.2">
      <c r="B150" s="8"/>
      <c r="C150" s="74"/>
      <c r="D150" s="8"/>
      <c r="E150" s="8"/>
      <c r="F150" s="13"/>
      <c r="G150" s="13"/>
      <c r="H150" s="13"/>
      <c r="I150" s="13"/>
      <c r="J150" s="13"/>
    </row>
    <row r="151" spans="2:10" x14ac:dyDescent="0.2">
      <c r="B151" s="8"/>
      <c r="C151" s="74"/>
      <c r="D151" s="63"/>
      <c r="E151" s="63"/>
      <c r="F151" s="2"/>
      <c r="G151" s="2"/>
      <c r="H151" s="2"/>
      <c r="I151" s="2"/>
      <c r="J151" s="2"/>
    </row>
    <row r="152" spans="2:10" x14ac:dyDescent="0.2">
      <c r="B152" s="8"/>
      <c r="C152" s="74"/>
      <c r="D152" s="8"/>
      <c r="E152" s="8"/>
      <c r="F152" s="13"/>
      <c r="G152" s="13"/>
      <c r="H152" s="13"/>
      <c r="I152" s="13"/>
      <c r="J152" s="13"/>
    </row>
    <row r="153" spans="2:10" x14ac:dyDescent="0.2">
      <c r="B153" s="8"/>
      <c r="C153" s="74"/>
      <c r="D153" s="8"/>
      <c r="E153" s="8"/>
      <c r="F153" s="13"/>
      <c r="G153" s="13"/>
      <c r="H153" s="13"/>
      <c r="I153" s="13"/>
      <c r="J153" s="13"/>
    </row>
    <row r="154" spans="2:10" x14ac:dyDescent="0.2">
      <c r="B154" s="8"/>
      <c r="C154" s="74"/>
      <c r="D154" s="8"/>
      <c r="E154" s="8"/>
      <c r="F154" s="13"/>
      <c r="G154" s="13"/>
      <c r="H154" s="13"/>
      <c r="I154" s="13"/>
      <c r="J154" s="13"/>
    </row>
    <row r="155" spans="2:10" x14ac:dyDescent="0.2">
      <c r="B155" s="8"/>
      <c r="C155" s="74"/>
      <c r="D155" s="8"/>
      <c r="E155" s="8"/>
      <c r="F155" s="13"/>
      <c r="G155" s="13"/>
      <c r="H155" s="13"/>
      <c r="I155" s="13"/>
      <c r="J155" s="13"/>
    </row>
    <row r="156" spans="2:10" x14ac:dyDescent="0.2">
      <c r="B156" s="8"/>
      <c r="C156" s="74"/>
      <c r="D156" s="8"/>
      <c r="E156" s="8"/>
      <c r="F156" s="2"/>
      <c r="G156" s="2"/>
      <c r="H156" s="2"/>
      <c r="I156" s="2"/>
      <c r="J156" s="2"/>
    </row>
    <row r="157" spans="2:10" x14ac:dyDescent="0.2">
      <c r="B157" s="8"/>
      <c r="C157" s="74"/>
      <c r="D157" s="8"/>
      <c r="E157" s="8"/>
      <c r="F157" s="13"/>
      <c r="G157" s="13"/>
      <c r="H157" s="13"/>
      <c r="I157" s="13"/>
      <c r="J157" s="13"/>
    </row>
    <row r="158" spans="2:10" x14ac:dyDescent="0.2">
      <c r="B158" s="8"/>
      <c r="C158" s="74"/>
      <c r="D158" s="8"/>
      <c r="E158" s="8"/>
      <c r="F158" s="13"/>
      <c r="G158" s="13"/>
      <c r="H158" s="13"/>
      <c r="I158" s="13"/>
      <c r="J158" s="13"/>
    </row>
    <row r="159" spans="2:10" x14ac:dyDescent="0.2">
      <c r="B159" s="8"/>
      <c r="C159" s="74"/>
      <c r="D159" s="8"/>
      <c r="E159" s="8"/>
      <c r="F159" s="13"/>
      <c r="G159" s="13"/>
      <c r="H159" s="13"/>
      <c r="I159" s="13"/>
      <c r="J159" s="13"/>
    </row>
    <row r="160" spans="2:10" x14ac:dyDescent="0.2">
      <c r="B160" s="8"/>
      <c r="C160" s="74"/>
      <c r="D160" s="8"/>
      <c r="E160" s="8"/>
      <c r="F160" s="13"/>
      <c r="G160" s="13"/>
      <c r="H160" s="13"/>
      <c r="I160" s="13"/>
      <c r="J160" s="13"/>
    </row>
    <row r="161" spans="2:10" x14ac:dyDescent="0.2">
      <c r="B161" s="8"/>
      <c r="C161" s="74"/>
      <c r="D161" s="8"/>
      <c r="E161" s="8"/>
      <c r="F161" s="2"/>
      <c r="G161" s="2"/>
      <c r="H161" s="2"/>
      <c r="I161" s="2"/>
      <c r="J161" s="2"/>
    </row>
    <row r="162" spans="2:10" x14ac:dyDescent="0.2">
      <c r="B162" s="8"/>
      <c r="C162" s="74"/>
      <c r="D162" s="8"/>
      <c r="E162" s="8"/>
      <c r="F162" s="13"/>
      <c r="G162" s="13"/>
      <c r="H162" s="13"/>
      <c r="I162" s="13"/>
      <c r="J162" s="13"/>
    </row>
    <row r="163" spans="2:10" x14ac:dyDescent="0.2">
      <c r="B163" s="8"/>
      <c r="C163" s="74"/>
      <c r="D163" s="63"/>
      <c r="E163" s="63"/>
      <c r="F163" s="2"/>
      <c r="G163" s="2"/>
      <c r="H163" s="2"/>
      <c r="I163" s="2"/>
      <c r="J163" s="2"/>
    </row>
    <row r="164" spans="2:10" x14ac:dyDescent="0.2">
      <c r="B164" s="8"/>
      <c r="C164" s="74"/>
      <c r="D164" s="8"/>
      <c r="E164" s="8"/>
      <c r="F164" s="13"/>
      <c r="G164" s="13"/>
      <c r="H164" s="13"/>
      <c r="I164" s="13"/>
      <c r="J164" s="13"/>
    </row>
    <row r="165" spans="2:10" x14ac:dyDescent="0.2">
      <c r="B165" s="8"/>
      <c r="C165" s="74"/>
      <c r="D165" s="8"/>
      <c r="E165" s="8"/>
      <c r="F165" s="13"/>
      <c r="G165" s="13"/>
      <c r="H165" s="13"/>
      <c r="I165" s="13"/>
      <c r="J165" s="13"/>
    </row>
    <row r="166" spans="2:10" x14ac:dyDescent="0.2">
      <c r="B166" s="8"/>
      <c r="C166" s="74"/>
      <c r="D166" s="8"/>
      <c r="E166" s="8"/>
      <c r="F166" s="13"/>
      <c r="G166" s="13"/>
      <c r="H166" s="13"/>
      <c r="I166" s="13"/>
      <c r="J166" s="13"/>
    </row>
    <row r="167" spans="2:10" x14ac:dyDescent="0.2">
      <c r="B167" s="8"/>
      <c r="C167" s="74"/>
      <c r="D167" s="8"/>
      <c r="E167" s="8"/>
      <c r="F167" s="13"/>
      <c r="G167" s="13"/>
      <c r="H167" s="13"/>
      <c r="I167" s="13"/>
      <c r="J167" s="13"/>
    </row>
    <row r="168" spans="2:10" x14ac:dyDescent="0.2">
      <c r="B168" s="8"/>
      <c r="C168" s="74"/>
      <c r="D168" s="8"/>
      <c r="E168" s="8"/>
      <c r="F168" s="13"/>
      <c r="G168" s="13"/>
      <c r="H168" s="13"/>
      <c r="I168" s="13"/>
      <c r="J168" s="13"/>
    </row>
    <row r="169" spans="2:10" x14ac:dyDescent="0.2">
      <c r="B169" s="8"/>
      <c r="C169" s="74"/>
      <c r="D169" s="8"/>
      <c r="E169" s="8"/>
      <c r="F169" s="13"/>
      <c r="G169" s="13"/>
      <c r="H169" s="13"/>
      <c r="I169" s="13"/>
      <c r="J169" s="13"/>
    </row>
    <row r="170" spans="2:10" x14ac:dyDescent="0.2">
      <c r="B170" s="8"/>
      <c r="C170" s="74"/>
      <c r="D170" s="8"/>
      <c r="E170" s="8"/>
      <c r="F170" s="13"/>
      <c r="G170" s="13"/>
      <c r="H170" s="13"/>
      <c r="I170" s="13"/>
      <c r="J170" s="13"/>
    </row>
    <row r="171" spans="2:10" x14ac:dyDescent="0.2">
      <c r="B171" s="8"/>
      <c r="C171" s="74"/>
      <c r="D171" s="8"/>
      <c r="E171" s="8"/>
      <c r="F171" s="13"/>
      <c r="G171" s="13"/>
      <c r="H171" s="13"/>
      <c r="I171" s="13"/>
      <c r="J171" s="13"/>
    </row>
    <row r="172" spans="2:10" x14ac:dyDescent="0.2">
      <c r="B172" s="8"/>
      <c r="C172" s="74"/>
      <c r="D172" s="8"/>
      <c r="E172" s="8"/>
      <c r="F172" s="13"/>
      <c r="G172" s="13"/>
      <c r="H172" s="13"/>
      <c r="I172" s="13"/>
      <c r="J172" s="13"/>
    </row>
    <row r="173" spans="2:10" x14ac:dyDescent="0.2">
      <c r="B173" s="8"/>
      <c r="C173" s="74"/>
      <c r="D173" s="8"/>
      <c r="E173" s="8"/>
      <c r="F173" s="13"/>
      <c r="G173" s="13"/>
      <c r="H173" s="13"/>
      <c r="I173" s="13"/>
      <c r="J173" s="13"/>
    </row>
    <row r="174" spans="2:10" x14ac:dyDescent="0.2">
      <c r="B174" s="8"/>
      <c r="C174" s="74"/>
      <c r="D174" s="8"/>
      <c r="E174" s="8"/>
      <c r="F174" s="13"/>
      <c r="G174" s="13"/>
      <c r="H174" s="13"/>
      <c r="I174" s="13"/>
      <c r="J174" s="13"/>
    </row>
    <row r="175" spans="2:10" x14ac:dyDescent="0.2">
      <c r="B175" s="8"/>
      <c r="C175" s="74"/>
      <c r="D175" s="8"/>
      <c r="E175" s="8"/>
      <c r="F175" s="13"/>
      <c r="G175" s="13"/>
      <c r="H175" s="13"/>
      <c r="I175" s="13"/>
      <c r="J175" s="13"/>
    </row>
    <row r="176" spans="2:10" x14ac:dyDescent="0.2">
      <c r="B176" s="8"/>
      <c r="C176" s="74"/>
      <c r="D176" s="8"/>
      <c r="E176" s="8"/>
      <c r="F176" s="13"/>
      <c r="G176" s="13"/>
      <c r="H176" s="13"/>
      <c r="I176" s="13"/>
      <c r="J176" s="13"/>
    </row>
    <row r="177" spans="2:10" x14ac:dyDescent="0.2">
      <c r="B177" s="8"/>
      <c r="C177" s="74"/>
      <c r="D177" s="8"/>
      <c r="E177" s="8"/>
      <c r="F177" s="13"/>
      <c r="G177" s="13"/>
      <c r="H177" s="13"/>
      <c r="I177" s="13"/>
      <c r="J177" s="13"/>
    </row>
    <row r="178" spans="2:10" x14ac:dyDescent="0.2">
      <c r="B178" s="8"/>
      <c r="C178" s="74"/>
      <c r="D178" s="8"/>
      <c r="E178" s="8"/>
      <c r="F178" s="13"/>
      <c r="G178" s="13"/>
      <c r="H178" s="13"/>
      <c r="I178" s="13"/>
      <c r="J178" s="13"/>
    </row>
    <row r="179" spans="2:10" x14ac:dyDescent="0.2">
      <c r="B179" s="8"/>
      <c r="C179" s="74"/>
      <c r="D179" s="8"/>
      <c r="E179" s="8"/>
      <c r="F179" s="13"/>
      <c r="G179" s="13"/>
      <c r="H179" s="13"/>
      <c r="I179" s="13"/>
      <c r="J179" s="13"/>
    </row>
    <row r="180" spans="2:10" x14ac:dyDescent="0.2">
      <c r="B180" s="8"/>
      <c r="C180" s="74"/>
      <c r="D180" s="8"/>
      <c r="E180" s="8"/>
      <c r="F180" s="13"/>
      <c r="G180" s="13"/>
      <c r="H180" s="13"/>
      <c r="I180" s="13"/>
      <c r="J180" s="13"/>
    </row>
    <row r="181" spans="2:10" x14ac:dyDescent="0.2">
      <c r="B181" s="8"/>
      <c r="C181" s="74"/>
      <c r="D181" s="8"/>
      <c r="E181" s="8"/>
      <c r="F181" s="13"/>
      <c r="G181" s="13"/>
      <c r="H181" s="13"/>
      <c r="I181" s="13"/>
      <c r="J181" s="13"/>
    </row>
    <row r="182" spans="2:10" x14ac:dyDescent="0.2">
      <c r="B182" s="8"/>
      <c r="C182" s="74"/>
      <c r="D182" s="8"/>
      <c r="E182" s="8"/>
      <c r="F182" s="81"/>
      <c r="G182" s="81"/>
      <c r="H182" s="81"/>
      <c r="I182" s="81"/>
      <c r="J182" s="81"/>
    </row>
    <row r="183" spans="2:10" x14ac:dyDescent="0.2">
      <c r="B183" s="8"/>
      <c r="C183" s="74"/>
      <c r="D183" s="8"/>
      <c r="E183" s="8"/>
      <c r="F183" s="13"/>
      <c r="G183" s="13"/>
      <c r="H183" s="13"/>
      <c r="I183" s="13"/>
      <c r="J183" s="13"/>
    </row>
    <row r="184" spans="2:10" x14ac:dyDescent="0.2">
      <c r="B184" s="8"/>
      <c r="C184" s="74"/>
      <c r="D184" s="8"/>
      <c r="E184" s="8"/>
      <c r="F184" s="13"/>
      <c r="G184" s="13"/>
      <c r="H184" s="13"/>
      <c r="I184" s="13"/>
      <c r="J184" s="13"/>
    </row>
    <row r="185" spans="2:10" x14ac:dyDescent="0.2">
      <c r="B185" s="8"/>
      <c r="C185" s="74"/>
      <c r="D185" s="8"/>
      <c r="E185" s="8"/>
      <c r="F185" s="13"/>
      <c r="G185" s="13"/>
      <c r="H185" s="13"/>
      <c r="I185" s="13"/>
      <c r="J185" s="13"/>
    </row>
    <row r="186" spans="2:10" x14ac:dyDescent="0.2">
      <c r="B186" s="8"/>
      <c r="C186" s="74"/>
      <c r="D186" s="8"/>
      <c r="E186" s="8"/>
      <c r="F186" s="13"/>
      <c r="G186" s="13"/>
      <c r="H186" s="13"/>
      <c r="I186" s="13"/>
      <c r="J186" s="13"/>
    </row>
    <row r="187" spans="2:10" x14ac:dyDescent="0.2">
      <c r="B187" s="8"/>
      <c r="C187" s="74"/>
      <c r="D187" s="8"/>
      <c r="E187" s="8"/>
      <c r="F187" s="13"/>
      <c r="G187" s="13"/>
      <c r="H187" s="13"/>
      <c r="I187" s="13"/>
      <c r="J187" s="13"/>
    </row>
    <row r="188" spans="2:10" x14ac:dyDescent="0.2">
      <c r="B188" s="8"/>
      <c r="C188" s="74"/>
      <c r="D188" s="8"/>
      <c r="E188" s="8"/>
      <c r="F188" s="81"/>
      <c r="G188" s="81"/>
      <c r="H188" s="81"/>
      <c r="I188" s="81"/>
      <c r="J188" s="81"/>
    </row>
    <row r="189" spans="2:10" x14ac:dyDescent="0.2">
      <c r="B189" s="8"/>
      <c r="C189" s="74"/>
      <c r="D189" s="8"/>
      <c r="E189" s="8"/>
      <c r="F189" s="13"/>
      <c r="G189" s="13"/>
      <c r="H189" s="13"/>
      <c r="I189" s="13"/>
      <c r="J189" s="13"/>
    </row>
    <row r="190" spans="2:10" x14ac:dyDescent="0.2">
      <c r="B190" s="8"/>
      <c r="C190" s="74"/>
      <c r="D190" s="63"/>
      <c r="E190" s="63"/>
      <c r="F190" s="80"/>
      <c r="G190" s="80"/>
      <c r="H190" s="80"/>
      <c r="I190" s="80"/>
      <c r="J190" s="80"/>
    </row>
    <row r="191" spans="2:10" x14ac:dyDescent="0.2">
      <c r="B191" s="8"/>
      <c r="C191" s="74"/>
      <c r="D191" s="8"/>
      <c r="E191" s="8"/>
      <c r="F191" s="13"/>
      <c r="G191" s="13"/>
      <c r="H191" s="13"/>
      <c r="I191" s="13"/>
      <c r="J191" s="13"/>
    </row>
    <row r="192" spans="2:10" x14ac:dyDescent="0.2">
      <c r="B192" s="8"/>
      <c r="C192" s="74"/>
      <c r="D192" s="8"/>
      <c r="E192" s="8"/>
      <c r="F192" s="13"/>
      <c r="G192" s="13"/>
      <c r="H192" s="13"/>
      <c r="I192" s="13"/>
      <c r="J192" s="13"/>
    </row>
    <row r="193" spans="1:10" x14ac:dyDescent="0.2">
      <c r="B193" s="8"/>
      <c r="C193" s="74"/>
      <c r="D193" s="8"/>
      <c r="E193" s="8"/>
      <c r="F193" s="13"/>
      <c r="G193" s="13"/>
      <c r="H193" s="13"/>
      <c r="I193" s="13"/>
      <c r="J193" s="13"/>
    </row>
    <row r="194" spans="1:10" x14ac:dyDescent="0.2">
      <c r="B194" s="8"/>
      <c r="C194" s="74"/>
      <c r="D194" s="8"/>
      <c r="E194" s="8"/>
      <c r="F194" s="13"/>
      <c r="G194" s="13"/>
      <c r="H194" s="13"/>
      <c r="I194" s="13"/>
      <c r="J194" s="13"/>
    </row>
    <row r="195" spans="1:10" x14ac:dyDescent="0.2">
      <c r="B195" s="8"/>
      <c r="C195" s="74"/>
      <c r="D195" s="63"/>
      <c r="E195" s="63"/>
      <c r="F195" s="2"/>
      <c r="G195" s="2"/>
      <c r="H195" s="2"/>
      <c r="I195" s="2"/>
      <c r="J195" s="2"/>
    </row>
    <row r="196" spans="1:10" x14ac:dyDescent="0.2">
      <c r="B196" s="8"/>
      <c r="C196" s="74"/>
      <c r="D196" s="8"/>
      <c r="E196" s="8"/>
      <c r="F196" s="13"/>
      <c r="G196" s="13"/>
      <c r="H196" s="13"/>
      <c r="I196" s="13"/>
      <c r="J196" s="13"/>
    </row>
    <row r="197" spans="1:10" x14ac:dyDescent="0.2">
      <c r="A197" s="50"/>
      <c r="B197" s="57"/>
      <c r="C197" s="74"/>
      <c r="D197" s="63"/>
      <c r="E197" s="63"/>
      <c r="F197" s="2"/>
      <c r="G197" s="2"/>
      <c r="H197" s="2"/>
      <c r="I197" s="2"/>
      <c r="J197" s="2"/>
    </row>
    <row r="198" spans="1:10" x14ac:dyDescent="0.2">
      <c r="B198" s="8"/>
      <c r="C198" s="74"/>
      <c r="D198" s="8"/>
      <c r="E198" s="8"/>
      <c r="F198" s="13"/>
      <c r="G198" s="13"/>
      <c r="H198" s="13"/>
      <c r="I198" s="13"/>
      <c r="J198" s="13"/>
    </row>
    <row r="199" spans="1:10" x14ac:dyDescent="0.2">
      <c r="B199" s="8"/>
      <c r="C199" s="74"/>
      <c r="D199" s="8"/>
      <c r="E199" s="8"/>
      <c r="F199" s="13"/>
      <c r="G199" s="13"/>
      <c r="H199" s="13"/>
      <c r="I199" s="13"/>
      <c r="J199" s="13"/>
    </row>
    <row r="200" spans="1:10" x14ac:dyDescent="0.2">
      <c r="B200" s="8"/>
      <c r="C200" s="74"/>
      <c r="D200" s="8"/>
      <c r="E200" s="8"/>
      <c r="F200" s="13"/>
      <c r="G200" s="13"/>
      <c r="H200" s="13"/>
      <c r="I200" s="13"/>
      <c r="J200" s="13"/>
    </row>
    <row r="201" spans="1:10" x14ac:dyDescent="0.2">
      <c r="B201" s="8"/>
      <c r="C201" s="74"/>
      <c r="D201" s="8"/>
      <c r="E201" s="8"/>
      <c r="F201" s="13"/>
      <c r="G201" s="13"/>
      <c r="H201" s="13"/>
      <c r="I201" s="13"/>
      <c r="J201" s="13"/>
    </row>
    <row r="202" spans="1:10" x14ac:dyDescent="0.2">
      <c r="B202" s="8"/>
      <c r="C202" s="74"/>
      <c r="D202" s="8"/>
      <c r="E202" s="8"/>
      <c r="F202" s="13"/>
      <c r="G202" s="13"/>
      <c r="H202" s="13"/>
      <c r="I202" s="13"/>
      <c r="J202" s="13"/>
    </row>
    <row r="203" spans="1:10" x14ac:dyDescent="0.2">
      <c r="B203" s="8"/>
      <c r="C203" s="74"/>
      <c r="D203" s="8"/>
      <c r="E203" s="8"/>
      <c r="F203" s="13"/>
      <c r="G203" s="13"/>
      <c r="H203" s="13"/>
      <c r="I203" s="13"/>
      <c r="J203" s="13"/>
    </row>
    <row r="204" spans="1:10" x14ac:dyDescent="0.2">
      <c r="B204" s="8"/>
      <c r="C204" s="74"/>
      <c r="D204" s="8"/>
      <c r="E204" s="8"/>
      <c r="F204" s="13"/>
      <c r="G204" s="13"/>
      <c r="H204" s="13"/>
      <c r="I204" s="13"/>
      <c r="J204" s="13"/>
    </row>
    <row r="205" spans="1:10" x14ac:dyDescent="0.2">
      <c r="B205" s="8"/>
      <c r="C205" s="74"/>
      <c r="D205" s="63"/>
      <c r="E205" s="63"/>
      <c r="F205" s="2"/>
      <c r="G205" s="2"/>
      <c r="H205" s="2"/>
      <c r="I205" s="2"/>
      <c r="J205" s="2"/>
    </row>
    <row r="206" spans="1:10" x14ac:dyDescent="0.2">
      <c r="B206" s="8"/>
      <c r="C206" s="74"/>
      <c r="D206" s="8"/>
      <c r="E206" s="8"/>
      <c r="F206" s="13"/>
      <c r="G206" s="13"/>
      <c r="H206" s="13"/>
      <c r="I206" s="13"/>
      <c r="J206" s="13"/>
    </row>
    <row r="207" spans="1:10" x14ac:dyDescent="0.2">
      <c r="B207" s="8"/>
      <c r="C207" s="74"/>
      <c r="D207" s="8"/>
      <c r="E207" s="8"/>
      <c r="F207" s="13"/>
      <c r="G207" s="13"/>
      <c r="H207" s="13"/>
      <c r="I207" s="13"/>
      <c r="J207" s="13"/>
    </row>
    <row r="208" spans="1:10" x14ac:dyDescent="0.2">
      <c r="B208" s="8"/>
      <c r="C208" s="74"/>
      <c r="D208" s="63"/>
      <c r="E208" s="63"/>
      <c r="F208" s="2"/>
      <c r="G208" s="2"/>
      <c r="H208" s="2"/>
      <c r="I208" s="2"/>
      <c r="J208" s="2"/>
    </row>
    <row r="209" spans="2:10" x14ac:dyDescent="0.2">
      <c r="B209" s="8"/>
      <c r="C209" s="74"/>
      <c r="D209" s="8"/>
      <c r="E209" s="8"/>
      <c r="F209" s="13"/>
      <c r="G209" s="13"/>
      <c r="H209" s="13"/>
      <c r="I209" s="13"/>
      <c r="J209" s="13"/>
    </row>
    <row r="210" spans="2:10" x14ac:dyDescent="0.2">
      <c r="B210" s="8"/>
      <c r="C210" s="74"/>
      <c r="D210" s="8"/>
      <c r="E210" s="8"/>
      <c r="F210" s="13"/>
      <c r="G210" s="13"/>
      <c r="H210" s="13"/>
      <c r="I210" s="13"/>
      <c r="J210" s="13"/>
    </row>
    <row r="211" spans="2:10" x14ac:dyDescent="0.2">
      <c r="B211" s="8"/>
      <c r="C211" s="74"/>
      <c r="D211" s="8"/>
      <c r="E211" s="8"/>
      <c r="F211" s="13"/>
      <c r="G211" s="13"/>
      <c r="H211" s="13"/>
      <c r="I211" s="13"/>
      <c r="J211" s="13"/>
    </row>
    <row r="212" spans="2:10" x14ac:dyDescent="0.2">
      <c r="B212" s="8"/>
      <c r="C212" s="74"/>
      <c r="D212" s="8"/>
      <c r="E212" s="8"/>
      <c r="F212" s="13"/>
      <c r="G212" s="13"/>
      <c r="H212" s="13"/>
      <c r="I212" s="13"/>
      <c r="J212" s="13"/>
    </row>
    <row r="213" spans="2:10" x14ac:dyDescent="0.2">
      <c r="B213" s="8"/>
      <c r="C213" s="74"/>
      <c r="D213" s="8"/>
      <c r="E213" s="8"/>
      <c r="F213" s="13"/>
      <c r="G213" s="13"/>
      <c r="H213" s="13"/>
      <c r="I213" s="13"/>
      <c r="J213" s="13"/>
    </row>
    <row r="214" spans="2:10" x14ac:dyDescent="0.2">
      <c r="B214" s="8"/>
      <c r="C214" s="74"/>
      <c r="D214" s="8"/>
      <c r="E214" s="8"/>
      <c r="F214" s="13"/>
      <c r="G214" s="13"/>
      <c r="H214" s="13"/>
      <c r="I214" s="13"/>
      <c r="J214" s="13"/>
    </row>
    <row r="215" spans="2:10" x14ac:dyDescent="0.2">
      <c r="B215" s="8"/>
      <c r="C215" s="74"/>
      <c r="D215" s="8"/>
      <c r="E215" s="8"/>
      <c r="F215" s="13"/>
      <c r="G215" s="13"/>
      <c r="H215" s="13"/>
      <c r="I215" s="13"/>
      <c r="J215" s="13"/>
    </row>
    <row r="216" spans="2:10" x14ac:dyDescent="0.2">
      <c r="B216" s="8"/>
      <c r="C216" s="74"/>
      <c r="D216" s="8"/>
      <c r="E216" s="8"/>
      <c r="F216" s="13"/>
      <c r="G216" s="13"/>
      <c r="H216" s="13"/>
      <c r="I216" s="13"/>
      <c r="J216" s="13"/>
    </row>
    <row r="217" spans="2:10" x14ac:dyDescent="0.2">
      <c r="B217" s="8"/>
      <c r="C217" s="74"/>
      <c r="D217" s="8"/>
      <c r="E217" s="8"/>
      <c r="F217" s="13"/>
      <c r="G217" s="13"/>
      <c r="H217" s="13"/>
      <c r="I217" s="13"/>
      <c r="J217" s="13"/>
    </row>
    <row r="218" spans="2:10" x14ac:dyDescent="0.2">
      <c r="B218" s="8"/>
      <c r="C218" s="74"/>
      <c r="D218" s="8"/>
      <c r="E218" s="8"/>
      <c r="F218" s="13"/>
      <c r="G218" s="13"/>
      <c r="H218" s="13"/>
      <c r="I218" s="13"/>
      <c r="J218" s="13"/>
    </row>
    <row r="219" spans="2:10" x14ac:dyDescent="0.2">
      <c r="B219" s="8"/>
      <c r="C219" s="74"/>
      <c r="D219" s="8"/>
      <c r="E219" s="8"/>
      <c r="F219" s="13"/>
      <c r="G219" s="13"/>
      <c r="H219" s="13"/>
      <c r="I219" s="13"/>
      <c r="J219" s="13"/>
    </row>
    <row r="220" spans="2:10" x14ac:dyDescent="0.2">
      <c r="B220" s="8"/>
      <c r="C220" s="74"/>
      <c r="D220" s="8"/>
      <c r="E220" s="8"/>
      <c r="F220" s="13"/>
      <c r="G220" s="13"/>
      <c r="H220" s="13"/>
      <c r="I220" s="13"/>
      <c r="J220" s="13"/>
    </row>
    <row r="221" spans="2:10" x14ac:dyDescent="0.2">
      <c r="B221" s="8"/>
      <c r="C221" s="74"/>
      <c r="D221" s="8"/>
      <c r="E221" s="8"/>
      <c r="F221" s="13"/>
      <c r="G221" s="13"/>
      <c r="H221" s="13"/>
      <c r="I221" s="13"/>
      <c r="J221" s="13"/>
    </row>
    <row r="222" spans="2:10" x14ac:dyDescent="0.2">
      <c r="B222" s="8"/>
      <c r="C222" s="74"/>
      <c r="D222" s="8"/>
      <c r="E222" s="8"/>
      <c r="F222" s="13"/>
      <c r="G222" s="13"/>
      <c r="H222" s="13"/>
      <c r="I222" s="13"/>
      <c r="J222" s="13"/>
    </row>
    <row r="223" spans="2:10" x14ac:dyDescent="0.2">
      <c r="B223" s="8"/>
      <c r="C223" s="74"/>
      <c r="D223" s="8"/>
      <c r="E223" s="8"/>
      <c r="F223" s="13"/>
      <c r="G223" s="13"/>
      <c r="H223" s="13"/>
      <c r="I223" s="13"/>
      <c r="J223" s="13"/>
    </row>
    <row r="224" spans="2:10" x14ac:dyDescent="0.2">
      <c r="B224" s="8"/>
      <c r="C224" s="74"/>
      <c r="D224" s="8"/>
      <c r="E224" s="8"/>
      <c r="F224" s="13"/>
      <c r="G224" s="13"/>
      <c r="H224" s="13"/>
      <c r="I224" s="13"/>
      <c r="J224" s="13"/>
    </row>
    <row r="225" spans="2:10" x14ac:dyDescent="0.2">
      <c r="B225" s="8"/>
      <c r="C225" s="74"/>
      <c r="D225" s="8"/>
      <c r="E225" s="8"/>
      <c r="F225" s="13"/>
      <c r="G225" s="13"/>
      <c r="H225" s="13"/>
      <c r="I225" s="13"/>
      <c r="J225" s="13"/>
    </row>
    <row r="226" spans="2:10" x14ac:dyDescent="0.2">
      <c r="B226" s="8"/>
      <c r="C226" s="74"/>
      <c r="D226" s="8"/>
      <c r="E226" s="8"/>
      <c r="F226" s="13"/>
      <c r="G226" s="13"/>
      <c r="H226" s="13"/>
      <c r="I226" s="13"/>
      <c r="J226" s="13"/>
    </row>
    <row r="227" spans="2:10" x14ac:dyDescent="0.2">
      <c r="B227" s="8"/>
      <c r="C227" s="74"/>
      <c r="D227" s="8"/>
      <c r="E227" s="8"/>
      <c r="F227" s="13"/>
      <c r="G227" s="13"/>
      <c r="H227" s="13"/>
      <c r="I227" s="13"/>
      <c r="J227" s="13"/>
    </row>
    <row r="228" spans="2:10" x14ac:dyDescent="0.2">
      <c r="B228" s="8"/>
      <c r="C228" s="74"/>
      <c r="D228" s="8"/>
      <c r="E228" s="8"/>
      <c r="F228" s="13"/>
      <c r="G228" s="13"/>
      <c r="H228" s="13"/>
      <c r="I228" s="13"/>
      <c r="J228" s="13"/>
    </row>
    <row r="229" spans="2:10" x14ac:dyDescent="0.2">
      <c r="B229" s="8"/>
      <c r="C229" s="74"/>
      <c r="D229" s="8"/>
      <c r="E229" s="8"/>
      <c r="F229" s="13"/>
      <c r="G229" s="13"/>
      <c r="H229" s="13"/>
      <c r="I229" s="13"/>
      <c r="J229" s="13"/>
    </row>
    <row r="230" spans="2:10" x14ac:dyDescent="0.2">
      <c r="B230" s="8"/>
      <c r="C230" s="74"/>
      <c r="D230" s="8"/>
      <c r="E230" s="8"/>
      <c r="F230" s="13"/>
      <c r="G230" s="13"/>
      <c r="H230" s="13"/>
      <c r="I230" s="13"/>
      <c r="J230" s="13"/>
    </row>
    <row r="231" spans="2:10" x14ac:dyDescent="0.2">
      <c r="B231" s="8"/>
      <c r="C231" s="74"/>
      <c r="D231" s="8"/>
      <c r="E231" s="8"/>
      <c r="F231" s="13"/>
      <c r="G231" s="13"/>
      <c r="H231" s="13"/>
      <c r="I231" s="13"/>
      <c r="J231" s="13"/>
    </row>
    <row r="232" spans="2:10" x14ac:dyDescent="0.2">
      <c r="B232" s="8"/>
      <c r="C232" s="74"/>
      <c r="D232" s="8"/>
      <c r="E232" s="8"/>
      <c r="F232" s="13"/>
      <c r="G232" s="13"/>
      <c r="H232" s="13"/>
      <c r="I232" s="13"/>
      <c r="J232" s="13"/>
    </row>
    <row r="233" spans="2:10" x14ac:dyDescent="0.2">
      <c r="B233" s="8"/>
      <c r="C233" s="74"/>
      <c r="D233" s="8"/>
      <c r="E233" s="8"/>
      <c r="F233" s="13"/>
      <c r="G233" s="13"/>
      <c r="H233" s="13"/>
      <c r="I233" s="13"/>
      <c r="J233" s="13"/>
    </row>
    <row r="234" spans="2:10" x14ac:dyDescent="0.2">
      <c r="B234" s="8"/>
      <c r="C234" s="74"/>
      <c r="D234" s="8"/>
      <c r="E234" s="8"/>
      <c r="F234" s="13"/>
      <c r="G234" s="13"/>
      <c r="H234" s="13"/>
      <c r="I234" s="13"/>
      <c r="J234" s="13"/>
    </row>
    <row r="235" spans="2:10" x14ac:dyDescent="0.2">
      <c r="B235" s="8"/>
      <c r="C235" s="74"/>
      <c r="D235" s="8"/>
      <c r="E235" s="8"/>
      <c r="F235" s="13"/>
      <c r="G235" s="13"/>
      <c r="H235" s="13"/>
      <c r="I235" s="13"/>
      <c r="J235" s="13"/>
    </row>
    <row r="236" spans="2:10" x14ac:dyDescent="0.2">
      <c r="B236" s="8"/>
      <c r="C236" s="74"/>
      <c r="D236" s="8"/>
      <c r="E236" s="8"/>
      <c r="F236" s="13"/>
      <c r="G236" s="13"/>
      <c r="H236" s="13"/>
      <c r="I236" s="13"/>
      <c r="J236" s="13"/>
    </row>
    <row r="237" spans="2:10" x14ac:dyDescent="0.2">
      <c r="B237" s="8"/>
      <c r="C237" s="74"/>
      <c r="D237" s="8"/>
      <c r="E237" s="8"/>
      <c r="F237" s="13"/>
      <c r="G237" s="13"/>
      <c r="H237" s="13"/>
      <c r="I237" s="13"/>
      <c r="J237" s="13"/>
    </row>
    <row r="238" spans="2:10" x14ac:dyDescent="0.2">
      <c r="B238" s="8"/>
      <c r="C238" s="74"/>
      <c r="D238" s="8"/>
      <c r="E238" s="8"/>
      <c r="F238" s="13"/>
      <c r="G238" s="13"/>
      <c r="H238" s="13"/>
      <c r="I238" s="13"/>
      <c r="J238" s="13"/>
    </row>
    <row r="239" spans="2:10" x14ac:dyDescent="0.2">
      <c r="B239" s="8"/>
      <c r="C239" s="74"/>
      <c r="D239" s="8"/>
      <c r="E239" s="8"/>
      <c r="F239" s="13"/>
      <c r="G239" s="13"/>
      <c r="H239" s="13"/>
      <c r="I239" s="13"/>
      <c r="J239" s="13"/>
    </row>
    <row r="240" spans="2:10" x14ac:dyDescent="0.2">
      <c r="B240" s="8"/>
      <c r="C240" s="74"/>
      <c r="D240" s="8"/>
      <c r="E240" s="8"/>
      <c r="F240" s="13"/>
      <c r="G240" s="13"/>
      <c r="H240" s="13"/>
      <c r="I240" s="13"/>
      <c r="J240" s="13"/>
    </row>
    <row r="241" spans="2:10" x14ac:dyDescent="0.2">
      <c r="B241" s="8"/>
      <c r="C241" s="74"/>
      <c r="D241" s="8"/>
      <c r="E241" s="8"/>
      <c r="F241" s="13"/>
      <c r="G241" s="13"/>
      <c r="H241" s="13"/>
      <c r="I241" s="13"/>
      <c r="J241" s="13"/>
    </row>
    <row r="242" spans="2:10" x14ac:dyDescent="0.2">
      <c r="B242" s="8"/>
      <c r="C242" s="74"/>
      <c r="D242" s="8"/>
      <c r="E242" s="8"/>
      <c r="F242" s="13"/>
      <c r="G242" s="13"/>
      <c r="H242" s="13"/>
      <c r="I242" s="13"/>
      <c r="J242" s="13"/>
    </row>
    <row r="243" spans="2:10" x14ac:dyDescent="0.2">
      <c r="B243" s="8"/>
      <c r="C243" s="74"/>
      <c r="D243" s="8"/>
      <c r="E243" s="8"/>
      <c r="F243" s="13"/>
      <c r="G243" s="13"/>
      <c r="H243" s="13"/>
      <c r="I243" s="13"/>
      <c r="J243" s="13"/>
    </row>
    <row r="244" spans="2:10" x14ac:dyDescent="0.2">
      <c r="B244" s="8"/>
      <c r="C244" s="74"/>
      <c r="D244" s="63"/>
      <c r="E244" s="63"/>
      <c r="F244" s="13"/>
      <c r="G244" s="13"/>
      <c r="H244" s="13"/>
      <c r="I244" s="13"/>
      <c r="J244" s="13"/>
    </row>
    <row r="245" spans="2:10" x14ac:dyDescent="0.2">
      <c r="B245" s="8"/>
      <c r="C245" s="74"/>
      <c r="D245" s="8"/>
      <c r="E245" s="8"/>
      <c r="F245" s="13"/>
      <c r="G245" s="13"/>
      <c r="H245" s="13"/>
      <c r="I245" s="13"/>
      <c r="J245" s="13"/>
    </row>
    <row r="246" spans="2:10" x14ac:dyDescent="0.2">
      <c r="B246" s="8"/>
      <c r="C246" s="74"/>
      <c r="D246" s="8"/>
      <c r="E246" s="8"/>
      <c r="F246" s="13"/>
      <c r="G246" s="13"/>
      <c r="H246" s="13"/>
      <c r="I246" s="13"/>
      <c r="J246" s="13"/>
    </row>
    <row r="247" spans="2:10" x14ac:dyDescent="0.2">
      <c r="B247" s="8"/>
      <c r="C247" s="74"/>
      <c r="D247" s="8"/>
      <c r="E247" s="8"/>
      <c r="F247" s="13"/>
      <c r="G247" s="13"/>
      <c r="H247" s="13"/>
      <c r="I247" s="13"/>
      <c r="J247" s="13"/>
    </row>
    <row r="248" spans="2:10" x14ac:dyDescent="0.2">
      <c r="B248" s="8"/>
      <c r="C248" s="74"/>
      <c r="D248" s="8"/>
      <c r="E248" s="8"/>
      <c r="F248" s="13"/>
      <c r="G248" s="13"/>
      <c r="H248" s="13"/>
      <c r="I248" s="13"/>
      <c r="J248" s="13"/>
    </row>
    <row r="249" spans="2:10" x14ac:dyDescent="0.2">
      <c r="B249" s="8"/>
      <c r="C249" s="74"/>
      <c r="D249" s="63"/>
      <c r="E249" s="63"/>
      <c r="F249" s="2"/>
      <c r="G249" s="2"/>
      <c r="H249" s="2"/>
      <c r="I249" s="2"/>
      <c r="J249" s="2"/>
    </row>
    <row r="250" spans="2:10" x14ac:dyDescent="0.2">
      <c r="B250" s="8"/>
      <c r="C250" s="74"/>
      <c r="D250" s="63"/>
      <c r="E250" s="63"/>
      <c r="F250" s="2"/>
      <c r="G250" s="2"/>
      <c r="H250" s="2"/>
      <c r="I250" s="2"/>
      <c r="J250" s="2"/>
    </row>
    <row r="251" spans="2:10" x14ac:dyDescent="0.2">
      <c r="B251" s="8"/>
      <c r="C251" s="74"/>
      <c r="D251" s="8"/>
      <c r="E251" s="8"/>
      <c r="F251" s="13"/>
      <c r="G251" s="13"/>
      <c r="H251" s="13"/>
      <c r="I251" s="13"/>
      <c r="J251" s="13"/>
    </row>
    <row r="252" spans="2:10" x14ac:dyDescent="0.2">
      <c r="B252" s="8"/>
      <c r="C252" s="74"/>
      <c r="D252" s="8"/>
      <c r="E252" s="8"/>
      <c r="F252" s="13"/>
      <c r="G252" s="13"/>
      <c r="H252" s="13"/>
      <c r="I252" s="13"/>
      <c r="J252" s="13"/>
    </row>
    <row r="253" spans="2:10" x14ac:dyDescent="0.2">
      <c r="B253" s="8"/>
      <c r="C253" s="74"/>
      <c r="D253" s="8"/>
      <c r="E253" s="8"/>
      <c r="F253" s="13"/>
      <c r="G253" s="13"/>
      <c r="H253" s="13"/>
      <c r="I253" s="13"/>
      <c r="J253" s="13"/>
    </row>
    <row r="254" spans="2:10" x14ac:dyDescent="0.2">
      <c r="B254" s="8"/>
      <c r="C254" s="74"/>
      <c r="D254" s="8"/>
      <c r="E254" s="8"/>
      <c r="F254" s="13"/>
      <c r="G254" s="13"/>
      <c r="H254" s="13"/>
      <c r="I254" s="13"/>
      <c r="J254" s="13"/>
    </row>
    <row r="255" spans="2:10" x14ac:dyDescent="0.2">
      <c r="B255" s="8"/>
      <c r="C255" s="74"/>
      <c r="D255" s="8"/>
      <c r="E255" s="8"/>
      <c r="F255" s="13"/>
      <c r="G255" s="13"/>
      <c r="H255" s="13"/>
      <c r="I255" s="13"/>
      <c r="J255" s="13"/>
    </row>
  </sheetData>
  <sortState xmlns:xlrd2="http://schemas.microsoft.com/office/spreadsheetml/2017/richdata2" ref="A17:F29">
    <sortCondition ref="C17:C29"/>
  </sortState>
  <pageMargins left="0.7" right="0.7" top="0.75" bottom="0.75" header="0.3" footer="0.3"/>
  <pageSetup scale="81" orientation="landscape" r:id="rId1"/>
  <headerFooter>
    <oddFooter>&amp;C&amp;"Arial,Regular"&amp;10Page 10.6.3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0BE9D-5315-429D-A7C4-EF4DA2688F57}">
  <sheetPr codeName="Sheet5">
    <pageSetUpPr fitToPage="1"/>
  </sheetPr>
  <dimension ref="A1:P59"/>
  <sheetViews>
    <sheetView view="pageBreakPreview" zoomScale="90" zoomScaleNormal="100" zoomScaleSheetLayoutView="90" workbookViewId="0">
      <selection activeCell="O8" sqref="O8"/>
    </sheetView>
  </sheetViews>
  <sheetFormatPr defaultRowHeight="12.75" outlineLevelRow="2" x14ac:dyDescent="0.2"/>
  <cols>
    <col min="1" max="1" width="9.140625" style="4"/>
    <col min="2" max="2" width="10.85546875" style="4" customWidth="1"/>
    <col min="3" max="3" width="14.140625" style="4" bestFit="1" customWidth="1"/>
    <col min="4" max="6" width="11.28515625" style="4" bestFit="1" customWidth="1"/>
    <col min="7" max="7" width="14.140625" style="4" customWidth="1"/>
    <col min="8" max="9" width="9.140625" style="4"/>
    <col min="10" max="10" width="13.140625" style="4" bestFit="1" customWidth="1"/>
    <col min="11" max="16384" width="9.140625" style="4"/>
  </cols>
  <sheetData>
    <row r="1" spans="1:16" x14ac:dyDescent="0.2">
      <c r="A1" s="3" t="str">
        <f>'10.6'!B2</f>
        <v>PacifiCorp</v>
      </c>
      <c r="G1" s="59" t="s">
        <v>261</v>
      </c>
    </row>
    <row r="2" spans="1:16" x14ac:dyDescent="0.2">
      <c r="A2" s="3" t="str">
        <f>'10.6'!B3</f>
        <v>Washington 2023 General Rate Case</v>
      </c>
    </row>
    <row r="3" spans="1:16" x14ac:dyDescent="0.2">
      <c r="A3" s="3" t="s">
        <v>298</v>
      </c>
    </row>
    <row r="4" spans="1:16" x14ac:dyDescent="0.2">
      <c r="A4" s="3" t="s">
        <v>244</v>
      </c>
    </row>
    <row r="6" spans="1:16" x14ac:dyDescent="0.2">
      <c r="A6" s="75" t="s">
        <v>32</v>
      </c>
      <c r="B6" s="75" t="s">
        <v>1</v>
      </c>
      <c r="C6" s="75" t="s">
        <v>27</v>
      </c>
      <c r="D6" s="75" t="s">
        <v>34</v>
      </c>
      <c r="E6" s="75" t="s">
        <v>37</v>
      </c>
      <c r="F6" s="75" t="s">
        <v>33</v>
      </c>
      <c r="G6" s="75" t="s">
        <v>299</v>
      </c>
      <c r="K6" s="4" t="s">
        <v>23</v>
      </c>
      <c r="L6" s="4" t="s">
        <v>32</v>
      </c>
      <c r="N6" s="4" t="s">
        <v>31</v>
      </c>
      <c r="O6" s="84">
        <v>45992</v>
      </c>
    </row>
    <row r="7" spans="1:16" outlineLevel="2" x14ac:dyDescent="0.2">
      <c r="A7" s="8">
        <v>2022</v>
      </c>
      <c r="B7" s="72">
        <v>44743</v>
      </c>
      <c r="C7" s="13">
        <v>1232265.8799999999</v>
      </c>
      <c r="D7" s="4">
        <f t="shared" ref="D7:D12" si="0">((K$12-K7)+1)+COUNT($K$14:$K$54)</f>
        <v>42</v>
      </c>
      <c r="E7" s="4">
        <f t="shared" ref="E7:E38" si="1">D7+$O$8</f>
        <v>186</v>
      </c>
      <c r="F7" s="82">
        <f t="shared" ref="F7:F38" si="2">D7/E7</f>
        <v>0.22580645161290322</v>
      </c>
      <c r="G7" s="10">
        <f t="shared" ref="G7:G38" si="3">F7*C7</f>
        <v>278253.58580645156</v>
      </c>
      <c r="K7" s="4">
        <f t="shared" ref="K7:K38" si="4">MONTH(B7)</f>
        <v>7</v>
      </c>
      <c r="L7" s="4">
        <f t="shared" ref="L7:L38" si="5">YEAR(B7)</f>
        <v>2022</v>
      </c>
      <c r="N7" s="4" t="s">
        <v>30</v>
      </c>
      <c r="O7" s="84">
        <v>50375</v>
      </c>
    </row>
    <row r="8" spans="1:16" outlineLevel="2" x14ac:dyDescent="0.2">
      <c r="A8" s="8">
        <v>2022</v>
      </c>
      <c r="B8" s="72">
        <v>44774</v>
      </c>
      <c r="C8" s="13">
        <v>257547.05999999997</v>
      </c>
      <c r="D8" s="4">
        <f t="shared" si="0"/>
        <v>41</v>
      </c>
      <c r="E8" s="4">
        <f t="shared" si="1"/>
        <v>185</v>
      </c>
      <c r="F8" s="82">
        <f t="shared" si="2"/>
        <v>0.22162162162162163</v>
      </c>
      <c r="G8" s="13">
        <f t="shared" si="3"/>
        <v>57077.997081081077</v>
      </c>
      <c r="K8" s="4">
        <f t="shared" si="4"/>
        <v>8</v>
      </c>
      <c r="L8" s="4">
        <f t="shared" si="5"/>
        <v>2022</v>
      </c>
      <c r="O8" s="4">
        <v>144</v>
      </c>
      <c r="P8" s="4" t="s">
        <v>29</v>
      </c>
    </row>
    <row r="9" spans="1:16" outlineLevel="2" x14ac:dyDescent="0.2">
      <c r="A9" s="8">
        <v>2022</v>
      </c>
      <c r="B9" s="72">
        <v>44805</v>
      </c>
      <c r="C9" s="13">
        <v>410126.45999999996</v>
      </c>
      <c r="D9" s="4">
        <f t="shared" si="0"/>
        <v>40</v>
      </c>
      <c r="E9" s="4">
        <f t="shared" si="1"/>
        <v>184</v>
      </c>
      <c r="F9" s="82">
        <f t="shared" si="2"/>
        <v>0.21739130434782608</v>
      </c>
      <c r="G9" s="13">
        <f t="shared" si="3"/>
        <v>89157.926086956504</v>
      </c>
      <c r="K9" s="4">
        <f t="shared" si="4"/>
        <v>9</v>
      </c>
      <c r="L9" s="4">
        <f t="shared" si="5"/>
        <v>2022</v>
      </c>
    </row>
    <row r="10" spans="1:16" outlineLevel="2" x14ac:dyDescent="0.2">
      <c r="A10" s="8">
        <v>2022</v>
      </c>
      <c r="B10" s="72">
        <v>44835</v>
      </c>
      <c r="C10" s="13">
        <v>267540.3000000001</v>
      </c>
      <c r="D10" s="4">
        <f t="shared" si="0"/>
        <v>39</v>
      </c>
      <c r="E10" s="4">
        <f t="shared" si="1"/>
        <v>183</v>
      </c>
      <c r="F10" s="82">
        <f t="shared" si="2"/>
        <v>0.21311475409836064</v>
      </c>
      <c r="G10" s="13">
        <f t="shared" si="3"/>
        <v>57016.785245901658</v>
      </c>
      <c r="K10" s="4">
        <f t="shared" si="4"/>
        <v>10</v>
      </c>
      <c r="L10" s="4">
        <f t="shared" si="5"/>
        <v>2022</v>
      </c>
    </row>
    <row r="11" spans="1:16" outlineLevel="2" x14ac:dyDescent="0.2">
      <c r="A11" s="8">
        <v>2022</v>
      </c>
      <c r="B11" s="72">
        <v>44866</v>
      </c>
      <c r="C11" s="13">
        <v>241568.83</v>
      </c>
      <c r="D11" s="4">
        <f t="shared" si="0"/>
        <v>38</v>
      </c>
      <c r="E11" s="4">
        <f t="shared" si="1"/>
        <v>182</v>
      </c>
      <c r="F11" s="82">
        <f t="shared" si="2"/>
        <v>0.2087912087912088</v>
      </c>
      <c r="G11" s="13">
        <f t="shared" si="3"/>
        <v>50437.448021978023</v>
      </c>
      <c r="K11" s="4">
        <f t="shared" si="4"/>
        <v>11</v>
      </c>
      <c r="L11" s="4">
        <f t="shared" si="5"/>
        <v>2022</v>
      </c>
    </row>
    <row r="12" spans="1:16" outlineLevel="2" x14ac:dyDescent="0.2">
      <c r="A12" s="8">
        <v>2022</v>
      </c>
      <c r="B12" s="72">
        <v>44896</v>
      </c>
      <c r="C12" s="64">
        <v>2127443.6399999997</v>
      </c>
      <c r="D12" s="4">
        <f t="shared" si="0"/>
        <v>37</v>
      </c>
      <c r="E12" s="4">
        <f t="shared" si="1"/>
        <v>181</v>
      </c>
      <c r="F12" s="82">
        <f t="shared" si="2"/>
        <v>0.20441988950276244</v>
      </c>
      <c r="G12" s="64">
        <f t="shared" si="3"/>
        <v>434891.79381215462</v>
      </c>
      <c r="K12" s="4">
        <f t="shared" si="4"/>
        <v>12</v>
      </c>
      <c r="L12" s="4">
        <f t="shared" si="5"/>
        <v>2022</v>
      </c>
    </row>
    <row r="13" spans="1:16" outlineLevel="1" x14ac:dyDescent="0.2">
      <c r="A13" s="65" t="s">
        <v>253</v>
      </c>
      <c r="B13" s="72"/>
      <c r="C13" s="85">
        <f>SUBTOTAL(9,C7:C12)</f>
        <v>4536492.17</v>
      </c>
      <c r="F13" s="82"/>
      <c r="G13" s="85">
        <f>SUBTOTAL(9,G7:G12)</f>
        <v>966835.53605452343</v>
      </c>
    </row>
    <row r="14" spans="1:16" outlineLevel="2" x14ac:dyDescent="0.2">
      <c r="A14" s="8">
        <v>2023</v>
      </c>
      <c r="B14" s="72">
        <v>44927</v>
      </c>
      <c r="C14" s="13">
        <v>250585.49999999997</v>
      </c>
      <c r="D14" s="4">
        <f t="shared" ref="D14:D25" si="6">((K$25-K14)+1)+COUNT(K$27:K$54)</f>
        <v>36</v>
      </c>
      <c r="E14" s="4">
        <f t="shared" si="1"/>
        <v>180</v>
      </c>
      <c r="F14" s="82">
        <f t="shared" si="2"/>
        <v>0.2</v>
      </c>
      <c r="G14" s="13">
        <f t="shared" si="3"/>
        <v>50117.1</v>
      </c>
      <c r="K14" s="4">
        <f t="shared" si="4"/>
        <v>1</v>
      </c>
      <c r="L14" s="4">
        <f t="shared" si="5"/>
        <v>2023</v>
      </c>
    </row>
    <row r="15" spans="1:16" outlineLevel="2" x14ac:dyDescent="0.2">
      <c r="A15" s="8">
        <v>2023</v>
      </c>
      <c r="B15" s="72">
        <v>44958</v>
      </c>
      <c r="C15" s="13">
        <v>250585.49999999997</v>
      </c>
      <c r="D15" s="4">
        <f t="shared" si="6"/>
        <v>35</v>
      </c>
      <c r="E15" s="4">
        <f t="shared" si="1"/>
        <v>179</v>
      </c>
      <c r="F15" s="82">
        <f t="shared" si="2"/>
        <v>0.19553072625698323</v>
      </c>
      <c r="G15" s="13">
        <f t="shared" si="3"/>
        <v>48997.164804469263</v>
      </c>
      <c r="K15" s="4">
        <f t="shared" si="4"/>
        <v>2</v>
      </c>
      <c r="L15" s="4">
        <f t="shared" si="5"/>
        <v>2023</v>
      </c>
    </row>
    <row r="16" spans="1:16" outlineLevel="2" x14ac:dyDescent="0.2">
      <c r="A16" s="8">
        <v>2023</v>
      </c>
      <c r="B16" s="72">
        <v>44986</v>
      </c>
      <c r="C16" s="13">
        <v>250585.49999999997</v>
      </c>
      <c r="D16" s="4">
        <f t="shared" si="6"/>
        <v>34</v>
      </c>
      <c r="E16" s="4">
        <f t="shared" si="1"/>
        <v>178</v>
      </c>
      <c r="F16" s="82">
        <f t="shared" si="2"/>
        <v>0.19101123595505617</v>
      </c>
      <c r="G16" s="13">
        <f t="shared" si="3"/>
        <v>47864.646067415721</v>
      </c>
      <c r="K16" s="4">
        <f t="shared" si="4"/>
        <v>3</v>
      </c>
      <c r="L16" s="4">
        <f t="shared" si="5"/>
        <v>2023</v>
      </c>
    </row>
    <row r="17" spans="1:12" outlineLevel="2" x14ac:dyDescent="0.2">
      <c r="A17" s="8">
        <v>2023</v>
      </c>
      <c r="B17" s="72">
        <v>45017</v>
      </c>
      <c r="C17" s="13">
        <v>250585.50000000003</v>
      </c>
      <c r="D17" s="4">
        <f t="shared" si="6"/>
        <v>33</v>
      </c>
      <c r="E17" s="4">
        <f t="shared" si="1"/>
        <v>177</v>
      </c>
      <c r="F17" s="82">
        <f t="shared" si="2"/>
        <v>0.1864406779661017</v>
      </c>
      <c r="G17" s="13">
        <f t="shared" si="3"/>
        <v>46719.330508474581</v>
      </c>
      <c r="K17" s="4">
        <f t="shared" si="4"/>
        <v>4</v>
      </c>
      <c r="L17" s="4">
        <f t="shared" si="5"/>
        <v>2023</v>
      </c>
    </row>
    <row r="18" spans="1:12" outlineLevel="2" x14ac:dyDescent="0.2">
      <c r="A18" s="8">
        <v>2023</v>
      </c>
      <c r="B18" s="72">
        <v>45047</v>
      </c>
      <c r="C18" s="13">
        <v>250585.50000000003</v>
      </c>
      <c r="D18" s="4">
        <f t="shared" si="6"/>
        <v>32</v>
      </c>
      <c r="E18" s="4">
        <f t="shared" si="1"/>
        <v>176</v>
      </c>
      <c r="F18" s="82">
        <f t="shared" si="2"/>
        <v>0.18181818181818182</v>
      </c>
      <c r="G18" s="13">
        <f t="shared" si="3"/>
        <v>45561.000000000007</v>
      </c>
      <c r="K18" s="4">
        <f t="shared" si="4"/>
        <v>5</v>
      </c>
      <c r="L18" s="4">
        <f t="shared" si="5"/>
        <v>2023</v>
      </c>
    </row>
    <row r="19" spans="1:12" outlineLevel="2" x14ac:dyDescent="0.2">
      <c r="A19" s="8">
        <v>2023</v>
      </c>
      <c r="B19" s="72">
        <v>45078</v>
      </c>
      <c r="C19" s="13">
        <v>20926234.170000002</v>
      </c>
      <c r="D19" s="4">
        <f t="shared" si="6"/>
        <v>31</v>
      </c>
      <c r="E19" s="4">
        <f t="shared" si="1"/>
        <v>175</v>
      </c>
      <c r="F19" s="82">
        <f t="shared" si="2"/>
        <v>0.17714285714285713</v>
      </c>
      <c r="G19" s="13">
        <f t="shared" si="3"/>
        <v>3706932.9101142855</v>
      </c>
      <c r="K19" s="4">
        <f t="shared" si="4"/>
        <v>6</v>
      </c>
      <c r="L19" s="4">
        <f t="shared" si="5"/>
        <v>2023</v>
      </c>
    </row>
    <row r="20" spans="1:12" outlineLevel="2" x14ac:dyDescent="0.2">
      <c r="A20" s="8">
        <v>2023</v>
      </c>
      <c r="B20" s="72">
        <v>45108</v>
      </c>
      <c r="C20" s="13">
        <v>250585.50000000003</v>
      </c>
      <c r="D20" s="4">
        <f t="shared" si="6"/>
        <v>30</v>
      </c>
      <c r="E20" s="4">
        <f t="shared" si="1"/>
        <v>174</v>
      </c>
      <c r="F20" s="82">
        <f t="shared" si="2"/>
        <v>0.17241379310344829</v>
      </c>
      <c r="G20" s="13">
        <f t="shared" si="3"/>
        <v>43204.396551724145</v>
      </c>
      <c r="K20" s="4">
        <f t="shared" si="4"/>
        <v>7</v>
      </c>
      <c r="L20" s="4">
        <f t="shared" si="5"/>
        <v>2023</v>
      </c>
    </row>
    <row r="21" spans="1:12" outlineLevel="2" x14ac:dyDescent="0.2">
      <c r="A21" s="8">
        <v>2023</v>
      </c>
      <c r="B21" s="72">
        <v>45139</v>
      </c>
      <c r="C21" s="13">
        <v>250585.50000000006</v>
      </c>
      <c r="D21" s="4">
        <f t="shared" si="6"/>
        <v>29</v>
      </c>
      <c r="E21" s="4">
        <f t="shared" si="1"/>
        <v>173</v>
      </c>
      <c r="F21" s="82">
        <f t="shared" si="2"/>
        <v>0.16763005780346821</v>
      </c>
      <c r="G21" s="13">
        <f t="shared" si="3"/>
        <v>42005.661849710996</v>
      </c>
      <c r="K21" s="4">
        <f t="shared" si="4"/>
        <v>8</v>
      </c>
      <c r="L21" s="4">
        <f t="shared" si="5"/>
        <v>2023</v>
      </c>
    </row>
    <row r="22" spans="1:12" outlineLevel="2" x14ac:dyDescent="0.2">
      <c r="A22" s="8">
        <v>2023</v>
      </c>
      <c r="B22" s="72">
        <v>45170</v>
      </c>
      <c r="C22" s="13">
        <v>38977942.189999998</v>
      </c>
      <c r="D22" s="4">
        <f t="shared" si="6"/>
        <v>28</v>
      </c>
      <c r="E22" s="4">
        <f t="shared" si="1"/>
        <v>172</v>
      </c>
      <c r="F22" s="82">
        <f t="shared" si="2"/>
        <v>0.16279069767441862</v>
      </c>
      <c r="G22" s="13">
        <f t="shared" si="3"/>
        <v>6345246.403023256</v>
      </c>
      <c r="K22" s="4">
        <f t="shared" si="4"/>
        <v>9</v>
      </c>
      <c r="L22" s="4">
        <f t="shared" si="5"/>
        <v>2023</v>
      </c>
    </row>
    <row r="23" spans="1:12" outlineLevel="2" x14ac:dyDescent="0.2">
      <c r="A23" s="8">
        <v>2023</v>
      </c>
      <c r="B23" s="72">
        <v>45200</v>
      </c>
      <c r="C23" s="13">
        <v>515918.82999999821</v>
      </c>
      <c r="D23" s="4">
        <f t="shared" si="6"/>
        <v>27</v>
      </c>
      <c r="E23" s="4">
        <f t="shared" si="1"/>
        <v>171</v>
      </c>
      <c r="F23" s="82">
        <f t="shared" si="2"/>
        <v>0.15789473684210525</v>
      </c>
      <c r="G23" s="13">
        <f t="shared" si="3"/>
        <v>81460.867894736555</v>
      </c>
      <c r="K23" s="4">
        <f t="shared" si="4"/>
        <v>10</v>
      </c>
      <c r="L23" s="4">
        <f t="shared" si="5"/>
        <v>2023</v>
      </c>
    </row>
    <row r="24" spans="1:12" outlineLevel="2" x14ac:dyDescent="0.2">
      <c r="A24" s="8">
        <v>2023</v>
      </c>
      <c r="B24" s="72">
        <v>45231</v>
      </c>
      <c r="C24" s="13">
        <v>425918.82999999821</v>
      </c>
      <c r="D24" s="4">
        <f t="shared" si="6"/>
        <v>26</v>
      </c>
      <c r="E24" s="4">
        <f t="shared" si="1"/>
        <v>170</v>
      </c>
      <c r="F24" s="82">
        <f t="shared" si="2"/>
        <v>0.15294117647058825</v>
      </c>
      <c r="G24" s="13">
        <f t="shared" si="3"/>
        <v>65140.526941176206</v>
      </c>
      <c r="K24" s="4">
        <f t="shared" si="4"/>
        <v>11</v>
      </c>
      <c r="L24" s="4">
        <f t="shared" si="5"/>
        <v>2023</v>
      </c>
    </row>
    <row r="25" spans="1:12" outlineLevel="2" x14ac:dyDescent="0.2">
      <c r="A25" s="8">
        <v>2023</v>
      </c>
      <c r="B25" s="72">
        <v>45261</v>
      </c>
      <c r="C25" s="64">
        <v>5190283.8700000029</v>
      </c>
      <c r="D25" s="4">
        <f t="shared" si="6"/>
        <v>25</v>
      </c>
      <c r="E25" s="4">
        <f t="shared" si="1"/>
        <v>169</v>
      </c>
      <c r="F25" s="82">
        <f t="shared" si="2"/>
        <v>0.14792899408284024</v>
      </c>
      <c r="G25" s="64">
        <f t="shared" si="3"/>
        <v>767793.47189349157</v>
      </c>
      <c r="K25" s="4">
        <f t="shared" si="4"/>
        <v>12</v>
      </c>
      <c r="L25" s="4">
        <f t="shared" si="5"/>
        <v>2023</v>
      </c>
    </row>
    <row r="26" spans="1:12" outlineLevel="1" x14ac:dyDescent="0.2">
      <c r="A26" s="65" t="s">
        <v>254</v>
      </c>
      <c r="B26" s="72"/>
      <c r="C26" s="85">
        <f>SUBTOTAL(9,C14:C25)</f>
        <v>67790396.390000001</v>
      </c>
      <c r="F26" s="82"/>
      <c r="G26" s="85">
        <f>SUBTOTAL(9,G14:G25)</f>
        <v>11291043.479648741</v>
      </c>
    </row>
    <row r="27" spans="1:12" outlineLevel="2" x14ac:dyDescent="0.2">
      <c r="A27" s="8">
        <v>2024</v>
      </c>
      <c r="B27" s="72">
        <v>45292</v>
      </c>
      <c r="C27" s="13">
        <v>598522.67253332853</v>
      </c>
      <c r="D27" s="4">
        <f t="shared" ref="D27:D38" si="7">((K$38-K27)+1)+COUNT($K$43:$K$54)</f>
        <v>24</v>
      </c>
      <c r="E27" s="4">
        <f t="shared" si="1"/>
        <v>168</v>
      </c>
      <c r="F27" s="82">
        <f t="shared" si="2"/>
        <v>0.14285714285714285</v>
      </c>
      <c r="G27" s="13">
        <f t="shared" si="3"/>
        <v>85503.238933332643</v>
      </c>
      <c r="K27" s="4">
        <f t="shared" si="4"/>
        <v>1</v>
      </c>
      <c r="L27" s="4">
        <f t="shared" si="5"/>
        <v>2024</v>
      </c>
    </row>
    <row r="28" spans="1:12" outlineLevel="2" x14ac:dyDescent="0.2">
      <c r="A28" s="8">
        <v>2024</v>
      </c>
      <c r="B28" s="72">
        <v>45323</v>
      </c>
      <c r="C28" s="13">
        <v>598522.67253332853</v>
      </c>
      <c r="D28" s="4">
        <f t="shared" si="7"/>
        <v>23</v>
      </c>
      <c r="E28" s="4">
        <f t="shared" si="1"/>
        <v>167</v>
      </c>
      <c r="F28" s="82">
        <f t="shared" si="2"/>
        <v>0.1377245508982036</v>
      </c>
      <c r="G28" s="13">
        <f t="shared" si="3"/>
        <v>82431.266277045244</v>
      </c>
      <c r="K28" s="4">
        <f t="shared" si="4"/>
        <v>2</v>
      </c>
      <c r="L28" s="4">
        <f t="shared" si="5"/>
        <v>2024</v>
      </c>
    </row>
    <row r="29" spans="1:12" outlineLevel="2" x14ac:dyDescent="0.2">
      <c r="A29" s="8">
        <v>2024</v>
      </c>
      <c r="B29" s="72">
        <v>45352</v>
      </c>
      <c r="C29" s="13">
        <v>598522.67253332853</v>
      </c>
      <c r="D29" s="4">
        <f t="shared" si="7"/>
        <v>22</v>
      </c>
      <c r="E29" s="4">
        <f t="shared" si="1"/>
        <v>166</v>
      </c>
      <c r="F29" s="82">
        <f t="shared" si="2"/>
        <v>0.13253012048192772</v>
      </c>
      <c r="G29" s="13">
        <f t="shared" si="3"/>
        <v>79322.281902007395</v>
      </c>
      <c r="K29" s="4">
        <f t="shared" si="4"/>
        <v>3</v>
      </c>
      <c r="L29" s="4">
        <f t="shared" si="5"/>
        <v>2024</v>
      </c>
    </row>
    <row r="30" spans="1:12" outlineLevel="2" x14ac:dyDescent="0.2">
      <c r="A30" s="8">
        <v>2024</v>
      </c>
      <c r="B30" s="72">
        <v>45383</v>
      </c>
      <c r="C30" s="13">
        <v>246468.67253333097</v>
      </c>
      <c r="D30" s="4">
        <f t="shared" si="7"/>
        <v>21</v>
      </c>
      <c r="E30" s="4">
        <f t="shared" si="1"/>
        <v>165</v>
      </c>
      <c r="F30" s="82">
        <f t="shared" si="2"/>
        <v>0.12727272727272726</v>
      </c>
      <c r="G30" s="13">
        <f t="shared" si="3"/>
        <v>31368.740140605758</v>
      </c>
      <c r="K30" s="4">
        <f t="shared" si="4"/>
        <v>4</v>
      </c>
      <c r="L30" s="4">
        <f t="shared" si="5"/>
        <v>2024</v>
      </c>
    </row>
    <row r="31" spans="1:12" outlineLevel="2" x14ac:dyDescent="0.2">
      <c r="A31" s="8">
        <v>2024</v>
      </c>
      <c r="B31" s="72">
        <v>45413</v>
      </c>
      <c r="C31" s="13">
        <v>246468.67253333097</v>
      </c>
      <c r="D31" s="4">
        <f t="shared" si="7"/>
        <v>20</v>
      </c>
      <c r="E31" s="4">
        <f t="shared" si="1"/>
        <v>164</v>
      </c>
      <c r="F31" s="82">
        <f t="shared" si="2"/>
        <v>0.12195121951219512</v>
      </c>
      <c r="G31" s="13">
        <f t="shared" si="3"/>
        <v>30057.155186991582</v>
      </c>
      <c r="K31" s="4">
        <f t="shared" si="4"/>
        <v>5</v>
      </c>
      <c r="L31" s="4">
        <f t="shared" si="5"/>
        <v>2024</v>
      </c>
    </row>
    <row r="32" spans="1:12" outlineLevel="2" x14ac:dyDescent="0.2">
      <c r="A32" s="8">
        <v>2024</v>
      </c>
      <c r="B32" s="72">
        <v>45444</v>
      </c>
      <c r="C32" s="13">
        <v>281309.79243333061</v>
      </c>
      <c r="D32" s="4">
        <f t="shared" si="7"/>
        <v>19</v>
      </c>
      <c r="E32" s="4">
        <f t="shared" si="1"/>
        <v>163</v>
      </c>
      <c r="F32" s="82">
        <f t="shared" si="2"/>
        <v>0.1165644171779141</v>
      </c>
      <c r="G32" s="13">
        <f t="shared" si="3"/>
        <v>32790.712001431173</v>
      </c>
      <c r="K32" s="4">
        <f t="shared" si="4"/>
        <v>6</v>
      </c>
      <c r="L32" s="4">
        <f t="shared" si="5"/>
        <v>2024</v>
      </c>
    </row>
    <row r="33" spans="1:12" outlineLevel="2" x14ac:dyDescent="0.2">
      <c r="A33" s="8">
        <v>2024</v>
      </c>
      <c r="B33" s="72">
        <v>45474</v>
      </c>
      <c r="C33" s="13">
        <v>246468.67253333097</v>
      </c>
      <c r="D33" s="4">
        <f t="shared" si="7"/>
        <v>18</v>
      </c>
      <c r="E33" s="4">
        <f t="shared" si="1"/>
        <v>162</v>
      </c>
      <c r="F33" s="82">
        <f t="shared" si="2"/>
        <v>0.1111111111111111</v>
      </c>
      <c r="G33" s="13">
        <f t="shared" si="3"/>
        <v>27385.408059258996</v>
      </c>
      <c r="K33" s="4">
        <f t="shared" si="4"/>
        <v>7</v>
      </c>
      <c r="L33" s="4">
        <f t="shared" si="5"/>
        <v>2024</v>
      </c>
    </row>
    <row r="34" spans="1:12" outlineLevel="2" x14ac:dyDescent="0.2">
      <c r="A34" s="8">
        <v>2024</v>
      </c>
      <c r="B34" s="72">
        <v>45505</v>
      </c>
      <c r="C34" s="13">
        <v>246468.67253333097</v>
      </c>
      <c r="D34" s="4">
        <f t="shared" si="7"/>
        <v>17</v>
      </c>
      <c r="E34" s="4">
        <f t="shared" si="1"/>
        <v>161</v>
      </c>
      <c r="F34" s="82">
        <f t="shared" si="2"/>
        <v>0.10559006211180125</v>
      </c>
      <c r="G34" s="13">
        <f t="shared" si="3"/>
        <v>26024.642441407621</v>
      </c>
      <c r="K34" s="4">
        <f t="shared" si="4"/>
        <v>8</v>
      </c>
      <c r="L34" s="4">
        <f t="shared" si="5"/>
        <v>2024</v>
      </c>
    </row>
    <row r="35" spans="1:12" outlineLevel="2" x14ac:dyDescent="0.2">
      <c r="A35" s="8">
        <v>2024</v>
      </c>
      <c r="B35" s="72">
        <v>45536</v>
      </c>
      <c r="C35" s="13">
        <v>285146.1525333309</v>
      </c>
      <c r="D35" s="4">
        <f t="shared" si="7"/>
        <v>16</v>
      </c>
      <c r="E35" s="4">
        <f t="shared" si="1"/>
        <v>160</v>
      </c>
      <c r="F35" s="82">
        <f t="shared" si="2"/>
        <v>0.1</v>
      </c>
      <c r="G35" s="13">
        <f t="shared" si="3"/>
        <v>28514.61525333309</v>
      </c>
      <c r="K35" s="4">
        <f t="shared" si="4"/>
        <v>9</v>
      </c>
      <c r="L35" s="4">
        <f t="shared" si="5"/>
        <v>2024</v>
      </c>
    </row>
    <row r="36" spans="1:12" outlineLevel="2" x14ac:dyDescent="0.2">
      <c r="A36" s="8">
        <v>2024</v>
      </c>
      <c r="B36" s="72">
        <v>45566</v>
      </c>
      <c r="C36" s="13">
        <v>246468.67253333097</v>
      </c>
      <c r="D36" s="4">
        <f t="shared" si="7"/>
        <v>15</v>
      </c>
      <c r="E36" s="4">
        <f t="shared" si="1"/>
        <v>159</v>
      </c>
      <c r="F36" s="82">
        <f t="shared" si="2"/>
        <v>9.4339622641509441E-2</v>
      </c>
      <c r="G36" s="13">
        <f t="shared" si="3"/>
        <v>23251.761559748207</v>
      </c>
      <c r="K36" s="4">
        <f t="shared" si="4"/>
        <v>10</v>
      </c>
      <c r="L36" s="4">
        <f t="shared" si="5"/>
        <v>2024</v>
      </c>
    </row>
    <row r="37" spans="1:12" outlineLevel="2" x14ac:dyDescent="0.2">
      <c r="A37" s="8">
        <v>2024</v>
      </c>
      <c r="B37" s="72">
        <v>45597</v>
      </c>
      <c r="C37" s="13">
        <v>246468.67253333097</v>
      </c>
      <c r="D37" s="4">
        <f t="shared" si="7"/>
        <v>14</v>
      </c>
      <c r="E37" s="4">
        <f t="shared" si="1"/>
        <v>158</v>
      </c>
      <c r="F37" s="82">
        <f t="shared" si="2"/>
        <v>8.8607594936708861E-2</v>
      </c>
      <c r="G37" s="13">
        <f t="shared" si="3"/>
        <v>21838.996300421732</v>
      </c>
      <c r="K37" s="4">
        <f t="shared" si="4"/>
        <v>11</v>
      </c>
      <c r="L37" s="4">
        <f t="shared" si="5"/>
        <v>2024</v>
      </c>
    </row>
    <row r="38" spans="1:12" outlineLevel="2" x14ac:dyDescent="0.2">
      <c r="A38" s="8">
        <v>2024</v>
      </c>
      <c r="B38" s="72">
        <v>45627</v>
      </c>
      <c r="C38" s="64">
        <v>2757761.8232333069</v>
      </c>
      <c r="D38" s="4">
        <f t="shared" si="7"/>
        <v>13</v>
      </c>
      <c r="E38" s="4">
        <f t="shared" si="1"/>
        <v>157</v>
      </c>
      <c r="F38" s="82">
        <f t="shared" si="2"/>
        <v>8.2802547770700632E-2</v>
      </c>
      <c r="G38" s="64">
        <f t="shared" si="3"/>
        <v>228349.70510849037</v>
      </c>
      <c r="K38" s="4">
        <f t="shared" si="4"/>
        <v>12</v>
      </c>
      <c r="L38" s="4">
        <f t="shared" si="5"/>
        <v>2024</v>
      </c>
    </row>
    <row r="39" spans="1:12" outlineLevel="1" x14ac:dyDescent="0.2">
      <c r="A39" s="65" t="s">
        <v>255</v>
      </c>
      <c r="B39" s="72"/>
      <c r="C39" s="99">
        <f>SUBTOTAL(9,C27:C38)</f>
        <v>6598597.8209999399</v>
      </c>
      <c r="F39" s="82"/>
      <c r="G39" s="99">
        <f>SUBTOTAL(9,G27:G38)</f>
        <v>696838.5231640737</v>
      </c>
    </row>
    <row r="40" spans="1:12" x14ac:dyDescent="0.2">
      <c r="A40" s="65" t="s">
        <v>2</v>
      </c>
      <c r="B40" s="72"/>
      <c r="C40" s="99">
        <f>SUBTOTAL(9,C7:C38)</f>
        <v>78925486.380999982</v>
      </c>
      <c r="F40" s="82"/>
      <c r="G40" s="99">
        <f>SUBTOTAL(9,G7:G38)</f>
        <v>12954717.538867339</v>
      </c>
    </row>
    <row r="41" spans="1:12" x14ac:dyDescent="0.2">
      <c r="B41" s="72"/>
      <c r="C41" s="78" t="s">
        <v>268</v>
      </c>
      <c r="F41" s="82"/>
      <c r="G41" s="88" t="s">
        <v>269</v>
      </c>
    </row>
    <row r="42" spans="1:12" x14ac:dyDescent="0.2">
      <c r="B42" s="72"/>
      <c r="C42" s="13"/>
      <c r="F42" s="82"/>
      <c r="G42" s="13"/>
    </row>
    <row r="43" spans="1:12" x14ac:dyDescent="0.2">
      <c r="B43" s="72"/>
      <c r="C43" s="13"/>
      <c r="F43" s="82"/>
      <c r="G43" s="13"/>
      <c r="K43" s="4">
        <v>1</v>
      </c>
      <c r="L43" s="4">
        <v>2025</v>
      </c>
    </row>
    <row r="44" spans="1:12" x14ac:dyDescent="0.2">
      <c r="B44" s="72"/>
      <c r="C44" s="13"/>
      <c r="F44" s="82"/>
      <c r="G44" s="13"/>
      <c r="K44" s="4">
        <v>2</v>
      </c>
      <c r="L44" s="4">
        <v>2025</v>
      </c>
    </row>
    <row r="45" spans="1:12" x14ac:dyDescent="0.2">
      <c r="B45" s="72"/>
      <c r="C45" s="13"/>
      <c r="F45" s="82"/>
      <c r="G45" s="13"/>
      <c r="K45" s="4">
        <v>3</v>
      </c>
      <c r="L45" s="4">
        <v>2025</v>
      </c>
    </row>
    <row r="46" spans="1:12" x14ac:dyDescent="0.2">
      <c r="B46" s="72"/>
      <c r="C46" s="13"/>
      <c r="F46" s="82"/>
      <c r="G46" s="13"/>
      <c r="K46" s="4">
        <v>4</v>
      </c>
      <c r="L46" s="4">
        <v>2025</v>
      </c>
    </row>
    <row r="47" spans="1:12" x14ac:dyDescent="0.2">
      <c r="B47" s="72"/>
      <c r="C47" s="13"/>
      <c r="F47" s="82"/>
      <c r="G47" s="13"/>
      <c r="K47" s="4">
        <v>5</v>
      </c>
      <c r="L47" s="4">
        <v>2025</v>
      </c>
    </row>
    <row r="48" spans="1:12" x14ac:dyDescent="0.2">
      <c r="B48" s="72"/>
      <c r="C48" s="13"/>
      <c r="F48" s="82"/>
      <c r="G48" s="13"/>
      <c r="K48" s="4">
        <v>6</v>
      </c>
      <c r="L48" s="4">
        <v>2025</v>
      </c>
    </row>
    <row r="49" spans="2:12" x14ac:dyDescent="0.2">
      <c r="B49" s="72"/>
      <c r="C49" s="13"/>
      <c r="F49" s="82"/>
      <c r="G49" s="13"/>
      <c r="K49" s="4">
        <v>7</v>
      </c>
      <c r="L49" s="4">
        <v>2025</v>
      </c>
    </row>
    <row r="50" spans="2:12" x14ac:dyDescent="0.2">
      <c r="B50" s="72"/>
      <c r="C50" s="13"/>
      <c r="F50" s="82"/>
      <c r="G50" s="13"/>
      <c r="K50" s="4">
        <v>8</v>
      </c>
      <c r="L50" s="4">
        <v>2025</v>
      </c>
    </row>
    <row r="51" spans="2:12" x14ac:dyDescent="0.2">
      <c r="B51" s="72"/>
      <c r="C51" s="13"/>
      <c r="F51" s="82"/>
      <c r="G51" s="13"/>
      <c r="K51" s="4">
        <v>9</v>
      </c>
      <c r="L51" s="4">
        <v>2025</v>
      </c>
    </row>
    <row r="52" spans="2:12" x14ac:dyDescent="0.2">
      <c r="B52" s="72"/>
      <c r="C52" s="13"/>
      <c r="F52" s="82"/>
      <c r="G52" s="13"/>
      <c r="K52" s="4">
        <v>10</v>
      </c>
      <c r="L52" s="4">
        <v>2025</v>
      </c>
    </row>
    <row r="53" spans="2:12" x14ac:dyDescent="0.2">
      <c r="B53" s="72"/>
      <c r="C53" s="13"/>
      <c r="F53" s="82"/>
      <c r="G53" s="13"/>
      <c r="K53" s="4">
        <v>11</v>
      </c>
      <c r="L53" s="4">
        <v>2025</v>
      </c>
    </row>
    <row r="54" spans="2:12" x14ac:dyDescent="0.2">
      <c r="B54" s="72"/>
      <c r="C54" s="2"/>
      <c r="F54" s="82"/>
      <c r="G54" s="2"/>
      <c r="K54" s="4">
        <v>12</v>
      </c>
      <c r="L54" s="4">
        <v>2025</v>
      </c>
    </row>
    <row r="55" spans="2:12" x14ac:dyDescent="0.2">
      <c r="B55" s="72"/>
      <c r="C55" s="83"/>
      <c r="G55" s="83"/>
    </row>
    <row r="56" spans="2:12" x14ac:dyDescent="0.2">
      <c r="B56" s="72"/>
      <c r="C56" s="75"/>
    </row>
    <row r="57" spans="2:12" x14ac:dyDescent="0.2">
      <c r="B57" s="72"/>
      <c r="C57" s="10"/>
      <c r="G57" s="10"/>
    </row>
    <row r="58" spans="2:12" x14ac:dyDescent="0.2">
      <c r="B58" s="72"/>
    </row>
    <row r="59" spans="2:12" x14ac:dyDescent="0.2">
      <c r="B59" s="71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0EB0-F45C-44BE-A712-0DF1C12118C0}">
  <sheetPr codeName="Sheet6">
    <pageSetUpPr fitToPage="1"/>
  </sheetPr>
  <dimension ref="A1:P59"/>
  <sheetViews>
    <sheetView view="pageBreakPreview" zoomScale="90" zoomScaleNormal="100" zoomScaleSheetLayoutView="90" workbookViewId="0"/>
  </sheetViews>
  <sheetFormatPr defaultRowHeight="12.75" outlineLevelRow="2" x14ac:dyDescent="0.2"/>
  <cols>
    <col min="1" max="1" width="9.140625" style="4" customWidth="1"/>
    <col min="2" max="2" width="10.85546875" style="4" customWidth="1"/>
    <col min="3" max="3" width="13" style="4" customWidth="1"/>
    <col min="4" max="6" width="11.28515625" style="4" bestFit="1" customWidth="1"/>
    <col min="7" max="7" width="13.28515625" style="4" customWidth="1"/>
    <col min="8" max="9" width="9.140625" style="4"/>
    <col min="10" max="10" width="13.140625" style="4" bestFit="1" customWidth="1"/>
    <col min="11" max="16384" width="9.140625" style="4"/>
  </cols>
  <sheetData>
    <row r="1" spans="1:16" x14ac:dyDescent="0.2">
      <c r="A1" s="3" t="str">
        <f>'10.6'!B2</f>
        <v>PacifiCorp</v>
      </c>
      <c r="G1" s="59" t="s">
        <v>262</v>
      </c>
    </row>
    <row r="2" spans="1:16" x14ac:dyDescent="0.2">
      <c r="A2" s="3" t="str">
        <f>'10.6'!B3</f>
        <v>Washington 2023 General Rate Case</v>
      </c>
    </row>
    <row r="3" spans="1:16" x14ac:dyDescent="0.2">
      <c r="A3" s="3" t="s">
        <v>297</v>
      </c>
    </row>
    <row r="4" spans="1:16" x14ac:dyDescent="0.2">
      <c r="A4" s="3" t="s">
        <v>240</v>
      </c>
    </row>
    <row r="6" spans="1:16" x14ac:dyDescent="0.2">
      <c r="A6" s="75" t="s">
        <v>32</v>
      </c>
      <c r="B6" s="75" t="s">
        <v>1</v>
      </c>
      <c r="C6" s="75" t="s">
        <v>27</v>
      </c>
      <c r="D6" s="75" t="s">
        <v>34</v>
      </c>
      <c r="E6" s="75" t="s">
        <v>37</v>
      </c>
      <c r="F6" s="75" t="s">
        <v>33</v>
      </c>
      <c r="G6" s="75" t="s">
        <v>299</v>
      </c>
      <c r="K6" s="4" t="s">
        <v>23</v>
      </c>
      <c r="L6" s="4" t="s">
        <v>32</v>
      </c>
      <c r="N6" s="4" t="s">
        <v>31</v>
      </c>
      <c r="O6" s="84">
        <v>45992</v>
      </c>
    </row>
    <row r="7" spans="1:16" outlineLevel="2" x14ac:dyDescent="0.2">
      <c r="A7" s="8">
        <v>2022</v>
      </c>
      <c r="B7" s="72">
        <v>44743</v>
      </c>
      <c r="C7" s="13">
        <v>0</v>
      </c>
      <c r="D7" s="4">
        <f t="shared" ref="D7:D12" si="0">((K$12-K7)+1)+COUNT($K$14:$K$54)</f>
        <v>42</v>
      </c>
      <c r="E7" s="4">
        <f t="shared" ref="E7:E38" si="1">D7+$O$8</f>
        <v>186</v>
      </c>
      <c r="F7" s="82">
        <f t="shared" ref="F7:F38" si="2">D7/E7</f>
        <v>0.22580645161290322</v>
      </c>
      <c r="G7" s="10">
        <f t="shared" ref="G7:G38" si="3">F7*C7</f>
        <v>0</v>
      </c>
      <c r="K7" s="4">
        <f t="shared" ref="K7:K38" si="4">MONTH(B7)</f>
        <v>7</v>
      </c>
      <c r="L7" s="4">
        <f t="shared" ref="L7:L38" si="5">YEAR(B7)</f>
        <v>2022</v>
      </c>
      <c r="N7" s="4" t="s">
        <v>30</v>
      </c>
      <c r="O7" s="84">
        <v>50375</v>
      </c>
    </row>
    <row r="8" spans="1:16" outlineLevel="2" x14ac:dyDescent="0.2">
      <c r="A8" s="8">
        <v>2022</v>
      </c>
      <c r="B8" s="72">
        <v>44774</v>
      </c>
      <c r="C8" s="13">
        <v>729.32999999999993</v>
      </c>
      <c r="D8" s="4">
        <f t="shared" si="0"/>
        <v>41</v>
      </c>
      <c r="E8" s="4">
        <f t="shared" si="1"/>
        <v>185</v>
      </c>
      <c r="F8" s="82">
        <f t="shared" si="2"/>
        <v>0.22162162162162163</v>
      </c>
      <c r="G8" s="13">
        <f t="shared" si="3"/>
        <v>161.63529729729729</v>
      </c>
      <c r="K8" s="4">
        <f t="shared" si="4"/>
        <v>8</v>
      </c>
      <c r="L8" s="4">
        <f t="shared" si="5"/>
        <v>2022</v>
      </c>
      <c r="O8" s="4">
        <v>144</v>
      </c>
      <c r="P8" s="4" t="s">
        <v>29</v>
      </c>
    </row>
    <row r="9" spans="1:16" outlineLevel="2" x14ac:dyDescent="0.2">
      <c r="A9" s="8">
        <v>2022</v>
      </c>
      <c r="B9" s="72">
        <v>44805</v>
      </c>
      <c r="C9" s="13">
        <v>0</v>
      </c>
      <c r="D9" s="4">
        <f t="shared" si="0"/>
        <v>40</v>
      </c>
      <c r="E9" s="4">
        <f t="shared" si="1"/>
        <v>184</v>
      </c>
      <c r="F9" s="82">
        <f t="shared" si="2"/>
        <v>0.21739130434782608</v>
      </c>
      <c r="G9" s="13">
        <f t="shared" si="3"/>
        <v>0</v>
      </c>
      <c r="K9" s="4">
        <f t="shared" si="4"/>
        <v>9</v>
      </c>
      <c r="L9" s="4">
        <f t="shared" si="5"/>
        <v>2022</v>
      </c>
    </row>
    <row r="10" spans="1:16" outlineLevel="2" x14ac:dyDescent="0.2">
      <c r="A10" s="8">
        <v>2022</v>
      </c>
      <c r="B10" s="72">
        <v>44835</v>
      </c>
      <c r="C10" s="13">
        <v>0</v>
      </c>
      <c r="D10" s="4">
        <f t="shared" si="0"/>
        <v>39</v>
      </c>
      <c r="E10" s="4">
        <f t="shared" si="1"/>
        <v>183</v>
      </c>
      <c r="F10" s="82">
        <f t="shared" si="2"/>
        <v>0.21311475409836064</v>
      </c>
      <c r="G10" s="13">
        <f t="shared" si="3"/>
        <v>0</v>
      </c>
      <c r="K10" s="4">
        <f t="shared" si="4"/>
        <v>10</v>
      </c>
      <c r="L10" s="4">
        <f t="shared" si="5"/>
        <v>2022</v>
      </c>
    </row>
    <row r="11" spans="1:16" outlineLevel="2" x14ac:dyDescent="0.2">
      <c r="A11" s="8">
        <v>2022</v>
      </c>
      <c r="B11" s="72">
        <v>44866</v>
      </c>
      <c r="C11" s="13">
        <v>0</v>
      </c>
      <c r="D11" s="4">
        <f t="shared" si="0"/>
        <v>38</v>
      </c>
      <c r="E11" s="4">
        <f t="shared" si="1"/>
        <v>182</v>
      </c>
      <c r="F11" s="82">
        <f t="shared" si="2"/>
        <v>0.2087912087912088</v>
      </c>
      <c r="G11" s="13">
        <f t="shared" si="3"/>
        <v>0</v>
      </c>
      <c r="K11" s="4">
        <f t="shared" si="4"/>
        <v>11</v>
      </c>
      <c r="L11" s="4">
        <f t="shared" si="5"/>
        <v>2022</v>
      </c>
    </row>
    <row r="12" spans="1:16" outlineLevel="2" x14ac:dyDescent="0.2">
      <c r="A12" s="8">
        <v>2022</v>
      </c>
      <c r="B12" s="72">
        <v>44896</v>
      </c>
      <c r="C12" s="64">
        <v>784607</v>
      </c>
      <c r="D12" s="15">
        <f t="shared" si="0"/>
        <v>37</v>
      </c>
      <c r="E12" s="15">
        <f t="shared" si="1"/>
        <v>181</v>
      </c>
      <c r="F12" s="98">
        <f t="shared" si="2"/>
        <v>0.20441988950276244</v>
      </c>
      <c r="G12" s="64">
        <f t="shared" si="3"/>
        <v>160389.27624309392</v>
      </c>
      <c r="K12" s="4">
        <f t="shared" si="4"/>
        <v>12</v>
      </c>
      <c r="L12" s="4">
        <f t="shared" si="5"/>
        <v>2022</v>
      </c>
    </row>
    <row r="13" spans="1:16" outlineLevel="1" x14ac:dyDescent="0.2">
      <c r="A13" s="65" t="s">
        <v>253</v>
      </c>
      <c r="B13" s="72"/>
      <c r="C13" s="85">
        <f>SUBTOTAL(9,C7:C12)</f>
        <v>785336.33</v>
      </c>
      <c r="D13" s="3"/>
      <c r="E13" s="3"/>
      <c r="F13" s="97"/>
      <c r="G13" s="85">
        <f>SUBTOTAL(9,G7:G12)</f>
        <v>160550.91154039121</v>
      </c>
    </row>
    <row r="14" spans="1:16" outlineLevel="2" x14ac:dyDescent="0.2">
      <c r="A14" s="8">
        <v>2023</v>
      </c>
      <c r="B14" s="72">
        <v>44927</v>
      </c>
      <c r="C14" s="13">
        <v>3880.58</v>
      </c>
      <c r="D14" s="4">
        <f t="shared" ref="D14:D25" si="6">((K$25-K14)+1)+COUNT(K$27:K$54)</f>
        <v>36</v>
      </c>
      <c r="E14" s="4">
        <f t="shared" si="1"/>
        <v>180</v>
      </c>
      <c r="F14" s="82">
        <f t="shared" si="2"/>
        <v>0.2</v>
      </c>
      <c r="G14" s="13">
        <f t="shared" si="3"/>
        <v>776.11599999999999</v>
      </c>
      <c r="K14" s="4">
        <f t="shared" si="4"/>
        <v>1</v>
      </c>
      <c r="L14" s="4">
        <f t="shared" si="5"/>
        <v>2023</v>
      </c>
    </row>
    <row r="15" spans="1:16" outlineLevel="2" x14ac:dyDescent="0.2">
      <c r="A15" s="8">
        <v>2023</v>
      </c>
      <c r="B15" s="72">
        <v>44958</v>
      </c>
      <c r="C15" s="13">
        <v>3880.58</v>
      </c>
      <c r="D15" s="4">
        <f t="shared" si="6"/>
        <v>35</v>
      </c>
      <c r="E15" s="4">
        <f t="shared" si="1"/>
        <v>179</v>
      </c>
      <c r="F15" s="82">
        <f t="shared" si="2"/>
        <v>0.19553072625698323</v>
      </c>
      <c r="G15" s="13">
        <f t="shared" si="3"/>
        <v>758.77262569832396</v>
      </c>
      <c r="K15" s="4">
        <f t="shared" si="4"/>
        <v>2</v>
      </c>
      <c r="L15" s="4">
        <f t="shared" si="5"/>
        <v>2023</v>
      </c>
    </row>
    <row r="16" spans="1:16" outlineLevel="2" x14ac:dyDescent="0.2">
      <c r="A16" s="8">
        <v>2023</v>
      </c>
      <c r="B16" s="72">
        <v>44986</v>
      </c>
      <c r="C16" s="13">
        <v>3880.58</v>
      </c>
      <c r="D16" s="4">
        <f t="shared" si="6"/>
        <v>34</v>
      </c>
      <c r="E16" s="4">
        <f t="shared" si="1"/>
        <v>178</v>
      </c>
      <c r="F16" s="82">
        <f t="shared" si="2"/>
        <v>0.19101123595505617</v>
      </c>
      <c r="G16" s="13">
        <f t="shared" si="3"/>
        <v>741.23438202247189</v>
      </c>
      <c r="K16" s="4">
        <f t="shared" si="4"/>
        <v>3</v>
      </c>
      <c r="L16" s="4">
        <f t="shared" si="5"/>
        <v>2023</v>
      </c>
    </row>
    <row r="17" spans="1:12" outlineLevel="2" x14ac:dyDescent="0.2">
      <c r="A17" s="8">
        <v>2023</v>
      </c>
      <c r="B17" s="72">
        <v>45017</v>
      </c>
      <c r="C17" s="13">
        <v>3880.58</v>
      </c>
      <c r="D17" s="4">
        <f t="shared" si="6"/>
        <v>33</v>
      </c>
      <c r="E17" s="4">
        <f t="shared" si="1"/>
        <v>177</v>
      </c>
      <c r="F17" s="82">
        <f t="shared" si="2"/>
        <v>0.1864406779661017</v>
      </c>
      <c r="G17" s="13">
        <f t="shared" si="3"/>
        <v>723.49796610169494</v>
      </c>
      <c r="K17" s="4">
        <f t="shared" si="4"/>
        <v>4</v>
      </c>
      <c r="L17" s="4">
        <f t="shared" si="5"/>
        <v>2023</v>
      </c>
    </row>
    <row r="18" spans="1:12" outlineLevel="2" x14ac:dyDescent="0.2">
      <c r="A18" s="8">
        <v>2023</v>
      </c>
      <c r="B18" s="72">
        <v>45047</v>
      </c>
      <c r="C18" s="13">
        <v>3880.5800000000017</v>
      </c>
      <c r="D18" s="4">
        <f t="shared" si="6"/>
        <v>32</v>
      </c>
      <c r="E18" s="4">
        <f t="shared" si="1"/>
        <v>176</v>
      </c>
      <c r="F18" s="82">
        <f t="shared" si="2"/>
        <v>0.18181818181818182</v>
      </c>
      <c r="G18" s="13">
        <f t="shared" si="3"/>
        <v>705.56000000000029</v>
      </c>
      <c r="K18" s="4">
        <f t="shared" si="4"/>
        <v>5</v>
      </c>
      <c r="L18" s="4">
        <f t="shared" si="5"/>
        <v>2023</v>
      </c>
    </row>
    <row r="19" spans="1:12" outlineLevel="2" x14ac:dyDescent="0.2">
      <c r="A19" s="8">
        <v>2023</v>
      </c>
      <c r="B19" s="72">
        <v>45078</v>
      </c>
      <c r="C19" s="13">
        <v>3880.5800000000017</v>
      </c>
      <c r="D19" s="4">
        <f t="shared" si="6"/>
        <v>31</v>
      </c>
      <c r="E19" s="4">
        <f t="shared" si="1"/>
        <v>175</v>
      </c>
      <c r="F19" s="82">
        <f t="shared" si="2"/>
        <v>0.17714285714285713</v>
      </c>
      <c r="G19" s="13">
        <f t="shared" si="3"/>
        <v>687.41702857142877</v>
      </c>
      <c r="K19" s="4">
        <f t="shared" si="4"/>
        <v>6</v>
      </c>
      <c r="L19" s="4">
        <f t="shared" si="5"/>
        <v>2023</v>
      </c>
    </row>
    <row r="20" spans="1:12" outlineLevel="2" x14ac:dyDescent="0.2">
      <c r="A20" s="8">
        <v>2023</v>
      </c>
      <c r="B20" s="72">
        <v>45108</v>
      </c>
      <c r="C20" s="13">
        <v>3880.5800000000017</v>
      </c>
      <c r="D20" s="4">
        <f t="shared" si="6"/>
        <v>30</v>
      </c>
      <c r="E20" s="4">
        <f t="shared" si="1"/>
        <v>174</v>
      </c>
      <c r="F20" s="82">
        <f t="shared" si="2"/>
        <v>0.17241379310344829</v>
      </c>
      <c r="G20" s="13">
        <f t="shared" si="3"/>
        <v>669.06551724137967</v>
      </c>
      <c r="K20" s="4">
        <f t="shared" si="4"/>
        <v>7</v>
      </c>
      <c r="L20" s="4">
        <f t="shared" si="5"/>
        <v>2023</v>
      </c>
    </row>
    <row r="21" spans="1:12" outlineLevel="2" x14ac:dyDescent="0.2">
      <c r="A21" s="8">
        <v>2023</v>
      </c>
      <c r="B21" s="72">
        <v>45139</v>
      </c>
      <c r="C21" s="13">
        <v>3880.5800000000017</v>
      </c>
      <c r="D21" s="4">
        <f t="shared" si="6"/>
        <v>29</v>
      </c>
      <c r="E21" s="4">
        <f t="shared" si="1"/>
        <v>173</v>
      </c>
      <c r="F21" s="82">
        <f t="shared" si="2"/>
        <v>0.16763005780346821</v>
      </c>
      <c r="G21" s="13">
        <f t="shared" si="3"/>
        <v>650.50184971098292</v>
      </c>
      <c r="K21" s="4">
        <f t="shared" si="4"/>
        <v>8</v>
      </c>
      <c r="L21" s="4">
        <f t="shared" si="5"/>
        <v>2023</v>
      </c>
    </row>
    <row r="22" spans="1:12" outlineLevel="2" x14ac:dyDescent="0.2">
      <c r="A22" s="8">
        <v>2023</v>
      </c>
      <c r="B22" s="72">
        <v>45170</v>
      </c>
      <c r="C22" s="13">
        <v>3880.5800000000017</v>
      </c>
      <c r="D22" s="4">
        <f t="shared" si="6"/>
        <v>28</v>
      </c>
      <c r="E22" s="4">
        <f t="shared" si="1"/>
        <v>172</v>
      </c>
      <c r="F22" s="82">
        <f t="shared" si="2"/>
        <v>0.16279069767441862</v>
      </c>
      <c r="G22" s="13">
        <f t="shared" si="3"/>
        <v>631.72232558139569</v>
      </c>
      <c r="K22" s="4">
        <f t="shared" si="4"/>
        <v>9</v>
      </c>
      <c r="L22" s="4">
        <f t="shared" si="5"/>
        <v>2023</v>
      </c>
    </row>
    <row r="23" spans="1:12" outlineLevel="2" x14ac:dyDescent="0.2">
      <c r="A23" s="8">
        <v>2023</v>
      </c>
      <c r="B23" s="72">
        <v>45200</v>
      </c>
      <c r="C23" s="13">
        <v>3880.5800000000017</v>
      </c>
      <c r="D23" s="4">
        <f t="shared" si="6"/>
        <v>27</v>
      </c>
      <c r="E23" s="4">
        <f t="shared" si="1"/>
        <v>171</v>
      </c>
      <c r="F23" s="82">
        <f t="shared" si="2"/>
        <v>0.15789473684210525</v>
      </c>
      <c r="G23" s="13">
        <f t="shared" si="3"/>
        <v>612.72315789473703</v>
      </c>
      <c r="K23" s="4">
        <f t="shared" si="4"/>
        <v>10</v>
      </c>
      <c r="L23" s="4">
        <f t="shared" si="5"/>
        <v>2023</v>
      </c>
    </row>
    <row r="24" spans="1:12" outlineLevel="2" x14ac:dyDescent="0.2">
      <c r="A24" s="8">
        <v>2023</v>
      </c>
      <c r="B24" s="72">
        <v>45231</v>
      </c>
      <c r="C24" s="13">
        <v>3880.5800000000017</v>
      </c>
      <c r="D24" s="4">
        <f t="shared" si="6"/>
        <v>26</v>
      </c>
      <c r="E24" s="4">
        <f t="shared" si="1"/>
        <v>170</v>
      </c>
      <c r="F24" s="82">
        <f t="shared" si="2"/>
        <v>0.15294117647058825</v>
      </c>
      <c r="G24" s="13">
        <f t="shared" si="3"/>
        <v>593.50047058823566</v>
      </c>
      <c r="K24" s="4">
        <f t="shared" si="4"/>
        <v>11</v>
      </c>
      <c r="L24" s="4">
        <f t="shared" si="5"/>
        <v>2023</v>
      </c>
    </row>
    <row r="25" spans="1:12" outlineLevel="2" x14ac:dyDescent="0.2">
      <c r="A25" s="8">
        <v>2023</v>
      </c>
      <c r="B25" s="72">
        <v>45261</v>
      </c>
      <c r="C25" s="64">
        <v>3880.6200000000026</v>
      </c>
      <c r="D25" s="15">
        <f t="shared" si="6"/>
        <v>25</v>
      </c>
      <c r="E25" s="15">
        <f t="shared" si="1"/>
        <v>169</v>
      </c>
      <c r="F25" s="98">
        <f t="shared" si="2"/>
        <v>0.14792899408284024</v>
      </c>
      <c r="G25" s="64">
        <f t="shared" si="3"/>
        <v>574.05621301775193</v>
      </c>
      <c r="K25" s="4">
        <f t="shared" si="4"/>
        <v>12</v>
      </c>
      <c r="L25" s="4">
        <f t="shared" si="5"/>
        <v>2023</v>
      </c>
    </row>
    <row r="26" spans="1:12" outlineLevel="1" x14ac:dyDescent="0.2">
      <c r="A26" s="65" t="s">
        <v>254</v>
      </c>
      <c r="B26" s="72"/>
      <c r="C26" s="85">
        <f>SUBTOTAL(9,C14:C25)</f>
        <v>46567.000000000015</v>
      </c>
      <c r="F26" s="82"/>
      <c r="G26" s="85">
        <f>SUBTOTAL(9,G14:G25)</f>
        <v>8124.1675364284038</v>
      </c>
    </row>
    <row r="27" spans="1:12" outlineLevel="2" x14ac:dyDescent="0.2">
      <c r="A27" s="8">
        <v>2024</v>
      </c>
      <c r="B27" s="72">
        <v>45292</v>
      </c>
      <c r="C27" s="13">
        <v>4138.1108333332932</v>
      </c>
      <c r="D27" s="4">
        <f t="shared" ref="D27:D38" si="7">((K$38-K27)+1)+COUNT($K$43:$K$54)</f>
        <v>24</v>
      </c>
      <c r="E27" s="4">
        <f t="shared" si="1"/>
        <v>168</v>
      </c>
      <c r="F27" s="82">
        <f t="shared" si="2"/>
        <v>0.14285714285714285</v>
      </c>
      <c r="G27" s="13">
        <f t="shared" si="3"/>
        <v>591.15869047618469</v>
      </c>
      <c r="K27" s="4">
        <f t="shared" si="4"/>
        <v>1</v>
      </c>
      <c r="L27" s="4">
        <f t="shared" si="5"/>
        <v>2024</v>
      </c>
    </row>
    <row r="28" spans="1:12" outlineLevel="2" x14ac:dyDescent="0.2">
      <c r="A28" s="8">
        <v>2024</v>
      </c>
      <c r="B28" s="72">
        <v>45323</v>
      </c>
      <c r="C28" s="13">
        <v>4138.1108333332932</v>
      </c>
      <c r="D28" s="4">
        <f t="shared" si="7"/>
        <v>23</v>
      </c>
      <c r="E28" s="4">
        <f t="shared" si="1"/>
        <v>167</v>
      </c>
      <c r="F28" s="82">
        <f t="shared" si="2"/>
        <v>0.1377245508982036</v>
      </c>
      <c r="G28" s="13">
        <f t="shared" si="3"/>
        <v>569.91945608781884</v>
      </c>
      <c r="K28" s="4">
        <f t="shared" si="4"/>
        <v>2</v>
      </c>
      <c r="L28" s="4">
        <f t="shared" si="5"/>
        <v>2024</v>
      </c>
    </row>
    <row r="29" spans="1:12" outlineLevel="2" x14ac:dyDescent="0.2">
      <c r="A29" s="8">
        <v>2024</v>
      </c>
      <c r="B29" s="72">
        <v>45352</v>
      </c>
      <c r="C29" s="13">
        <v>4138.1108333332932</v>
      </c>
      <c r="D29" s="4">
        <f t="shared" si="7"/>
        <v>22</v>
      </c>
      <c r="E29" s="4">
        <f t="shared" si="1"/>
        <v>166</v>
      </c>
      <c r="F29" s="82">
        <f t="shared" si="2"/>
        <v>0.13253012048192772</v>
      </c>
      <c r="G29" s="13">
        <f t="shared" si="3"/>
        <v>548.42432730923167</v>
      </c>
      <c r="K29" s="4">
        <f t="shared" si="4"/>
        <v>3</v>
      </c>
      <c r="L29" s="4">
        <f t="shared" si="5"/>
        <v>2024</v>
      </c>
    </row>
    <row r="30" spans="1:12" outlineLevel="2" x14ac:dyDescent="0.2">
      <c r="A30" s="8">
        <v>2024</v>
      </c>
      <c r="B30" s="72">
        <v>45383</v>
      </c>
      <c r="C30" s="13">
        <v>4138.1108333332932</v>
      </c>
      <c r="D30" s="4">
        <f t="shared" si="7"/>
        <v>21</v>
      </c>
      <c r="E30" s="4">
        <f t="shared" si="1"/>
        <v>165</v>
      </c>
      <c r="F30" s="82">
        <f t="shared" si="2"/>
        <v>0.12727272727272726</v>
      </c>
      <c r="G30" s="13">
        <f t="shared" si="3"/>
        <v>526.66865151514639</v>
      </c>
      <c r="K30" s="4">
        <f t="shared" si="4"/>
        <v>4</v>
      </c>
      <c r="L30" s="4">
        <f t="shared" si="5"/>
        <v>2024</v>
      </c>
    </row>
    <row r="31" spans="1:12" outlineLevel="2" x14ac:dyDescent="0.2">
      <c r="A31" s="8">
        <v>2024</v>
      </c>
      <c r="B31" s="72">
        <v>45413</v>
      </c>
      <c r="C31" s="13">
        <v>4138.1108333332932</v>
      </c>
      <c r="D31" s="4">
        <f t="shared" si="7"/>
        <v>20</v>
      </c>
      <c r="E31" s="4">
        <f t="shared" si="1"/>
        <v>164</v>
      </c>
      <c r="F31" s="82">
        <f t="shared" si="2"/>
        <v>0.12195121951219512</v>
      </c>
      <c r="G31" s="13">
        <f t="shared" si="3"/>
        <v>504.64766260162111</v>
      </c>
      <c r="K31" s="4">
        <f t="shared" si="4"/>
        <v>5</v>
      </c>
      <c r="L31" s="4">
        <f t="shared" si="5"/>
        <v>2024</v>
      </c>
    </row>
    <row r="32" spans="1:12" outlineLevel="2" x14ac:dyDescent="0.2">
      <c r="A32" s="8">
        <v>2024</v>
      </c>
      <c r="B32" s="72">
        <v>45444</v>
      </c>
      <c r="C32" s="13">
        <v>4138.1108333332932</v>
      </c>
      <c r="D32" s="4">
        <f t="shared" si="7"/>
        <v>19</v>
      </c>
      <c r="E32" s="4">
        <f t="shared" si="1"/>
        <v>163</v>
      </c>
      <c r="F32" s="82">
        <f t="shared" si="2"/>
        <v>0.1165644171779141</v>
      </c>
      <c r="G32" s="13">
        <f t="shared" si="3"/>
        <v>482.35647750510776</v>
      </c>
      <c r="K32" s="4">
        <f t="shared" si="4"/>
        <v>6</v>
      </c>
      <c r="L32" s="4">
        <f t="shared" si="5"/>
        <v>2024</v>
      </c>
    </row>
    <row r="33" spans="1:12" outlineLevel="2" x14ac:dyDescent="0.2">
      <c r="A33" s="8">
        <v>2024</v>
      </c>
      <c r="B33" s="72">
        <v>45474</v>
      </c>
      <c r="C33" s="13">
        <v>4138.1108333332932</v>
      </c>
      <c r="D33" s="4">
        <f t="shared" si="7"/>
        <v>18</v>
      </c>
      <c r="E33" s="4">
        <f t="shared" si="1"/>
        <v>162</v>
      </c>
      <c r="F33" s="82">
        <f t="shared" si="2"/>
        <v>0.1111111111111111</v>
      </c>
      <c r="G33" s="13">
        <f t="shared" si="3"/>
        <v>459.79009259258811</v>
      </c>
      <c r="K33" s="4">
        <f t="shared" si="4"/>
        <v>7</v>
      </c>
      <c r="L33" s="4">
        <f t="shared" si="5"/>
        <v>2024</v>
      </c>
    </row>
    <row r="34" spans="1:12" outlineLevel="2" x14ac:dyDescent="0.2">
      <c r="A34" s="8">
        <v>2024</v>
      </c>
      <c r="B34" s="72">
        <v>45505</v>
      </c>
      <c r="C34" s="13">
        <v>4138.1108333332932</v>
      </c>
      <c r="D34" s="4">
        <f t="shared" si="7"/>
        <v>17</v>
      </c>
      <c r="E34" s="4">
        <f t="shared" si="1"/>
        <v>161</v>
      </c>
      <c r="F34" s="82">
        <f t="shared" si="2"/>
        <v>0.10559006211180125</v>
      </c>
      <c r="G34" s="13">
        <f t="shared" si="3"/>
        <v>436.94337991718004</v>
      </c>
      <c r="K34" s="4">
        <f t="shared" si="4"/>
        <v>8</v>
      </c>
      <c r="L34" s="4">
        <f t="shared" si="5"/>
        <v>2024</v>
      </c>
    </row>
    <row r="35" spans="1:12" outlineLevel="2" x14ac:dyDescent="0.2">
      <c r="A35" s="8">
        <v>2024</v>
      </c>
      <c r="B35" s="72">
        <v>45536</v>
      </c>
      <c r="C35" s="13">
        <v>4138.1108333332932</v>
      </c>
      <c r="D35" s="4">
        <f t="shared" si="7"/>
        <v>16</v>
      </c>
      <c r="E35" s="4">
        <f t="shared" si="1"/>
        <v>160</v>
      </c>
      <c r="F35" s="82">
        <f t="shared" si="2"/>
        <v>0.1</v>
      </c>
      <c r="G35" s="13">
        <f t="shared" si="3"/>
        <v>413.81108333332935</v>
      </c>
      <c r="K35" s="4">
        <f t="shared" si="4"/>
        <v>9</v>
      </c>
      <c r="L35" s="4">
        <f t="shared" si="5"/>
        <v>2024</v>
      </c>
    </row>
    <row r="36" spans="1:12" outlineLevel="2" x14ac:dyDescent="0.2">
      <c r="A36" s="8">
        <v>2024</v>
      </c>
      <c r="B36" s="72">
        <v>45566</v>
      </c>
      <c r="C36" s="13">
        <v>678954.29103332676</v>
      </c>
      <c r="D36" s="4">
        <f t="shared" si="7"/>
        <v>15</v>
      </c>
      <c r="E36" s="4">
        <f t="shared" si="1"/>
        <v>159</v>
      </c>
      <c r="F36" s="82">
        <f t="shared" si="2"/>
        <v>9.4339622641509441E-2</v>
      </c>
      <c r="G36" s="13">
        <f t="shared" si="3"/>
        <v>64052.291606917621</v>
      </c>
      <c r="K36" s="4">
        <f t="shared" si="4"/>
        <v>10</v>
      </c>
      <c r="L36" s="4">
        <f t="shared" si="5"/>
        <v>2024</v>
      </c>
    </row>
    <row r="37" spans="1:12" outlineLevel="2" x14ac:dyDescent="0.2">
      <c r="A37" s="8">
        <v>2024</v>
      </c>
      <c r="B37" s="72">
        <v>45597</v>
      </c>
      <c r="C37" s="13">
        <v>4138.1108333332932</v>
      </c>
      <c r="D37" s="4">
        <f t="shared" si="7"/>
        <v>14</v>
      </c>
      <c r="E37" s="4">
        <f t="shared" si="1"/>
        <v>158</v>
      </c>
      <c r="F37" s="82">
        <f t="shared" si="2"/>
        <v>8.8607594936708861E-2</v>
      </c>
      <c r="G37" s="13">
        <f t="shared" si="3"/>
        <v>366.6680485232032</v>
      </c>
      <c r="K37" s="4">
        <f t="shared" si="4"/>
        <v>11</v>
      </c>
      <c r="L37" s="4">
        <f t="shared" si="5"/>
        <v>2024</v>
      </c>
    </row>
    <row r="38" spans="1:12" outlineLevel="2" x14ac:dyDescent="0.2">
      <c r="A38" s="8">
        <v>2024</v>
      </c>
      <c r="B38" s="72">
        <v>45627</v>
      </c>
      <c r="C38" s="64">
        <v>4138.1108333332932</v>
      </c>
      <c r="D38" s="4">
        <f t="shared" si="7"/>
        <v>13</v>
      </c>
      <c r="E38" s="4">
        <f t="shared" si="1"/>
        <v>157</v>
      </c>
      <c r="F38" s="82">
        <f t="shared" si="2"/>
        <v>8.2802547770700632E-2</v>
      </c>
      <c r="G38" s="64">
        <f t="shared" si="3"/>
        <v>342.64611995753381</v>
      </c>
      <c r="K38" s="4">
        <f t="shared" si="4"/>
        <v>12</v>
      </c>
      <c r="L38" s="4">
        <f t="shared" si="5"/>
        <v>2024</v>
      </c>
    </row>
    <row r="39" spans="1:12" outlineLevel="1" x14ac:dyDescent="0.2">
      <c r="A39" s="65" t="s">
        <v>255</v>
      </c>
      <c r="B39" s="72"/>
      <c r="C39" s="99">
        <f>SUBTOTAL(9,C27:C38)</f>
        <v>724473.51019999303</v>
      </c>
      <c r="F39" s="82"/>
      <c r="G39" s="99">
        <f>SUBTOTAL(9,G27:G38)</f>
        <v>69295.325596736569</v>
      </c>
    </row>
    <row r="40" spans="1:12" x14ac:dyDescent="0.2">
      <c r="A40" s="65" t="s">
        <v>2</v>
      </c>
      <c r="B40" s="73"/>
      <c r="C40" s="99">
        <f>SUBTOTAL(9,C7:C38)</f>
        <v>1556376.840199993</v>
      </c>
      <c r="F40" s="82"/>
      <c r="G40" s="99">
        <f>SUBTOTAL(9,G7:G38)</f>
        <v>237970.40467355616</v>
      </c>
    </row>
    <row r="41" spans="1:12" x14ac:dyDescent="0.2">
      <c r="B41" s="72"/>
      <c r="C41" s="78" t="s">
        <v>268</v>
      </c>
      <c r="F41" s="82"/>
      <c r="G41" s="77" t="s">
        <v>269</v>
      </c>
    </row>
    <row r="42" spans="1:12" x14ac:dyDescent="0.2">
      <c r="B42" s="72"/>
      <c r="C42" s="13"/>
      <c r="F42" s="82"/>
      <c r="G42" s="13"/>
    </row>
    <row r="43" spans="1:12" x14ac:dyDescent="0.2">
      <c r="B43" s="72"/>
      <c r="C43" s="13"/>
      <c r="F43" s="82"/>
      <c r="G43" s="13"/>
      <c r="K43" s="4">
        <v>1</v>
      </c>
      <c r="L43" s="4">
        <v>2025</v>
      </c>
    </row>
    <row r="44" spans="1:12" x14ac:dyDescent="0.2">
      <c r="B44" s="72"/>
      <c r="C44" s="13"/>
      <c r="F44" s="82"/>
      <c r="G44" s="13"/>
      <c r="K44" s="4">
        <v>2</v>
      </c>
      <c r="L44" s="4">
        <v>2025</v>
      </c>
    </row>
    <row r="45" spans="1:12" x14ac:dyDescent="0.2">
      <c r="B45" s="72"/>
      <c r="C45" s="13"/>
      <c r="F45" s="82"/>
      <c r="G45" s="13"/>
      <c r="K45" s="4">
        <v>3</v>
      </c>
      <c r="L45" s="4">
        <v>2025</v>
      </c>
    </row>
    <row r="46" spans="1:12" x14ac:dyDescent="0.2">
      <c r="B46" s="72"/>
      <c r="C46" s="13"/>
      <c r="F46" s="82"/>
      <c r="G46" s="13"/>
      <c r="K46" s="4">
        <v>4</v>
      </c>
      <c r="L46" s="4">
        <v>2025</v>
      </c>
    </row>
    <row r="47" spans="1:12" x14ac:dyDescent="0.2">
      <c r="B47" s="72"/>
      <c r="C47" s="13"/>
      <c r="F47" s="82"/>
      <c r="G47" s="13"/>
      <c r="K47" s="4">
        <v>5</v>
      </c>
      <c r="L47" s="4">
        <v>2025</v>
      </c>
    </row>
    <row r="48" spans="1:12" x14ac:dyDescent="0.2">
      <c r="B48" s="72"/>
      <c r="C48" s="13"/>
      <c r="F48" s="82"/>
      <c r="G48" s="13"/>
      <c r="K48" s="4">
        <v>6</v>
      </c>
      <c r="L48" s="4">
        <v>2025</v>
      </c>
    </row>
    <row r="49" spans="2:12" x14ac:dyDescent="0.2">
      <c r="B49" s="72"/>
      <c r="C49" s="13"/>
      <c r="F49" s="82"/>
      <c r="G49" s="13"/>
      <c r="K49" s="4">
        <v>7</v>
      </c>
      <c r="L49" s="4">
        <v>2025</v>
      </c>
    </row>
    <row r="50" spans="2:12" x14ac:dyDescent="0.2">
      <c r="B50" s="72"/>
      <c r="C50" s="13"/>
      <c r="F50" s="82"/>
      <c r="G50" s="13"/>
      <c r="K50" s="4">
        <v>8</v>
      </c>
      <c r="L50" s="4">
        <v>2025</v>
      </c>
    </row>
    <row r="51" spans="2:12" x14ac:dyDescent="0.2">
      <c r="B51" s="72"/>
      <c r="C51" s="13"/>
      <c r="F51" s="82"/>
      <c r="G51" s="13"/>
      <c r="K51" s="4">
        <v>9</v>
      </c>
      <c r="L51" s="4">
        <v>2025</v>
      </c>
    </row>
    <row r="52" spans="2:12" x14ac:dyDescent="0.2">
      <c r="B52" s="72"/>
      <c r="C52" s="13"/>
      <c r="F52" s="82"/>
      <c r="G52" s="13"/>
      <c r="K52" s="4">
        <v>10</v>
      </c>
      <c r="L52" s="4">
        <v>2025</v>
      </c>
    </row>
    <row r="53" spans="2:12" x14ac:dyDescent="0.2">
      <c r="B53" s="72"/>
      <c r="C53" s="13"/>
      <c r="F53" s="82"/>
      <c r="G53" s="13"/>
      <c r="K53" s="4">
        <v>11</v>
      </c>
      <c r="L53" s="4">
        <v>2025</v>
      </c>
    </row>
    <row r="54" spans="2:12" x14ac:dyDescent="0.2">
      <c r="B54" s="72"/>
      <c r="C54" s="2"/>
      <c r="F54" s="82"/>
      <c r="G54" s="2"/>
      <c r="K54" s="4">
        <v>12</v>
      </c>
      <c r="L54" s="4">
        <v>2025</v>
      </c>
    </row>
    <row r="55" spans="2:12" x14ac:dyDescent="0.2">
      <c r="B55" s="72"/>
      <c r="C55" s="83"/>
      <c r="G55" s="83"/>
    </row>
    <row r="56" spans="2:12" x14ac:dyDescent="0.2">
      <c r="B56" s="72"/>
      <c r="C56" s="75"/>
    </row>
    <row r="57" spans="2:12" x14ac:dyDescent="0.2">
      <c r="B57" s="72"/>
      <c r="C57" s="10"/>
      <c r="G57" s="10"/>
    </row>
    <row r="58" spans="2:12" x14ac:dyDescent="0.2">
      <c r="B58" s="72"/>
    </row>
    <row r="59" spans="2:12" x14ac:dyDescent="0.2">
      <c r="B59" s="71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8B0B2-D99E-4872-BE95-A114FBCD777D}">
  <sheetPr codeName="Sheet7">
    <pageSetUpPr fitToPage="1"/>
  </sheetPr>
  <dimension ref="A1:P59"/>
  <sheetViews>
    <sheetView view="pageBreakPreview" zoomScale="90" zoomScaleNormal="100" zoomScaleSheetLayoutView="90" workbookViewId="0"/>
  </sheetViews>
  <sheetFormatPr defaultRowHeight="12.75" outlineLevelRow="2" x14ac:dyDescent="0.2"/>
  <cols>
    <col min="1" max="1" width="9.140625" style="4" customWidth="1"/>
    <col min="2" max="2" width="10.140625" style="4" bestFit="1" customWidth="1"/>
    <col min="3" max="3" width="13.28515625" style="4" bestFit="1" customWidth="1"/>
    <col min="4" max="6" width="11.28515625" style="4" bestFit="1" customWidth="1"/>
    <col min="7" max="7" width="14.140625" style="4" customWidth="1"/>
    <col min="8" max="9" width="9.140625" style="4"/>
    <col min="10" max="10" width="13.140625" style="4" bestFit="1" customWidth="1"/>
    <col min="11" max="16384" width="9.140625" style="4"/>
  </cols>
  <sheetData>
    <row r="1" spans="1:16" x14ac:dyDescent="0.2">
      <c r="A1" s="3" t="str">
        <f>'10.6'!B2</f>
        <v>PacifiCorp</v>
      </c>
      <c r="G1" s="59" t="s">
        <v>263</v>
      </c>
    </row>
    <row r="2" spans="1:16" x14ac:dyDescent="0.2">
      <c r="A2" s="3" t="str">
        <f>'10.6'!B3</f>
        <v>Washington 2023 General Rate Case</v>
      </c>
    </row>
    <row r="3" spans="1:16" x14ac:dyDescent="0.2">
      <c r="A3" s="3" t="s">
        <v>296</v>
      </c>
    </row>
    <row r="4" spans="1:16" x14ac:dyDescent="0.2">
      <c r="B4" s="3"/>
    </row>
    <row r="6" spans="1:16" x14ac:dyDescent="0.2">
      <c r="A6" s="75" t="s">
        <v>32</v>
      </c>
      <c r="B6" s="75" t="s">
        <v>1</v>
      </c>
      <c r="C6" s="75" t="s">
        <v>27</v>
      </c>
      <c r="D6" s="75" t="s">
        <v>34</v>
      </c>
      <c r="E6" s="75" t="s">
        <v>37</v>
      </c>
      <c r="F6" s="75" t="s">
        <v>33</v>
      </c>
      <c r="G6" s="75" t="s">
        <v>299</v>
      </c>
      <c r="K6" s="4" t="s">
        <v>23</v>
      </c>
      <c r="L6" s="4" t="s">
        <v>32</v>
      </c>
      <c r="N6" s="4" t="s">
        <v>31</v>
      </c>
      <c r="O6" s="84">
        <v>45992</v>
      </c>
    </row>
    <row r="7" spans="1:16" outlineLevel="2" x14ac:dyDescent="0.2">
      <c r="A7" s="8">
        <v>2022</v>
      </c>
      <c r="B7" s="72">
        <v>44743</v>
      </c>
      <c r="C7" s="13">
        <v>4490817.9099999992</v>
      </c>
      <c r="D7" s="4">
        <f t="shared" ref="D7:D12" si="0">((K$12-K7)+1)+COUNT($K$14:$K$54)</f>
        <v>42</v>
      </c>
      <c r="E7" s="4">
        <f t="shared" ref="E7:E38" si="1">D7+$O$8</f>
        <v>66</v>
      </c>
      <c r="F7" s="82">
        <f t="shared" ref="F7:F38" si="2">D7/E7</f>
        <v>0.63636363636363635</v>
      </c>
      <c r="G7" s="10">
        <f t="shared" ref="G7:G38" si="3">F7*C7</f>
        <v>2857793.2154545449</v>
      </c>
      <c r="K7" s="4">
        <f t="shared" ref="K7:K38" si="4">MONTH(B7)</f>
        <v>7</v>
      </c>
      <c r="L7" s="4">
        <f t="shared" ref="L7:L38" si="5">YEAR(B7)</f>
        <v>2022</v>
      </c>
      <c r="N7" s="4" t="s">
        <v>30</v>
      </c>
      <c r="O7" s="84">
        <v>46722</v>
      </c>
    </row>
    <row r="8" spans="1:16" outlineLevel="2" x14ac:dyDescent="0.2">
      <c r="A8" s="8">
        <v>2022</v>
      </c>
      <c r="B8" s="72">
        <v>44774</v>
      </c>
      <c r="C8" s="13">
        <v>186445.68000000002</v>
      </c>
      <c r="D8" s="4">
        <f t="shared" si="0"/>
        <v>41</v>
      </c>
      <c r="E8" s="4">
        <f t="shared" si="1"/>
        <v>65</v>
      </c>
      <c r="F8" s="82">
        <f t="shared" si="2"/>
        <v>0.63076923076923075</v>
      </c>
      <c r="G8" s="13">
        <f t="shared" si="3"/>
        <v>117604.19815384617</v>
      </c>
      <c r="K8" s="4">
        <f t="shared" si="4"/>
        <v>8</v>
      </c>
      <c r="L8" s="4">
        <f t="shared" si="5"/>
        <v>2022</v>
      </c>
      <c r="O8" s="4">
        <v>24</v>
      </c>
      <c r="P8" s="4" t="s">
        <v>36</v>
      </c>
    </row>
    <row r="9" spans="1:16" outlineLevel="2" x14ac:dyDescent="0.2">
      <c r="A9" s="8">
        <v>2022</v>
      </c>
      <c r="B9" s="72">
        <v>44805</v>
      </c>
      <c r="C9" s="13">
        <v>37448</v>
      </c>
      <c r="D9" s="4">
        <f t="shared" si="0"/>
        <v>40</v>
      </c>
      <c r="E9" s="4">
        <f t="shared" si="1"/>
        <v>64</v>
      </c>
      <c r="F9" s="82">
        <f t="shared" si="2"/>
        <v>0.625</v>
      </c>
      <c r="G9" s="13">
        <f t="shared" si="3"/>
        <v>23405</v>
      </c>
      <c r="K9" s="4">
        <f t="shared" si="4"/>
        <v>9</v>
      </c>
      <c r="L9" s="4">
        <f t="shared" si="5"/>
        <v>2022</v>
      </c>
    </row>
    <row r="10" spans="1:16" outlineLevel="2" x14ac:dyDescent="0.2">
      <c r="A10" s="8">
        <v>2022</v>
      </c>
      <c r="B10" s="72">
        <v>44835</v>
      </c>
      <c r="C10" s="13">
        <v>0</v>
      </c>
      <c r="D10" s="4">
        <f t="shared" si="0"/>
        <v>39</v>
      </c>
      <c r="E10" s="4">
        <f t="shared" si="1"/>
        <v>63</v>
      </c>
      <c r="F10" s="82">
        <f t="shared" si="2"/>
        <v>0.61904761904761907</v>
      </c>
      <c r="G10" s="13">
        <f t="shared" si="3"/>
        <v>0</v>
      </c>
      <c r="K10" s="4">
        <f t="shared" si="4"/>
        <v>10</v>
      </c>
      <c r="L10" s="4">
        <f t="shared" si="5"/>
        <v>2022</v>
      </c>
    </row>
    <row r="11" spans="1:16" outlineLevel="2" x14ac:dyDescent="0.2">
      <c r="A11" s="8">
        <v>2022</v>
      </c>
      <c r="B11" s="72">
        <v>44866</v>
      </c>
      <c r="C11" s="13">
        <v>0</v>
      </c>
      <c r="D11" s="4">
        <f t="shared" si="0"/>
        <v>38</v>
      </c>
      <c r="E11" s="4">
        <f t="shared" si="1"/>
        <v>62</v>
      </c>
      <c r="F11" s="82">
        <f t="shared" si="2"/>
        <v>0.61290322580645162</v>
      </c>
      <c r="G11" s="13">
        <f t="shared" si="3"/>
        <v>0</v>
      </c>
      <c r="K11" s="4">
        <f t="shared" si="4"/>
        <v>11</v>
      </c>
      <c r="L11" s="4">
        <f t="shared" si="5"/>
        <v>2022</v>
      </c>
    </row>
    <row r="12" spans="1:16" outlineLevel="2" x14ac:dyDescent="0.2">
      <c r="A12" s="8">
        <v>2022</v>
      </c>
      <c r="B12" s="72">
        <v>44896</v>
      </c>
      <c r="C12" s="64">
        <v>54329</v>
      </c>
      <c r="D12" s="4">
        <f t="shared" si="0"/>
        <v>37</v>
      </c>
      <c r="E12" s="4">
        <f t="shared" si="1"/>
        <v>61</v>
      </c>
      <c r="F12" s="82">
        <f t="shared" si="2"/>
        <v>0.60655737704918034</v>
      </c>
      <c r="G12" s="64">
        <f t="shared" si="3"/>
        <v>32953.655737704918</v>
      </c>
      <c r="K12" s="4">
        <f t="shared" si="4"/>
        <v>12</v>
      </c>
      <c r="L12" s="4">
        <f t="shared" si="5"/>
        <v>2022</v>
      </c>
    </row>
    <row r="13" spans="1:16" outlineLevel="1" x14ac:dyDescent="0.2">
      <c r="A13" s="65" t="s">
        <v>253</v>
      </c>
      <c r="B13" s="72"/>
      <c r="C13" s="85">
        <f>SUBTOTAL(9,C7:C12)</f>
        <v>4769040.5899999989</v>
      </c>
      <c r="F13" s="82"/>
      <c r="G13" s="85">
        <f>SUBTOTAL(9,G7:G12)</f>
        <v>3031756.0693460959</v>
      </c>
    </row>
    <row r="14" spans="1:16" outlineLevel="2" x14ac:dyDescent="0.2">
      <c r="A14" s="8">
        <v>2023</v>
      </c>
      <c r="B14" s="72">
        <v>44927</v>
      </c>
      <c r="C14" s="13">
        <v>0</v>
      </c>
      <c r="D14" s="4">
        <f t="shared" ref="D14:D25" si="6">((K$25-K14)+1)+COUNT(K$27:K$54)</f>
        <v>36</v>
      </c>
      <c r="E14" s="4">
        <f t="shared" si="1"/>
        <v>60</v>
      </c>
      <c r="F14" s="82">
        <f t="shared" si="2"/>
        <v>0.6</v>
      </c>
      <c r="G14" s="13">
        <f t="shared" si="3"/>
        <v>0</v>
      </c>
      <c r="K14" s="4">
        <f t="shared" si="4"/>
        <v>1</v>
      </c>
      <c r="L14" s="4">
        <f t="shared" si="5"/>
        <v>2023</v>
      </c>
    </row>
    <row r="15" spans="1:16" outlineLevel="2" x14ac:dyDescent="0.2">
      <c r="A15" s="8">
        <v>2023</v>
      </c>
      <c r="B15" s="72">
        <v>44958</v>
      </c>
      <c r="C15" s="13">
        <v>0</v>
      </c>
      <c r="D15" s="4">
        <f t="shared" si="6"/>
        <v>35</v>
      </c>
      <c r="E15" s="4">
        <f t="shared" si="1"/>
        <v>59</v>
      </c>
      <c r="F15" s="82">
        <f t="shared" si="2"/>
        <v>0.59322033898305082</v>
      </c>
      <c r="G15" s="13">
        <f t="shared" si="3"/>
        <v>0</v>
      </c>
      <c r="K15" s="4">
        <f t="shared" si="4"/>
        <v>2</v>
      </c>
      <c r="L15" s="4">
        <f t="shared" si="5"/>
        <v>2023</v>
      </c>
    </row>
    <row r="16" spans="1:16" outlineLevel="2" x14ac:dyDescent="0.2">
      <c r="A16" s="8">
        <v>2023</v>
      </c>
      <c r="B16" s="72">
        <v>44986</v>
      </c>
      <c r="C16" s="13">
        <v>0</v>
      </c>
      <c r="D16" s="4">
        <f t="shared" si="6"/>
        <v>34</v>
      </c>
      <c r="E16" s="4">
        <f t="shared" si="1"/>
        <v>58</v>
      </c>
      <c r="F16" s="82">
        <f t="shared" si="2"/>
        <v>0.58620689655172409</v>
      </c>
      <c r="G16" s="13">
        <f t="shared" si="3"/>
        <v>0</v>
      </c>
      <c r="K16" s="4">
        <f t="shared" si="4"/>
        <v>3</v>
      </c>
      <c r="L16" s="4">
        <f t="shared" si="5"/>
        <v>2023</v>
      </c>
    </row>
    <row r="17" spans="1:12" outlineLevel="2" x14ac:dyDescent="0.2">
      <c r="A17" s="8">
        <v>2023</v>
      </c>
      <c r="B17" s="72">
        <v>45017</v>
      </c>
      <c r="C17" s="13">
        <v>0</v>
      </c>
      <c r="D17" s="4">
        <f t="shared" si="6"/>
        <v>33</v>
      </c>
      <c r="E17" s="4">
        <f t="shared" si="1"/>
        <v>57</v>
      </c>
      <c r="F17" s="82">
        <f t="shared" si="2"/>
        <v>0.57894736842105265</v>
      </c>
      <c r="G17" s="13">
        <f t="shared" si="3"/>
        <v>0</v>
      </c>
      <c r="K17" s="4">
        <f t="shared" si="4"/>
        <v>4</v>
      </c>
      <c r="L17" s="4">
        <f t="shared" si="5"/>
        <v>2023</v>
      </c>
    </row>
    <row r="18" spans="1:12" outlineLevel="2" x14ac:dyDescent="0.2">
      <c r="A18" s="8">
        <v>2023</v>
      </c>
      <c r="B18" s="72">
        <v>45047</v>
      </c>
      <c r="C18" s="13">
        <v>0</v>
      </c>
      <c r="D18" s="4">
        <f t="shared" si="6"/>
        <v>32</v>
      </c>
      <c r="E18" s="4">
        <f t="shared" si="1"/>
        <v>56</v>
      </c>
      <c r="F18" s="82">
        <f t="shared" si="2"/>
        <v>0.5714285714285714</v>
      </c>
      <c r="G18" s="13">
        <f t="shared" si="3"/>
        <v>0</v>
      </c>
      <c r="K18" s="4">
        <f t="shared" si="4"/>
        <v>5</v>
      </c>
      <c r="L18" s="4">
        <f t="shared" si="5"/>
        <v>2023</v>
      </c>
    </row>
    <row r="19" spans="1:12" outlineLevel="2" x14ac:dyDescent="0.2">
      <c r="A19" s="8">
        <v>2023</v>
      </c>
      <c r="B19" s="72">
        <v>45078</v>
      </c>
      <c r="C19" s="13">
        <v>0</v>
      </c>
      <c r="D19" s="4">
        <f t="shared" si="6"/>
        <v>31</v>
      </c>
      <c r="E19" s="4">
        <f t="shared" si="1"/>
        <v>55</v>
      </c>
      <c r="F19" s="82">
        <f t="shared" si="2"/>
        <v>0.5636363636363636</v>
      </c>
      <c r="G19" s="13">
        <f t="shared" si="3"/>
        <v>0</v>
      </c>
      <c r="K19" s="4">
        <f t="shared" si="4"/>
        <v>6</v>
      </c>
      <c r="L19" s="4">
        <f t="shared" si="5"/>
        <v>2023</v>
      </c>
    </row>
    <row r="20" spans="1:12" outlineLevel="2" x14ac:dyDescent="0.2">
      <c r="A20" s="8">
        <v>2023</v>
      </c>
      <c r="B20" s="72">
        <v>45108</v>
      </c>
      <c r="C20" s="13">
        <v>0</v>
      </c>
      <c r="D20" s="4">
        <f t="shared" si="6"/>
        <v>30</v>
      </c>
      <c r="E20" s="4">
        <f t="shared" si="1"/>
        <v>54</v>
      </c>
      <c r="F20" s="82">
        <f t="shared" si="2"/>
        <v>0.55555555555555558</v>
      </c>
      <c r="G20" s="13">
        <f t="shared" si="3"/>
        <v>0</v>
      </c>
      <c r="K20" s="4">
        <f t="shared" si="4"/>
        <v>7</v>
      </c>
      <c r="L20" s="4">
        <f t="shared" si="5"/>
        <v>2023</v>
      </c>
    </row>
    <row r="21" spans="1:12" outlineLevel="2" x14ac:dyDescent="0.2">
      <c r="A21" s="8">
        <v>2023</v>
      </c>
      <c r="B21" s="72">
        <v>45139</v>
      </c>
      <c r="C21" s="13">
        <v>0</v>
      </c>
      <c r="D21" s="4">
        <f t="shared" si="6"/>
        <v>29</v>
      </c>
      <c r="E21" s="4">
        <f t="shared" si="1"/>
        <v>53</v>
      </c>
      <c r="F21" s="82">
        <f t="shared" si="2"/>
        <v>0.54716981132075471</v>
      </c>
      <c r="G21" s="13">
        <f t="shared" si="3"/>
        <v>0</v>
      </c>
      <c r="K21" s="4">
        <f t="shared" si="4"/>
        <v>8</v>
      </c>
      <c r="L21" s="4">
        <f t="shared" si="5"/>
        <v>2023</v>
      </c>
    </row>
    <row r="22" spans="1:12" outlineLevel="2" x14ac:dyDescent="0.2">
      <c r="A22" s="8">
        <v>2023</v>
      </c>
      <c r="B22" s="72">
        <v>45170</v>
      </c>
      <c r="C22" s="13">
        <v>0</v>
      </c>
      <c r="D22" s="4">
        <f t="shared" si="6"/>
        <v>28</v>
      </c>
      <c r="E22" s="4">
        <f t="shared" si="1"/>
        <v>52</v>
      </c>
      <c r="F22" s="82">
        <f t="shared" si="2"/>
        <v>0.53846153846153844</v>
      </c>
      <c r="G22" s="13">
        <f t="shared" si="3"/>
        <v>0</v>
      </c>
      <c r="K22" s="4">
        <f t="shared" si="4"/>
        <v>9</v>
      </c>
      <c r="L22" s="4">
        <f t="shared" si="5"/>
        <v>2023</v>
      </c>
    </row>
    <row r="23" spans="1:12" outlineLevel="2" x14ac:dyDescent="0.2">
      <c r="A23" s="8">
        <v>2023</v>
      </c>
      <c r="B23" s="72">
        <v>45200</v>
      </c>
      <c r="C23" s="13">
        <v>0</v>
      </c>
      <c r="D23" s="4">
        <f t="shared" si="6"/>
        <v>27</v>
      </c>
      <c r="E23" s="4">
        <f t="shared" si="1"/>
        <v>51</v>
      </c>
      <c r="F23" s="82">
        <f t="shared" si="2"/>
        <v>0.52941176470588236</v>
      </c>
      <c r="G23" s="13">
        <f t="shared" si="3"/>
        <v>0</v>
      </c>
      <c r="K23" s="4">
        <f t="shared" si="4"/>
        <v>10</v>
      </c>
      <c r="L23" s="4">
        <f t="shared" si="5"/>
        <v>2023</v>
      </c>
    </row>
    <row r="24" spans="1:12" outlineLevel="2" x14ac:dyDescent="0.2">
      <c r="A24" s="8">
        <v>2023</v>
      </c>
      <c r="B24" s="72">
        <v>45231</v>
      </c>
      <c r="C24" s="13">
        <v>0</v>
      </c>
      <c r="D24" s="4">
        <f t="shared" si="6"/>
        <v>26</v>
      </c>
      <c r="E24" s="4">
        <f t="shared" si="1"/>
        <v>50</v>
      </c>
      <c r="F24" s="82">
        <f t="shared" si="2"/>
        <v>0.52</v>
      </c>
      <c r="G24" s="13">
        <f t="shared" si="3"/>
        <v>0</v>
      </c>
      <c r="K24" s="4">
        <f t="shared" si="4"/>
        <v>11</v>
      </c>
      <c r="L24" s="4">
        <f t="shared" si="5"/>
        <v>2023</v>
      </c>
    </row>
    <row r="25" spans="1:12" outlineLevel="2" x14ac:dyDescent="0.2">
      <c r="A25" s="8">
        <v>2023</v>
      </c>
      <c r="B25" s="72">
        <v>45261</v>
      </c>
      <c r="C25" s="64">
        <v>816230</v>
      </c>
      <c r="D25" s="4">
        <f t="shared" si="6"/>
        <v>25</v>
      </c>
      <c r="E25" s="4">
        <f t="shared" si="1"/>
        <v>49</v>
      </c>
      <c r="F25" s="82">
        <f t="shared" si="2"/>
        <v>0.51020408163265307</v>
      </c>
      <c r="G25" s="64">
        <f t="shared" si="3"/>
        <v>416443.87755102041</v>
      </c>
      <c r="K25" s="4">
        <f t="shared" si="4"/>
        <v>12</v>
      </c>
      <c r="L25" s="4">
        <f t="shared" si="5"/>
        <v>2023</v>
      </c>
    </row>
    <row r="26" spans="1:12" outlineLevel="1" x14ac:dyDescent="0.2">
      <c r="A26" s="65" t="s">
        <v>254</v>
      </c>
      <c r="B26" s="72"/>
      <c r="C26" s="85">
        <f>SUBTOTAL(9,C14:C25)</f>
        <v>816230</v>
      </c>
      <c r="F26" s="82"/>
      <c r="G26" s="85">
        <f>SUBTOTAL(9,G14:G25)</f>
        <v>416443.87755102041</v>
      </c>
    </row>
    <row r="27" spans="1:12" outlineLevel="2" x14ac:dyDescent="0.2">
      <c r="A27" s="8">
        <v>2024</v>
      </c>
      <c r="B27" s="72">
        <v>45292</v>
      </c>
      <c r="C27" s="13">
        <v>0</v>
      </c>
      <c r="D27" s="4">
        <f t="shared" ref="D27:D38" si="7">((K$38-K27)+1)+COUNT($K$43:$K$54)</f>
        <v>24</v>
      </c>
      <c r="E27" s="4">
        <f t="shared" si="1"/>
        <v>48</v>
      </c>
      <c r="F27" s="82">
        <f t="shared" si="2"/>
        <v>0.5</v>
      </c>
      <c r="G27" s="13">
        <f t="shared" si="3"/>
        <v>0</v>
      </c>
      <c r="K27" s="4">
        <f t="shared" si="4"/>
        <v>1</v>
      </c>
      <c r="L27" s="4">
        <f t="shared" si="5"/>
        <v>2024</v>
      </c>
    </row>
    <row r="28" spans="1:12" outlineLevel="2" x14ac:dyDescent="0.2">
      <c r="A28" s="8">
        <v>2024</v>
      </c>
      <c r="B28" s="72">
        <v>45323</v>
      </c>
      <c r="C28" s="13">
        <v>0</v>
      </c>
      <c r="D28" s="4">
        <f t="shared" si="7"/>
        <v>23</v>
      </c>
      <c r="E28" s="4">
        <f t="shared" si="1"/>
        <v>47</v>
      </c>
      <c r="F28" s="82">
        <f t="shared" si="2"/>
        <v>0.48936170212765956</v>
      </c>
      <c r="G28" s="13">
        <f t="shared" si="3"/>
        <v>0</v>
      </c>
      <c r="K28" s="4">
        <f t="shared" si="4"/>
        <v>2</v>
      </c>
      <c r="L28" s="4">
        <f t="shared" si="5"/>
        <v>2024</v>
      </c>
    </row>
    <row r="29" spans="1:12" outlineLevel="2" x14ac:dyDescent="0.2">
      <c r="A29" s="8">
        <v>2024</v>
      </c>
      <c r="B29" s="72">
        <v>45352</v>
      </c>
      <c r="C29" s="13">
        <v>0</v>
      </c>
      <c r="D29" s="4">
        <f t="shared" si="7"/>
        <v>22</v>
      </c>
      <c r="E29" s="4">
        <f t="shared" si="1"/>
        <v>46</v>
      </c>
      <c r="F29" s="82">
        <f t="shared" si="2"/>
        <v>0.47826086956521741</v>
      </c>
      <c r="G29" s="13">
        <f t="shared" si="3"/>
        <v>0</v>
      </c>
      <c r="K29" s="4">
        <f t="shared" si="4"/>
        <v>3</v>
      </c>
      <c r="L29" s="4">
        <f t="shared" si="5"/>
        <v>2024</v>
      </c>
    </row>
    <row r="30" spans="1:12" outlineLevel="2" x14ac:dyDescent="0.2">
      <c r="A30" s="8">
        <v>2024</v>
      </c>
      <c r="B30" s="72">
        <v>45383</v>
      </c>
      <c r="C30" s="13">
        <v>0</v>
      </c>
      <c r="D30" s="4">
        <f t="shared" si="7"/>
        <v>21</v>
      </c>
      <c r="E30" s="4">
        <f t="shared" si="1"/>
        <v>45</v>
      </c>
      <c r="F30" s="82">
        <f t="shared" si="2"/>
        <v>0.46666666666666667</v>
      </c>
      <c r="G30" s="13">
        <f t="shared" si="3"/>
        <v>0</v>
      </c>
      <c r="K30" s="4">
        <f t="shared" si="4"/>
        <v>4</v>
      </c>
      <c r="L30" s="4">
        <f t="shared" si="5"/>
        <v>2024</v>
      </c>
    </row>
    <row r="31" spans="1:12" outlineLevel="2" x14ac:dyDescent="0.2">
      <c r="A31" s="8">
        <v>2024</v>
      </c>
      <c r="B31" s="72">
        <v>45413</v>
      </c>
      <c r="C31" s="13">
        <v>0</v>
      </c>
      <c r="D31" s="4">
        <f t="shared" si="7"/>
        <v>20</v>
      </c>
      <c r="E31" s="4">
        <f t="shared" si="1"/>
        <v>44</v>
      </c>
      <c r="F31" s="82">
        <f t="shared" si="2"/>
        <v>0.45454545454545453</v>
      </c>
      <c r="G31" s="13">
        <f t="shared" si="3"/>
        <v>0</v>
      </c>
      <c r="K31" s="4">
        <f t="shared" si="4"/>
        <v>5</v>
      </c>
      <c r="L31" s="4">
        <f t="shared" si="5"/>
        <v>2024</v>
      </c>
    </row>
    <row r="32" spans="1:12" outlineLevel="2" x14ac:dyDescent="0.2">
      <c r="A32" s="8">
        <v>2024</v>
      </c>
      <c r="B32" s="72">
        <v>45444</v>
      </c>
      <c r="C32" s="13">
        <v>0</v>
      </c>
      <c r="D32" s="4">
        <f t="shared" si="7"/>
        <v>19</v>
      </c>
      <c r="E32" s="4">
        <f t="shared" si="1"/>
        <v>43</v>
      </c>
      <c r="F32" s="82">
        <f t="shared" si="2"/>
        <v>0.44186046511627908</v>
      </c>
      <c r="G32" s="13">
        <f t="shared" si="3"/>
        <v>0</v>
      </c>
      <c r="K32" s="4">
        <f t="shared" si="4"/>
        <v>6</v>
      </c>
      <c r="L32" s="4">
        <f t="shared" si="5"/>
        <v>2024</v>
      </c>
    </row>
    <row r="33" spans="1:12" outlineLevel="2" x14ac:dyDescent="0.2">
      <c r="A33" s="8">
        <v>2024</v>
      </c>
      <c r="B33" s="72">
        <v>45474</v>
      </c>
      <c r="C33" s="13">
        <v>0</v>
      </c>
      <c r="D33" s="4">
        <f t="shared" si="7"/>
        <v>18</v>
      </c>
      <c r="E33" s="4">
        <f t="shared" si="1"/>
        <v>42</v>
      </c>
      <c r="F33" s="82">
        <f t="shared" si="2"/>
        <v>0.42857142857142855</v>
      </c>
      <c r="G33" s="13">
        <f t="shared" si="3"/>
        <v>0</v>
      </c>
      <c r="K33" s="4">
        <f t="shared" si="4"/>
        <v>7</v>
      </c>
      <c r="L33" s="4">
        <f t="shared" si="5"/>
        <v>2024</v>
      </c>
    </row>
    <row r="34" spans="1:12" outlineLevel="2" x14ac:dyDescent="0.2">
      <c r="A34" s="8">
        <v>2024</v>
      </c>
      <c r="B34" s="72">
        <v>45505</v>
      </c>
      <c r="C34" s="13">
        <v>5803865.2799999546</v>
      </c>
      <c r="D34" s="4">
        <f t="shared" si="7"/>
        <v>17</v>
      </c>
      <c r="E34" s="4">
        <f t="shared" si="1"/>
        <v>41</v>
      </c>
      <c r="F34" s="82">
        <f t="shared" si="2"/>
        <v>0.41463414634146339</v>
      </c>
      <c r="G34" s="13">
        <f t="shared" si="3"/>
        <v>2406480.7258536397</v>
      </c>
      <c r="K34" s="4">
        <f t="shared" si="4"/>
        <v>8</v>
      </c>
      <c r="L34" s="4">
        <f t="shared" si="5"/>
        <v>2024</v>
      </c>
    </row>
    <row r="35" spans="1:12" outlineLevel="2" x14ac:dyDescent="0.2">
      <c r="A35" s="8">
        <v>2024</v>
      </c>
      <c r="B35" s="72">
        <v>45536</v>
      </c>
      <c r="C35" s="13">
        <v>0</v>
      </c>
      <c r="D35" s="4">
        <f t="shared" si="7"/>
        <v>16</v>
      </c>
      <c r="E35" s="4">
        <f t="shared" si="1"/>
        <v>40</v>
      </c>
      <c r="F35" s="82">
        <f t="shared" si="2"/>
        <v>0.4</v>
      </c>
      <c r="G35" s="13">
        <f t="shared" si="3"/>
        <v>0</v>
      </c>
      <c r="K35" s="4">
        <f t="shared" si="4"/>
        <v>9</v>
      </c>
      <c r="L35" s="4">
        <f t="shared" si="5"/>
        <v>2024</v>
      </c>
    </row>
    <row r="36" spans="1:12" outlineLevel="2" x14ac:dyDescent="0.2">
      <c r="A36" s="8">
        <v>2024</v>
      </c>
      <c r="B36" s="72">
        <v>45566</v>
      </c>
      <c r="C36" s="13">
        <v>0</v>
      </c>
      <c r="D36" s="4">
        <f t="shared" si="7"/>
        <v>15</v>
      </c>
      <c r="E36" s="4">
        <f t="shared" si="1"/>
        <v>39</v>
      </c>
      <c r="F36" s="82">
        <f t="shared" si="2"/>
        <v>0.38461538461538464</v>
      </c>
      <c r="G36" s="13">
        <f t="shared" si="3"/>
        <v>0</v>
      </c>
      <c r="K36" s="4">
        <f t="shared" si="4"/>
        <v>10</v>
      </c>
      <c r="L36" s="4">
        <f t="shared" si="5"/>
        <v>2024</v>
      </c>
    </row>
    <row r="37" spans="1:12" outlineLevel="2" x14ac:dyDescent="0.2">
      <c r="A37" s="8">
        <v>2024</v>
      </c>
      <c r="B37" s="72">
        <v>45597</v>
      </c>
      <c r="C37" s="13">
        <v>0</v>
      </c>
      <c r="D37" s="4">
        <f t="shared" si="7"/>
        <v>14</v>
      </c>
      <c r="E37" s="4">
        <f t="shared" si="1"/>
        <v>38</v>
      </c>
      <c r="F37" s="82">
        <f t="shared" si="2"/>
        <v>0.36842105263157893</v>
      </c>
      <c r="G37" s="13">
        <f t="shared" si="3"/>
        <v>0</v>
      </c>
      <c r="K37" s="4">
        <f t="shared" si="4"/>
        <v>11</v>
      </c>
      <c r="L37" s="4">
        <f t="shared" si="5"/>
        <v>2024</v>
      </c>
    </row>
    <row r="38" spans="1:12" outlineLevel="2" x14ac:dyDescent="0.2">
      <c r="A38" s="8">
        <v>2024</v>
      </c>
      <c r="B38" s="72">
        <v>45627</v>
      </c>
      <c r="C38" s="64">
        <v>3183177.3099999726</v>
      </c>
      <c r="D38" s="4">
        <f t="shared" si="7"/>
        <v>13</v>
      </c>
      <c r="E38" s="4">
        <f t="shared" si="1"/>
        <v>37</v>
      </c>
      <c r="F38" s="82">
        <f t="shared" si="2"/>
        <v>0.35135135135135137</v>
      </c>
      <c r="G38" s="64">
        <f t="shared" si="3"/>
        <v>1118413.6494594498</v>
      </c>
      <c r="K38" s="4">
        <f t="shared" si="4"/>
        <v>12</v>
      </c>
      <c r="L38" s="4">
        <f t="shared" si="5"/>
        <v>2024</v>
      </c>
    </row>
    <row r="39" spans="1:12" outlineLevel="1" x14ac:dyDescent="0.2">
      <c r="A39" s="65" t="s">
        <v>255</v>
      </c>
      <c r="B39" s="72"/>
      <c r="C39" s="99">
        <f>SUBTOTAL(9,C27:C38)</f>
        <v>8987042.5899999272</v>
      </c>
      <c r="F39" s="82"/>
      <c r="G39" s="99">
        <f>SUBTOTAL(9,G27:G38)</f>
        <v>3524894.3753130892</v>
      </c>
    </row>
    <row r="40" spans="1:12" x14ac:dyDescent="0.2">
      <c r="A40" s="3" t="s">
        <v>2</v>
      </c>
      <c r="B40" s="72"/>
      <c r="C40" s="99">
        <f>SUBTOTAL(9,C7:C38)</f>
        <v>14572313.179999925</v>
      </c>
      <c r="F40" s="82"/>
      <c r="G40" s="99">
        <f>SUBTOTAL(9,G7:G38)</f>
        <v>6973094.3222102057</v>
      </c>
    </row>
    <row r="41" spans="1:12" x14ac:dyDescent="0.2">
      <c r="B41" s="72"/>
      <c r="C41" s="78" t="s">
        <v>270</v>
      </c>
      <c r="F41" s="82"/>
      <c r="G41" s="77" t="s">
        <v>269</v>
      </c>
    </row>
    <row r="42" spans="1:12" x14ac:dyDescent="0.2">
      <c r="B42" s="72"/>
      <c r="C42" s="13"/>
      <c r="F42" s="82"/>
      <c r="G42" s="13"/>
    </row>
    <row r="43" spans="1:12" x14ac:dyDescent="0.2">
      <c r="B43" s="72"/>
      <c r="C43" s="13"/>
      <c r="F43" s="82"/>
      <c r="G43" s="13"/>
      <c r="K43" s="4">
        <v>1</v>
      </c>
      <c r="L43" s="4">
        <v>2025</v>
      </c>
    </row>
    <row r="44" spans="1:12" x14ac:dyDescent="0.2">
      <c r="B44" s="72"/>
      <c r="C44" s="13"/>
      <c r="F44" s="82"/>
      <c r="G44" s="13"/>
      <c r="K44" s="4">
        <v>2</v>
      </c>
      <c r="L44" s="4">
        <v>2025</v>
      </c>
    </row>
    <row r="45" spans="1:12" x14ac:dyDescent="0.2">
      <c r="B45" s="72"/>
      <c r="C45" s="13"/>
      <c r="F45" s="82"/>
      <c r="G45" s="13"/>
      <c r="K45" s="4">
        <v>3</v>
      </c>
      <c r="L45" s="4">
        <v>2025</v>
      </c>
    </row>
    <row r="46" spans="1:12" x14ac:dyDescent="0.2">
      <c r="B46" s="72"/>
      <c r="C46" s="13"/>
      <c r="F46" s="82"/>
      <c r="G46" s="13"/>
      <c r="K46" s="4">
        <v>4</v>
      </c>
      <c r="L46" s="4">
        <v>2025</v>
      </c>
    </row>
    <row r="47" spans="1:12" x14ac:dyDescent="0.2">
      <c r="B47" s="72"/>
      <c r="C47" s="13"/>
      <c r="F47" s="82"/>
      <c r="G47" s="13"/>
      <c r="K47" s="4">
        <v>5</v>
      </c>
      <c r="L47" s="4">
        <v>2025</v>
      </c>
    </row>
    <row r="48" spans="1:12" x14ac:dyDescent="0.2">
      <c r="B48" s="72"/>
      <c r="C48" s="13"/>
      <c r="F48" s="82"/>
      <c r="G48" s="13"/>
      <c r="K48" s="4">
        <v>6</v>
      </c>
      <c r="L48" s="4">
        <v>2025</v>
      </c>
    </row>
    <row r="49" spans="2:12" x14ac:dyDescent="0.2">
      <c r="B49" s="72"/>
      <c r="C49" s="13"/>
      <c r="F49" s="82"/>
      <c r="G49" s="13"/>
      <c r="K49" s="4">
        <v>7</v>
      </c>
      <c r="L49" s="4">
        <v>2025</v>
      </c>
    </row>
    <row r="50" spans="2:12" x14ac:dyDescent="0.2">
      <c r="B50" s="72"/>
      <c r="C50" s="13"/>
      <c r="F50" s="82"/>
      <c r="G50" s="13"/>
      <c r="K50" s="4">
        <v>8</v>
      </c>
      <c r="L50" s="4">
        <v>2025</v>
      </c>
    </row>
    <row r="51" spans="2:12" x14ac:dyDescent="0.2">
      <c r="B51" s="72"/>
      <c r="C51" s="13"/>
      <c r="F51" s="82"/>
      <c r="G51" s="13"/>
      <c r="K51" s="4">
        <v>9</v>
      </c>
      <c r="L51" s="4">
        <v>2025</v>
      </c>
    </row>
    <row r="52" spans="2:12" x14ac:dyDescent="0.2">
      <c r="B52" s="72"/>
      <c r="C52" s="13"/>
      <c r="F52" s="82"/>
      <c r="G52" s="13"/>
      <c r="K52" s="4">
        <v>10</v>
      </c>
      <c r="L52" s="4">
        <v>2025</v>
      </c>
    </row>
    <row r="53" spans="2:12" x14ac:dyDescent="0.2">
      <c r="B53" s="72"/>
      <c r="C53" s="13"/>
      <c r="F53" s="82"/>
      <c r="G53" s="13"/>
      <c r="K53" s="4">
        <v>11</v>
      </c>
      <c r="L53" s="4">
        <v>2025</v>
      </c>
    </row>
    <row r="54" spans="2:12" x14ac:dyDescent="0.2">
      <c r="B54" s="72"/>
      <c r="C54" s="2"/>
      <c r="F54" s="82"/>
      <c r="G54" s="2"/>
      <c r="K54" s="4">
        <v>12</v>
      </c>
      <c r="L54" s="4">
        <v>2025</v>
      </c>
    </row>
    <row r="55" spans="2:12" x14ac:dyDescent="0.2">
      <c r="B55" s="72"/>
      <c r="C55" s="83"/>
      <c r="G55" s="83"/>
    </row>
    <row r="56" spans="2:12" x14ac:dyDescent="0.2">
      <c r="B56" s="72"/>
      <c r="C56" s="75"/>
      <c r="G56" s="58"/>
    </row>
    <row r="57" spans="2:12" x14ac:dyDescent="0.2">
      <c r="B57" s="72"/>
      <c r="C57" s="10"/>
      <c r="G57" s="10"/>
    </row>
    <row r="58" spans="2:12" x14ac:dyDescent="0.2">
      <c r="B58" s="72"/>
    </row>
    <row r="59" spans="2:12" x14ac:dyDescent="0.2">
      <c r="B59" s="71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967C4D5-022E-4A76-B3C1-3A1026B54473}"/>
</file>

<file path=customXml/itemProps2.xml><?xml version="1.0" encoding="utf-8"?>
<ds:datastoreItem xmlns:ds="http://schemas.openxmlformats.org/officeDocument/2006/customXml" ds:itemID="{FA65AD84-A5E0-461C-988B-2944068F5C1C}"/>
</file>

<file path=customXml/itemProps3.xml><?xml version="1.0" encoding="utf-8"?>
<ds:datastoreItem xmlns:ds="http://schemas.openxmlformats.org/officeDocument/2006/customXml" ds:itemID="{BACB9EA4-12F6-4D3B-BEB6-E4456665247A}"/>
</file>

<file path=customXml/itemProps4.xml><?xml version="1.0" encoding="utf-8"?>
<ds:datastoreItem xmlns:ds="http://schemas.openxmlformats.org/officeDocument/2006/customXml" ds:itemID="{BFF7F343-BF3B-4BDC-BC9D-D9BF702F16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10.6</vt:lpstr>
      <vt:lpstr>10.6.1</vt:lpstr>
      <vt:lpstr>10.6.2</vt:lpstr>
      <vt:lpstr>10.6.3</vt:lpstr>
      <vt:lpstr>10.6.4</vt:lpstr>
      <vt:lpstr>10.6.5</vt:lpstr>
      <vt:lpstr>10.6.6</vt:lpstr>
      <vt:lpstr>'10.6.2'!Print_Area</vt:lpstr>
      <vt:lpstr>'10.6.3'!Print_Area</vt:lpstr>
      <vt:lpstr>'10.6.4'!Print_Area</vt:lpstr>
      <vt:lpstr>'10.6.5'!Print_Area</vt:lpstr>
      <vt:lpstr>'10.6.6'!Print_Area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2023-03-01T23:55:32Z</dcterms:created>
  <dcterms:modified xsi:type="dcterms:W3CDTF">2023-03-08T00:42:55Z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