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7\2017_ WA Elec and Gas GRC\Rebuttal Testimony &amp; Exhibits\Schuh\Workpapers\"/>
    </mc:Choice>
  </mc:AlternateContent>
  <bookViews>
    <workbookView xWindow="120" yWindow="-150" windowWidth="24855" windowHeight="12285" tabRatio="711" activeTab="2"/>
  </bookViews>
  <sheets>
    <sheet name="E-CAP SUMMARY" sheetId="8" r:id="rId1"/>
    <sheet name="G-CAP SUMMARY" sheetId="9" r:id="rId2"/>
    <sheet name="E-CAP17, G-CAP17 PF Thresh Oct" sheetId="14" r:id="rId3"/>
  </sheets>
  <externalReferences>
    <externalReference r:id="rId4"/>
  </externalReferences>
  <definedNames>
    <definedName name="_xlnm._FilterDatabase" localSheetId="2" hidden="1">'E-CAP17, G-CAP17 PF Thresh Oct'!$A$12:$A$12</definedName>
    <definedName name="_xlnm.Auto_Open" localSheetId="2">#REF!</definedName>
    <definedName name="_xlnm.Auto_Open">#REF!</definedName>
    <definedName name="Macro1" localSheetId="2">#REF!</definedName>
    <definedName name="Macro1">#REF!</definedName>
    <definedName name="Macro10">#REF!</definedName>
    <definedName name="Macro11">#REF!</definedName>
    <definedName name="Macro12">#REF!</definedName>
    <definedName name="Macro2" localSheetId="2">#REF!</definedName>
    <definedName name="Macro2">#REF!</definedName>
    <definedName name="Macro3" localSheetId="2">#REF!</definedName>
    <definedName name="Macro3">#REF!</definedName>
    <definedName name="Macro4" localSheetId="2">#REF!</definedName>
    <definedName name="Macro4">#REF!</definedName>
    <definedName name="Macro5" localSheetId="2">#REF!</definedName>
    <definedName name="Macro5">#REF!</definedName>
    <definedName name="Macro6" localSheetId="2">#REF!</definedName>
    <definedName name="Macro6">#REF!</definedName>
    <definedName name="Macro7" localSheetId="2">#REF!</definedName>
    <definedName name="Macro7">#REF!</definedName>
    <definedName name="Macro8" localSheetId="2">#REF!</definedName>
    <definedName name="Macro8">#REF!</definedName>
    <definedName name="Macro9">#REF!</definedName>
    <definedName name="_xlnm.Print_Area" localSheetId="0">'E-CAP SUMMARY'!$A$1:$C$48</definedName>
    <definedName name="_xlnm.Print_Area" localSheetId="2">'E-CAP17, G-CAP17 PF Thresh Oct'!$A$1:$X$54</definedName>
    <definedName name="_xlnm.Print_Area" localSheetId="1">'G-CAP SUMMARY'!$A$1:$D$45</definedName>
    <definedName name="_xlnm.Print_Titles" localSheetId="0">'E-CAP SUMMARY'!$A:$A,'E-CAP SUMMARY'!$4:$7</definedName>
    <definedName name="_xlnm.Print_Titles" localSheetId="1">'G-CAP SUMMARY'!$A:$A,'G-CAP SUMMARY'!$4:$7</definedName>
    <definedName name="Recover" localSheetId="2">#REF!</definedName>
    <definedName name="Recover">#REF!</definedName>
    <definedName name="TableName">"Dummy"</definedName>
  </definedNames>
  <calcPr calcId="152511" calcMode="manual"/>
</workbook>
</file>

<file path=xl/calcChain.xml><?xml version="1.0" encoding="utf-8"?>
<calcChain xmlns="http://schemas.openxmlformats.org/spreadsheetml/2006/main">
  <c r="K36" i="14" l="1"/>
  <c r="T42" i="14" l="1"/>
  <c r="T41" i="14"/>
  <c r="T23" i="14"/>
  <c r="V42" i="14" l="1"/>
  <c r="V41" i="14"/>
  <c r="V23" i="14"/>
  <c r="M23" i="14" l="1"/>
  <c r="N23" i="14" l="1"/>
  <c r="R23" i="14" l="1"/>
  <c r="M41" i="14" l="1"/>
  <c r="M42" i="14"/>
  <c r="N42" i="14" l="1"/>
  <c r="O42" i="14" s="1"/>
  <c r="N41" i="14"/>
  <c r="O41" i="14" s="1"/>
  <c r="R41" i="14" l="1"/>
  <c r="R42" i="14"/>
  <c r="G23" i="14"/>
  <c r="I23" i="14"/>
  <c r="O23" i="14"/>
  <c r="P23" i="14" s="1"/>
  <c r="P42" i="14"/>
  <c r="P41" i="14"/>
  <c r="J23" i="14" l="1"/>
  <c r="K23" i="14" s="1"/>
  <c r="W23" i="14"/>
  <c r="X23" i="14" s="1"/>
  <c r="I42" i="14" l="1"/>
  <c r="G42" i="14"/>
  <c r="I41" i="14"/>
  <c r="G41" i="14"/>
  <c r="W42" i="14" l="1"/>
  <c r="X42" i="14" s="1"/>
  <c r="J41" i="14"/>
  <c r="K41" i="14" s="1"/>
  <c r="W41" i="14"/>
  <c r="X41" i="14" s="1"/>
  <c r="J42" i="14"/>
  <c r="K42" i="14" s="1"/>
  <c r="D41" i="9" l="1"/>
  <c r="D34" i="9"/>
  <c r="D27" i="9"/>
  <c r="D13" i="9"/>
  <c r="D17" i="9" l="1"/>
  <c r="D18" i="9"/>
  <c r="D19" i="9" l="1"/>
  <c r="C46" i="14" l="1"/>
  <c r="M46" i="14" l="1"/>
  <c r="N46" i="14" s="1"/>
  <c r="T46" i="14" s="1"/>
  <c r="G46" i="14"/>
  <c r="C49" i="14"/>
  <c r="C50" i="14"/>
  <c r="C40" i="14"/>
  <c r="E46" i="14"/>
  <c r="I46" i="14" s="1"/>
  <c r="E49" i="14" l="1"/>
  <c r="E50" i="14"/>
  <c r="I50" i="14" s="1"/>
  <c r="M50" i="14"/>
  <c r="G50" i="14"/>
  <c r="R46" i="14"/>
  <c r="M49" i="14"/>
  <c r="G49" i="14"/>
  <c r="C51" i="14"/>
  <c r="C23" i="9" s="1"/>
  <c r="O46" i="14"/>
  <c r="P46" i="14" s="1"/>
  <c r="V46" i="14" s="1"/>
  <c r="M45" i="14"/>
  <c r="M47" i="14" s="1"/>
  <c r="N45" i="14"/>
  <c r="C47" i="14"/>
  <c r="C26" i="9" s="1"/>
  <c r="G45" i="14"/>
  <c r="G47" i="14" s="1"/>
  <c r="C12" i="9" s="1"/>
  <c r="J46" i="14"/>
  <c r="K46" i="14" s="1"/>
  <c r="M40" i="14"/>
  <c r="M43" i="14" s="1"/>
  <c r="C43" i="14"/>
  <c r="C25" i="9" s="1"/>
  <c r="G40" i="14"/>
  <c r="G43" i="14" s="1"/>
  <c r="C11" i="9" s="1"/>
  <c r="C16" i="14"/>
  <c r="G51" i="14" l="1"/>
  <c r="C9" i="9" s="1"/>
  <c r="N40" i="14"/>
  <c r="T40" i="14" s="1"/>
  <c r="T43" i="14" s="1"/>
  <c r="O40" i="14"/>
  <c r="P40" i="14" s="1"/>
  <c r="P43" i="14" s="1"/>
  <c r="M51" i="14"/>
  <c r="J50" i="14"/>
  <c r="K50" i="14" s="1"/>
  <c r="R45" i="14"/>
  <c r="N47" i="14"/>
  <c r="I45" i="14"/>
  <c r="E47" i="14"/>
  <c r="O45" i="14"/>
  <c r="N49" i="14"/>
  <c r="R49" i="14" s="1"/>
  <c r="W46" i="14"/>
  <c r="X46" i="14" s="1"/>
  <c r="N50" i="14"/>
  <c r="T50" i="14" s="1"/>
  <c r="T45" i="14"/>
  <c r="T47" i="14" s="1"/>
  <c r="E51" i="14"/>
  <c r="I49" i="14"/>
  <c r="C62" i="8"/>
  <c r="M16" i="14"/>
  <c r="N16" i="14" s="1"/>
  <c r="O16" i="14" s="1"/>
  <c r="G16" i="14"/>
  <c r="C56" i="8" s="1"/>
  <c r="C15" i="14"/>
  <c r="C14" i="14"/>
  <c r="E16" i="14"/>
  <c r="I16" i="14" s="1"/>
  <c r="N43" i="14" l="1"/>
  <c r="R40" i="14"/>
  <c r="R43" i="14" s="1"/>
  <c r="O43" i="14"/>
  <c r="J49" i="14"/>
  <c r="I51" i="14"/>
  <c r="C30" i="9" s="1"/>
  <c r="O50" i="14"/>
  <c r="P50" i="14" s="1"/>
  <c r="V50" i="14" s="1"/>
  <c r="T49" i="14"/>
  <c r="T51" i="14" s="1"/>
  <c r="N51" i="14"/>
  <c r="O49" i="14"/>
  <c r="P45" i="14"/>
  <c r="P47" i="14" s="1"/>
  <c r="O47" i="14"/>
  <c r="R47" i="14"/>
  <c r="I47" i="14"/>
  <c r="C33" i="9" s="1"/>
  <c r="J45" i="14"/>
  <c r="R50" i="14"/>
  <c r="R51" i="14" s="1"/>
  <c r="C30" i="14"/>
  <c r="C31" i="14"/>
  <c r="R16" i="14"/>
  <c r="C68" i="8"/>
  <c r="J16" i="14"/>
  <c r="K16" i="14" s="1"/>
  <c r="P16" i="14"/>
  <c r="V16" i="14" s="1"/>
  <c r="T16" i="14"/>
  <c r="C61" i="8"/>
  <c r="M15" i="14"/>
  <c r="N15" i="14" s="1"/>
  <c r="O15" i="14" s="1"/>
  <c r="G15" i="14"/>
  <c r="C55" i="8" s="1"/>
  <c r="C60" i="8"/>
  <c r="M14" i="14"/>
  <c r="N14" i="14"/>
  <c r="G14" i="14"/>
  <c r="C17" i="14"/>
  <c r="C26" i="14"/>
  <c r="C22" i="14"/>
  <c r="C19" i="14"/>
  <c r="E15" i="14"/>
  <c r="I15" i="14" s="1"/>
  <c r="E14" i="14"/>
  <c r="E27" i="14"/>
  <c r="I27" i="14" s="1"/>
  <c r="T14" i="14" l="1"/>
  <c r="K45" i="14"/>
  <c r="K47" i="14" s="1"/>
  <c r="J47" i="14"/>
  <c r="P49" i="14"/>
  <c r="O51" i="14"/>
  <c r="V45" i="14"/>
  <c r="K49" i="14"/>
  <c r="K51" i="14" s="1"/>
  <c r="J51" i="14"/>
  <c r="W50" i="14"/>
  <c r="X50" i="14" s="1"/>
  <c r="M26" i="14"/>
  <c r="N26" i="14"/>
  <c r="T26" i="14" s="1"/>
  <c r="G26" i="14"/>
  <c r="E30" i="14"/>
  <c r="E31" i="14"/>
  <c r="I31" i="14" s="1"/>
  <c r="C27" i="14"/>
  <c r="M31" i="14"/>
  <c r="N31" i="14" s="1"/>
  <c r="G31" i="14"/>
  <c r="C32" i="14"/>
  <c r="C25" i="8" s="1"/>
  <c r="M30" i="14"/>
  <c r="N30" i="14"/>
  <c r="O30" i="14" s="1"/>
  <c r="G30" i="14"/>
  <c r="G32" i="14" s="1"/>
  <c r="C9" i="8" s="1"/>
  <c r="G22" i="14"/>
  <c r="G24" i="14" s="1"/>
  <c r="C12" i="8" s="1"/>
  <c r="M22" i="14"/>
  <c r="N22" i="14" s="1"/>
  <c r="R22" i="14" s="1"/>
  <c r="C24" i="14"/>
  <c r="C28" i="8" s="1"/>
  <c r="C27" i="8"/>
  <c r="M19" i="14"/>
  <c r="G19" i="14"/>
  <c r="C11" i="8" s="1"/>
  <c r="W16" i="14"/>
  <c r="X16" i="14" s="1"/>
  <c r="T15" i="14"/>
  <c r="T17" i="14" s="1"/>
  <c r="C67" i="8"/>
  <c r="J15" i="14"/>
  <c r="K15" i="14" s="1"/>
  <c r="P15" i="14"/>
  <c r="V15" i="14" s="1"/>
  <c r="R15" i="14"/>
  <c r="R14" i="14"/>
  <c r="C63" i="8"/>
  <c r="I14" i="14"/>
  <c r="E17" i="14"/>
  <c r="C26" i="8"/>
  <c r="O14" i="14"/>
  <c r="O17" i="14" s="1"/>
  <c r="N17" i="14"/>
  <c r="C54" i="8"/>
  <c r="G17" i="14"/>
  <c r="P14" i="14"/>
  <c r="M17" i="14"/>
  <c r="E26" i="14"/>
  <c r="E22" i="14"/>
  <c r="E19" i="14"/>
  <c r="I19" i="14" s="1"/>
  <c r="P51" i="14" l="1"/>
  <c r="V49" i="14"/>
  <c r="V47" i="14"/>
  <c r="C40" i="9" s="1"/>
  <c r="W45" i="14"/>
  <c r="O31" i="14"/>
  <c r="O32" i="14" s="1"/>
  <c r="T31" i="14"/>
  <c r="I26" i="14"/>
  <c r="E28" i="14"/>
  <c r="R30" i="14"/>
  <c r="N32" i="14"/>
  <c r="M27" i="14"/>
  <c r="N27" i="14" s="1"/>
  <c r="G27" i="14"/>
  <c r="J27" i="14" s="1"/>
  <c r="K27" i="14" s="1"/>
  <c r="R26" i="14"/>
  <c r="M32" i="14"/>
  <c r="P30" i="14"/>
  <c r="R31" i="14"/>
  <c r="E32" i="14"/>
  <c r="I30" i="14"/>
  <c r="C28" i="14"/>
  <c r="O26" i="14"/>
  <c r="P26" i="14" s="1"/>
  <c r="T30" i="14"/>
  <c r="T32" i="14" s="1"/>
  <c r="J31" i="14"/>
  <c r="K31" i="14" s="1"/>
  <c r="J26" i="14"/>
  <c r="M24" i="14"/>
  <c r="I22" i="14"/>
  <c r="E24" i="14"/>
  <c r="R24" i="14"/>
  <c r="O22" i="14"/>
  <c r="O24" i="14" s="1"/>
  <c r="N24" i="14"/>
  <c r="T22" i="14"/>
  <c r="T24" i="14" s="1"/>
  <c r="N19" i="14"/>
  <c r="T19" i="14" s="1"/>
  <c r="C35" i="8"/>
  <c r="J19" i="14"/>
  <c r="K19" i="14" s="1"/>
  <c r="W15" i="14"/>
  <c r="X15" i="14" s="1"/>
  <c r="R17" i="14"/>
  <c r="V14" i="14"/>
  <c r="P17" i="14"/>
  <c r="I17" i="14"/>
  <c r="C66" i="8"/>
  <c r="J14" i="14"/>
  <c r="C10" i="8"/>
  <c r="C57" i="8"/>
  <c r="E34" i="14" l="1"/>
  <c r="R19" i="14"/>
  <c r="X45" i="14"/>
  <c r="X47" i="14" s="1"/>
  <c r="W47" i="14"/>
  <c r="V51" i="14"/>
  <c r="C37" i="9" s="1"/>
  <c r="W49" i="14"/>
  <c r="G28" i="14"/>
  <c r="C13" i="8" s="1"/>
  <c r="C14" i="8" s="1"/>
  <c r="P31" i="14"/>
  <c r="V31" i="14" s="1"/>
  <c r="W31" i="14" s="1"/>
  <c r="X31" i="14" s="1"/>
  <c r="T27" i="14"/>
  <c r="T28" i="14" s="1"/>
  <c r="T34" i="14" s="1"/>
  <c r="N28" i="14"/>
  <c r="N34" i="14" s="1"/>
  <c r="O27" i="14"/>
  <c r="O28" i="14" s="1"/>
  <c r="R32" i="14"/>
  <c r="M28" i="14"/>
  <c r="M34" i="14" s="1"/>
  <c r="C29" i="8"/>
  <c r="C34" i="14"/>
  <c r="V30" i="14"/>
  <c r="W30" i="14" s="1"/>
  <c r="J30" i="14"/>
  <c r="I32" i="14"/>
  <c r="C33" i="8" s="1"/>
  <c r="K26" i="14"/>
  <c r="K28" i="14" s="1"/>
  <c r="J28" i="14"/>
  <c r="R27" i="14"/>
  <c r="V26" i="14"/>
  <c r="I28" i="14"/>
  <c r="C37" i="8" s="1"/>
  <c r="I24" i="14"/>
  <c r="C36" i="8" s="1"/>
  <c r="J22" i="14"/>
  <c r="P22" i="14"/>
  <c r="O19" i="14"/>
  <c r="J17" i="14"/>
  <c r="K14" i="14"/>
  <c r="K17" i="14" s="1"/>
  <c r="W14" i="14"/>
  <c r="V17" i="14"/>
  <c r="C69" i="8"/>
  <c r="C34" i="8"/>
  <c r="E40" i="14"/>
  <c r="P27" i="14" l="1"/>
  <c r="V27" i="14" s="1"/>
  <c r="V28" i="14" s="1"/>
  <c r="C45" i="8" s="1"/>
  <c r="G34" i="14"/>
  <c r="I34" i="14"/>
  <c r="I36" i="14" s="1"/>
  <c r="X49" i="14"/>
  <c r="X51" i="14" s="1"/>
  <c r="W51" i="14"/>
  <c r="E43" i="14"/>
  <c r="I40" i="14"/>
  <c r="V32" i="14"/>
  <c r="C41" i="8" s="1"/>
  <c r="P32" i="14"/>
  <c r="W26" i="14"/>
  <c r="P28" i="14"/>
  <c r="R28" i="14"/>
  <c r="R34" i="14" s="1"/>
  <c r="K30" i="14"/>
  <c r="K32" i="14" s="1"/>
  <c r="J32" i="14"/>
  <c r="X30" i="14"/>
  <c r="X32" i="14" s="1"/>
  <c r="W32" i="14"/>
  <c r="C30" i="8"/>
  <c r="V22" i="14"/>
  <c r="P24" i="14"/>
  <c r="J24" i="14"/>
  <c r="K22" i="14"/>
  <c r="K24" i="14" s="1"/>
  <c r="O34" i="14"/>
  <c r="P19" i="14"/>
  <c r="C42" i="8"/>
  <c r="C38" i="8"/>
  <c r="X14" i="14"/>
  <c r="X17" i="14" s="1"/>
  <c r="W17" i="14"/>
  <c r="C18" i="8"/>
  <c r="C19" i="8"/>
  <c r="W27" i="14" l="1"/>
  <c r="X27" i="14" s="1"/>
  <c r="J34" i="14"/>
  <c r="J36" i="14" s="1"/>
  <c r="V40" i="14"/>
  <c r="I43" i="14"/>
  <c r="C32" i="9" s="1"/>
  <c r="J40" i="14"/>
  <c r="K34" i="14"/>
  <c r="X26" i="14"/>
  <c r="X28" i="14" s="1"/>
  <c r="W28" i="14"/>
  <c r="V24" i="14"/>
  <c r="C44" i="8" s="1"/>
  <c r="W22" i="14"/>
  <c r="V19" i="14"/>
  <c r="P34" i="14"/>
  <c r="C21" i="8"/>
  <c r="V43" i="14" l="1"/>
  <c r="C39" i="9" s="1"/>
  <c r="W40" i="14"/>
  <c r="J43" i="14"/>
  <c r="K40" i="14"/>
  <c r="K43" i="14" s="1"/>
  <c r="X22" i="14"/>
  <c r="X24" i="14" s="1"/>
  <c r="W24" i="14"/>
  <c r="C43" i="8"/>
  <c r="W19" i="14"/>
  <c r="V34" i="14"/>
  <c r="X40" i="14" l="1"/>
  <c r="X43" i="14" s="1"/>
  <c r="W43" i="14"/>
  <c r="E37" i="14"/>
  <c r="X19" i="14"/>
  <c r="X34" i="14" s="1"/>
  <c r="W34" i="14"/>
  <c r="W36" i="14" s="1"/>
  <c r="C46" i="8"/>
  <c r="C48" i="8" s="1"/>
  <c r="I37" i="14" l="1"/>
  <c r="E53" i="14"/>
  <c r="C37" i="14" l="1"/>
  <c r="C31" i="9"/>
  <c r="I53" i="14"/>
  <c r="I55" i="14" s="1"/>
  <c r="C34" i="9" l="1"/>
  <c r="C24" i="9"/>
  <c r="M37" i="14"/>
  <c r="M53" i="14" s="1"/>
  <c r="G37" i="14"/>
  <c r="C53" i="14"/>
  <c r="C10" i="9" l="1"/>
  <c r="G53" i="14"/>
  <c r="J37" i="14"/>
  <c r="C27" i="9"/>
  <c r="N37" i="14"/>
  <c r="T37" i="14" s="1"/>
  <c r="T53" i="14" s="1"/>
  <c r="K37" i="14" l="1"/>
  <c r="K53" i="14" s="1"/>
  <c r="J53" i="14"/>
  <c r="J55" i="14" s="1"/>
  <c r="R37" i="14"/>
  <c r="N53" i="14"/>
  <c r="O37" i="14"/>
  <c r="C13" i="9"/>
  <c r="K55" i="14" l="1"/>
  <c r="R53" i="14"/>
  <c r="C18" i="9"/>
  <c r="C17" i="9"/>
  <c r="P37" i="14"/>
  <c r="O53" i="14"/>
  <c r="C19" i="9" l="1"/>
  <c r="V37" i="14"/>
  <c r="P53" i="14"/>
  <c r="C38" i="9" l="1"/>
  <c r="V53" i="14"/>
  <c r="V55" i="14" s="1"/>
  <c r="W37" i="14"/>
  <c r="X37" i="14" l="1"/>
  <c r="X53" i="14" s="1"/>
  <c r="W53" i="14"/>
  <c r="W55" i="14" s="1"/>
  <c r="C41" i="9"/>
  <c r="C43" i="9" s="1"/>
  <c r="X55" i="14" l="1"/>
</calcChain>
</file>

<file path=xl/sharedStrings.xml><?xml version="1.0" encoding="utf-8"?>
<sst xmlns="http://schemas.openxmlformats.org/spreadsheetml/2006/main" count="177" uniqueCount="91">
  <si>
    <t>1st Year Rate</t>
  </si>
  <si>
    <t>2nd Year Rate</t>
  </si>
  <si>
    <t>Avista Utilities</t>
  </si>
  <si>
    <t>Total Expenses</t>
  </si>
  <si>
    <t>Net Operating Income Before FIT</t>
  </si>
  <si>
    <t xml:space="preserve">   Net Operating Income</t>
  </si>
  <si>
    <t xml:space="preserve">   Net Rate Base</t>
  </si>
  <si>
    <t>Plant Cost</t>
  </si>
  <si>
    <t>Plant Additions</t>
  </si>
  <si>
    <t>Description</t>
  </si>
  <si>
    <t>Distribution</t>
  </si>
  <si>
    <t>General Plant</t>
  </si>
  <si>
    <t>GP</t>
  </si>
  <si>
    <t>Estimated Annual Deprec Expense</t>
  </si>
  <si>
    <t>Generation</t>
  </si>
  <si>
    <t>Thermal</t>
  </si>
  <si>
    <t>Hydro</t>
  </si>
  <si>
    <t>Other</t>
  </si>
  <si>
    <t>Subtotal</t>
  </si>
  <si>
    <t>Transmission</t>
  </si>
  <si>
    <t>Direct</t>
  </si>
  <si>
    <t>AN</t>
  </si>
  <si>
    <t>Transport.</t>
  </si>
  <si>
    <t>Software</t>
  </si>
  <si>
    <t>Electric Total</t>
  </si>
  <si>
    <t>Gas U/G Storage</t>
  </si>
  <si>
    <t>AA</t>
  </si>
  <si>
    <t>Gas Total</t>
  </si>
  <si>
    <t>EOP Cost</t>
  </si>
  <si>
    <t>AMA Cost</t>
  </si>
  <si>
    <t>Book Rate</t>
  </si>
  <si>
    <t>Tax Rate</t>
  </si>
  <si>
    <t>P/T/D</t>
  </si>
  <si>
    <t>Intangible</t>
  </si>
  <si>
    <t>Production</t>
  </si>
  <si>
    <t>General</t>
  </si>
  <si>
    <t>Total Plant Cost</t>
  </si>
  <si>
    <t>Total Accumulated Depreciation</t>
  </si>
  <si>
    <t>Total Accumulated DFIT</t>
  </si>
  <si>
    <t xml:space="preserve">Accumulated Depreciation </t>
  </si>
  <si>
    <t>Accumulated DFIT</t>
  </si>
  <si>
    <t>Electric Adjustment</t>
  </si>
  <si>
    <t>Gas Adjustment</t>
  </si>
  <si>
    <t>U/G Storage</t>
  </si>
  <si>
    <t xml:space="preserve">     Steam</t>
  </si>
  <si>
    <t xml:space="preserve">     Hydro</t>
  </si>
  <si>
    <t xml:space="preserve">     Other</t>
  </si>
  <si>
    <t>Additional Detail for Cost of Service</t>
  </si>
  <si>
    <t>Depreciation Expense</t>
  </si>
  <si>
    <t>Total Production Depreciation Expense</t>
  </si>
  <si>
    <t>Plant in Service</t>
  </si>
  <si>
    <t>Accumulated Depreciation</t>
  </si>
  <si>
    <t>Total Production Accumulated Depreciation</t>
  </si>
  <si>
    <t>Total Production Plant in Service</t>
  </si>
  <si>
    <t>Depreciation/Amortization Expense</t>
  </si>
  <si>
    <t>FIT Benefit of Depreciation/Amortization</t>
  </si>
  <si>
    <t>3rd Year Rate</t>
  </si>
  <si>
    <t xml:space="preserve">Transportation Expense </t>
  </si>
  <si>
    <t>Total  Depreciation Expense</t>
  </si>
  <si>
    <t>Transportation Expense</t>
  </si>
  <si>
    <t>Tax Depreciation</t>
  </si>
  <si>
    <t>Pro Forma Adjustment Calculation</t>
  </si>
  <si>
    <t>Adjustment Number- Exhibit No_(EMA-4)</t>
  </si>
  <si>
    <t>Workpaper Reference - Exhibit No.__(EMA - 4)</t>
  </si>
  <si>
    <t>Adjustment Number- Exhibit No_(EMA-5)</t>
  </si>
  <si>
    <t>Workpaper Reference - Exhibit No.__(EMA - 5)</t>
  </si>
  <si>
    <t>12.31.17</t>
  </si>
  <si>
    <t>Transport. &amp; Hardware</t>
  </si>
  <si>
    <t>Hardware</t>
  </si>
  <si>
    <t xml:space="preserve">E-CAP SUMMARY </t>
  </si>
  <si>
    <t xml:space="preserve">G-CAP SUMMARY </t>
  </si>
  <si>
    <t xml:space="preserve">Hardware </t>
  </si>
  <si>
    <t xml:space="preserve">Software </t>
  </si>
  <si>
    <t>Total IT</t>
  </si>
  <si>
    <t>12.31.18</t>
  </si>
  <si>
    <t xml:space="preserve">Total </t>
  </si>
  <si>
    <t xml:space="preserve">Repairs </t>
  </si>
  <si>
    <t xml:space="preserve">Bonus </t>
  </si>
  <si>
    <t>Tax Depreicaition</t>
  </si>
  <si>
    <t xml:space="preserve">ITC Amortization Nine Mile </t>
  </si>
  <si>
    <t>E-CAP17</t>
  </si>
  <si>
    <t>12.31.19</t>
  </si>
  <si>
    <t xml:space="preserve">Accumulated Deprecation </t>
  </si>
  <si>
    <t>Accumulated Deferred FIT</t>
  </si>
  <si>
    <t xml:space="preserve">2017 Pro Forma Additions </t>
  </si>
  <si>
    <t>G-PCAP17</t>
  </si>
  <si>
    <t>G-CAP17</t>
  </si>
  <si>
    <t>10.31.2017</t>
  </si>
  <si>
    <t>REVISED THRESHOLD METHODOLGY</t>
  </si>
  <si>
    <t xml:space="preserve">Rebuttal Tables </t>
  </si>
  <si>
    <t xml:space="preserve">WP Ref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</si>
</sst>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#,##0.00;[Red]\(#,##0.00\)"/>
    <numFmt numFmtId="167" formatCode="_(* #,###_);_(* \(#,##0\);_(* &quot;-&quot;_);_(@_)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 "/>
    </font>
    <font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Tahoma "/>
    </font>
    <font>
      <b/>
      <sz val="8"/>
      <color rgb="FFFF0000"/>
      <name val="Tahoma 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Geneva"/>
    </font>
    <font>
      <sz val="12"/>
      <color indexed="10"/>
      <name val="Times New Roman"/>
      <family val="1"/>
    </font>
    <font>
      <sz val="12"/>
      <name val="Times New Roman"/>
      <family val="1"/>
    </font>
    <font>
      <sz val="10"/>
      <name val="Tms Rmn"/>
    </font>
    <font>
      <sz val="11"/>
      <color theme="1"/>
      <name val="MS Serif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Tahoma"/>
      <family val="2"/>
    </font>
    <font>
      <b/>
      <sz val="10"/>
      <color theme="1"/>
      <name val="Tahoma "/>
    </font>
    <font>
      <i/>
      <sz val="10"/>
      <color indexed="8"/>
      <name val="Tahoma "/>
    </font>
    <font>
      <b/>
      <sz val="10"/>
      <color rgb="FFFF0000"/>
      <name val="Tahoma "/>
    </font>
  </fonts>
  <fills count="3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65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166" fontId="17" fillId="2" borderId="0" applyBorder="0">
      <alignment horizontal="right"/>
    </xf>
    <xf numFmtId="0" fontId="18" fillId="3" borderId="0" applyBorder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1" fillId="9" borderId="12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3" fillId="10" borderId="15" applyNumberFormat="0" applyAlignment="0" applyProtection="0"/>
    <xf numFmtId="0" fontId="38" fillId="2" borderId="0">
      <alignment horizontal="left"/>
    </xf>
    <xf numFmtId="0" fontId="39" fillId="2" borderId="0">
      <alignment horizontal="right"/>
    </xf>
    <xf numFmtId="0" fontId="39" fillId="2" borderId="0">
      <alignment horizontal="center"/>
    </xf>
    <xf numFmtId="0" fontId="39" fillId="2" borderId="0">
      <alignment horizontal="right"/>
    </xf>
    <xf numFmtId="0" fontId="40" fillId="2" borderId="0">
      <alignment horizontal="left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29" fillId="8" borderId="12" applyNumberFormat="0" applyAlignment="0" applyProtection="0"/>
    <xf numFmtId="0" fontId="38" fillId="2" borderId="0">
      <alignment horizontal="left"/>
    </xf>
    <xf numFmtId="0" fontId="38" fillId="2" borderId="0">
      <alignment horizontal="left"/>
    </xf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2" fillId="36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1" fillId="11" borderId="16" applyNumberFormat="0" applyFon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30" fillId="9" borderId="13" applyNumberFormat="0" applyAlignment="0" applyProtection="0"/>
    <xf numFmtId="0" fontId="46" fillId="37" borderId="0">
      <alignment horizontal="right"/>
    </xf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0" fontId="38" fillId="2" borderId="0">
      <alignment horizontal="center"/>
    </xf>
    <xf numFmtId="49" fontId="49" fillId="2" borderId="0">
      <alignment horizontal="center"/>
    </xf>
    <xf numFmtId="0" fontId="39" fillId="2" borderId="0">
      <alignment horizontal="center"/>
    </xf>
    <xf numFmtId="0" fontId="39" fillId="2" borderId="0">
      <alignment horizontal="centerContinuous"/>
    </xf>
    <xf numFmtId="0" fontId="50" fillId="2" borderId="0">
      <alignment horizontal="left"/>
    </xf>
    <xf numFmtId="49" fontId="50" fillId="2" borderId="0">
      <alignment horizontal="center"/>
    </xf>
    <xf numFmtId="0" fontId="38" fillId="2" borderId="0">
      <alignment horizontal="left"/>
    </xf>
    <xf numFmtId="49" fontId="50" fillId="2" borderId="0">
      <alignment horizontal="left"/>
    </xf>
    <xf numFmtId="0" fontId="38" fillId="2" borderId="0">
      <alignment horizontal="centerContinuous"/>
    </xf>
    <xf numFmtId="0" fontId="38" fillId="2" borderId="0">
      <alignment horizontal="right"/>
    </xf>
    <xf numFmtId="49" fontId="38" fillId="2" borderId="0">
      <alignment horizontal="left"/>
    </xf>
    <xf numFmtId="0" fontId="39" fillId="2" borderId="0">
      <alignment horizontal="right"/>
    </xf>
    <xf numFmtId="0" fontId="50" fillId="38" borderId="0">
      <alignment horizontal="center"/>
    </xf>
    <xf numFmtId="0" fontId="51" fillId="38" borderId="0">
      <alignment horizontal="center"/>
    </xf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52" fillId="2" borderId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3" fontId="53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/>
    <xf numFmtId="164" fontId="0" fillId="0" borderId="0" xfId="1" applyNumberFormat="1" applyFont="1" applyBorder="1"/>
    <xf numFmtId="0" fontId="9" fillId="0" borderId="0" xfId="0" applyFont="1"/>
    <xf numFmtId="164" fontId="0" fillId="0" borderId="0" xfId="1" applyNumberFormat="1" applyFont="1"/>
    <xf numFmtId="0" fontId="0" fillId="0" borderId="0" xfId="0" applyBorder="1" applyAlignment="1">
      <alignment wrapTex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64" fontId="0" fillId="0" borderId="0" xfId="1" applyNumberFormat="1" applyFont="1" applyFill="1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Border="1"/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4" fontId="0" fillId="0" borderId="5" xfId="1" applyNumberFormat="1" applyFont="1" applyBorder="1"/>
    <xf numFmtId="164" fontId="0" fillId="0" borderId="5" xfId="0" applyNumberFormat="1" applyBorder="1"/>
    <xf numFmtId="0" fontId="7" fillId="0" borderId="0" xfId="0" applyFont="1" applyAlignment="1">
      <alignment horizontal="left" wrapText="1"/>
    </xf>
    <xf numFmtId="164" fontId="0" fillId="0" borderId="0" xfId="0" applyNumberFormat="1" applyFill="1" applyBorder="1"/>
    <xf numFmtId="0" fontId="11" fillId="0" borderId="0" xfId="7" applyFont="1" applyFill="1" applyBorder="1" applyAlignment="1"/>
    <xf numFmtId="0" fontId="12" fillId="0" borderId="0" xfId="7" applyFont="1" applyFill="1"/>
    <xf numFmtId="10" fontId="13" fillId="0" borderId="0" xfId="8" applyNumberFormat="1" applyFont="1" applyFill="1" applyAlignment="1">
      <alignment horizontal="center"/>
    </xf>
    <xf numFmtId="0" fontId="12" fillId="0" borderId="0" xfId="7" applyFont="1"/>
    <xf numFmtId="0" fontId="12" fillId="0" borderId="0" xfId="7" applyFont="1" applyBorder="1"/>
    <xf numFmtId="0" fontId="12" fillId="0" borderId="0" xfId="7" applyFont="1" applyFill="1" applyBorder="1"/>
    <xf numFmtId="0" fontId="11" fillId="0" borderId="0" xfId="7" applyFont="1" applyFill="1" applyBorder="1"/>
    <xf numFmtId="0" fontId="12" fillId="0" borderId="0" xfId="7" applyFont="1" applyFill="1" applyBorder="1" applyAlignment="1">
      <alignment wrapText="1"/>
    </xf>
    <xf numFmtId="0" fontId="11" fillId="0" borderId="0" xfId="7" applyFont="1" applyFill="1" applyBorder="1" applyAlignment="1">
      <alignment wrapText="1"/>
    </xf>
    <xf numFmtId="10" fontId="13" fillId="0" borderId="0" xfId="8" applyNumberFormat="1" applyFont="1" applyFill="1" applyBorder="1" applyAlignment="1">
      <alignment horizontal="center" wrapText="1"/>
    </xf>
    <xf numFmtId="164" fontId="11" fillId="0" borderId="0" xfId="9" applyNumberFormat="1" applyFont="1" applyBorder="1" applyAlignment="1">
      <alignment wrapText="1"/>
    </xf>
    <xf numFmtId="0" fontId="12" fillId="0" borderId="0" xfId="7" applyFont="1" applyBorder="1" applyAlignment="1">
      <alignment wrapText="1"/>
    </xf>
    <xf numFmtId="0" fontId="12" fillId="0" borderId="3" xfId="7" applyFont="1" applyFill="1" applyBorder="1" applyAlignment="1">
      <alignment horizontal="center" wrapText="1"/>
    </xf>
    <xf numFmtId="0" fontId="12" fillId="0" borderId="0" xfId="7" applyFont="1" applyFill="1" applyBorder="1" applyAlignment="1">
      <alignment horizontal="center" wrapText="1"/>
    </xf>
    <xf numFmtId="10" fontId="13" fillId="0" borderId="0" xfId="8" applyNumberFormat="1" applyFont="1" applyFill="1" applyBorder="1" applyAlignment="1">
      <alignment horizontal="center"/>
    </xf>
    <xf numFmtId="164" fontId="12" fillId="0" borderId="0" xfId="9" applyNumberFormat="1" applyFont="1" applyBorder="1"/>
    <xf numFmtId="165" fontId="12" fillId="0" borderId="0" xfId="7" applyNumberFormat="1" applyFont="1" applyBorder="1"/>
    <xf numFmtId="165" fontId="12" fillId="0" borderId="0" xfId="7" applyNumberFormat="1" applyFont="1" applyFill="1" applyBorder="1"/>
    <xf numFmtId="10" fontId="12" fillId="0" borderId="0" xfId="7" applyNumberFormat="1" applyFont="1" applyBorder="1"/>
    <xf numFmtId="10" fontId="12" fillId="0" borderId="0" xfId="7" applyNumberFormat="1" applyFont="1" applyFill="1" applyBorder="1"/>
    <xf numFmtId="0" fontId="11" fillId="0" borderId="0" xfId="7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wrapText="1"/>
    </xf>
    <xf numFmtId="10" fontId="14" fillId="0" borderId="0" xfId="8" applyNumberFormat="1" applyFont="1" applyFill="1" applyBorder="1" applyAlignment="1">
      <alignment horizontal="center" wrapText="1"/>
    </xf>
    <xf numFmtId="164" fontId="11" fillId="0" borderId="0" xfId="9" applyNumberFormat="1" applyFont="1" applyFill="1" applyBorder="1" applyAlignment="1">
      <alignment horizontal="center" wrapText="1"/>
    </xf>
    <xf numFmtId="0" fontId="11" fillId="0" borderId="0" xfId="7" applyFont="1" applyFill="1" applyBorder="1" applyAlignment="1">
      <alignment horizontal="center" wrapText="1"/>
    </xf>
    <xf numFmtId="164" fontId="15" fillId="0" borderId="0" xfId="9" applyNumberFormat="1" applyFont="1" applyFill="1" applyBorder="1" applyAlignment="1">
      <alignment wrapText="1"/>
    </xf>
    <xf numFmtId="164" fontId="13" fillId="0" borderId="0" xfId="9" applyNumberFormat="1" applyFont="1" applyBorder="1"/>
    <xf numFmtId="164" fontId="12" fillId="0" borderId="0" xfId="9" applyNumberFormat="1" applyFont="1" applyFill="1" applyBorder="1"/>
    <xf numFmtId="164" fontId="13" fillId="0" borderId="4" xfId="9" applyNumberFormat="1" applyFont="1" applyFill="1" applyBorder="1"/>
    <xf numFmtId="164" fontId="13" fillId="0" borderId="4" xfId="9" applyNumberFormat="1" applyFont="1" applyBorder="1"/>
    <xf numFmtId="164" fontId="13" fillId="0" borderId="0" xfId="9" applyNumberFormat="1" applyFont="1" applyFill="1" applyBorder="1"/>
    <xf numFmtId="164" fontId="13" fillId="0" borderId="0" xfId="9" applyNumberFormat="1" applyFont="1" applyFill="1"/>
    <xf numFmtId="164" fontId="13" fillId="0" borderId="0" xfId="9" applyNumberFormat="1" applyFont="1"/>
    <xf numFmtId="164" fontId="15" fillId="0" borderId="3" xfId="9" applyNumberFormat="1" applyFont="1" applyFill="1" applyBorder="1" applyAlignment="1">
      <alignment wrapText="1"/>
    </xf>
    <xf numFmtId="164" fontId="13" fillId="0" borderId="3" xfId="9" applyNumberFormat="1" applyFont="1" applyBorder="1"/>
    <xf numFmtId="164" fontId="12" fillId="0" borderId="3" xfId="9" applyNumberFormat="1" applyFont="1" applyFill="1" applyBorder="1"/>
    <xf numFmtId="164" fontId="12" fillId="0" borderId="3" xfId="9" applyNumberFormat="1" applyFont="1" applyBorder="1"/>
    <xf numFmtId="164" fontId="13" fillId="0" borderId="5" xfId="9" applyNumberFormat="1" applyFont="1" applyFill="1" applyBorder="1"/>
    <xf numFmtId="0" fontId="11" fillId="0" borderId="0" xfId="7" applyFont="1" applyFill="1"/>
    <xf numFmtId="164" fontId="11" fillId="0" borderId="2" xfId="9" applyNumberFormat="1" applyFont="1" applyFill="1" applyBorder="1"/>
    <xf numFmtId="164" fontId="11" fillId="0" borderId="0" xfId="9" applyNumberFormat="1" applyFont="1" applyBorder="1"/>
    <xf numFmtId="164" fontId="11" fillId="0" borderId="0" xfId="9" applyNumberFormat="1" applyFont="1" applyFill="1" applyBorder="1"/>
    <xf numFmtId="0" fontId="11" fillId="0" borderId="0" xfId="7" applyFont="1"/>
    <xf numFmtId="164" fontId="11" fillId="0" borderId="0" xfId="9" applyNumberFormat="1" applyFont="1" applyFill="1"/>
    <xf numFmtId="10" fontId="11" fillId="0" borderId="0" xfId="8" applyNumberFormat="1" applyFont="1" applyFill="1" applyAlignment="1">
      <alignment horizontal="center"/>
    </xf>
    <xf numFmtId="164" fontId="11" fillId="0" borderId="0" xfId="9" applyNumberFormat="1" applyFont="1"/>
    <xf numFmtId="164" fontId="13" fillId="0" borderId="5" xfId="9" applyNumberFormat="1" applyFont="1" applyBorder="1"/>
    <xf numFmtId="164" fontId="11" fillId="0" borderId="2" xfId="9" applyNumberFormat="1" applyFont="1" applyBorder="1"/>
    <xf numFmtId="164" fontId="12" fillId="0" borderId="0" xfId="7" applyNumberFormat="1" applyFont="1" applyFill="1"/>
    <xf numFmtId="164" fontId="15" fillId="0" borderId="4" xfId="9" applyNumberFormat="1" applyFont="1" applyFill="1" applyBorder="1" applyAlignment="1">
      <alignment wrapText="1"/>
    </xf>
    <xf numFmtId="10" fontId="13" fillId="0" borderId="0" xfId="8" applyNumberFormat="1" applyFont="1" applyFill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0" xfId="0" applyFont="1"/>
    <xf numFmtId="0" fontId="9" fillId="4" borderId="0" xfId="0" applyFont="1" applyFill="1" applyBorder="1" applyAlignment="1">
      <alignment horizont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0" fillId="4" borderId="3" xfId="1" applyNumberFormat="1" applyFont="1" applyFill="1" applyBorder="1"/>
    <xf numFmtId="164" fontId="0" fillId="4" borderId="1" xfId="1" applyNumberFormat="1" applyFont="1" applyFill="1" applyBorder="1"/>
    <xf numFmtId="0" fontId="0" fillId="4" borderId="0" xfId="0" applyFill="1"/>
    <xf numFmtId="164" fontId="0" fillId="4" borderId="0" xfId="1" applyNumberFormat="1" applyFont="1" applyFill="1" applyBorder="1"/>
    <xf numFmtId="167" fontId="0" fillId="0" borderId="0" xfId="1" applyNumberFormat="1" applyFont="1" applyFill="1" applyBorder="1"/>
    <xf numFmtId="164" fontId="12" fillId="0" borderId="0" xfId="7" applyNumberFormat="1" applyFont="1" applyFill="1" applyBorder="1"/>
    <xf numFmtId="0" fontId="11" fillId="0" borderId="0" xfId="7" applyFont="1" applyBorder="1"/>
    <xf numFmtId="0" fontId="22" fillId="0" borderId="0" xfId="7" applyFont="1" applyFill="1" applyAlignment="1">
      <alignment horizontal="right"/>
    </xf>
    <xf numFmtId="0" fontId="21" fillId="4" borderId="0" xfId="0" applyFont="1" applyFill="1"/>
    <xf numFmtId="164" fontId="22" fillId="0" borderId="0" xfId="9" applyNumberFormat="1" applyFont="1" applyFill="1" applyBorder="1" applyAlignment="1"/>
    <xf numFmtId="0" fontId="21" fillId="4" borderId="4" xfId="0" applyFont="1" applyFill="1" applyBorder="1"/>
    <xf numFmtId="2" fontId="19" fillId="0" borderId="0" xfId="0" applyNumberFormat="1" applyFont="1" applyFill="1" applyAlignment="1">
      <alignment horizontal="center"/>
    </xf>
    <xf numFmtId="0" fontId="21" fillId="0" borderId="0" xfId="0" applyFont="1" applyFill="1" applyBorder="1"/>
    <xf numFmtId="164" fontId="12" fillId="0" borderId="0" xfId="7" applyNumberFormat="1" applyFont="1"/>
    <xf numFmtId="167" fontId="0" fillId="4" borderId="0" xfId="1" applyNumberFormat="1" applyFont="1" applyFill="1" applyBorder="1"/>
    <xf numFmtId="0" fontId="11" fillId="0" borderId="0" xfId="7" applyFont="1" applyBorder="1" applyAlignment="1">
      <alignment horizontal="center"/>
    </xf>
    <xf numFmtId="164" fontId="54" fillId="0" borderId="4" xfId="9" applyNumberFormat="1" applyFont="1" applyBorder="1"/>
    <xf numFmtId="164" fontId="54" fillId="0" borderId="0" xfId="9" applyNumberFormat="1" applyFont="1"/>
    <xf numFmtId="164" fontId="11" fillId="0" borderId="3" xfId="9" applyNumberFormat="1" applyFont="1" applyBorder="1"/>
    <xf numFmtId="164" fontId="14" fillId="0" borderId="4" xfId="9" applyNumberFormat="1" applyFont="1" applyFill="1" applyBorder="1" applyAlignment="1">
      <alignment wrapText="1"/>
    </xf>
    <xf numFmtId="164" fontId="54" fillId="0" borderId="5" xfId="9" applyNumberFormat="1" applyFont="1" applyBorder="1"/>
    <xf numFmtId="164" fontId="54" fillId="0" borderId="0" xfId="9" applyNumberFormat="1" applyFont="1" applyFill="1"/>
    <xf numFmtId="164" fontId="54" fillId="0" borderId="0" xfId="9" applyNumberFormat="1" applyFont="1" applyBorder="1"/>
    <xf numFmtId="164" fontId="14" fillId="0" borderId="0" xfId="9" applyNumberFormat="1" applyFont="1" applyFill="1" applyBorder="1" applyAlignment="1">
      <alignment wrapText="1"/>
    </xf>
    <xf numFmtId="164" fontId="54" fillId="0" borderId="0" xfId="9" applyNumberFormat="1" applyFont="1" applyFill="1" applyBorder="1"/>
    <xf numFmtId="0" fontId="12" fillId="0" borderId="3" xfId="7" applyFont="1" applyBorder="1" applyAlignment="1">
      <alignment horizontal="center" wrapText="1"/>
    </xf>
    <xf numFmtId="0" fontId="11" fillId="0" borderId="0" xfId="7" applyFont="1" applyBorder="1" applyAlignment="1">
      <alignment horizontal="center" wrapText="1"/>
    </xf>
    <xf numFmtId="0" fontId="19" fillId="0" borderId="0" xfId="0" applyFont="1" applyFill="1" applyBorder="1"/>
    <xf numFmtId="0" fontId="11" fillId="0" borderId="18" xfId="7" applyFont="1" applyFill="1" applyBorder="1" applyAlignment="1">
      <alignment horizontal="center" wrapText="1"/>
    </xf>
    <xf numFmtId="9" fontId="12" fillId="0" borderId="0" xfId="7" applyNumberFormat="1" applyFont="1" applyBorder="1"/>
    <xf numFmtId="164" fontId="12" fillId="0" borderId="0" xfId="9" applyNumberFormat="1" applyFont="1" applyFill="1"/>
    <xf numFmtId="43" fontId="13" fillId="0" borderId="0" xfId="9" applyNumberFormat="1" applyFont="1" applyFill="1"/>
    <xf numFmtId="167" fontId="0" fillId="4" borderId="0" xfId="1" applyNumberFormat="1" applyFont="1" applyFill="1"/>
    <xf numFmtId="43" fontId="12" fillId="0" borderId="0" xfId="7" applyNumberFormat="1" applyFont="1" applyFill="1"/>
    <xf numFmtId="0" fontId="21" fillId="4" borderId="5" xfId="0" applyFont="1" applyFill="1" applyBorder="1"/>
    <xf numFmtId="0" fontId="19" fillId="0" borderId="0" xfId="0" applyFont="1" applyFill="1" applyBorder="1" applyAlignment="1">
      <alignment horizontal="center" wrapText="1"/>
    </xf>
    <xf numFmtId="164" fontId="55" fillId="0" borderId="3" xfId="9" applyNumberFormat="1" applyFont="1" applyFill="1" applyBorder="1" applyAlignment="1">
      <alignment wrapText="1"/>
    </xf>
    <xf numFmtId="164" fontId="22" fillId="0" borderId="0" xfId="9" applyNumberFormat="1" applyFont="1" applyFill="1" applyBorder="1" applyAlignment="1">
      <alignment wrapText="1"/>
    </xf>
    <xf numFmtId="164" fontId="22" fillId="0" borderId="0" xfId="9" applyNumberFormat="1" applyFont="1" applyFill="1" applyBorder="1" applyAlignment="1">
      <alignment horizontal="left"/>
    </xf>
    <xf numFmtId="0" fontId="20" fillId="0" borderId="0" xfId="0" applyFont="1" applyFill="1"/>
    <xf numFmtId="0" fontId="0" fillId="0" borderId="0" xfId="0" applyFill="1" applyAlignment="1">
      <alignment wrapText="1"/>
    </xf>
    <xf numFmtId="0" fontId="9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20" fillId="0" borderId="0" xfId="0" applyFont="1" applyFill="1" applyBorder="1"/>
    <xf numFmtId="0" fontId="11" fillId="0" borderId="18" xfId="7" applyFont="1" applyFill="1" applyBorder="1" applyAlignment="1">
      <alignment horizontal="center" wrapText="1"/>
    </xf>
    <xf numFmtId="43" fontId="12" fillId="0" borderId="0" xfId="9" applyNumberFormat="1" applyFont="1" applyBorder="1"/>
    <xf numFmtId="0" fontId="12" fillId="0" borderId="0" xfId="0" applyFont="1"/>
    <xf numFmtId="0" fontId="12" fillId="0" borderId="0" xfId="0" applyFont="1" applyAlignment="1">
      <alignment horizontal="left" wrapText="1"/>
    </xf>
    <xf numFmtId="43" fontId="0" fillId="4" borderId="0" xfId="0" applyNumberFormat="1" applyFill="1" applyBorder="1"/>
    <xf numFmtId="0" fontId="12" fillId="0" borderId="0" xfId="0" applyFont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left" wrapText="1"/>
    </xf>
    <xf numFmtId="0" fontId="11" fillId="0" borderId="18" xfId="7" applyFont="1" applyBorder="1" applyAlignment="1">
      <alignment horizontal="center"/>
    </xf>
    <xf numFmtId="164" fontId="22" fillId="0" borderId="8" xfId="9" applyNumberFormat="1" applyFont="1" applyFill="1" applyBorder="1" applyAlignment="1">
      <alignment horizontal="left"/>
    </xf>
    <xf numFmtId="164" fontId="22" fillId="0" borderId="8" xfId="9" applyNumberFormat="1" applyFont="1" applyFill="1" applyBorder="1" applyAlignment="1">
      <alignment horizontal="right"/>
    </xf>
    <xf numFmtId="0" fontId="11" fillId="0" borderId="6" xfId="7" applyFont="1" applyFill="1" applyBorder="1" applyAlignment="1">
      <alignment horizontal="center"/>
    </xf>
    <xf numFmtId="0" fontId="11" fillId="0" borderId="4" xfId="7" applyFont="1" applyFill="1" applyBorder="1" applyAlignment="1">
      <alignment horizontal="center"/>
    </xf>
    <xf numFmtId="0" fontId="11" fillId="0" borderId="7" xfId="7" applyFont="1" applyFill="1" applyBorder="1" applyAlignment="1">
      <alignment horizontal="center"/>
    </xf>
    <xf numFmtId="0" fontId="11" fillId="0" borderId="6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7" xfId="7" applyFont="1" applyBorder="1" applyAlignment="1">
      <alignment horizontal="center"/>
    </xf>
    <xf numFmtId="0" fontId="11" fillId="0" borderId="18" xfId="7" applyFont="1" applyFill="1" applyBorder="1" applyAlignment="1">
      <alignment horizontal="center" wrapText="1"/>
    </xf>
    <xf numFmtId="0" fontId="56" fillId="0" borderId="0" xfId="7" applyFont="1" applyFill="1" applyAlignment="1">
      <alignment wrapText="1"/>
    </xf>
  </cellXfs>
  <cellStyles count="3965">
    <cellStyle name="20% - Accent1 10" xfId="28"/>
    <cellStyle name="20% - Accent1 10 2" xfId="29"/>
    <cellStyle name="20% - Accent1 11" xfId="30"/>
    <cellStyle name="20% - Accent1 11 2" xfId="31"/>
    <cellStyle name="20% - Accent1 12" xfId="32"/>
    <cellStyle name="20% - Accent1 12 2" xfId="33"/>
    <cellStyle name="20% - Accent1 13" xfId="34"/>
    <cellStyle name="20% - Accent1 13 2" xfId="35"/>
    <cellStyle name="20% - Accent1 14" xfId="36"/>
    <cellStyle name="20% - Accent1 14 2" xfId="37"/>
    <cellStyle name="20% - Accent1 15" xfId="38"/>
    <cellStyle name="20% - Accent1 15 2" xfId="39"/>
    <cellStyle name="20% - Accent1 16" xfId="40"/>
    <cellStyle name="20% - Accent1 16 2" xfId="41"/>
    <cellStyle name="20% - Accent1 17" xfId="42"/>
    <cellStyle name="20% - Accent1 17 2" xfId="43"/>
    <cellStyle name="20% - Accent1 18" xfId="44"/>
    <cellStyle name="20% - Accent1 18 2" xfId="45"/>
    <cellStyle name="20% - Accent1 19" xfId="46"/>
    <cellStyle name="20% - Accent1 19 2" xfId="47"/>
    <cellStyle name="20% - Accent1 2" xfId="48"/>
    <cellStyle name="20% - Accent1 2 2" xfId="49"/>
    <cellStyle name="20% - Accent1 20" xfId="50"/>
    <cellStyle name="20% - Accent1 20 2" xfId="51"/>
    <cellStyle name="20% - Accent1 21" xfId="52"/>
    <cellStyle name="20% - Accent1 21 2" xfId="53"/>
    <cellStyle name="20% - Accent1 22" xfId="54"/>
    <cellStyle name="20% - Accent1 22 2" xfId="55"/>
    <cellStyle name="20% - Accent1 23" xfId="56"/>
    <cellStyle name="20% - Accent1 23 2" xfId="57"/>
    <cellStyle name="20% - Accent1 24" xfId="58"/>
    <cellStyle name="20% - Accent1 24 2" xfId="59"/>
    <cellStyle name="20% - Accent1 25" xfId="60"/>
    <cellStyle name="20% - Accent1 25 2" xfId="61"/>
    <cellStyle name="20% - Accent1 26" xfId="62"/>
    <cellStyle name="20% - Accent1 26 2" xfId="63"/>
    <cellStyle name="20% - Accent1 27" xfId="64"/>
    <cellStyle name="20% - Accent1 27 2" xfId="65"/>
    <cellStyle name="20% - Accent1 28" xfId="66"/>
    <cellStyle name="20% - Accent1 28 2" xfId="67"/>
    <cellStyle name="20% - Accent1 29" xfId="68"/>
    <cellStyle name="20% - Accent1 29 2" xfId="69"/>
    <cellStyle name="20% - Accent1 3" xfId="70"/>
    <cellStyle name="20% - Accent1 3 2" xfId="71"/>
    <cellStyle name="20% - Accent1 30" xfId="72"/>
    <cellStyle name="20% - Accent1 30 2" xfId="73"/>
    <cellStyle name="20% - Accent1 31" xfId="74"/>
    <cellStyle name="20% - Accent1 31 2" xfId="75"/>
    <cellStyle name="20% - Accent1 32" xfId="76"/>
    <cellStyle name="20% - Accent1 32 2" xfId="77"/>
    <cellStyle name="20% - Accent1 33" xfId="78"/>
    <cellStyle name="20% - Accent1 33 2" xfId="79"/>
    <cellStyle name="20% - Accent1 34" xfId="80"/>
    <cellStyle name="20% - Accent1 34 2" xfId="81"/>
    <cellStyle name="20% - Accent1 35" xfId="82"/>
    <cellStyle name="20% - Accent1 35 2" xfId="83"/>
    <cellStyle name="20% - Accent1 36" xfId="84"/>
    <cellStyle name="20% - Accent1 36 2" xfId="85"/>
    <cellStyle name="20% - Accent1 37" xfId="86"/>
    <cellStyle name="20% - Accent1 37 2" xfId="87"/>
    <cellStyle name="20% - Accent1 38" xfId="88"/>
    <cellStyle name="20% - Accent1 38 2" xfId="89"/>
    <cellStyle name="20% - Accent1 39" xfId="90"/>
    <cellStyle name="20% - Accent1 39 2" xfId="91"/>
    <cellStyle name="20% - Accent1 4" xfId="92"/>
    <cellStyle name="20% - Accent1 4 2" xfId="93"/>
    <cellStyle name="20% - Accent1 40" xfId="94"/>
    <cellStyle name="20% - Accent1 40 2" xfId="95"/>
    <cellStyle name="20% - Accent1 41" xfId="96"/>
    <cellStyle name="20% - Accent1 41 2" xfId="97"/>
    <cellStyle name="20% - Accent1 42" xfId="98"/>
    <cellStyle name="20% - Accent1 42 2" xfId="99"/>
    <cellStyle name="20% - Accent1 43" xfId="100"/>
    <cellStyle name="20% - Accent1 43 2" xfId="101"/>
    <cellStyle name="20% - Accent1 44" xfId="102"/>
    <cellStyle name="20% - Accent1 44 2" xfId="103"/>
    <cellStyle name="20% - Accent1 45" xfId="104"/>
    <cellStyle name="20% - Accent1 45 2" xfId="105"/>
    <cellStyle name="20% - Accent1 46" xfId="106"/>
    <cellStyle name="20% - Accent1 46 2" xfId="107"/>
    <cellStyle name="20% - Accent1 47" xfId="108"/>
    <cellStyle name="20% - Accent1 47 2" xfId="109"/>
    <cellStyle name="20% - Accent1 48" xfId="110"/>
    <cellStyle name="20% - Accent1 48 2" xfId="111"/>
    <cellStyle name="20% - Accent1 49" xfId="112"/>
    <cellStyle name="20% - Accent1 49 2" xfId="113"/>
    <cellStyle name="20% - Accent1 5" xfId="114"/>
    <cellStyle name="20% - Accent1 5 2" xfId="115"/>
    <cellStyle name="20% - Accent1 50" xfId="116"/>
    <cellStyle name="20% - Accent1 50 2" xfId="117"/>
    <cellStyle name="20% - Accent1 51" xfId="118"/>
    <cellStyle name="20% - Accent1 51 2" xfId="119"/>
    <cellStyle name="20% - Accent1 52" xfId="120"/>
    <cellStyle name="20% - Accent1 52 2" xfId="121"/>
    <cellStyle name="20% - Accent1 53" xfId="122"/>
    <cellStyle name="20% - Accent1 53 2" xfId="123"/>
    <cellStyle name="20% - Accent1 54" xfId="124"/>
    <cellStyle name="20% - Accent1 54 2" xfId="125"/>
    <cellStyle name="20% - Accent1 55" xfId="126"/>
    <cellStyle name="20% - Accent1 55 2" xfId="127"/>
    <cellStyle name="20% - Accent1 56" xfId="128"/>
    <cellStyle name="20% - Accent1 56 2" xfId="129"/>
    <cellStyle name="20% - Accent1 57" xfId="130"/>
    <cellStyle name="20% - Accent1 57 2" xfId="131"/>
    <cellStyle name="20% - Accent1 58" xfId="132"/>
    <cellStyle name="20% - Accent1 58 2" xfId="133"/>
    <cellStyle name="20% - Accent1 59" xfId="134"/>
    <cellStyle name="20% - Accent1 59 2" xfId="135"/>
    <cellStyle name="20% - Accent1 6" xfId="136"/>
    <cellStyle name="20% - Accent1 6 2" xfId="137"/>
    <cellStyle name="20% - Accent1 60" xfId="138"/>
    <cellStyle name="20% - Accent1 60 2" xfId="139"/>
    <cellStyle name="20% - Accent1 61" xfId="140"/>
    <cellStyle name="20% - Accent1 61 2" xfId="141"/>
    <cellStyle name="20% - Accent1 62" xfId="142"/>
    <cellStyle name="20% - Accent1 62 2" xfId="143"/>
    <cellStyle name="20% - Accent1 63" xfId="144"/>
    <cellStyle name="20% - Accent1 63 2" xfId="145"/>
    <cellStyle name="20% - Accent1 64" xfId="146"/>
    <cellStyle name="20% - Accent1 64 2" xfId="147"/>
    <cellStyle name="20% - Accent1 65" xfId="148"/>
    <cellStyle name="20% - Accent1 65 2" xfId="149"/>
    <cellStyle name="20% - Accent1 66" xfId="150"/>
    <cellStyle name="20% - Accent1 66 2" xfId="151"/>
    <cellStyle name="20% - Accent1 67" xfId="152"/>
    <cellStyle name="20% - Accent1 67 2" xfId="153"/>
    <cellStyle name="20% - Accent1 68" xfId="154"/>
    <cellStyle name="20% - Accent1 68 2" xfId="155"/>
    <cellStyle name="20% - Accent1 69" xfId="156"/>
    <cellStyle name="20% - Accent1 69 2" xfId="157"/>
    <cellStyle name="20% - Accent1 7" xfId="158"/>
    <cellStyle name="20% - Accent1 7 2" xfId="159"/>
    <cellStyle name="20% - Accent1 70" xfId="160"/>
    <cellStyle name="20% - Accent1 70 2" xfId="161"/>
    <cellStyle name="20% - Accent1 71" xfId="162"/>
    <cellStyle name="20% - Accent1 71 2" xfId="163"/>
    <cellStyle name="20% - Accent1 72" xfId="164"/>
    <cellStyle name="20% - Accent1 72 2" xfId="165"/>
    <cellStyle name="20% - Accent1 8" xfId="166"/>
    <cellStyle name="20% - Accent1 8 2" xfId="167"/>
    <cellStyle name="20% - Accent1 9" xfId="168"/>
    <cellStyle name="20% - Accent1 9 2" xfId="169"/>
    <cellStyle name="20% - Accent2 10" xfId="170"/>
    <cellStyle name="20% - Accent2 10 2" xfId="171"/>
    <cellStyle name="20% - Accent2 11" xfId="172"/>
    <cellStyle name="20% - Accent2 11 2" xfId="173"/>
    <cellStyle name="20% - Accent2 12" xfId="174"/>
    <cellStyle name="20% - Accent2 12 2" xfId="175"/>
    <cellStyle name="20% - Accent2 13" xfId="176"/>
    <cellStyle name="20% - Accent2 13 2" xfId="177"/>
    <cellStyle name="20% - Accent2 14" xfId="178"/>
    <cellStyle name="20% - Accent2 14 2" xfId="179"/>
    <cellStyle name="20% - Accent2 15" xfId="180"/>
    <cellStyle name="20% - Accent2 15 2" xfId="181"/>
    <cellStyle name="20% - Accent2 16" xfId="182"/>
    <cellStyle name="20% - Accent2 16 2" xfId="183"/>
    <cellStyle name="20% - Accent2 17" xfId="184"/>
    <cellStyle name="20% - Accent2 17 2" xfId="185"/>
    <cellStyle name="20% - Accent2 18" xfId="186"/>
    <cellStyle name="20% - Accent2 18 2" xfId="187"/>
    <cellStyle name="20% - Accent2 19" xfId="188"/>
    <cellStyle name="20% - Accent2 19 2" xfId="189"/>
    <cellStyle name="20% - Accent2 2" xfId="190"/>
    <cellStyle name="20% - Accent2 2 2" xfId="191"/>
    <cellStyle name="20% - Accent2 20" xfId="192"/>
    <cellStyle name="20% - Accent2 20 2" xfId="193"/>
    <cellStyle name="20% - Accent2 21" xfId="194"/>
    <cellStyle name="20% - Accent2 21 2" xfId="195"/>
    <cellStyle name="20% - Accent2 22" xfId="196"/>
    <cellStyle name="20% - Accent2 22 2" xfId="197"/>
    <cellStyle name="20% - Accent2 23" xfId="198"/>
    <cellStyle name="20% - Accent2 23 2" xfId="199"/>
    <cellStyle name="20% - Accent2 24" xfId="200"/>
    <cellStyle name="20% - Accent2 24 2" xfId="201"/>
    <cellStyle name="20% - Accent2 25" xfId="202"/>
    <cellStyle name="20% - Accent2 25 2" xfId="203"/>
    <cellStyle name="20% - Accent2 26" xfId="204"/>
    <cellStyle name="20% - Accent2 26 2" xfId="205"/>
    <cellStyle name="20% - Accent2 27" xfId="206"/>
    <cellStyle name="20% - Accent2 27 2" xfId="207"/>
    <cellStyle name="20% - Accent2 28" xfId="208"/>
    <cellStyle name="20% - Accent2 28 2" xfId="209"/>
    <cellStyle name="20% - Accent2 29" xfId="210"/>
    <cellStyle name="20% - Accent2 29 2" xfId="211"/>
    <cellStyle name="20% - Accent2 3" xfId="212"/>
    <cellStyle name="20% - Accent2 3 2" xfId="213"/>
    <cellStyle name="20% - Accent2 30" xfId="214"/>
    <cellStyle name="20% - Accent2 30 2" xfId="215"/>
    <cellStyle name="20% - Accent2 31" xfId="216"/>
    <cellStyle name="20% - Accent2 31 2" xfId="217"/>
    <cellStyle name="20% - Accent2 32" xfId="218"/>
    <cellStyle name="20% - Accent2 32 2" xfId="219"/>
    <cellStyle name="20% - Accent2 33" xfId="220"/>
    <cellStyle name="20% - Accent2 33 2" xfId="221"/>
    <cellStyle name="20% - Accent2 34" xfId="222"/>
    <cellStyle name="20% - Accent2 34 2" xfId="223"/>
    <cellStyle name="20% - Accent2 35" xfId="224"/>
    <cellStyle name="20% - Accent2 35 2" xfId="225"/>
    <cellStyle name="20% - Accent2 36" xfId="226"/>
    <cellStyle name="20% - Accent2 36 2" xfId="227"/>
    <cellStyle name="20% - Accent2 37" xfId="228"/>
    <cellStyle name="20% - Accent2 37 2" xfId="229"/>
    <cellStyle name="20% - Accent2 38" xfId="230"/>
    <cellStyle name="20% - Accent2 38 2" xfId="231"/>
    <cellStyle name="20% - Accent2 39" xfId="232"/>
    <cellStyle name="20% - Accent2 39 2" xfId="233"/>
    <cellStyle name="20% - Accent2 4" xfId="234"/>
    <cellStyle name="20% - Accent2 4 2" xfId="235"/>
    <cellStyle name="20% - Accent2 40" xfId="236"/>
    <cellStyle name="20% - Accent2 40 2" xfId="237"/>
    <cellStyle name="20% - Accent2 41" xfId="238"/>
    <cellStyle name="20% - Accent2 41 2" xfId="239"/>
    <cellStyle name="20% - Accent2 42" xfId="240"/>
    <cellStyle name="20% - Accent2 42 2" xfId="241"/>
    <cellStyle name="20% - Accent2 43" xfId="242"/>
    <cellStyle name="20% - Accent2 43 2" xfId="243"/>
    <cellStyle name="20% - Accent2 44" xfId="244"/>
    <cellStyle name="20% - Accent2 44 2" xfId="245"/>
    <cellStyle name="20% - Accent2 45" xfId="246"/>
    <cellStyle name="20% - Accent2 45 2" xfId="247"/>
    <cellStyle name="20% - Accent2 46" xfId="248"/>
    <cellStyle name="20% - Accent2 46 2" xfId="249"/>
    <cellStyle name="20% - Accent2 47" xfId="250"/>
    <cellStyle name="20% - Accent2 47 2" xfId="251"/>
    <cellStyle name="20% - Accent2 48" xfId="252"/>
    <cellStyle name="20% - Accent2 48 2" xfId="253"/>
    <cellStyle name="20% - Accent2 49" xfId="254"/>
    <cellStyle name="20% - Accent2 49 2" xfId="255"/>
    <cellStyle name="20% - Accent2 5" xfId="256"/>
    <cellStyle name="20% - Accent2 5 2" xfId="257"/>
    <cellStyle name="20% - Accent2 50" xfId="258"/>
    <cellStyle name="20% - Accent2 50 2" xfId="259"/>
    <cellStyle name="20% - Accent2 51" xfId="260"/>
    <cellStyle name="20% - Accent2 51 2" xfId="261"/>
    <cellStyle name="20% - Accent2 52" xfId="262"/>
    <cellStyle name="20% - Accent2 52 2" xfId="263"/>
    <cellStyle name="20% - Accent2 53" xfId="264"/>
    <cellStyle name="20% - Accent2 53 2" xfId="265"/>
    <cellStyle name="20% - Accent2 54" xfId="266"/>
    <cellStyle name="20% - Accent2 54 2" xfId="267"/>
    <cellStyle name="20% - Accent2 55" xfId="268"/>
    <cellStyle name="20% - Accent2 55 2" xfId="269"/>
    <cellStyle name="20% - Accent2 56" xfId="270"/>
    <cellStyle name="20% - Accent2 56 2" xfId="271"/>
    <cellStyle name="20% - Accent2 57" xfId="272"/>
    <cellStyle name="20% - Accent2 57 2" xfId="273"/>
    <cellStyle name="20% - Accent2 58" xfId="274"/>
    <cellStyle name="20% - Accent2 58 2" xfId="275"/>
    <cellStyle name="20% - Accent2 59" xfId="276"/>
    <cellStyle name="20% - Accent2 59 2" xfId="277"/>
    <cellStyle name="20% - Accent2 6" xfId="278"/>
    <cellStyle name="20% - Accent2 6 2" xfId="279"/>
    <cellStyle name="20% - Accent2 60" xfId="280"/>
    <cellStyle name="20% - Accent2 60 2" xfId="281"/>
    <cellStyle name="20% - Accent2 61" xfId="282"/>
    <cellStyle name="20% - Accent2 61 2" xfId="283"/>
    <cellStyle name="20% - Accent2 62" xfId="284"/>
    <cellStyle name="20% - Accent2 62 2" xfId="285"/>
    <cellStyle name="20% - Accent2 63" xfId="286"/>
    <cellStyle name="20% - Accent2 63 2" xfId="287"/>
    <cellStyle name="20% - Accent2 64" xfId="288"/>
    <cellStyle name="20% - Accent2 64 2" xfId="289"/>
    <cellStyle name="20% - Accent2 65" xfId="290"/>
    <cellStyle name="20% - Accent2 65 2" xfId="291"/>
    <cellStyle name="20% - Accent2 66" xfId="292"/>
    <cellStyle name="20% - Accent2 66 2" xfId="293"/>
    <cellStyle name="20% - Accent2 67" xfId="294"/>
    <cellStyle name="20% - Accent2 67 2" xfId="295"/>
    <cellStyle name="20% - Accent2 68" xfId="296"/>
    <cellStyle name="20% - Accent2 68 2" xfId="297"/>
    <cellStyle name="20% - Accent2 69" xfId="298"/>
    <cellStyle name="20% - Accent2 69 2" xfId="299"/>
    <cellStyle name="20% - Accent2 7" xfId="300"/>
    <cellStyle name="20% - Accent2 7 2" xfId="301"/>
    <cellStyle name="20% - Accent2 70" xfId="302"/>
    <cellStyle name="20% - Accent2 70 2" xfId="303"/>
    <cellStyle name="20% - Accent2 71" xfId="304"/>
    <cellStyle name="20% - Accent2 71 2" xfId="305"/>
    <cellStyle name="20% - Accent2 72" xfId="306"/>
    <cellStyle name="20% - Accent2 72 2" xfId="307"/>
    <cellStyle name="20% - Accent2 8" xfId="308"/>
    <cellStyle name="20% - Accent2 8 2" xfId="309"/>
    <cellStyle name="20% - Accent2 9" xfId="310"/>
    <cellStyle name="20% - Accent2 9 2" xfId="311"/>
    <cellStyle name="20% - Accent3 10" xfId="312"/>
    <cellStyle name="20% - Accent3 10 2" xfId="313"/>
    <cellStyle name="20% - Accent3 11" xfId="314"/>
    <cellStyle name="20% - Accent3 11 2" xfId="315"/>
    <cellStyle name="20% - Accent3 12" xfId="316"/>
    <cellStyle name="20% - Accent3 12 2" xfId="317"/>
    <cellStyle name="20% - Accent3 13" xfId="318"/>
    <cellStyle name="20% - Accent3 13 2" xfId="319"/>
    <cellStyle name="20% - Accent3 14" xfId="320"/>
    <cellStyle name="20% - Accent3 14 2" xfId="321"/>
    <cellStyle name="20% - Accent3 15" xfId="322"/>
    <cellStyle name="20% - Accent3 15 2" xfId="323"/>
    <cellStyle name="20% - Accent3 16" xfId="324"/>
    <cellStyle name="20% - Accent3 16 2" xfId="325"/>
    <cellStyle name="20% - Accent3 17" xfId="326"/>
    <cellStyle name="20% - Accent3 17 2" xfId="327"/>
    <cellStyle name="20% - Accent3 18" xfId="328"/>
    <cellStyle name="20% - Accent3 18 2" xfId="329"/>
    <cellStyle name="20% - Accent3 19" xfId="330"/>
    <cellStyle name="20% - Accent3 19 2" xfId="331"/>
    <cellStyle name="20% - Accent3 2" xfId="332"/>
    <cellStyle name="20% - Accent3 2 2" xfId="333"/>
    <cellStyle name="20% - Accent3 20" xfId="334"/>
    <cellStyle name="20% - Accent3 20 2" xfId="335"/>
    <cellStyle name="20% - Accent3 21" xfId="336"/>
    <cellStyle name="20% - Accent3 21 2" xfId="337"/>
    <cellStyle name="20% - Accent3 22" xfId="338"/>
    <cellStyle name="20% - Accent3 22 2" xfId="339"/>
    <cellStyle name="20% - Accent3 23" xfId="340"/>
    <cellStyle name="20% - Accent3 23 2" xfId="341"/>
    <cellStyle name="20% - Accent3 24" xfId="342"/>
    <cellStyle name="20% - Accent3 24 2" xfId="343"/>
    <cellStyle name="20% - Accent3 25" xfId="344"/>
    <cellStyle name="20% - Accent3 25 2" xfId="345"/>
    <cellStyle name="20% - Accent3 26" xfId="346"/>
    <cellStyle name="20% - Accent3 26 2" xfId="347"/>
    <cellStyle name="20% - Accent3 27" xfId="348"/>
    <cellStyle name="20% - Accent3 27 2" xfId="349"/>
    <cellStyle name="20% - Accent3 28" xfId="350"/>
    <cellStyle name="20% - Accent3 28 2" xfId="351"/>
    <cellStyle name="20% - Accent3 29" xfId="352"/>
    <cellStyle name="20% - Accent3 29 2" xfId="353"/>
    <cellStyle name="20% - Accent3 3" xfId="354"/>
    <cellStyle name="20% - Accent3 3 2" xfId="355"/>
    <cellStyle name="20% - Accent3 30" xfId="356"/>
    <cellStyle name="20% - Accent3 30 2" xfId="357"/>
    <cellStyle name="20% - Accent3 31" xfId="358"/>
    <cellStyle name="20% - Accent3 31 2" xfId="359"/>
    <cellStyle name="20% - Accent3 32" xfId="360"/>
    <cellStyle name="20% - Accent3 32 2" xfId="361"/>
    <cellStyle name="20% - Accent3 33" xfId="362"/>
    <cellStyle name="20% - Accent3 33 2" xfId="363"/>
    <cellStyle name="20% - Accent3 34" xfId="364"/>
    <cellStyle name="20% - Accent3 34 2" xfId="365"/>
    <cellStyle name="20% - Accent3 35" xfId="366"/>
    <cellStyle name="20% - Accent3 35 2" xfId="367"/>
    <cellStyle name="20% - Accent3 36" xfId="368"/>
    <cellStyle name="20% - Accent3 36 2" xfId="369"/>
    <cellStyle name="20% - Accent3 37" xfId="370"/>
    <cellStyle name="20% - Accent3 37 2" xfId="371"/>
    <cellStyle name="20% - Accent3 38" xfId="372"/>
    <cellStyle name="20% - Accent3 38 2" xfId="373"/>
    <cellStyle name="20% - Accent3 39" xfId="374"/>
    <cellStyle name="20% - Accent3 39 2" xfId="375"/>
    <cellStyle name="20% - Accent3 4" xfId="376"/>
    <cellStyle name="20% - Accent3 4 2" xfId="377"/>
    <cellStyle name="20% - Accent3 40" xfId="378"/>
    <cellStyle name="20% - Accent3 40 2" xfId="379"/>
    <cellStyle name="20% - Accent3 41" xfId="380"/>
    <cellStyle name="20% - Accent3 41 2" xfId="381"/>
    <cellStyle name="20% - Accent3 42" xfId="382"/>
    <cellStyle name="20% - Accent3 42 2" xfId="383"/>
    <cellStyle name="20% - Accent3 43" xfId="384"/>
    <cellStyle name="20% - Accent3 43 2" xfId="385"/>
    <cellStyle name="20% - Accent3 44" xfId="386"/>
    <cellStyle name="20% - Accent3 44 2" xfId="387"/>
    <cellStyle name="20% - Accent3 45" xfId="388"/>
    <cellStyle name="20% - Accent3 45 2" xfId="389"/>
    <cellStyle name="20% - Accent3 46" xfId="390"/>
    <cellStyle name="20% - Accent3 46 2" xfId="391"/>
    <cellStyle name="20% - Accent3 47" xfId="392"/>
    <cellStyle name="20% - Accent3 47 2" xfId="393"/>
    <cellStyle name="20% - Accent3 48" xfId="394"/>
    <cellStyle name="20% - Accent3 48 2" xfId="395"/>
    <cellStyle name="20% - Accent3 49" xfId="396"/>
    <cellStyle name="20% - Accent3 49 2" xfId="397"/>
    <cellStyle name="20% - Accent3 5" xfId="398"/>
    <cellStyle name="20% - Accent3 5 2" xfId="399"/>
    <cellStyle name="20% - Accent3 50" xfId="400"/>
    <cellStyle name="20% - Accent3 50 2" xfId="401"/>
    <cellStyle name="20% - Accent3 51" xfId="402"/>
    <cellStyle name="20% - Accent3 51 2" xfId="403"/>
    <cellStyle name="20% - Accent3 52" xfId="404"/>
    <cellStyle name="20% - Accent3 52 2" xfId="405"/>
    <cellStyle name="20% - Accent3 53" xfId="406"/>
    <cellStyle name="20% - Accent3 53 2" xfId="407"/>
    <cellStyle name="20% - Accent3 54" xfId="408"/>
    <cellStyle name="20% - Accent3 54 2" xfId="409"/>
    <cellStyle name="20% - Accent3 55" xfId="410"/>
    <cellStyle name="20% - Accent3 55 2" xfId="411"/>
    <cellStyle name="20% - Accent3 56" xfId="412"/>
    <cellStyle name="20% - Accent3 56 2" xfId="413"/>
    <cellStyle name="20% - Accent3 57" xfId="414"/>
    <cellStyle name="20% - Accent3 57 2" xfId="415"/>
    <cellStyle name="20% - Accent3 58" xfId="416"/>
    <cellStyle name="20% - Accent3 58 2" xfId="417"/>
    <cellStyle name="20% - Accent3 59" xfId="418"/>
    <cellStyle name="20% - Accent3 59 2" xfId="419"/>
    <cellStyle name="20% - Accent3 6" xfId="420"/>
    <cellStyle name="20% - Accent3 6 2" xfId="421"/>
    <cellStyle name="20% - Accent3 60" xfId="422"/>
    <cellStyle name="20% - Accent3 60 2" xfId="423"/>
    <cellStyle name="20% - Accent3 61" xfId="424"/>
    <cellStyle name="20% - Accent3 61 2" xfId="425"/>
    <cellStyle name="20% - Accent3 62" xfId="426"/>
    <cellStyle name="20% - Accent3 62 2" xfId="427"/>
    <cellStyle name="20% - Accent3 63" xfId="428"/>
    <cellStyle name="20% - Accent3 63 2" xfId="429"/>
    <cellStyle name="20% - Accent3 64" xfId="430"/>
    <cellStyle name="20% - Accent3 64 2" xfId="431"/>
    <cellStyle name="20% - Accent3 65" xfId="432"/>
    <cellStyle name="20% - Accent3 65 2" xfId="433"/>
    <cellStyle name="20% - Accent3 66" xfId="434"/>
    <cellStyle name="20% - Accent3 66 2" xfId="435"/>
    <cellStyle name="20% - Accent3 67" xfId="436"/>
    <cellStyle name="20% - Accent3 67 2" xfId="437"/>
    <cellStyle name="20% - Accent3 68" xfId="438"/>
    <cellStyle name="20% - Accent3 68 2" xfId="439"/>
    <cellStyle name="20% - Accent3 69" xfId="440"/>
    <cellStyle name="20% - Accent3 69 2" xfId="441"/>
    <cellStyle name="20% - Accent3 7" xfId="442"/>
    <cellStyle name="20% - Accent3 7 2" xfId="443"/>
    <cellStyle name="20% - Accent3 70" xfId="444"/>
    <cellStyle name="20% - Accent3 70 2" xfId="445"/>
    <cellStyle name="20% - Accent3 71" xfId="446"/>
    <cellStyle name="20% - Accent3 71 2" xfId="447"/>
    <cellStyle name="20% - Accent3 72" xfId="448"/>
    <cellStyle name="20% - Accent3 72 2" xfId="449"/>
    <cellStyle name="20% - Accent3 8" xfId="450"/>
    <cellStyle name="20% - Accent3 8 2" xfId="451"/>
    <cellStyle name="20% - Accent3 9" xfId="452"/>
    <cellStyle name="20% - Accent3 9 2" xfId="453"/>
    <cellStyle name="20% - Accent4 10" xfId="454"/>
    <cellStyle name="20% - Accent4 10 2" xfId="455"/>
    <cellStyle name="20% - Accent4 11" xfId="456"/>
    <cellStyle name="20% - Accent4 11 2" xfId="457"/>
    <cellStyle name="20% - Accent4 12" xfId="458"/>
    <cellStyle name="20% - Accent4 12 2" xfId="459"/>
    <cellStyle name="20% - Accent4 13" xfId="460"/>
    <cellStyle name="20% - Accent4 13 2" xfId="461"/>
    <cellStyle name="20% - Accent4 14" xfId="462"/>
    <cellStyle name="20% - Accent4 14 2" xfId="463"/>
    <cellStyle name="20% - Accent4 15" xfId="464"/>
    <cellStyle name="20% - Accent4 15 2" xfId="465"/>
    <cellStyle name="20% - Accent4 16" xfId="466"/>
    <cellStyle name="20% - Accent4 16 2" xfId="467"/>
    <cellStyle name="20% - Accent4 17" xfId="468"/>
    <cellStyle name="20% - Accent4 17 2" xfId="469"/>
    <cellStyle name="20% - Accent4 18" xfId="470"/>
    <cellStyle name="20% - Accent4 18 2" xfId="471"/>
    <cellStyle name="20% - Accent4 19" xfId="472"/>
    <cellStyle name="20% - Accent4 19 2" xfId="473"/>
    <cellStyle name="20% - Accent4 2" xfId="474"/>
    <cellStyle name="20% - Accent4 2 2" xfId="475"/>
    <cellStyle name="20% - Accent4 20" xfId="476"/>
    <cellStyle name="20% - Accent4 20 2" xfId="477"/>
    <cellStyle name="20% - Accent4 21" xfId="478"/>
    <cellStyle name="20% - Accent4 21 2" xfId="479"/>
    <cellStyle name="20% - Accent4 22" xfId="480"/>
    <cellStyle name="20% - Accent4 22 2" xfId="481"/>
    <cellStyle name="20% - Accent4 23" xfId="482"/>
    <cellStyle name="20% - Accent4 23 2" xfId="483"/>
    <cellStyle name="20% - Accent4 24" xfId="484"/>
    <cellStyle name="20% - Accent4 24 2" xfId="485"/>
    <cellStyle name="20% - Accent4 25" xfId="486"/>
    <cellStyle name="20% - Accent4 25 2" xfId="487"/>
    <cellStyle name="20% - Accent4 26" xfId="488"/>
    <cellStyle name="20% - Accent4 26 2" xfId="489"/>
    <cellStyle name="20% - Accent4 27" xfId="490"/>
    <cellStyle name="20% - Accent4 27 2" xfId="491"/>
    <cellStyle name="20% - Accent4 28" xfId="492"/>
    <cellStyle name="20% - Accent4 28 2" xfId="493"/>
    <cellStyle name="20% - Accent4 29" xfId="494"/>
    <cellStyle name="20% - Accent4 29 2" xfId="495"/>
    <cellStyle name="20% - Accent4 3" xfId="496"/>
    <cellStyle name="20% - Accent4 3 2" xfId="497"/>
    <cellStyle name="20% - Accent4 30" xfId="498"/>
    <cellStyle name="20% - Accent4 30 2" xfId="499"/>
    <cellStyle name="20% - Accent4 31" xfId="500"/>
    <cellStyle name="20% - Accent4 31 2" xfId="501"/>
    <cellStyle name="20% - Accent4 32" xfId="502"/>
    <cellStyle name="20% - Accent4 32 2" xfId="503"/>
    <cellStyle name="20% - Accent4 33" xfId="504"/>
    <cellStyle name="20% - Accent4 33 2" xfId="505"/>
    <cellStyle name="20% - Accent4 34" xfId="506"/>
    <cellStyle name="20% - Accent4 34 2" xfId="507"/>
    <cellStyle name="20% - Accent4 35" xfId="508"/>
    <cellStyle name="20% - Accent4 35 2" xfId="509"/>
    <cellStyle name="20% - Accent4 36" xfId="510"/>
    <cellStyle name="20% - Accent4 36 2" xfId="511"/>
    <cellStyle name="20% - Accent4 37" xfId="512"/>
    <cellStyle name="20% - Accent4 37 2" xfId="513"/>
    <cellStyle name="20% - Accent4 38" xfId="514"/>
    <cellStyle name="20% - Accent4 38 2" xfId="515"/>
    <cellStyle name="20% - Accent4 39" xfId="516"/>
    <cellStyle name="20% - Accent4 39 2" xfId="517"/>
    <cellStyle name="20% - Accent4 4" xfId="518"/>
    <cellStyle name="20% - Accent4 4 2" xfId="519"/>
    <cellStyle name="20% - Accent4 40" xfId="520"/>
    <cellStyle name="20% - Accent4 40 2" xfId="521"/>
    <cellStyle name="20% - Accent4 41" xfId="522"/>
    <cellStyle name="20% - Accent4 41 2" xfId="523"/>
    <cellStyle name="20% - Accent4 42" xfId="524"/>
    <cellStyle name="20% - Accent4 42 2" xfId="525"/>
    <cellStyle name="20% - Accent4 43" xfId="526"/>
    <cellStyle name="20% - Accent4 43 2" xfId="527"/>
    <cellStyle name="20% - Accent4 44" xfId="528"/>
    <cellStyle name="20% - Accent4 44 2" xfId="529"/>
    <cellStyle name="20% - Accent4 45" xfId="530"/>
    <cellStyle name="20% - Accent4 45 2" xfId="531"/>
    <cellStyle name="20% - Accent4 46" xfId="532"/>
    <cellStyle name="20% - Accent4 46 2" xfId="533"/>
    <cellStyle name="20% - Accent4 47" xfId="534"/>
    <cellStyle name="20% - Accent4 47 2" xfId="535"/>
    <cellStyle name="20% - Accent4 48" xfId="536"/>
    <cellStyle name="20% - Accent4 48 2" xfId="537"/>
    <cellStyle name="20% - Accent4 49" xfId="538"/>
    <cellStyle name="20% - Accent4 49 2" xfId="539"/>
    <cellStyle name="20% - Accent4 5" xfId="540"/>
    <cellStyle name="20% - Accent4 5 2" xfId="541"/>
    <cellStyle name="20% - Accent4 50" xfId="542"/>
    <cellStyle name="20% - Accent4 50 2" xfId="543"/>
    <cellStyle name="20% - Accent4 51" xfId="544"/>
    <cellStyle name="20% - Accent4 51 2" xfId="545"/>
    <cellStyle name="20% - Accent4 52" xfId="546"/>
    <cellStyle name="20% - Accent4 52 2" xfId="547"/>
    <cellStyle name="20% - Accent4 53" xfId="548"/>
    <cellStyle name="20% - Accent4 53 2" xfId="549"/>
    <cellStyle name="20% - Accent4 54" xfId="550"/>
    <cellStyle name="20% - Accent4 54 2" xfId="551"/>
    <cellStyle name="20% - Accent4 55" xfId="552"/>
    <cellStyle name="20% - Accent4 55 2" xfId="553"/>
    <cellStyle name="20% - Accent4 56" xfId="554"/>
    <cellStyle name="20% - Accent4 56 2" xfId="555"/>
    <cellStyle name="20% - Accent4 57" xfId="556"/>
    <cellStyle name="20% - Accent4 57 2" xfId="557"/>
    <cellStyle name="20% - Accent4 58" xfId="558"/>
    <cellStyle name="20% - Accent4 58 2" xfId="559"/>
    <cellStyle name="20% - Accent4 59" xfId="560"/>
    <cellStyle name="20% - Accent4 59 2" xfId="561"/>
    <cellStyle name="20% - Accent4 6" xfId="562"/>
    <cellStyle name="20% - Accent4 6 2" xfId="563"/>
    <cellStyle name="20% - Accent4 60" xfId="564"/>
    <cellStyle name="20% - Accent4 60 2" xfId="565"/>
    <cellStyle name="20% - Accent4 61" xfId="566"/>
    <cellStyle name="20% - Accent4 61 2" xfId="567"/>
    <cellStyle name="20% - Accent4 62" xfId="568"/>
    <cellStyle name="20% - Accent4 62 2" xfId="569"/>
    <cellStyle name="20% - Accent4 63" xfId="570"/>
    <cellStyle name="20% - Accent4 63 2" xfId="571"/>
    <cellStyle name="20% - Accent4 64" xfId="572"/>
    <cellStyle name="20% - Accent4 64 2" xfId="573"/>
    <cellStyle name="20% - Accent4 65" xfId="574"/>
    <cellStyle name="20% - Accent4 65 2" xfId="575"/>
    <cellStyle name="20% - Accent4 66" xfId="576"/>
    <cellStyle name="20% - Accent4 66 2" xfId="577"/>
    <cellStyle name="20% - Accent4 67" xfId="578"/>
    <cellStyle name="20% - Accent4 67 2" xfId="579"/>
    <cellStyle name="20% - Accent4 68" xfId="580"/>
    <cellStyle name="20% - Accent4 68 2" xfId="581"/>
    <cellStyle name="20% - Accent4 69" xfId="582"/>
    <cellStyle name="20% - Accent4 69 2" xfId="583"/>
    <cellStyle name="20% - Accent4 7" xfId="584"/>
    <cellStyle name="20% - Accent4 7 2" xfId="585"/>
    <cellStyle name="20% - Accent4 70" xfId="586"/>
    <cellStyle name="20% - Accent4 70 2" xfId="587"/>
    <cellStyle name="20% - Accent4 71" xfId="588"/>
    <cellStyle name="20% - Accent4 71 2" xfId="589"/>
    <cellStyle name="20% - Accent4 72" xfId="590"/>
    <cellStyle name="20% - Accent4 72 2" xfId="591"/>
    <cellStyle name="20% - Accent4 8" xfId="592"/>
    <cellStyle name="20% - Accent4 8 2" xfId="593"/>
    <cellStyle name="20% - Accent4 9" xfId="594"/>
    <cellStyle name="20% - Accent4 9 2" xfId="595"/>
    <cellStyle name="20% - Accent5 10" xfId="596"/>
    <cellStyle name="20% - Accent5 10 2" xfId="597"/>
    <cellStyle name="20% - Accent5 11" xfId="598"/>
    <cellStyle name="20% - Accent5 11 2" xfId="599"/>
    <cellStyle name="20% - Accent5 12" xfId="600"/>
    <cellStyle name="20% - Accent5 12 2" xfId="601"/>
    <cellStyle name="20% - Accent5 13" xfId="602"/>
    <cellStyle name="20% - Accent5 13 2" xfId="603"/>
    <cellStyle name="20% - Accent5 14" xfId="604"/>
    <cellStyle name="20% - Accent5 14 2" xfId="605"/>
    <cellStyle name="20% - Accent5 15" xfId="606"/>
    <cellStyle name="20% - Accent5 15 2" xfId="607"/>
    <cellStyle name="20% - Accent5 16" xfId="608"/>
    <cellStyle name="20% - Accent5 16 2" xfId="609"/>
    <cellStyle name="20% - Accent5 17" xfId="610"/>
    <cellStyle name="20% - Accent5 17 2" xfId="611"/>
    <cellStyle name="20% - Accent5 18" xfId="612"/>
    <cellStyle name="20% - Accent5 18 2" xfId="613"/>
    <cellStyle name="20% - Accent5 19" xfId="614"/>
    <cellStyle name="20% - Accent5 19 2" xfId="615"/>
    <cellStyle name="20% - Accent5 2" xfId="616"/>
    <cellStyle name="20% - Accent5 2 2" xfId="617"/>
    <cellStyle name="20% - Accent5 20" xfId="618"/>
    <cellStyle name="20% - Accent5 20 2" xfId="619"/>
    <cellStyle name="20% - Accent5 21" xfId="620"/>
    <cellStyle name="20% - Accent5 21 2" xfId="621"/>
    <cellStyle name="20% - Accent5 22" xfId="622"/>
    <cellStyle name="20% - Accent5 22 2" xfId="623"/>
    <cellStyle name="20% - Accent5 23" xfId="624"/>
    <cellStyle name="20% - Accent5 23 2" xfId="625"/>
    <cellStyle name="20% - Accent5 24" xfId="626"/>
    <cellStyle name="20% - Accent5 24 2" xfId="627"/>
    <cellStyle name="20% - Accent5 25" xfId="628"/>
    <cellStyle name="20% - Accent5 25 2" xfId="629"/>
    <cellStyle name="20% - Accent5 26" xfId="630"/>
    <cellStyle name="20% - Accent5 26 2" xfId="631"/>
    <cellStyle name="20% - Accent5 27" xfId="632"/>
    <cellStyle name="20% - Accent5 27 2" xfId="633"/>
    <cellStyle name="20% - Accent5 28" xfId="634"/>
    <cellStyle name="20% - Accent5 28 2" xfId="635"/>
    <cellStyle name="20% - Accent5 29" xfId="636"/>
    <cellStyle name="20% - Accent5 29 2" xfId="637"/>
    <cellStyle name="20% - Accent5 3" xfId="638"/>
    <cellStyle name="20% - Accent5 3 2" xfId="639"/>
    <cellStyle name="20% - Accent5 30" xfId="640"/>
    <cellStyle name="20% - Accent5 30 2" xfId="641"/>
    <cellStyle name="20% - Accent5 31" xfId="642"/>
    <cellStyle name="20% - Accent5 31 2" xfId="643"/>
    <cellStyle name="20% - Accent5 32" xfId="644"/>
    <cellStyle name="20% - Accent5 32 2" xfId="645"/>
    <cellStyle name="20% - Accent5 33" xfId="646"/>
    <cellStyle name="20% - Accent5 33 2" xfId="647"/>
    <cellStyle name="20% - Accent5 34" xfId="648"/>
    <cellStyle name="20% - Accent5 34 2" xfId="649"/>
    <cellStyle name="20% - Accent5 35" xfId="650"/>
    <cellStyle name="20% - Accent5 35 2" xfId="651"/>
    <cellStyle name="20% - Accent5 36" xfId="652"/>
    <cellStyle name="20% - Accent5 36 2" xfId="653"/>
    <cellStyle name="20% - Accent5 37" xfId="654"/>
    <cellStyle name="20% - Accent5 37 2" xfId="655"/>
    <cellStyle name="20% - Accent5 38" xfId="656"/>
    <cellStyle name="20% - Accent5 38 2" xfId="657"/>
    <cellStyle name="20% - Accent5 39" xfId="658"/>
    <cellStyle name="20% - Accent5 39 2" xfId="659"/>
    <cellStyle name="20% - Accent5 4" xfId="660"/>
    <cellStyle name="20% - Accent5 4 2" xfId="661"/>
    <cellStyle name="20% - Accent5 40" xfId="662"/>
    <cellStyle name="20% - Accent5 40 2" xfId="663"/>
    <cellStyle name="20% - Accent5 41" xfId="664"/>
    <cellStyle name="20% - Accent5 41 2" xfId="665"/>
    <cellStyle name="20% - Accent5 42" xfId="666"/>
    <cellStyle name="20% - Accent5 42 2" xfId="667"/>
    <cellStyle name="20% - Accent5 43" xfId="668"/>
    <cellStyle name="20% - Accent5 43 2" xfId="669"/>
    <cellStyle name="20% - Accent5 44" xfId="670"/>
    <cellStyle name="20% - Accent5 44 2" xfId="671"/>
    <cellStyle name="20% - Accent5 45" xfId="672"/>
    <cellStyle name="20% - Accent5 45 2" xfId="673"/>
    <cellStyle name="20% - Accent5 46" xfId="674"/>
    <cellStyle name="20% - Accent5 46 2" xfId="675"/>
    <cellStyle name="20% - Accent5 47" xfId="676"/>
    <cellStyle name="20% - Accent5 47 2" xfId="677"/>
    <cellStyle name="20% - Accent5 48" xfId="678"/>
    <cellStyle name="20% - Accent5 48 2" xfId="679"/>
    <cellStyle name="20% - Accent5 49" xfId="680"/>
    <cellStyle name="20% - Accent5 49 2" xfId="681"/>
    <cellStyle name="20% - Accent5 5" xfId="682"/>
    <cellStyle name="20% - Accent5 5 2" xfId="683"/>
    <cellStyle name="20% - Accent5 50" xfId="684"/>
    <cellStyle name="20% - Accent5 50 2" xfId="685"/>
    <cellStyle name="20% - Accent5 51" xfId="686"/>
    <cellStyle name="20% - Accent5 51 2" xfId="687"/>
    <cellStyle name="20% - Accent5 52" xfId="688"/>
    <cellStyle name="20% - Accent5 52 2" xfId="689"/>
    <cellStyle name="20% - Accent5 53" xfId="690"/>
    <cellStyle name="20% - Accent5 53 2" xfId="691"/>
    <cellStyle name="20% - Accent5 54" xfId="692"/>
    <cellStyle name="20% - Accent5 54 2" xfId="693"/>
    <cellStyle name="20% - Accent5 55" xfId="694"/>
    <cellStyle name="20% - Accent5 55 2" xfId="695"/>
    <cellStyle name="20% - Accent5 56" xfId="696"/>
    <cellStyle name="20% - Accent5 56 2" xfId="697"/>
    <cellStyle name="20% - Accent5 57" xfId="698"/>
    <cellStyle name="20% - Accent5 57 2" xfId="699"/>
    <cellStyle name="20% - Accent5 58" xfId="700"/>
    <cellStyle name="20% - Accent5 58 2" xfId="701"/>
    <cellStyle name="20% - Accent5 59" xfId="702"/>
    <cellStyle name="20% - Accent5 59 2" xfId="703"/>
    <cellStyle name="20% - Accent5 6" xfId="704"/>
    <cellStyle name="20% - Accent5 6 2" xfId="705"/>
    <cellStyle name="20% - Accent5 60" xfId="706"/>
    <cellStyle name="20% - Accent5 60 2" xfId="707"/>
    <cellStyle name="20% - Accent5 61" xfId="708"/>
    <cellStyle name="20% - Accent5 61 2" xfId="709"/>
    <cellStyle name="20% - Accent5 62" xfId="710"/>
    <cellStyle name="20% - Accent5 62 2" xfId="711"/>
    <cellStyle name="20% - Accent5 63" xfId="712"/>
    <cellStyle name="20% - Accent5 63 2" xfId="713"/>
    <cellStyle name="20% - Accent5 64" xfId="714"/>
    <cellStyle name="20% - Accent5 64 2" xfId="715"/>
    <cellStyle name="20% - Accent5 65" xfId="716"/>
    <cellStyle name="20% - Accent5 65 2" xfId="717"/>
    <cellStyle name="20% - Accent5 66" xfId="718"/>
    <cellStyle name="20% - Accent5 66 2" xfId="719"/>
    <cellStyle name="20% - Accent5 67" xfId="720"/>
    <cellStyle name="20% - Accent5 67 2" xfId="721"/>
    <cellStyle name="20% - Accent5 68" xfId="722"/>
    <cellStyle name="20% - Accent5 68 2" xfId="723"/>
    <cellStyle name="20% - Accent5 69" xfId="724"/>
    <cellStyle name="20% - Accent5 69 2" xfId="725"/>
    <cellStyle name="20% - Accent5 7" xfId="726"/>
    <cellStyle name="20% - Accent5 7 2" xfId="727"/>
    <cellStyle name="20% - Accent5 70" xfId="728"/>
    <cellStyle name="20% - Accent5 70 2" xfId="729"/>
    <cellStyle name="20% - Accent5 71" xfId="730"/>
    <cellStyle name="20% - Accent5 71 2" xfId="731"/>
    <cellStyle name="20% - Accent5 72" xfId="732"/>
    <cellStyle name="20% - Accent5 72 2" xfId="733"/>
    <cellStyle name="20% - Accent5 8" xfId="734"/>
    <cellStyle name="20% - Accent5 8 2" xfId="735"/>
    <cellStyle name="20% - Accent5 9" xfId="736"/>
    <cellStyle name="20% - Accent5 9 2" xfId="737"/>
    <cellStyle name="20% - Accent6 10" xfId="738"/>
    <cellStyle name="20% - Accent6 10 2" xfId="739"/>
    <cellStyle name="20% - Accent6 11" xfId="740"/>
    <cellStyle name="20% - Accent6 11 2" xfId="741"/>
    <cellStyle name="20% - Accent6 12" xfId="742"/>
    <cellStyle name="20% - Accent6 12 2" xfId="743"/>
    <cellStyle name="20% - Accent6 13" xfId="744"/>
    <cellStyle name="20% - Accent6 13 2" xfId="745"/>
    <cellStyle name="20% - Accent6 14" xfId="746"/>
    <cellStyle name="20% - Accent6 14 2" xfId="747"/>
    <cellStyle name="20% - Accent6 15" xfId="748"/>
    <cellStyle name="20% - Accent6 15 2" xfId="749"/>
    <cellStyle name="20% - Accent6 16" xfId="750"/>
    <cellStyle name="20% - Accent6 16 2" xfId="751"/>
    <cellStyle name="20% - Accent6 17" xfId="752"/>
    <cellStyle name="20% - Accent6 17 2" xfId="753"/>
    <cellStyle name="20% - Accent6 18" xfId="754"/>
    <cellStyle name="20% - Accent6 18 2" xfId="755"/>
    <cellStyle name="20% - Accent6 19" xfId="756"/>
    <cellStyle name="20% - Accent6 19 2" xfId="757"/>
    <cellStyle name="20% - Accent6 2" xfId="758"/>
    <cellStyle name="20% - Accent6 2 2" xfId="759"/>
    <cellStyle name="20% - Accent6 20" xfId="760"/>
    <cellStyle name="20% - Accent6 20 2" xfId="761"/>
    <cellStyle name="20% - Accent6 21" xfId="762"/>
    <cellStyle name="20% - Accent6 21 2" xfId="763"/>
    <cellStyle name="20% - Accent6 22" xfId="764"/>
    <cellStyle name="20% - Accent6 22 2" xfId="765"/>
    <cellStyle name="20% - Accent6 23" xfId="766"/>
    <cellStyle name="20% - Accent6 23 2" xfId="767"/>
    <cellStyle name="20% - Accent6 24" xfId="768"/>
    <cellStyle name="20% - Accent6 24 2" xfId="769"/>
    <cellStyle name="20% - Accent6 25" xfId="770"/>
    <cellStyle name="20% - Accent6 25 2" xfId="771"/>
    <cellStyle name="20% - Accent6 26" xfId="772"/>
    <cellStyle name="20% - Accent6 26 2" xfId="773"/>
    <cellStyle name="20% - Accent6 27" xfId="774"/>
    <cellStyle name="20% - Accent6 27 2" xfId="775"/>
    <cellStyle name="20% - Accent6 28" xfId="776"/>
    <cellStyle name="20% - Accent6 28 2" xfId="777"/>
    <cellStyle name="20% - Accent6 29" xfId="778"/>
    <cellStyle name="20% - Accent6 29 2" xfId="779"/>
    <cellStyle name="20% - Accent6 3" xfId="780"/>
    <cellStyle name="20% - Accent6 3 2" xfId="781"/>
    <cellStyle name="20% - Accent6 30" xfId="782"/>
    <cellStyle name="20% - Accent6 30 2" xfId="783"/>
    <cellStyle name="20% - Accent6 31" xfId="784"/>
    <cellStyle name="20% - Accent6 31 2" xfId="785"/>
    <cellStyle name="20% - Accent6 32" xfId="786"/>
    <cellStyle name="20% - Accent6 32 2" xfId="787"/>
    <cellStyle name="20% - Accent6 33" xfId="788"/>
    <cellStyle name="20% - Accent6 33 2" xfId="789"/>
    <cellStyle name="20% - Accent6 34" xfId="790"/>
    <cellStyle name="20% - Accent6 34 2" xfId="791"/>
    <cellStyle name="20% - Accent6 35" xfId="792"/>
    <cellStyle name="20% - Accent6 35 2" xfId="793"/>
    <cellStyle name="20% - Accent6 36" xfId="794"/>
    <cellStyle name="20% - Accent6 36 2" xfId="795"/>
    <cellStyle name="20% - Accent6 37" xfId="796"/>
    <cellStyle name="20% - Accent6 37 2" xfId="797"/>
    <cellStyle name="20% - Accent6 38" xfId="798"/>
    <cellStyle name="20% - Accent6 38 2" xfId="799"/>
    <cellStyle name="20% - Accent6 39" xfId="800"/>
    <cellStyle name="20% - Accent6 39 2" xfId="801"/>
    <cellStyle name="20% - Accent6 4" xfId="802"/>
    <cellStyle name="20% - Accent6 4 2" xfId="803"/>
    <cellStyle name="20% - Accent6 40" xfId="804"/>
    <cellStyle name="20% - Accent6 40 2" xfId="805"/>
    <cellStyle name="20% - Accent6 41" xfId="806"/>
    <cellStyle name="20% - Accent6 41 2" xfId="807"/>
    <cellStyle name="20% - Accent6 42" xfId="808"/>
    <cellStyle name="20% - Accent6 42 2" xfId="809"/>
    <cellStyle name="20% - Accent6 43" xfId="810"/>
    <cellStyle name="20% - Accent6 43 2" xfId="811"/>
    <cellStyle name="20% - Accent6 44" xfId="812"/>
    <cellStyle name="20% - Accent6 44 2" xfId="813"/>
    <cellStyle name="20% - Accent6 45" xfId="814"/>
    <cellStyle name="20% - Accent6 45 2" xfId="815"/>
    <cellStyle name="20% - Accent6 46" xfId="816"/>
    <cellStyle name="20% - Accent6 46 2" xfId="817"/>
    <cellStyle name="20% - Accent6 47" xfId="818"/>
    <cellStyle name="20% - Accent6 47 2" xfId="819"/>
    <cellStyle name="20% - Accent6 48" xfId="820"/>
    <cellStyle name="20% - Accent6 48 2" xfId="821"/>
    <cellStyle name="20% - Accent6 49" xfId="822"/>
    <cellStyle name="20% - Accent6 49 2" xfId="823"/>
    <cellStyle name="20% - Accent6 5" xfId="824"/>
    <cellStyle name="20% - Accent6 5 2" xfId="825"/>
    <cellStyle name="20% - Accent6 50" xfId="826"/>
    <cellStyle name="20% - Accent6 50 2" xfId="827"/>
    <cellStyle name="20% - Accent6 51" xfId="828"/>
    <cellStyle name="20% - Accent6 51 2" xfId="829"/>
    <cellStyle name="20% - Accent6 52" xfId="830"/>
    <cellStyle name="20% - Accent6 52 2" xfId="831"/>
    <cellStyle name="20% - Accent6 53" xfId="832"/>
    <cellStyle name="20% - Accent6 53 2" xfId="833"/>
    <cellStyle name="20% - Accent6 54" xfId="834"/>
    <cellStyle name="20% - Accent6 54 2" xfId="835"/>
    <cellStyle name="20% - Accent6 55" xfId="836"/>
    <cellStyle name="20% - Accent6 55 2" xfId="837"/>
    <cellStyle name="20% - Accent6 56" xfId="838"/>
    <cellStyle name="20% - Accent6 56 2" xfId="839"/>
    <cellStyle name="20% - Accent6 57" xfId="840"/>
    <cellStyle name="20% - Accent6 57 2" xfId="841"/>
    <cellStyle name="20% - Accent6 58" xfId="842"/>
    <cellStyle name="20% - Accent6 58 2" xfId="843"/>
    <cellStyle name="20% - Accent6 59" xfId="844"/>
    <cellStyle name="20% - Accent6 59 2" xfId="845"/>
    <cellStyle name="20% - Accent6 6" xfId="846"/>
    <cellStyle name="20% - Accent6 6 2" xfId="847"/>
    <cellStyle name="20% - Accent6 60" xfId="848"/>
    <cellStyle name="20% - Accent6 60 2" xfId="849"/>
    <cellStyle name="20% - Accent6 61" xfId="850"/>
    <cellStyle name="20% - Accent6 61 2" xfId="851"/>
    <cellStyle name="20% - Accent6 62" xfId="852"/>
    <cellStyle name="20% - Accent6 62 2" xfId="853"/>
    <cellStyle name="20% - Accent6 63" xfId="854"/>
    <cellStyle name="20% - Accent6 63 2" xfId="855"/>
    <cellStyle name="20% - Accent6 64" xfId="856"/>
    <cellStyle name="20% - Accent6 64 2" xfId="857"/>
    <cellStyle name="20% - Accent6 65" xfId="858"/>
    <cellStyle name="20% - Accent6 65 2" xfId="859"/>
    <cellStyle name="20% - Accent6 66" xfId="860"/>
    <cellStyle name="20% - Accent6 66 2" xfId="861"/>
    <cellStyle name="20% - Accent6 67" xfId="862"/>
    <cellStyle name="20% - Accent6 67 2" xfId="863"/>
    <cellStyle name="20% - Accent6 68" xfId="864"/>
    <cellStyle name="20% - Accent6 68 2" xfId="865"/>
    <cellStyle name="20% - Accent6 69" xfId="866"/>
    <cellStyle name="20% - Accent6 69 2" xfId="867"/>
    <cellStyle name="20% - Accent6 7" xfId="868"/>
    <cellStyle name="20% - Accent6 7 2" xfId="869"/>
    <cellStyle name="20% - Accent6 70" xfId="870"/>
    <cellStyle name="20% - Accent6 70 2" xfId="871"/>
    <cellStyle name="20% - Accent6 71" xfId="872"/>
    <cellStyle name="20% - Accent6 71 2" xfId="873"/>
    <cellStyle name="20% - Accent6 72" xfId="874"/>
    <cellStyle name="20% - Accent6 72 2" xfId="875"/>
    <cellStyle name="20% - Accent6 8" xfId="876"/>
    <cellStyle name="20% - Accent6 8 2" xfId="877"/>
    <cellStyle name="20% - Accent6 9" xfId="878"/>
    <cellStyle name="20% - Accent6 9 2" xfId="879"/>
    <cellStyle name="40% - Accent1 10" xfId="880"/>
    <cellStyle name="40% - Accent1 10 2" xfId="881"/>
    <cellStyle name="40% - Accent1 11" xfId="882"/>
    <cellStyle name="40% - Accent1 11 2" xfId="883"/>
    <cellStyle name="40% - Accent1 12" xfId="884"/>
    <cellStyle name="40% - Accent1 12 2" xfId="885"/>
    <cellStyle name="40% - Accent1 13" xfId="886"/>
    <cellStyle name="40% - Accent1 13 2" xfId="887"/>
    <cellStyle name="40% - Accent1 14" xfId="888"/>
    <cellStyle name="40% - Accent1 14 2" xfId="889"/>
    <cellStyle name="40% - Accent1 15" xfId="890"/>
    <cellStyle name="40% - Accent1 15 2" xfId="891"/>
    <cellStyle name="40% - Accent1 16" xfId="892"/>
    <cellStyle name="40% - Accent1 16 2" xfId="893"/>
    <cellStyle name="40% - Accent1 17" xfId="894"/>
    <cellStyle name="40% - Accent1 17 2" xfId="895"/>
    <cellStyle name="40% - Accent1 18" xfId="896"/>
    <cellStyle name="40% - Accent1 18 2" xfId="897"/>
    <cellStyle name="40% - Accent1 19" xfId="898"/>
    <cellStyle name="40% - Accent1 19 2" xfId="899"/>
    <cellStyle name="40% - Accent1 2" xfId="900"/>
    <cellStyle name="40% - Accent1 2 2" xfId="901"/>
    <cellStyle name="40% - Accent1 20" xfId="902"/>
    <cellStyle name="40% - Accent1 20 2" xfId="903"/>
    <cellStyle name="40% - Accent1 21" xfId="904"/>
    <cellStyle name="40% - Accent1 21 2" xfId="905"/>
    <cellStyle name="40% - Accent1 22" xfId="906"/>
    <cellStyle name="40% - Accent1 22 2" xfId="907"/>
    <cellStyle name="40% - Accent1 23" xfId="908"/>
    <cellStyle name="40% - Accent1 23 2" xfId="909"/>
    <cellStyle name="40% - Accent1 24" xfId="910"/>
    <cellStyle name="40% - Accent1 24 2" xfId="911"/>
    <cellStyle name="40% - Accent1 25" xfId="912"/>
    <cellStyle name="40% - Accent1 25 2" xfId="913"/>
    <cellStyle name="40% - Accent1 26" xfId="914"/>
    <cellStyle name="40% - Accent1 26 2" xfId="915"/>
    <cellStyle name="40% - Accent1 27" xfId="916"/>
    <cellStyle name="40% - Accent1 27 2" xfId="917"/>
    <cellStyle name="40% - Accent1 28" xfId="918"/>
    <cellStyle name="40% - Accent1 28 2" xfId="919"/>
    <cellStyle name="40% - Accent1 29" xfId="920"/>
    <cellStyle name="40% - Accent1 29 2" xfId="921"/>
    <cellStyle name="40% - Accent1 3" xfId="922"/>
    <cellStyle name="40% - Accent1 3 2" xfId="923"/>
    <cellStyle name="40% - Accent1 30" xfId="924"/>
    <cellStyle name="40% - Accent1 30 2" xfId="925"/>
    <cellStyle name="40% - Accent1 31" xfId="926"/>
    <cellStyle name="40% - Accent1 31 2" xfId="927"/>
    <cellStyle name="40% - Accent1 32" xfId="928"/>
    <cellStyle name="40% - Accent1 32 2" xfId="929"/>
    <cellStyle name="40% - Accent1 33" xfId="930"/>
    <cellStyle name="40% - Accent1 33 2" xfId="931"/>
    <cellStyle name="40% - Accent1 34" xfId="932"/>
    <cellStyle name="40% - Accent1 34 2" xfId="933"/>
    <cellStyle name="40% - Accent1 35" xfId="934"/>
    <cellStyle name="40% - Accent1 35 2" xfId="935"/>
    <cellStyle name="40% - Accent1 36" xfId="936"/>
    <cellStyle name="40% - Accent1 36 2" xfId="937"/>
    <cellStyle name="40% - Accent1 37" xfId="938"/>
    <cellStyle name="40% - Accent1 37 2" xfId="939"/>
    <cellStyle name="40% - Accent1 38" xfId="940"/>
    <cellStyle name="40% - Accent1 38 2" xfId="941"/>
    <cellStyle name="40% - Accent1 39" xfId="942"/>
    <cellStyle name="40% - Accent1 39 2" xfId="943"/>
    <cellStyle name="40% - Accent1 4" xfId="944"/>
    <cellStyle name="40% - Accent1 4 2" xfId="945"/>
    <cellStyle name="40% - Accent1 40" xfId="946"/>
    <cellStyle name="40% - Accent1 40 2" xfId="947"/>
    <cellStyle name="40% - Accent1 41" xfId="948"/>
    <cellStyle name="40% - Accent1 41 2" xfId="949"/>
    <cellStyle name="40% - Accent1 42" xfId="950"/>
    <cellStyle name="40% - Accent1 42 2" xfId="951"/>
    <cellStyle name="40% - Accent1 43" xfId="952"/>
    <cellStyle name="40% - Accent1 43 2" xfId="953"/>
    <cellStyle name="40% - Accent1 44" xfId="954"/>
    <cellStyle name="40% - Accent1 44 2" xfId="955"/>
    <cellStyle name="40% - Accent1 45" xfId="956"/>
    <cellStyle name="40% - Accent1 45 2" xfId="957"/>
    <cellStyle name="40% - Accent1 46" xfId="958"/>
    <cellStyle name="40% - Accent1 46 2" xfId="959"/>
    <cellStyle name="40% - Accent1 47" xfId="960"/>
    <cellStyle name="40% - Accent1 47 2" xfId="961"/>
    <cellStyle name="40% - Accent1 48" xfId="962"/>
    <cellStyle name="40% - Accent1 48 2" xfId="963"/>
    <cellStyle name="40% - Accent1 49" xfId="964"/>
    <cellStyle name="40% - Accent1 49 2" xfId="965"/>
    <cellStyle name="40% - Accent1 5" xfId="966"/>
    <cellStyle name="40% - Accent1 5 2" xfId="967"/>
    <cellStyle name="40% - Accent1 50" xfId="968"/>
    <cellStyle name="40% - Accent1 50 2" xfId="969"/>
    <cellStyle name="40% - Accent1 51" xfId="970"/>
    <cellStyle name="40% - Accent1 51 2" xfId="971"/>
    <cellStyle name="40% - Accent1 52" xfId="972"/>
    <cellStyle name="40% - Accent1 52 2" xfId="973"/>
    <cellStyle name="40% - Accent1 53" xfId="974"/>
    <cellStyle name="40% - Accent1 53 2" xfId="975"/>
    <cellStyle name="40% - Accent1 54" xfId="976"/>
    <cellStyle name="40% - Accent1 54 2" xfId="977"/>
    <cellStyle name="40% - Accent1 55" xfId="978"/>
    <cellStyle name="40% - Accent1 55 2" xfId="979"/>
    <cellStyle name="40% - Accent1 56" xfId="980"/>
    <cellStyle name="40% - Accent1 56 2" xfId="981"/>
    <cellStyle name="40% - Accent1 57" xfId="982"/>
    <cellStyle name="40% - Accent1 57 2" xfId="983"/>
    <cellStyle name="40% - Accent1 58" xfId="984"/>
    <cellStyle name="40% - Accent1 58 2" xfId="985"/>
    <cellStyle name="40% - Accent1 59" xfId="986"/>
    <cellStyle name="40% - Accent1 59 2" xfId="987"/>
    <cellStyle name="40% - Accent1 6" xfId="988"/>
    <cellStyle name="40% - Accent1 6 2" xfId="989"/>
    <cellStyle name="40% - Accent1 60" xfId="990"/>
    <cellStyle name="40% - Accent1 60 2" xfId="991"/>
    <cellStyle name="40% - Accent1 61" xfId="992"/>
    <cellStyle name="40% - Accent1 61 2" xfId="993"/>
    <cellStyle name="40% - Accent1 62" xfId="994"/>
    <cellStyle name="40% - Accent1 62 2" xfId="995"/>
    <cellStyle name="40% - Accent1 63" xfId="996"/>
    <cellStyle name="40% - Accent1 63 2" xfId="997"/>
    <cellStyle name="40% - Accent1 64" xfId="998"/>
    <cellStyle name="40% - Accent1 64 2" xfId="999"/>
    <cellStyle name="40% - Accent1 65" xfId="1000"/>
    <cellStyle name="40% - Accent1 65 2" xfId="1001"/>
    <cellStyle name="40% - Accent1 66" xfId="1002"/>
    <cellStyle name="40% - Accent1 66 2" xfId="1003"/>
    <cellStyle name="40% - Accent1 67" xfId="1004"/>
    <cellStyle name="40% - Accent1 67 2" xfId="1005"/>
    <cellStyle name="40% - Accent1 68" xfId="1006"/>
    <cellStyle name="40% - Accent1 68 2" xfId="1007"/>
    <cellStyle name="40% - Accent1 69" xfId="1008"/>
    <cellStyle name="40% - Accent1 69 2" xfId="1009"/>
    <cellStyle name="40% - Accent1 7" xfId="1010"/>
    <cellStyle name="40% - Accent1 7 2" xfId="1011"/>
    <cellStyle name="40% - Accent1 70" xfId="1012"/>
    <cellStyle name="40% - Accent1 70 2" xfId="1013"/>
    <cellStyle name="40% - Accent1 71" xfId="1014"/>
    <cellStyle name="40% - Accent1 71 2" xfId="1015"/>
    <cellStyle name="40% - Accent1 72" xfId="1016"/>
    <cellStyle name="40% - Accent1 72 2" xfId="1017"/>
    <cellStyle name="40% - Accent1 8" xfId="1018"/>
    <cellStyle name="40% - Accent1 8 2" xfId="1019"/>
    <cellStyle name="40% - Accent1 9" xfId="1020"/>
    <cellStyle name="40% - Accent1 9 2" xfId="1021"/>
    <cellStyle name="40% - Accent2 10" xfId="1022"/>
    <cellStyle name="40% - Accent2 10 2" xfId="1023"/>
    <cellStyle name="40% - Accent2 11" xfId="1024"/>
    <cellStyle name="40% - Accent2 11 2" xfId="1025"/>
    <cellStyle name="40% - Accent2 12" xfId="1026"/>
    <cellStyle name="40% - Accent2 12 2" xfId="1027"/>
    <cellStyle name="40% - Accent2 13" xfId="1028"/>
    <cellStyle name="40% - Accent2 13 2" xfId="1029"/>
    <cellStyle name="40% - Accent2 14" xfId="1030"/>
    <cellStyle name="40% - Accent2 14 2" xfId="1031"/>
    <cellStyle name="40% - Accent2 15" xfId="1032"/>
    <cellStyle name="40% - Accent2 15 2" xfId="1033"/>
    <cellStyle name="40% - Accent2 16" xfId="1034"/>
    <cellStyle name="40% - Accent2 16 2" xfId="1035"/>
    <cellStyle name="40% - Accent2 17" xfId="1036"/>
    <cellStyle name="40% - Accent2 17 2" xfId="1037"/>
    <cellStyle name="40% - Accent2 18" xfId="1038"/>
    <cellStyle name="40% - Accent2 18 2" xfId="1039"/>
    <cellStyle name="40% - Accent2 19" xfId="1040"/>
    <cellStyle name="40% - Accent2 19 2" xfId="1041"/>
    <cellStyle name="40% - Accent2 2" xfId="1042"/>
    <cellStyle name="40% - Accent2 2 2" xfId="1043"/>
    <cellStyle name="40% - Accent2 20" xfId="1044"/>
    <cellStyle name="40% - Accent2 20 2" xfId="1045"/>
    <cellStyle name="40% - Accent2 21" xfId="1046"/>
    <cellStyle name="40% - Accent2 21 2" xfId="1047"/>
    <cellStyle name="40% - Accent2 22" xfId="1048"/>
    <cellStyle name="40% - Accent2 22 2" xfId="1049"/>
    <cellStyle name="40% - Accent2 23" xfId="1050"/>
    <cellStyle name="40% - Accent2 23 2" xfId="1051"/>
    <cellStyle name="40% - Accent2 24" xfId="1052"/>
    <cellStyle name="40% - Accent2 24 2" xfId="1053"/>
    <cellStyle name="40% - Accent2 25" xfId="1054"/>
    <cellStyle name="40% - Accent2 25 2" xfId="1055"/>
    <cellStyle name="40% - Accent2 26" xfId="1056"/>
    <cellStyle name="40% - Accent2 26 2" xfId="1057"/>
    <cellStyle name="40% - Accent2 27" xfId="1058"/>
    <cellStyle name="40% - Accent2 27 2" xfId="1059"/>
    <cellStyle name="40% - Accent2 28" xfId="1060"/>
    <cellStyle name="40% - Accent2 28 2" xfId="1061"/>
    <cellStyle name="40% - Accent2 29" xfId="1062"/>
    <cellStyle name="40% - Accent2 29 2" xfId="1063"/>
    <cellStyle name="40% - Accent2 3" xfId="1064"/>
    <cellStyle name="40% - Accent2 3 2" xfId="1065"/>
    <cellStyle name="40% - Accent2 30" xfId="1066"/>
    <cellStyle name="40% - Accent2 30 2" xfId="1067"/>
    <cellStyle name="40% - Accent2 31" xfId="1068"/>
    <cellStyle name="40% - Accent2 31 2" xfId="1069"/>
    <cellStyle name="40% - Accent2 32" xfId="1070"/>
    <cellStyle name="40% - Accent2 32 2" xfId="1071"/>
    <cellStyle name="40% - Accent2 33" xfId="1072"/>
    <cellStyle name="40% - Accent2 33 2" xfId="1073"/>
    <cellStyle name="40% - Accent2 34" xfId="1074"/>
    <cellStyle name="40% - Accent2 34 2" xfId="1075"/>
    <cellStyle name="40% - Accent2 35" xfId="1076"/>
    <cellStyle name="40% - Accent2 35 2" xfId="1077"/>
    <cellStyle name="40% - Accent2 36" xfId="1078"/>
    <cellStyle name="40% - Accent2 36 2" xfId="1079"/>
    <cellStyle name="40% - Accent2 37" xfId="1080"/>
    <cellStyle name="40% - Accent2 37 2" xfId="1081"/>
    <cellStyle name="40% - Accent2 38" xfId="1082"/>
    <cellStyle name="40% - Accent2 38 2" xfId="1083"/>
    <cellStyle name="40% - Accent2 39" xfId="1084"/>
    <cellStyle name="40% - Accent2 39 2" xfId="1085"/>
    <cellStyle name="40% - Accent2 4" xfId="1086"/>
    <cellStyle name="40% - Accent2 4 2" xfId="1087"/>
    <cellStyle name="40% - Accent2 40" xfId="1088"/>
    <cellStyle name="40% - Accent2 40 2" xfId="1089"/>
    <cellStyle name="40% - Accent2 41" xfId="1090"/>
    <cellStyle name="40% - Accent2 41 2" xfId="1091"/>
    <cellStyle name="40% - Accent2 42" xfId="1092"/>
    <cellStyle name="40% - Accent2 42 2" xfId="1093"/>
    <cellStyle name="40% - Accent2 43" xfId="1094"/>
    <cellStyle name="40% - Accent2 43 2" xfId="1095"/>
    <cellStyle name="40% - Accent2 44" xfId="1096"/>
    <cellStyle name="40% - Accent2 44 2" xfId="1097"/>
    <cellStyle name="40% - Accent2 45" xfId="1098"/>
    <cellStyle name="40% - Accent2 45 2" xfId="1099"/>
    <cellStyle name="40% - Accent2 46" xfId="1100"/>
    <cellStyle name="40% - Accent2 46 2" xfId="1101"/>
    <cellStyle name="40% - Accent2 47" xfId="1102"/>
    <cellStyle name="40% - Accent2 47 2" xfId="1103"/>
    <cellStyle name="40% - Accent2 48" xfId="1104"/>
    <cellStyle name="40% - Accent2 48 2" xfId="1105"/>
    <cellStyle name="40% - Accent2 49" xfId="1106"/>
    <cellStyle name="40% - Accent2 49 2" xfId="1107"/>
    <cellStyle name="40% - Accent2 5" xfId="1108"/>
    <cellStyle name="40% - Accent2 5 2" xfId="1109"/>
    <cellStyle name="40% - Accent2 50" xfId="1110"/>
    <cellStyle name="40% - Accent2 50 2" xfId="1111"/>
    <cellStyle name="40% - Accent2 51" xfId="1112"/>
    <cellStyle name="40% - Accent2 51 2" xfId="1113"/>
    <cellStyle name="40% - Accent2 52" xfId="1114"/>
    <cellStyle name="40% - Accent2 52 2" xfId="1115"/>
    <cellStyle name="40% - Accent2 53" xfId="1116"/>
    <cellStyle name="40% - Accent2 53 2" xfId="1117"/>
    <cellStyle name="40% - Accent2 54" xfId="1118"/>
    <cellStyle name="40% - Accent2 54 2" xfId="1119"/>
    <cellStyle name="40% - Accent2 55" xfId="1120"/>
    <cellStyle name="40% - Accent2 55 2" xfId="1121"/>
    <cellStyle name="40% - Accent2 56" xfId="1122"/>
    <cellStyle name="40% - Accent2 56 2" xfId="1123"/>
    <cellStyle name="40% - Accent2 57" xfId="1124"/>
    <cellStyle name="40% - Accent2 57 2" xfId="1125"/>
    <cellStyle name="40% - Accent2 58" xfId="1126"/>
    <cellStyle name="40% - Accent2 58 2" xfId="1127"/>
    <cellStyle name="40% - Accent2 59" xfId="1128"/>
    <cellStyle name="40% - Accent2 59 2" xfId="1129"/>
    <cellStyle name="40% - Accent2 6" xfId="1130"/>
    <cellStyle name="40% - Accent2 6 2" xfId="1131"/>
    <cellStyle name="40% - Accent2 60" xfId="1132"/>
    <cellStyle name="40% - Accent2 60 2" xfId="1133"/>
    <cellStyle name="40% - Accent2 61" xfId="1134"/>
    <cellStyle name="40% - Accent2 61 2" xfId="1135"/>
    <cellStyle name="40% - Accent2 62" xfId="1136"/>
    <cellStyle name="40% - Accent2 62 2" xfId="1137"/>
    <cellStyle name="40% - Accent2 63" xfId="1138"/>
    <cellStyle name="40% - Accent2 63 2" xfId="1139"/>
    <cellStyle name="40% - Accent2 64" xfId="1140"/>
    <cellStyle name="40% - Accent2 64 2" xfId="1141"/>
    <cellStyle name="40% - Accent2 65" xfId="1142"/>
    <cellStyle name="40% - Accent2 65 2" xfId="1143"/>
    <cellStyle name="40% - Accent2 66" xfId="1144"/>
    <cellStyle name="40% - Accent2 66 2" xfId="1145"/>
    <cellStyle name="40% - Accent2 67" xfId="1146"/>
    <cellStyle name="40% - Accent2 67 2" xfId="1147"/>
    <cellStyle name="40% - Accent2 68" xfId="1148"/>
    <cellStyle name="40% - Accent2 68 2" xfId="1149"/>
    <cellStyle name="40% - Accent2 69" xfId="1150"/>
    <cellStyle name="40% - Accent2 69 2" xfId="1151"/>
    <cellStyle name="40% - Accent2 7" xfId="1152"/>
    <cellStyle name="40% - Accent2 7 2" xfId="1153"/>
    <cellStyle name="40% - Accent2 70" xfId="1154"/>
    <cellStyle name="40% - Accent2 70 2" xfId="1155"/>
    <cellStyle name="40% - Accent2 71" xfId="1156"/>
    <cellStyle name="40% - Accent2 71 2" xfId="1157"/>
    <cellStyle name="40% - Accent2 72" xfId="1158"/>
    <cellStyle name="40% - Accent2 72 2" xfId="1159"/>
    <cellStyle name="40% - Accent2 8" xfId="1160"/>
    <cellStyle name="40% - Accent2 8 2" xfId="1161"/>
    <cellStyle name="40% - Accent2 9" xfId="1162"/>
    <cellStyle name="40% - Accent2 9 2" xfId="1163"/>
    <cellStyle name="40% - Accent3 10" xfId="1164"/>
    <cellStyle name="40% - Accent3 10 2" xfId="1165"/>
    <cellStyle name="40% - Accent3 11" xfId="1166"/>
    <cellStyle name="40% - Accent3 11 2" xfId="1167"/>
    <cellStyle name="40% - Accent3 12" xfId="1168"/>
    <cellStyle name="40% - Accent3 12 2" xfId="1169"/>
    <cellStyle name="40% - Accent3 13" xfId="1170"/>
    <cellStyle name="40% - Accent3 13 2" xfId="1171"/>
    <cellStyle name="40% - Accent3 14" xfId="1172"/>
    <cellStyle name="40% - Accent3 14 2" xfId="1173"/>
    <cellStyle name="40% - Accent3 15" xfId="1174"/>
    <cellStyle name="40% - Accent3 15 2" xfId="1175"/>
    <cellStyle name="40% - Accent3 16" xfId="1176"/>
    <cellStyle name="40% - Accent3 16 2" xfId="1177"/>
    <cellStyle name="40% - Accent3 17" xfId="1178"/>
    <cellStyle name="40% - Accent3 17 2" xfId="1179"/>
    <cellStyle name="40% - Accent3 18" xfId="1180"/>
    <cellStyle name="40% - Accent3 18 2" xfId="1181"/>
    <cellStyle name="40% - Accent3 19" xfId="1182"/>
    <cellStyle name="40% - Accent3 19 2" xfId="1183"/>
    <cellStyle name="40% - Accent3 2" xfId="1184"/>
    <cellStyle name="40% - Accent3 2 2" xfId="1185"/>
    <cellStyle name="40% - Accent3 20" xfId="1186"/>
    <cellStyle name="40% - Accent3 20 2" xfId="1187"/>
    <cellStyle name="40% - Accent3 21" xfId="1188"/>
    <cellStyle name="40% - Accent3 21 2" xfId="1189"/>
    <cellStyle name="40% - Accent3 22" xfId="1190"/>
    <cellStyle name="40% - Accent3 22 2" xfId="1191"/>
    <cellStyle name="40% - Accent3 23" xfId="1192"/>
    <cellStyle name="40% - Accent3 23 2" xfId="1193"/>
    <cellStyle name="40% - Accent3 24" xfId="1194"/>
    <cellStyle name="40% - Accent3 24 2" xfId="1195"/>
    <cellStyle name="40% - Accent3 25" xfId="1196"/>
    <cellStyle name="40% - Accent3 25 2" xfId="1197"/>
    <cellStyle name="40% - Accent3 26" xfId="1198"/>
    <cellStyle name="40% - Accent3 26 2" xfId="1199"/>
    <cellStyle name="40% - Accent3 27" xfId="1200"/>
    <cellStyle name="40% - Accent3 27 2" xfId="1201"/>
    <cellStyle name="40% - Accent3 28" xfId="1202"/>
    <cellStyle name="40% - Accent3 28 2" xfId="1203"/>
    <cellStyle name="40% - Accent3 29" xfId="1204"/>
    <cellStyle name="40% - Accent3 29 2" xfId="1205"/>
    <cellStyle name="40% - Accent3 3" xfId="1206"/>
    <cellStyle name="40% - Accent3 3 2" xfId="1207"/>
    <cellStyle name="40% - Accent3 30" xfId="1208"/>
    <cellStyle name="40% - Accent3 30 2" xfId="1209"/>
    <cellStyle name="40% - Accent3 31" xfId="1210"/>
    <cellStyle name="40% - Accent3 31 2" xfId="1211"/>
    <cellStyle name="40% - Accent3 32" xfId="1212"/>
    <cellStyle name="40% - Accent3 32 2" xfId="1213"/>
    <cellStyle name="40% - Accent3 33" xfId="1214"/>
    <cellStyle name="40% - Accent3 33 2" xfId="1215"/>
    <cellStyle name="40% - Accent3 34" xfId="1216"/>
    <cellStyle name="40% - Accent3 34 2" xfId="1217"/>
    <cellStyle name="40% - Accent3 35" xfId="1218"/>
    <cellStyle name="40% - Accent3 35 2" xfId="1219"/>
    <cellStyle name="40% - Accent3 36" xfId="1220"/>
    <cellStyle name="40% - Accent3 36 2" xfId="1221"/>
    <cellStyle name="40% - Accent3 37" xfId="1222"/>
    <cellStyle name="40% - Accent3 37 2" xfId="1223"/>
    <cellStyle name="40% - Accent3 38" xfId="1224"/>
    <cellStyle name="40% - Accent3 38 2" xfId="1225"/>
    <cellStyle name="40% - Accent3 39" xfId="1226"/>
    <cellStyle name="40% - Accent3 39 2" xfId="1227"/>
    <cellStyle name="40% - Accent3 4" xfId="1228"/>
    <cellStyle name="40% - Accent3 4 2" xfId="1229"/>
    <cellStyle name="40% - Accent3 40" xfId="1230"/>
    <cellStyle name="40% - Accent3 40 2" xfId="1231"/>
    <cellStyle name="40% - Accent3 41" xfId="1232"/>
    <cellStyle name="40% - Accent3 41 2" xfId="1233"/>
    <cellStyle name="40% - Accent3 42" xfId="1234"/>
    <cellStyle name="40% - Accent3 42 2" xfId="1235"/>
    <cellStyle name="40% - Accent3 43" xfId="1236"/>
    <cellStyle name="40% - Accent3 43 2" xfId="1237"/>
    <cellStyle name="40% - Accent3 44" xfId="1238"/>
    <cellStyle name="40% - Accent3 44 2" xfId="1239"/>
    <cellStyle name="40% - Accent3 45" xfId="1240"/>
    <cellStyle name="40% - Accent3 45 2" xfId="1241"/>
    <cellStyle name="40% - Accent3 46" xfId="1242"/>
    <cellStyle name="40% - Accent3 46 2" xfId="1243"/>
    <cellStyle name="40% - Accent3 47" xfId="1244"/>
    <cellStyle name="40% - Accent3 47 2" xfId="1245"/>
    <cellStyle name="40% - Accent3 48" xfId="1246"/>
    <cellStyle name="40% - Accent3 48 2" xfId="1247"/>
    <cellStyle name="40% - Accent3 49" xfId="1248"/>
    <cellStyle name="40% - Accent3 49 2" xfId="1249"/>
    <cellStyle name="40% - Accent3 5" xfId="1250"/>
    <cellStyle name="40% - Accent3 5 2" xfId="1251"/>
    <cellStyle name="40% - Accent3 50" xfId="1252"/>
    <cellStyle name="40% - Accent3 50 2" xfId="1253"/>
    <cellStyle name="40% - Accent3 51" xfId="1254"/>
    <cellStyle name="40% - Accent3 51 2" xfId="1255"/>
    <cellStyle name="40% - Accent3 52" xfId="1256"/>
    <cellStyle name="40% - Accent3 52 2" xfId="1257"/>
    <cellStyle name="40% - Accent3 53" xfId="1258"/>
    <cellStyle name="40% - Accent3 53 2" xfId="1259"/>
    <cellStyle name="40% - Accent3 54" xfId="1260"/>
    <cellStyle name="40% - Accent3 54 2" xfId="1261"/>
    <cellStyle name="40% - Accent3 55" xfId="1262"/>
    <cellStyle name="40% - Accent3 55 2" xfId="1263"/>
    <cellStyle name="40% - Accent3 56" xfId="1264"/>
    <cellStyle name="40% - Accent3 56 2" xfId="1265"/>
    <cellStyle name="40% - Accent3 57" xfId="1266"/>
    <cellStyle name="40% - Accent3 57 2" xfId="1267"/>
    <cellStyle name="40% - Accent3 58" xfId="1268"/>
    <cellStyle name="40% - Accent3 58 2" xfId="1269"/>
    <cellStyle name="40% - Accent3 59" xfId="1270"/>
    <cellStyle name="40% - Accent3 59 2" xfId="1271"/>
    <cellStyle name="40% - Accent3 6" xfId="1272"/>
    <cellStyle name="40% - Accent3 6 2" xfId="1273"/>
    <cellStyle name="40% - Accent3 60" xfId="1274"/>
    <cellStyle name="40% - Accent3 60 2" xfId="1275"/>
    <cellStyle name="40% - Accent3 61" xfId="1276"/>
    <cellStyle name="40% - Accent3 61 2" xfId="1277"/>
    <cellStyle name="40% - Accent3 62" xfId="1278"/>
    <cellStyle name="40% - Accent3 62 2" xfId="1279"/>
    <cellStyle name="40% - Accent3 63" xfId="1280"/>
    <cellStyle name="40% - Accent3 63 2" xfId="1281"/>
    <cellStyle name="40% - Accent3 64" xfId="1282"/>
    <cellStyle name="40% - Accent3 64 2" xfId="1283"/>
    <cellStyle name="40% - Accent3 65" xfId="1284"/>
    <cellStyle name="40% - Accent3 65 2" xfId="1285"/>
    <cellStyle name="40% - Accent3 66" xfId="1286"/>
    <cellStyle name="40% - Accent3 66 2" xfId="1287"/>
    <cellStyle name="40% - Accent3 67" xfId="1288"/>
    <cellStyle name="40% - Accent3 67 2" xfId="1289"/>
    <cellStyle name="40% - Accent3 68" xfId="1290"/>
    <cellStyle name="40% - Accent3 68 2" xfId="1291"/>
    <cellStyle name="40% - Accent3 69" xfId="1292"/>
    <cellStyle name="40% - Accent3 69 2" xfId="1293"/>
    <cellStyle name="40% - Accent3 7" xfId="1294"/>
    <cellStyle name="40% - Accent3 7 2" xfId="1295"/>
    <cellStyle name="40% - Accent3 70" xfId="1296"/>
    <cellStyle name="40% - Accent3 70 2" xfId="1297"/>
    <cellStyle name="40% - Accent3 71" xfId="1298"/>
    <cellStyle name="40% - Accent3 71 2" xfId="1299"/>
    <cellStyle name="40% - Accent3 72" xfId="1300"/>
    <cellStyle name="40% - Accent3 72 2" xfId="1301"/>
    <cellStyle name="40% - Accent3 8" xfId="1302"/>
    <cellStyle name="40% - Accent3 8 2" xfId="1303"/>
    <cellStyle name="40% - Accent3 9" xfId="1304"/>
    <cellStyle name="40% - Accent3 9 2" xfId="1305"/>
    <cellStyle name="40% - Accent4 10" xfId="1306"/>
    <cellStyle name="40% - Accent4 10 2" xfId="1307"/>
    <cellStyle name="40% - Accent4 11" xfId="1308"/>
    <cellStyle name="40% - Accent4 11 2" xfId="1309"/>
    <cellStyle name="40% - Accent4 12" xfId="1310"/>
    <cellStyle name="40% - Accent4 12 2" xfId="1311"/>
    <cellStyle name="40% - Accent4 13" xfId="1312"/>
    <cellStyle name="40% - Accent4 13 2" xfId="1313"/>
    <cellStyle name="40% - Accent4 14" xfId="1314"/>
    <cellStyle name="40% - Accent4 14 2" xfId="1315"/>
    <cellStyle name="40% - Accent4 15" xfId="1316"/>
    <cellStyle name="40% - Accent4 15 2" xfId="1317"/>
    <cellStyle name="40% - Accent4 16" xfId="1318"/>
    <cellStyle name="40% - Accent4 16 2" xfId="1319"/>
    <cellStyle name="40% - Accent4 17" xfId="1320"/>
    <cellStyle name="40% - Accent4 17 2" xfId="1321"/>
    <cellStyle name="40% - Accent4 18" xfId="1322"/>
    <cellStyle name="40% - Accent4 18 2" xfId="1323"/>
    <cellStyle name="40% - Accent4 19" xfId="1324"/>
    <cellStyle name="40% - Accent4 19 2" xfId="1325"/>
    <cellStyle name="40% - Accent4 2" xfId="1326"/>
    <cellStyle name="40% - Accent4 2 2" xfId="1327"/>
    <cellStyle name="40% - Accent4 20" xfId="1328"/>
    <cellStyle name="40% - Accent4 20 2" xfId="1329"/>
    <cellStyle name="40% - Accent4 21" xfId="1330"/>
    <cellStyle name="40% - Accent4 21 2" xfId="1331"/>
    <cellStyle name="40% - Accent4 22" xfId="1332"/>
    <cellStyle name="40% - Accent4 22 2" xfId="1333"/>
    <cellStyle name="40% - Accent4 23" xfId="1334"/>
    <cellStyle name="40% - Accent4 23 2" xfId="1335"/>
    <cellStyle name="40% - Accent4 24" xfId="1336"/>
    <cellStyle name="40% - Accent4 24 2" xfId="1337"/>
    <cellStyle name="40% - Accent4 25" xfId="1338"/>
    <cellStyle name="40% - Accent4 25 2" xfId="1339"/>
    <cellStyle name="40% - Accent4 26" xfId="1340"/>
    <cellStyle name="40% - Accent4 26 2" xfId="1341"/>
    <cellStyle name="40% - Accent4 27" xfId="1342"/>
    <cellStyle name="40% - Accent4 27 2" xfId="1343"/>
    <cellStyle name="40% - Accent4 28" xfId="1344"/>
    <cellStyle name="40% - Accent4 28 2" xfId="1345"/>
    <cellStyle name="40% - Accent4 29" xfId="1346"/>
    <cellStyle name="40% - Accent4 29 2" xfId="1347"/>
    <cellStyle name="40% - Accent4 3" xfId="1348"/>
    <cellStyle name="40% - Accent4 3 2" xfId="1349"/>
    <cellStyle name="40% - Accent4 30" xfId="1350"/>
    <cellStyle name="40% - Accent4 30 2" xfId="1351"/>
    <cellStyle name="40% - Accent4 31" xfId="1352"/>
    <cellStyle name="40% - Accent4 31 2" xfId="1353"/>
    <cellStyle name="40% - Accent4 32" xfId="1354"/>
    <cellStyle name="40% - Accent4 32 2" xfId="1355"/>
    <cellStyle name="40% - Accent4 33" xfId="1356"/>
    <cellStyle name="40% - Accent4 33 2" xfId="1357"/>
    <cellStyle name="40% - Accent4 34" xfId="1358"/>
    <cellStyle name="40% - Accent4 34 2" xfId="1359"/>
    <cellStyle name="40% - Accent4 35" xfId="1360"/>
    <cellStyle name="40% - Accent4 35 2" xfId="1361"/>
    <cellStyle name="40% - Accent4 36" xfId="1362"/>
    <cellStyle name="40% - Accent4 36 2" xfId="1363"/>
    <cellStyle name="40% - Accent4 37" xfId="1364"/>
    <cellStyle name="40% - Accent4 37 2" xfId="1365"/>
    <cellStyle name="40% - Accent4 38" xfId="1366"/>
    <cellStyle name="40% - Accent4 38 2" xfId="1367"/>
    <cellStyle name="40% - Accent4 39" xfId="1368"/>
    <cellStyle name="40% - Accent4 39 2" xfId="1369"/>
    <cellStyle name="40% - Accent4 4" xfId="1370"/>
    <cellStyle name="40% - Accent4 4 2" xfId="1371"/>
    <cellStyle name="40% - Accent4 40" xfId="1372"/>
    <cellStyle name="40% - Accent4 40 2" xfId="1373"/>
    <cellStyle name="40% - Accent4 41" xfId="1374"/>
    <cellStyle name="40% - Accent4 41 2" xfId="1375"/>
    <cellStyle name="40% - Accent4 42" xfId="1376"/>
    <cellStyle name="40% - Accent4 42 2" xfId="1377"/>
    <cellStyle name="40% - Accent4 43" xfId="1378"/>
    <cellStyle name="40% - Accent4 43 2" xfId="1379"/>
    <cellStyle name="40% - Accent4 44" xfId="1380"/>
    <cellStyle name="40% - Accent4 44 2" xfId="1381"/>
    <cellStyle name="40% - Accent4 45" xfId="1382"/>
    <cellStyle name="40% - Accent4 45 2" xfId="1383"/>
    <cellStyle name="40% - Accent4 46" xfId="1384"/>
    <cellStyle name="40% - Accent4 46 2" xfId="1385"/>
    <cellStyle name="40% - Accent4 47" xfId="1386"/>
    <cellStyle name="40% - Accent4 47 2" xfId="1387"/>
    <cellStyle name="40% - Accent4 48" xfId="1388"/>
    <cellStyle name="40% - Accent4 48 2" xfId="1389"/>
    <cellStyle name="40% - Accent4 49" xfId="1390"/>
    <cellStyle name="40% - Accent4 49 2" xfId="1391"/>
    <cellStyle name="40% - Accent4 5" xfId="1392"/>
    <cellStyle name="40% - Accent4 5 2" xfId="1393"/>
    <cellStyle name="40% - Accent4 50" xfId="1394"/>
    <cellStyle name="40% - Accent4 50 2" xfId="1395"/>
    <cellStyle name="40% - Accent4 51" xfId="1396"/>
    <cellStyle name="40% - Accent4 51 2" xfId="1397"/>
    <cellStyle name="40% - Accent4 52" xfId="1398"/>
    <cellStyle name="40% - Accent4 52 2" xfId="1399"/>
    <cellStyle name="40% - Accent4 53" xfId="1400"/>
    <cellStyle name="40% - Accent4 53 2" xfId="1401"/>
    <cellStyle name="40% - Accent4 54" xfId="1402"/>
    <cellStyle name="40% - Accent4 54 2" xfId="1403"/>
    <cellStyle name="40% - Accent4 55" xfId="1404"/>
    <cellStyle name="40% - Accent4 55 2" xfId="1405"/>
    <cellStyle name="40% - Accent4 56" xfId="1406"/>
    <cellStyle name="40% - Accent4 56 2" xfId="1407"/>
    <cellStyle name="40% - Accent4 57" xfId="1408"/>
    <cellStyle name="40% - Accent4 57 2" xfId="1409"/>
    <cellStyle name="40% - Accent4 58" xfId="1410"/>
    <cellStyle name="40% - Accent4 58 2" xfId="1411"/>
    <cellStyle name="40% - Accent4 59" xfId="1412"/>
    <cellStyle name="40% - Accent4 59 2" xfId="1413"/>
    <cellStyle name="40% - Accent4 6" xfId="1414"/>
    <cellStyle name="40% - Accent4 6 2" xfId="1415"/>
    <cellStyle name="40% - Accent4 60" xfId="1416"/>
    <cellStyle name="40% - Accent4 60 2" xfId="1417"/>
    <cellStyle name="40% - Accent4 61" xfId="1418"/>
    <cellStyle name="40% - Accent4 61 2" xfId="1419"/>
    <cellStyle name="40% - Accent4 62" xfId="1420"/>
    <cellStyle name="40% - Accent4 62 2" xfId="1421"/>
    <cellStyle name="40% - Accent4 63" xfId="1422"/>
    <cellStyle name="40% - Accent4 63 2" xfId="1423"/>
    <cellStyle name="40% - Accent4 64" xfId="1424"/>
    <cellStyle name="40% - Accent4 64 2" xfId="1425"/>
    <cellStyle name="40% - Accent4 65" xfId="1426"/>
    <cellStyle name="40% - Accent4 65 2" xfId="1427"/>
    <cellStyle name="40% - Accent4 66" xfId="1428"/>
    <cellStyle name="40% - Accent4 66 2" xfId="1429"/>
    <cellStyle name="40% - Accent4 67" xfId="1430"/>
    <cellStyle name="40% - Accent4 67 2" xfId="1431"/>
    <cellStyle name="40% - Accent4 68" xfId="1432"/>
    <cellStyle name="40% - Accent4 68 2" xfId="1433"/>
    <cellStyle name="40% - Accent4 69" xfId="1434"/>
    <cellStyle name="40% - Accent4 69 2" xfId="1435"/>
    <cellStyle name="40% - Accent4 7" xfId="1436"/>
    <cellStyle name="40% - Accent4 7 2" xfId="1437"/>
    <cellStyle name="40% - Accent4 70" xfId="1438"/>
    <cellStyle name="40% - Accent4 70 2" xfId="1439"/>
    <cellStyle name="40% - Accent4 71" xfId="1440"/>
    <cellStyle name="40% - Accent4 71 2" xfId="1441"/>
    <cellStyle name="40% - Accent4 72" xfId="1442"/>
    <cellStyle name="40% - Accent4 72 2" xfId="1443"/>
    <cellStyle name="40% - Accent4 8" xfId="1444"/>
    <cellStyle name="40% - Accent4 8 2" xfId="1445"/>
    <cellStyle name="40% - Accent4 9" xfId="1446"/>
    <cellStyle name="40% - Accent4 9 2" xfId="1447"/>
    <cellStyle name="40% - Accent5 10" xfId="1448"/>
    <cellStyle name="40% - Accent5 10 2" xfId="1449"/>
    <cellStyle name="40% - Accent5 11" xfId="1450"/>
    <cellStyle name="40% - Accent5 11 2" xfId="1451"/>
    <cellStyle name="40% - Accent5 12" xfId="1452"/>
    <cellStyle name="40% - Accent5 12 2" xfId="1453"/>
    <cellStyle name="40% - Accent5 13" xfId="1454"/>
    <cellStyle name="40% - Accent5 13 2" xfId="1455"/>
    <cellStyle name="40% - Accent5 14" xfId="1456"/>
    <cellStyle name="40% - Accent5 14 2" xfId="1457"/>
    <cellStyle name="40% - Accent5 15" xfId="1458"/>
    <cellStyle name="40% - Accent5 15 2" xfId="1459"/>
    <cellStyle name="40% - Accent5 16" xfId="1460"/>
    <cellStyle name="40% - Accent5 16 2" xfId="1461"/>
    <cellStyle name="40% - Accent5 17" xfId="1462"/>
    <cellStyle name="40% - Accent5 17 2" xfId="1463"/>
    <cellStyle name="40% - Accent5 18" xfId="1464"/>
    <cellStyle name="40% - Accent5 18 2" xfId="1465"/>
    <cellStyle name="40% - Accent5 19" xfId="1466"/>
    <cellStyle name="40% - Accent5 19 2" xfId="1467"/>
    <cellStyle name="40% - Accent5 2" xfId="1468"/>
    <cellStyle name="40% - Accent5 2 2" xfId="1469"/>
    <cellStyle name="40% - Accent5 20" xfId="1470"/>
    <cellStyle name="40% - Accent5 20 2" xfId="1471"/>
    <cellStyle name="40% - Accent5 21" xfId="1472"/>
    <cellStyle name="40% - Accent5 21 2" xfId="1473"/>
    <cellStyle name="40% - Accent5 22" xfId="1474"/>
    <cellStyle name="40% - Accent5 22 2" xfId="1475"/>
    <cellStyle name="40% - Accent5 23" xfId="1476"/>
    <cellStyle name="40% - Accent5 23 2" xfId="1477"/>
    <cellStyle name="40% - Accent5 24" xfId="1478"/>
    <cellStyle name="40% - Accent5 24 2" xfId="1479"/>
    <cellStyle name="40% - Accent5 25" xfId="1480"/>
    <cellStyle name="40% - Accent5 25 2" xfId="1481"/>
    <cellStyle name="40% - Accent5 26" xfId="1482"/>
    <cellStyle name="40% - Accent5 26 2" xfId="1483"/>
    <cellStyle name="40% - Accent5 27" xfId="1484"/>
    <cellStyle name="40% - Accent5 27 2" xfId="1485"/>
    <cellStyle name="40% - Accent5 28" xfId="1486"/>
    <cellStyle name="40% - Accent5 28 2" xfId="1487"/>
    <cellStyle name="40% - Accent5 29" xfId="1488"/>
    <cellStyle name="40% - Accent5 29 2" xfId="1489"/>
    <cellStyle name="40% - Accent5 3" xfId="1490"/>
    <cellStyle name="40% - Accent5 3 2" xfId="1491"/>
    <cellStyle name="40% - Accent5 30" xfId="1492"/>
    <cellStyle name="40% - Accent5 30 2" xfId="1493"/>
    <cellStyle name="40% - Accent5 31" xfId="1494"/>
    <cellStyle name="40% - Accent5 31 2" xfId="1495"/>
    <cellStyle name="40% - Accent5 32" xfId="1496"/>
    <cellStyle name="40% - Accent5 32 2" xfId="1497"/>
    <cellStyle name="40% - Accent5 33" xfId="1498"/>
    <cellStyle name="40% - Accent5 33 2" xfId="1499"/>
    <cellStyle name="40% - Accent5 34" xfId="1500"/>
    <cellStyle name="40% - Accent5 34 2" xfId="1501"/>
    <cellStyle name="40% - Accent5 35" xfId="1502"/>
    <cellStyle name="40% - Accent5 35 2" xfId="1503"/>
    <cellStyle name="40% - Accent5 36" xfId="1504"/>
    <cellStyle name="40% - Accent5 36 2" xfId="1505"/>
    <cellStyle name="40% - Accent5 37" xfId="1506"/>
    <cellStyle name="40% - Accent5 37 2" xfId="1507"/>
    <cellStyle name="40% - Accent5 38" xfId="1508"/>
    <cellStyle name="40% - Accent5 38 2" xfId="1509"/>
    <cellStyle name="40% - Accent5 39" xfId="1510"/>
    <cellStyle name="40% - Accent5 39 2" xfId="1511"/>
    <cellStyle name="40% - Accent5 4" xfId="1512"/>
    <cellStyle name="40% - Accent5 4 2" xfId="1513"/>
    <cellStyle name="40% - Accent5 40" xfId="1514"/>
    <cellStyle name="40% - Accent5 40 2" xfId="1515"/>
    <cellStyle name="40% - Accent5 41" xfId="1516"/>
    <cellStyle name="40% - Accent5 41 2" xfId="1517"/>
    <cellStyle name="40% - Accent5 42" xfId="1518"/>
    <cellStyle name="40% - Accent5 42 2" xfId="1519"/>
    <cellStyle name="40% - Accent5 43" xfId="1520"/>
    <cellStyle name="40% - Accent5 43 2" xfId="1521"/>
    <cellStyle name="40% - Accent5 44" xfId="1522"/>
    <cellStyle name="40% - Accent5 44 2" xfId="1523"/>
    <cellStyle name="40% - Accent5 45" xfId="1524"/>
    <cellStyle name="40% - Accent5 45 2" xfId="1525"/>
    <cellStyle name="40% - Accent5 46" xfId="1526"/>
    <cellStyle name="40% - Accent5 46 2" xfId="1527"/>
    <cellStyle name="40% - Accent5 47" xfId="1528"/>
    <cellStyle name="40% - Accent5 47 2" xfId="1529"/>
    <cellStyle name="40% - Accent5 48" xfId="1530"/>
    <cellStyle name="40% - Accent5 48 2" xfId="1531"/>
    <cellStyle name="40% - Accent5 49" xfId="1532"/>
    <cellStyle name="40% - Accent5 49 2" xfId="1533"/>
    <cellStyle name="40% - Accent5 5" xfId="1534"/>
    <cellStyle name="40% - Accent5 5 2" xfId="1535"/>
    <cellStyle name="40% - Accent5 50" xfId="1536"/>
    <cellStyle name="40% - Accent5 50 2" xfId="1537"/>
    <cellStyle name="40% - Accent5 51" xfId="1538"/>
    <cellStyle name="40% - Accent5 51 2" xfId="1539"/>
    <cellStyle name="40% - Accent5 52" xfId="1540"/>
    <cellStyle name="40% - Accent5 52 2" xfId="1541"/>
    <cellStyle name="40% - Accent5 53" xfId="1542"/>
    <cellStyle name="40% - Accent5 53 2" xfId="1543"/>
    <cellStyle name="40% - Accent5 54" xfId="1544"/>
    <cellStyle name="40% - Accent5 54 2" xfId="1545"/>
    <cellStyle name="40% - Accent5 55" xfId="1546"/>
    <cellStyle name="40% - Accent5 55 2" xfId="1547"/>
    <cellStyle name="40% - Accent5 56" xfId="1548"/>
    <cellStyle name="40% - Accent5 56 2" xfId="1549"/>
    <cellStyle name="40% - Accent5 57" xfId="1550"/>
    <cellStyle name="40% - Accent5 57 2" xfId="1551"/>
    <cellStyle name="40% - Accent5 58" xfId="1552"/>
    <cellStyle name="40% - Accent5 58 2" xfId="1553"/>
    <cellStyle name="40% - Accent5 59" xfId="1554"/>
    <cellStyle name="40% - Accent5 59 2" xfId="1555"/>
    <cellStyle name="40% - Accent5 6" xfId="1556"/>
    <cellStyle name="40% - Accent5 6 2" xfId="1557"/>
    <cellStyle name="40% - Accent5 60" xfId="1558"/>
    <cellStyle name="40% - Accent5 60 2" xfId="1559"/>
    <cellStyle name="40% - Accent5 61" xfId="1560"/>
    <cellStyle name="40% - Accent5 61 2" xfId="1561"/>
    <cellStyle name="40% - Accent5 62" xfId="1562"/>
    <cellStyle name="40% - Accent5 62 2" xfId="1563"/>
    <cellStyle name="40% - Accent5 63" xfId="1564"/>
    <cellStyle name="40% - Accent5 63 2" xfId="1565"/>
    <cellStyle name="40% - Accent5 64" xfId="1566"/>
    <cellStyle name="40% - Accent5 64 2" xfId="1567"/>
    <cellStyle name="40% - Accent5 65" xfId="1568"/>
    <cellStyle name="40% - Accent5 65 2" xfId="1569"/>
    <cellStyle name="40% - Accent5 66" xfId="1570"/>
    <cellStyle name="40% - Accent5 66 2" xfId="1571"/>
    <cellStyle name="40% - Accent5 67" xfId="1572"/>
    <cellStyle name="40% - Accent5 67 2" xfId="1573"/>
    <cellStyle name="40% - Accent5 68" xfId="1574"/>
    <cellStyle name="40% - Accent5 68 2" xfId="1575"/>
    <cellStyle name="40% - Accent5 69" xfId="1576"/>
    <cellStyle name="40% - Accent5 69 2" xfId="1577"/>
    <cellStyle name="40% - Accent5 7" xfId="1578"/>
    <cellStyle name="40% - Accent5 7 2" xfId="1579"/>
    <cellStyle name="40% - Accent5 70" xfId="1580"/>
    <cellStyle name="40% - Accent5 70 2" xfId="1581"/>
    <cellStyle name="40% - Accent5 71" xfId="1582"/>
    <cellStyle name="40% - Accent5 71 2" xfId="1583"/>
    <cellStyle name="40% - Accent5 72" xfId="1584"/>
    <cellStyle name="40% - Accent5 72 2" xfId="1585"/>
    <cellStyle name="40% - Accent5 8" xfId="1586"/>
    <cellStyle name="40% - Accent5 8 2" xfId="1587"/>
    <cellStyle name="40% - Accent5 9" xfId="1588"/>
    <cellStyle name="40% - Accent5 9 2" xfId="1589"/>
    <cellStyle name="40% - Accent6 10" xfId="1590"/>
    <cellStyle name="40% - Accent6 10 2" xfId="1591"/>
    <cellStyle name="40% - Accent6 11" xfId="1592"/>
    <cellStyle name="40% - Accent6 11 2" xfId="1593"/>
    <cellStyle name="40% - Accent6 12" xfId="1594"/>
    <cellStyle name="40% - Accent6 12 2" xfId="1595"/>
    <cellStyle name="40% - Accent6 13" xfId="1596"/>
    <cellStyle name="40% - Accent6 13 2" xfId="1597"/>
    <cellStyle name="40% - Accent6 14" xfId="1598"/>
    <cellStyle name="40% - Accent6 14 2" xfId="1599"/>
    <cellStyle name="40% - Accent6 15" xfId="1600"/>
    <cellStyle name="40% - Accent6 15 2" xfId="1601"/>
    <cellStyle name="40% - Accent6 16" xfId="1602"/>
    <cellStyle name="40% - Accent6 16 2" xfId="1603"/>
    <cellStyle name="40% - Accent6 17" xfId="1604"/>
    <cellStyle name="40% - Accent6 17 2" xfId="1605"/>
    <cellStyle name="40% - Accent6 18" xfId="1606"/>
    <cellStyle name="40% - Accent6 18 2" xfId="1607"/>
    <cellStyle name="40% - Accent6 19" xfId="1608"/>
    <cellStyle name="40% - Accent6 19 2" xfId="1609"/>
    <cellStyle name="40% - Accent6 2" xfId="1610"/>
    <cellStyle name="40% - Accent6 2 2" xfId="1611"/>
    <cellStyle name="40% - Accent6 20" xfId="1612"/>
    <cellStyle name="40% - Accent6 20 2" xfId="1613"/>
    <cellStyle name="40% - Accent6 21" xfId="1614"/>
    <cellStyle name="40% - Accent6 21 2" xfId="1615"/>
    <cellStyle name="40% - Accent6 22" xfId="1616"/>
    <cellStyle name="40% - Accent6 22 2" xfId="1617"/>
    <cellStyle name="40% - Accent6 23" xfId="1618"/>
    <cellStyle name="40% - Accent6 23 2" xfId="1619"/>
    <cellStyle name="40% - Accent6 24" xfId="1620"/>
    <cellStyle name="40% - Accent6 24 2" xfId="1621"/>
    <cellStyle name="40% - Accent6 25" xfId="1622"/>
    <cellStyle name="40% - Accent6 25 2" xfId="1623"/>
    <cellStyle name="40% - Accent6 26" xfId="1624"/>
    <cellStyle name="40% - Accent6 26 2" xfId="1625"/>
    <cellStyle name="40% - Accent6 27" xfId="1626"/>
    <cellStyle name="40% - Accent6 27 2" xfId="1627"/>
    <cellStyle name="40% - Accent6 28" xfId="1628"/>
    <cellStyle name="40% - Accent6 28 2" xfId="1629"/>
    <cellStyle name="40% - Accent6 29" xfId="1630"/>
    <cellStyle name="40% - Accent6 29 2" xfId="1631"/>
    <cellStyle name="40% - Accent6 3" xfId="1632"/>
    <cellStyle name="40% - Accent6 3 2" xfId="1633"/>
    <cellStyle name="40% - Accent6 30" xfId="1634"/>
    <cellStyle name="40% - Accent6 30 2" xfId="1635"/>
    <cellStyle name="40% - Accent6 31" xfId="1636"/>
    <cellStyle name="40% - Accent6 31 2" xfId="1637"/>
    <cellStyle name="40% - Accent6 32" xfId="1638"/>
    <cellStyle name="40% - Accent6 32 2" xfId="1639"/>
    <cellStyle name="40% - Accent6 33" xfId="1640"/>
    <cellStyle name="40% - Accent6 33 2" xfId="1641"/>
    <cellStyle name="40% - Accent6 34" xfId="1642"/>
    <cellStyle name="40% - Accent6 34 2" xfId="1643"/>
    <cellStyle name="40% - Accent6 35" xfId="1644"/>
    <cellStyle name="40% - Accent6 35 2" xfId="1645"/>
    <cellStyle name="40% - Accent6 36" xfId="1646"/>
    <cellStyle name="40% - Accent6 36 2" xfId="1647"/>
    <cellStyle name="40% - Accent6 37" xfId="1648"/>
    <cellStyle name="40% - Accent6 37 2" xfId="1649"/>
    <cellStyle name="40% - Accent6 38" xfId="1650"/>
    <cellStyle name="40% - Accent6 38 2" xfId="1651"/>
    <cellStyle name="40% - Accent6 39" xfId="1652"/>
    <cellStyle name="40% - Accent6 39 2" xfId="1653"/>
    <cellStyle name="40% - Accent6 4" xfId="1654"/>
    <cellStyle name="40% - Accent6 4 2" xfId="1655"/>
    <cellStyle name="40% - Accent6 40" xfId="1656"/>
    <cellStyle name="40% - Accent6 40 2" xfId="1657"/>
    <cellStyle name="40% - Accent6 41" xfId="1658"/>
    <cellStyle name="40% - Accent6 41 2" xfId="1659"/>
    <cellStyle name="40% - Accent6 42" xfId="1660"/>
    <cellStyle name="40% - Accent6 42 2" xfId="1661"/>
    <cellStyle name="40% - Accent6 43" xfId="1662"/>
    <cellStyle name="40% - Accent6 43 2" xfId="1663"/>
    <cellStyle name="40% - Accent6 44" xfId="1664"/>
    <cellStyle name="40% - Accent6 44 2" xfId="1665"/>
    <cellStyle name="40% - Accent6 45" xfId="1666"/>
    <cellStyle name="40% - Accent6 45 2" xfId="1667"/>
    <cellStyle name="40% - Accent6 46" xfId="1668"/>
    <cellStyle name="40% - Accent6 46 2" xfId="1669"/>
    <cellStyle name="40% - Accent6 47" xfId="1670"/>
    <cellStyle name="40% - Accent6 47 2" xfId="1671"/>
    <cellStyle name="40% - Accent6 48" xfId="1672"/>
    <cellStyle name="40% - Accent6 48 2" xfId="1673"/>
    <cellStyle name="40% - Accent6 49" xfId="1674"/>
    <cellStyle name="40% - Accent6 49 2" xfId="1675"/>
    <cellStyle name="40% - Accent6 5" xfId="1676"/>
    <cellStyle name="40% - Accent6 5 2" xfId="1677"/>
    <cellStyle name="40% - Accent6 50" xfId="1678"/>
    <cellStyle name="40% - Accent6 50 2" xfId="1679"/>
    <cellStyle name="40% - Accent6 51" xfId="1680"/>
    <cellStyle name="40% - Accent6 51 2" xfId="1681"/>
    <cellStyle name="40% - Accent6 52" xfId="1682"/>
    <cellStyle name="40% - Accent6 52 2" xfId="1683"/>
    <cellStyle name="40% - Accent6 53" xfId="1684"/>
    <cellStyle name="40% - Accent6 53 2" xfId="1685"/>
    <cellStyle name="40% - Accent6 54" xfId="1686"/>
    <cellStyle name="40% - Accent6 54 2" xfId="1687"/>
    <cellStyle name="40% - Accent6 55" xfId="1688"/>
    <cellStyle name="40% - Accent6 55 2" xfId="1689"/>
    <cellStyle name="40% - Accent6 56" xfId="1690"/>
    <cellStyle name="40% - Accent6 56 2" xfId="1691"/>
    <cellStyle name="40% - Accent6 57" xfId="1692"/>
    <cellStyle name="40% - Accent6 57 2" xfId="1693"/>
    <cellStyle name="40% - Accent6 58" xfId="1694"/>
    <cellStyle name="40% - Accent6 58 2" xfId="1695"/>
    <cellStyle name="40% - Accent6 59" xfId="1696"/>
    <cellStyle name="40% - Accent6 59 2" xfId="1697"/>
    <cellStyle name="40% - Accent6 6" xfId="1698"/>
    <cellStyle name="40% - Accent6 6 2" xfId="1699"/>
    <cellStyle name="40% - Accent6 60" xfId="1700"/>
    <cellStyle name="40% - Accent6 60 2" xfId="1701"/>
    <cellStyle name="40% - Accent6 61" xfId="1702"/>
    <cellStyle name="40% - Accent6 61 2" xfId="1703"/>
    <cellStyle name="40% - Accent6 62" xfId="1704"/>
    <cellStyle name="40% - Accent6 62 2" xfId="1705"/>
    <cellStyle name="40% - Accent6 63" xfId="1706"/>
    <cellStyle name="40% - Accent6 63 2" xfId="1707"/>
    <cellStyle name="40% - Accent6 64" xfId="1708"/>
    <cellStyle name="40% - Accent6 64 2" xfId="1709"/>
    <cellStyle name="40% - Accent6 65" xfId="1710"/>
    <cellStyle name="40% - Accent6 65 2" xfId="1711"/>
    <cellStyle name="40% - Accent6 66" xfId="1712"/>
    <cellStyle name="40% - Accent6 66 2" xfId="1713"/>
    <cellStyle name="40% - Accent6 67" xfId="1714"/>
    <cellStyle name="40% - Accent6 67 2" xfId="1715"/>
    <cellStyle name="40% - Accent6 68" xfId="1716"/>
    <cellStyle name="40% - Accent6 68 2" xfId="1717"/>
    <cellStyle name="40% - Accent6 69" xfId="1718"/>
    <cellStyle name="40% - Accent6 69 2" xfId="1719"/>
    <cellStyle name="40% - Accent6 7" xfId="1720"/>
    <cellStyle name="40% - Accent6 7 2" xfId="1721"/>
    <cellStyle name="40% - Accent6 70" xfId="1722"/>
    <cellStyle name="40% - Accent6 70 2" xfId="1723"/>
    <cellStyle name="40% - Accent6 71" xfId="1724"/>
    <cellStyle name="40% - Accent6 71 2" xfId="1725"/>
    <cellStyle name="40% - Accent6 72" xfId="1726"/>
    <cellStyle name="40% - Accent6 72 2" xfId="1727"/>
    <cellStyle name="40% - Accent6 8" xfId="1728"/>
    <cellStyle name="40% - Accent6 8 2" xfId="1729"/>
    <cellStyle name="40% - Accent6 9" xfId="1730"/>
    <cellStyle name="40% - Accent6 9 2" xfId="1731"/>
    <cellStyle name="60% - Accent1 10" xfId="1732"/>
    <cellStyle name="60% - Accent1 11" xfId="1733"/>
    <cellStyle name="60% - Accent1 12" xfId="1734"/>
    <cellStyle name="60% - Accent1 13" xfId="1735"/>
    <cellStyle name="60% - Accent1 14" xfId="1736"/>
    <cellStyle name="60% - Accent1 15" xfId="1737"/>
    <cellStyle name="60% - Accent1 16" xfId="1738"/>
    <cellStyle name="60% - Accent1 17" xfId="1739"/>
    <cellStyle name="60% - Accent1 18" xfId="1740"/>
    <cellStyle name="60% - Accent1 19" xfId="1741"/>
    <cellStyle name="60% - Accent1 2" xfId="1742"/>
    <cellStyle name="60% - Accent1 20" xfId="1743"/>
    <cellStyle name="60% - Accent1 21" xfId="1744"/>
    <cellStyle name="60% - Accent1 22" xfId="1745"/>
    <cellStyle name="60% - Accent1 23" xfId="1746"/>
    <cellStyle name="60% - Accent1 24" xfId="1747"/>
    <cellStyle name="60% - Accent1 25" xfId="1748"/>
    <cellStyle name="60% - Accent1 26" xfId="1749"/>
    <cellStyle name="60% - Accent1 27" xfId="1750"/>
    <cellStyle name="60% - Accent1 28" xfId="1751"/>
    <cellStyle name="60% - Accent1 29" xfId="1752"/>
    <cellStyle name="60% - Accent1 3" xfId="1753"/>
    <cellStyle name="60% - Accent1 30" xfId="1754"/>
    <cellStyle name="60% - Accent1 31" xfId="1755"/>
    <cellStyle name="60% - Accent1 32" xfId="1756"/>
    <cellStyle name="60% - Accent1 33" xfId="1757"/>
    <cellStyle name="60% - Accent1 34" xfId="1758"/>
    <cellStyle name="60% - Accent1 35" xfId="1759"/>
    <cellStyle name="60% - Accent1 36" xfId="1760"/>
    <cellStyle name="60% - Accent1 37" xfId="1761"/>
    <cellStyle name="60% - Accent1 38" xfId="1762"/>
    <cellStyle name="60% - Accent1 39" xfId="1763"/>
    <cellStyle name="60% - Accent1 4" xfId="1764"/>
    <cellStyle name="60% - Accent1 40" xfId="1765"/>
    <cellStyle name="60% - Accent1 41" xfId="1766"/>
    <cellStyle name="60% - Accent1 42" xfId="1767"/>
    <cellStyle name="60% - Accent1 43" xfId="1768"/>
    <cellStyle name="60% - Accent1 44" xfId="1769"/>
    <cellStyle name="60% - Accent1 45" xfId="1770"/>
    <cellStyle name="60% - Accent1 46" xfId="1771"/>
    <cellStyle name="60% - Accent1 47" xfId="1772"/>
    <cellStyle name="60% - Accent1 48" xfId="1773"/>
    <cellStyle name="60% - Accent1 49" xfId="1774"/>
    <cellStyle name="60% - Accent1 5" xfId="1775"/>
    <cellStyle name="60% - Accent1 50" xfId="1776"/>
    <cellStyle name="60% - Accent1 51" xfId="1777"/>
    <cellStyle name="60% - Accent1 52" xfId="1778"/>
    <cellStyle name="60% - Accent1 53" xfId="1779"/>
    <cellStyle name="60% - Accent1 54" xfId="1780"/>
    <cellStyle name="60% - Accent1 55" xfId="1781"/>
    <cellStyle name="60% - Accent1 56" xfId="1782"/>
    <cellStyle name="60% - Accent1 57" xfId="1783"/>
    <cellStyle name="60% - Accent1 58" xfId="1784"/>
    <cellStyle name="60% - Accent1 59" xfId="1785"/>
    <cellStyle name="60% - Accent1 6" xfId="1786"/>
    <cellStyle name="60% - Accent1 60" xfId="1787"/>
    <cellStyle name="60% - Accent1 61" xfId="1788"/>
    <cellStyle name="60% - Accent1 62" xfId="1789"/>
    <cellStyle name="60% - Accent1 63" xfId="1790"/>
    <cellStyle name="60% - Accent1 64" xfId="1791"/>
    <cellStyle name="60% - Accent1 65" xfId="1792"/>
    <cellStyle name="60% - Accent1 66" xfId="1793"/>
    <cellStyle name="60% - Accent1 67" xfId="1794"/>
    <cellStyle name="60% - Accent1 68" xfId="1795"/>
    <cellStyle name="60% - Accent1 69" xfId="1796"/>
    <cellStyle name="60% - Accent1 7" xfId="1797"/>
    <cellStyle name="60% - Accent1 70" xfId="1798"/>
    <cellStyle name="60% - Accent1 71" xfId="1799"/>
    <cellStyle name="60% - Accent1 72" xfId="1800"/>
    <cellStyle name="60% - Accent1 8" xfId="1801"/>
    <cellStyle name="60% - Accent1 9" xfId="1802"/>
    <cellStyle name="60% - Accent2 10" xfId="1803"/>
    <cellStyle name="60% - Accent2 11" xfId="1804"/>
    <cellStyle name="60% - Accent2 12" xfId="1805"/>
    <cellStyle name="60% - Accent2 13" xfId="1806"/>
    <cellStyle name="60% - Accent2 14" xfId="1807"/>
    <cellStyle name="60% - Accent2 15" xfId="1808"/>
    <cellStyle name="60% - Accent2 16" xfId="1809"/>
    <cellStyle name="60% - Accent2 17" xfId="1810"/>
    <cellStyle name="60% - Accent2 18" xfId="1811"/>
    <cellStyle name="60% - Accent2 19" xfId="1812"/>
    <cellStyle name="60% - Accent2 2" xfId="1813"/>
    <cellStyle name="60% - Accent2 20" xfId="1814"/>
    <cellStyle name="60% - Accent2 21" xfId="1815"/>
    <cellStyle name="60% - Accent2 22" xfId="1816"/>
    <cellStyle name="60% - Accent2 23" xfId="1817"/>
    <cellStyle name="60% - Accent2 24" xfId="1818"/>
    <cellStyle name="60% - Accent2 25" xfId="1819"/>
    <cellStyle name="60% - Accent2 26" xfId="1820"/>
    <cellStyle name="60% - Accent2 27" xfId="1821"/>
    <cellStyle name="60% - Accent2 28" xfId="1822"/>
    <cellStyle name="60% - Accent2 29" xfId="1823"/>
    <cellStyle name="60% - Accent2 3" xfId="1824"/>
    <cellStyle name="60% - Accent2 30" xfId="1825"/>
    <cellStyle name="60% - Accent2 31" xfId="1826"/>
    <cellStyle name="60% - Accent2 32" xfId="1827"/>
    <cellStyle name="60% - Accent2 33" xfId="1828"/>
    <cellStyle name="60% - Accent2 34" xfId="1829"/>
    <cellStyle name="60% - Accent2 35" xfId="1830"/>
    <cellStyle name="60% - Accent2 36" xfId="1831"/>
    <cellStyle name="60% - Accent2 37" xfId="1832"/>
    <cellStyle name="60% - Accent2 38" xfId="1833"/>
    <cellStyle name="60% - Accent2 39" xfId="1834"/>
    <cellStyle name="60% - Accent2 4" xfId="1835"/>
    <cellStyle name="60% - Accent2 40" xfId="1836"/>
    <cellStyle name="60% - Accent2 41" xfId="1837"/>
    <cellStyle name="60% - Accent2 42" xfId="1838"/>
    <cellStyle name="60% - Accent2 43" xfId="1839"/>
    <cellStyle name="60% - Accent2 44" xfId="1840"/>
    <cellStyle name="60% - Accent2 45" xfId="1841"/>
    <cellStyle name="60% - Accent2 46" xfId="1842"/>
    <cellStyle name="60% - Accent2 47" xfId="1843"/>
    <cellStyle name="60% - Accent2 48" xfId="1844"/>
    <cellStyle name="60% - Accent2 49" xfId="1845"/>
    <cellStyle name="60% - Accent2 5" xfId="1846"/>
    <cellStyle name="60% - Accent2 50" xfId="1847"/>
    <cellStyle name="60% - Accent2 51" xfId="1848"/>
    <cellStyle name="60% - Accent2 52" xfId="1849"/>
    <cellStyle name="60% - Accent2 53" xfId="1850"/>
    <cellStyle name="60% - Accent2 54" xfId="1851"/>
    <cellStyle name="60% - Accent2 55" xfId="1852"/>
    <cellStyle name="60% - Accent2 56" xfId="1853"/>
    <cellStyle name="60% - Accent2 57" xfId="1854"/>
    <cellStyle name="60% - Accent2 58" xfId="1855"/>
    <cellStyle name="60% - Accent2 59" xfId="1856"/>
    <cellStyle name="60% - Accent2 6" xfId="1857"/>
    <cellStyle name="60% - Accent2 60" xfId="1858"/>
    <cellStyle name="60% - Accent2 61" xfId="1859"/>
    <cellStyle name="60% - Accent2 62" xfId="1860"/>
    <cellStyle name="60% - Accent2 63" xfId="1861"/>
    <cellStyle name="60% - Accent2 64" xfId="1862"/>
    <cellStyle name="60% - Accent2 65" xfId="1863"/>
    <cellStyle name="60% - Accent2 66" xfId="1864"/>
    <cellStyle name="60% - Accent2 67" xfId="1865"/>
    <cellStyle name="60% - Accent2 68" xfId="1866"/>
    <cellStyle name="60% - Accent2 69" xfId="1867"/>
    <cellStyle name="60% - Accent2 7" xfId="1868"/>
    <cellStyle name="60% - Accent2 70" xfId="1869"/>
    <cellStyle name="60% - Accent2 71" xfId="1870"/>
    <cellStyle name="60% - Accent2 72" xfId="1871"/>
    <cellStyle name="60% - Accent2 8" xfId="1872"/>
    <cellStyle name="60% - Accent2 9" xfId="1873"/>
    <cellStyle name="60% - Accent3 10" xfId="1874"/>
    <cellStyle name="60% - Accent3 11" xfId="1875"/>
    <cellStyle name="60% - Accent3 12" xfId="1876"/>
    <cellStyle name="60% - Accent3 13" xfId="1877"/>
    <cellStyle name="60% - Accent3 14" xfId="1878"/>
    <cellStyle name="60% - Accent3 15" xfId="1879"/>
    <cellStyle name="60% - Accent3 16" xfId="1880"/>
    <cellStyle name="60% - Accent3 17" xfId="1881"/>
    <cellStyle name="60% - Accent3 18" xfId="1882"/>
    <cellStyle name="60% - Accent3 19" xfId="1883"/>
    <cellStyle name="60% - Accent3 2" xfId="1884"/>
    <cellStyle name="60% - Accent3 20" xfId="1885"/>
    <cellStyle name="60% - Accent3 21" xfId="1886"/>
    <cellStyle name="60% - Accent3 22" xfId="1887"/>
    <cellStyle name="60% - Accent3 23" xfId="1888"/>
    <cellStyle name="60% - Accent3 24" xfId="1889"/>
    <cellStyle name="60% - Accent3 25" xfId="1890"/>
    <cellStyle name="60% - Accent3 26" xfId="1891"/>
    <cellStyle name="60% - Accent3 27" xfId="1892"/>
    <cellStyle name="60% - Accent3 28" xfId="1893"/>
    <cellStyle name="60% - Accent3 29" xfId="1894"/>
    <cellStyle name="60% - Accent3 3" xfId="1895"/>
    <cellStyle name="60% - Accent3 30" xfId="1896"/>
    <cellStyle name="60% - Accent3 31" xfId="1897"/>
    <cellStyle name="60% - Accent3 32" xfId="1898"/>
    <cellStyle name="60% - Accent3 33" xfId="1899"/>
    <cellStyle name="60% - Accent3 34" xfId="1900"/>
    <cellStyle name="60% - Accent3 35" xfId="1901"/>
    <cellStyle name="60% - Accent3 36" xfId="1902"/>
    <cellStyle name="60% - Accent3 37" xfId="1903"/>
    <cellStyle name="60% - Accent3 38" xfId="1904"/>
    <cellStyle name="60% - Accent3 39" xfId="1905"/>
    <cellStyle name="60% - Accent3 4" xfId="1906"/>
    <cellStyle name="60% - Accent3 40" xfId="1907"/>
    <cellStyle name="60% - Accent3 41" xfId="1908"/>
    <cellStyle name="60% - Accent3 42" xfId="1909"/>
    <cellStyle name="60% - Accent3 43" xfId="1910"/>
    <cellStyle name="60% - Accent3 44" xfId="1911"/>
    <cellStyle name="60% - Accent3 45" xfId="1912"/>
    <cellStyle name="60% - Accent3 46" xfId="1913"/>
    <cellStyle name="60% - Accent3 47" xfId="1914"/>
    <cellStyle name="60% - Accent3 48" xfId="1915"/>
    <cellStyle name="60% - Accent3 49" xfId="1916"/>
    <cellStyle name="60% - Accent3 5" xfId="1917"/>
    <cellStyle name="60% - Accent3 50" xfId="1918"/>
    <cellStyle name="60% - Accent3 51" xfId="1919"/>
    <cellStyle name="60% - Accent3 52" xfId="1920"/>
    <cellStyle name="60% - Accent3 53" xfId="1921"/>
    <cellStyle name="60% - Accent3 54" xfId="1922"/>
    <cellStyle name="60% - Accent3 55" xfId="1923"/>
    <cellStyle name="60% - Accent3 56" xfId="1924"/>
    <cellStyle name="60% - Accent3 57" xfId="1925"/>
    <cellStyle name="60% - Accent3 58" xfId="1926"/>
    <cellStyle name="60% - Accent3 59" xfId="1927"/>
    <cellStyle name="60% - Accent3 6" xfId="1928"/>
    <cellStyle name="60% - Accent3 60" xfId="1929"/>
    <cellStyle name="60% - Accent3 61" xfId="1930"/>
    <cellStyle name="60% - Accent3 62" xfId="1931"/>
    <cellStyle name="60% - Accent3 63" xfId="1932"/>
    <cellStyle name="60% - Accent3 64" xfId="1933"/>
    <cellStyle name="60% - Accent3 65" xfId="1934"/>
    <cellStyle name="60% - Accent3 66" xfId="1935"/>
    <cellStyle name="60% - Accent3 67" xfId="1936"/>
    <cellStyle name="60% - Accent3 68" xfId="1937"/>
    <cellStyle name="60% - Accent3 69" xfId="1938"/>
    <cellStyle name="60% - Accent3 7" xfId="1939"/>
    <cellStyle name="60% - Accent3 70" xfId="1940"/>
    <cellStyle name="60% - Accent3 71" xfId="1941"/>
    <cellStyle name="60% - Accent3 72" xfId="1942"/>
    <cellStyle name="60% - Accent3 8" xfId="1943"/>
    <cellStyle name="60% - Accent3 9" xfId="1944"/>
    <cellStyle name="60% - Accent4 10" xfId="1945"/>
    <cellStyle name="60% - Accent4 11" xfId="1946"/>
    <cellStyle name="60% - Accent4 12" xfId="1947"/>
    <cellStyle name="60% - Accent4 13" xfId="1948"/>
    <cellStyle name="60% - Accent4 14" xfId="1949"/>
    <cellStyle name="60% - Accent4 15" xfId="1950"/>
    <cellStyle name="60% - Accent4 16" xfId="1951"/>
    <cellStyle name="60% - Accent4 17" xfId="1952"/>
    <cellStyle name="60% - Accent4 18" xfId="1953"/>
    <cellStyle name="60% - Accent4 19" xfId="1954"/>
    <cellStyle name="60% - Accent4 2" xfId="1955"/>
    <cellStyle name="60% - Accent4 20" xfId="1956"/>
    <cellStyle name="60% - Accent4 21" xfId="1957"/>
    <cellStyle name="60% - Accent4 22" xfId="1958"/>
    <cellStyle name="60% - Accent4 23" xfId="1959"/>
    <cellStyle name="60% - Accent4 24" xfId="1960"/>
    <cellStyle name="60% - Accent4 25" xfId="1961"/>
    <cellStyle name="60% - Accent4 26" xfId="1962"/>
    <cellStyle name="60% - Accent4 27" xfId="1963"/>
    <cellStyle name="60% - Accent4 28" xfId="1964"/>
    <cellStyle name="60% - Accent4 29" xfId="1965"/>
    <cellStyle name="60% - Accent4 3" xfId="1966"/>
    <cellStyle name="60% - Accent4 30" xfId="1967"/>
    <cellStyle name="60% - Accent4 31" xfId="1968"/>
    <cellStyle name="60% - Accent4 32" xfId="1969"/>
    <cellStyle name="60% - Accent4 33" xfId="1970"/>
    <cellStyle name="60% - Accent4 34" xfId="1971"/>
    <cellStyle name="60% - Accent4 35" xfId="1972"/>
    <cellStyle name="60% - Accent4 36" xfId="1973"/>
    <cellStyle name="60% - Accent4 37" xfId="1974"/>
    <cellStyle name="60% - Accent4 38" xfId="1975"/>
    <cellStyle name="60% - Accent4 39" xfId="1976"/>
    <cellStyle name="60% - Accent4 4" xfId="1977"/>
    <cellStyle name="60% - Accent4 40" xfId="1978"/>
    <cellStyle name="60% - Accent4 41" xfId="1979"/>
    <cellStyle name="60% - Accent4 42" xfId="1980"/>
    <cellStyle name="60% - Accent4 43" xfId="1981"/>
    <cellStyle name="60% - Accent4 44" xfId="1982"/>
    <cellStyle name="60% - Accent4 45" xfId="1983"/>
    <cellStyle name="60% - Accent4 46" xfId="1984"/>
    <cellStyle name="60% - Accent4 47" xfId="1985"/>
    <cellStyle name="60% - Accent4 48" xfId="1986"/>
    <cellStyle name="60% - Accent4 49" xfId="1987"/>
    <cellStyle name="60% - Accent4 5" xfId="1988"/>
    <cellStyle name="60% - Accent4 50" xfId="1989"/>
    <cellStyle name="60% - Accent4 51" xfId="1990"/>
    <cellStyle name="60% - Accent4 52" xfId="1991"/>
    <cellStyle name="60% - Accent4 53" xfId="1992"/>
    <cellStyle name="60% - Accent4 54" xfId="1993"/>
    <cellStyle name="60% - Accent4 55" xfId="1994"/>
    <cellStyle name="60% - Accent4 56" xfId="1995"/>
    <cellStyle name="60% - Accent4 57" xfId="1996"/>
    <cellStyle name="60% - Accent4 58" xfId="1997"/>
    <cellStyle name="60% - Accent4 59" xfId="1998"/>
    <cellStyle name="60% - Accent4 6" xfId="1999"/>
    <cellStyle name="60% - Accent4 60" xfId="2000"/>
    <cellStyle name="60% - Accent4 61" xfId="2001"/>
    <cellStyle name="60% - Accent4 62" xfId="2002"/>
    <cellStyle name="60% - Accent4 63" xfId="2003"/>
    <cellStyle name="60% - Accent4 64" xfId="2004"/>
    <cellStyle name="60% - Accent4 65" xfId="2005"/>
    <cellStyle name="60% - Accent4 66" xfId="2006"/>
    <cellStyle name="60% - Accent4 67" xfId="2007"/>
    <cellStyle name="60% - Accent4 68" xfId="2008"/>
    <cellStyle name="60% - Accent4 69" xfId="2009"/>
    <cellStyle name="60% - Accent4 7" xfId="2010"/>
    <cellStyle name="60% - Accent4 70" xfId="2011"/>
    <cellStyle name="60% - Accent4 71" xfId="2012"/>
    <cellStyle name="60% - Accent4 72" xfId="2013"/>
    <cellStyle name="60% - Accent4 8" xfId="2014"/>
    <cellStyle name="60% - Accent4 9" xfId="2015"/>
    <cellStyle name="60% - Accent5 10" xfId="2016"/>
    <cellStyle name="60% - Accent5 11" xfId="2017"/>
    <cellStyle name="60% - Accent5 12" xfId="2018"/>
    <cellStyle name="60% - Accent5 13" xfId="2019"/>
    <cellStyle name="60% - Accent5 14" xfId="2020"/>
    <cellStyle name="60% - Accent5 15" xfId="2021"/>
    <cellStyle name="60% - Accent5 16" xfId="2022"/>
    <cellStyle name="60% - Accent5 17" xfId="2023"/>
    <cellStyle name="60% - Accent5 18" xfId="2024"/>
    <cellStyle name="60% - Accent5 19" xfId="2025"/>
    <cellStyle name="60% - Accent5 2" xfId="2026"/>
    <cellStyle name="60% - Accent5 20" xfId="2027"/>
    <cellStyle name="60% - Accent5 21" xfId="2028"/>
    <cellStyle name="60% - Accent5 22" xfId="2029"/>
    <cellStyle name="60% - Accent5 23" xfId="2030"/>
    <cellStyle name="60% - Accent5 24" xfId="2031"/>
    <cellStyle name="60% - Accent5 25" xfId="2032"/>
    <cellStyle name="60% - Accent5 26" xfId="2033"/>
    <cellStyle name="60% - Accent5 27" xfId="2034"/>
    <cellStyle name="60% - Accent5 28" xfId="2035"/>
    <cellStyle name="60% - Accent5 29" xfId="2036"/>
    <cellStyle name="60% - Accent5 3" xfId="2037"/>
    <cellStyle name="60% - Accent5 30" xfId="2038"/>
    <cellStyle name="60% - Accent5 31" xfId="2039"/>
    <cellStyle name="60% - Accent5 32" xfId="2040"/>
    <cellStyle name="60% - Accent5 33" xfId="2041"/>
    <cellStyle name="60% - Accent5 34" xfId="2042"/>
    <cellStyle name="60% - Accent5 35" xfId="2043"/>
    <cellStyle name="60% - Accent5 36" xfId="2044"/>
    <cellStyle name="60% - Accent5 37" xfId="2045"/>
    <cellStyle name="60% - Accent5 38" xfId="2046"/>
    <cellStyle name="60% - Accent5 39" xfId="2047"/>
    <cellStyle name="60% - Accent5 4" xfId="2048"/>
    <cellStyle name="60% - Accent5 40" xfId="2049"/>
    <cellStyle name="60% - Accent5 41" xfId="2050"/>
    <cellStyle name="60% - Accent5 42" xfId="2051"/>
    <cellStyle name="60% - Accent5 43" xfId="2052"/>
    <cellStyle name="60% - Accent5 44" xfId="2053"/>
    <cellStyle name="60% - Accent5 45" xfId="2054"/>
    <cellStyle name="60% - Accent5 46" xfId="2055"/>
    <cellStyle name="60% - Accent5 47" xfId="2056"/>
    <cellStyle name="60% - Accent5 48" xfId="2057"/>
    <cellStyle name="60% - Accent5 49" xfId="2058"/>
    <cellStyle name="60% - Accent5 5" xfId="2059"/>
    <cellStyle name="60% - Accent5 50" xfId="2060"/>
    <cellStyle name="60% - Accent5 51" xfId="2061"/>
    <cellStyle name="60% - Accent5 52" xfId="2062"/>
    <cellStyle name="60% - Accent5 53" xfId="2063"/>
    <cellStyle name="60% - Accent5 54" xfId="2064"/>
    <cellStyle name="60% - Accent5 55" xfId="2065"/>
    <cellStyle name="60% - Accent5 56" xfId="2066"/>
    <cellStyle name="60% - Accent5 57" xfId="2067"/>
    <cellStyle name="60% - Accent5 58" xfId="2068"/>
    <cellStyle name="60% - Accent5 59" xfId="2069"/>
    <cellStyle name="60% - Accent5 6" xfId="2070"/>
    <cellStyle name="60% - Accent5 60" xfId="2071"/>
    <cellStyle name="60% - Accent5 61" xfId="2072"/>
    <cellStyle name="60% - Accent5 62" xfId="2073"/>
    <cellStyle name="60% - Accent5 63" xfId="2074"/>
    <cellStyle name="60% - Accent5 64" xfId="2075"/>
    <cellStyle name="60% - Accent5 65" xfId="2076"/>
    <cellStyle name="60% - Accent5 66" xfId="2077"/>
    <cellStyle name="60% - Accent5 67" xfId="2078"/>
    <cellStyle name="60% - Accent5 68" xfId="2079"/>
    <cellStyle name="60% - Accent5 69" xfId="2080"/>
    <cellStyle name="60% - Accent5 7" xfId="2081"/>
    <cellStyle name="60% - Accent5 70" xfId="2082"/>
    <cellStyle name="60% - Accent5 71" xfId="2083"/>
    <cellStyle name="60% - Accent5 72" xfId="2084"/>
    <cellStyle name="60% - Accent5 8" xfId="2085"/>
    <cellStyle name="60% - Accent5 9" xfId="2086"/>
    <cellStyle name="60% - Accent6 10" xfId="2087"/>
    <cellStyle name="60% - Accent6 11" xfId="2088"/>
    <cellStyle name="60% - Accent6 12" xfId="2089"/>
    <cellStyle name="60% - Accent6 13" xfId="2090"/>
    <cellStyle name="60% - Accent6 14" xfId="2091"/>
    <cellStyle name="60% - Accent6 15" xfId="2092"/>
    <cellStyle name="60% - Accent6 16" xfId="2093"/>
    <cellStyle name="60% - Accent6 17" xfId="2094"/>
    <cellStyle name="60% - Accent6 18" xfId="2095"/>
    <cellStyle name="60% - Accent6 19" xfId="2096"/>
    <cellStyle name="60% - Accent6 2" xfId="2097"/>
    <cellStyle name="60% - Accent6 20" xfId="2098"/>
    <cellStyle name="60% - Accent6 21" xfId="2099"/>
    <cellStyle name="60% - Accent6 22" xfId="2100"/>
    <cellStyle name="60% - Accent6 23" xfId="2101"/>
    <cellStyle name="60% - Accent6 24" xfId="2102"/>
    <cellStyle name="60% - Accent6 25" xfId="2103"/>
    <cellStyle name="60% - Accent6 26" xfId="2104"/>
    <cellStyle name="60% - Accent6 27" xfId="2105"/>
    <cellStyle name="60% - Accent6 28" xfId="2106"/>
    <cellStyle name="60% - Accent6 29" xfId="2107"/>
    <cellStyle name="60% - Accent6 3" xfId="2108"/>
    <cellStyle name="60% - Accent6 30" xfId="2109"/>
    <cellStyle name="60% - Accent6 31" xfId="2110"/>
    <cellStyle name="60% - Accent6 32" xfId="2111"/>
    <cellStyle name="60% - Accent6 33" xfId="2112"/>
    <cellStyle name="60% - Accent6 34" xfId="2113"/>
    <cellStyle name="60% - Accent6 35" xfId="2114"/>
    <cellStyle name="60% - Accent6 36" xfId="2115"/>
    <cellStyle name="60% - Accent6 37" xfId="2116"/>
    <cellStyle name="60% - Accent6 38" xfId="2117"/>
    <cellStyle name="60% - Accent6 39" xfId="2118"/>
    <cellStyle name="60% - Accent6 4" xfId="2119"/>
    <cellStyle name="60% - Accent6 40" xfId="2120"/>
    <cellStyle name="60% - Accent6 41" xfId="2121"/>
    <cellStyle name="60% - Accent6 42" xfId="2122"/>
    <cellStyle name="60% - Accent6 43" xfId="2123"/>
    <cellStyle name="60% - Accent6 44" xfId="2124"/>
    <cellStyle name="60% - Accent6 45" xfId="2125"/>
    <cellStyle name="60% - Accent6 46" xfId="2126"/>
    <cellStyle name="60% - Accent6 47" xfId="2127"/>
    <cellStyle name="60% - Accent6 48" xfId="2128"/>
    <cellStyle name="60% - Accent6 49" xfId="2129"/>
    <cellStyle name="60% - Accent6 5" xfId="2130"/>
    <cellStyle name="60% - Accent6 50" xfId="2131"/>
    <cellStyle name="60% - Accent6 51" xfId="2132"/>
    <cellStyle name="60% - Accent6 52" xfId="2133"/>
    <cellStyle name="60% - Accent6 53" xfId="2134"/>
    <cellStyle name="60% - Accent6 54" xfId="2135"/>
    <cellStyle name="60% - Accent6 55" xfId="2136"/>
    <cellStyle name="60% - Accent6 56" xfId="2137"/>
    <cellStyle name="60% - Accent6 57" xfId="2138"/>
    <cellStyle name="60% - Accent6 58" xfId="2139"/>
    <cellStyle name="60% - Accent6 59" xfId="2140"/>
    <cellStyle name="60% - Accent6 6" xfId="2141"/>
    <cellStyle name="60% - Accent6 60" xfId="2142"/>
    <cellStyle name="60% - Accent6 61" xfId="2143"/>
    <cellStyle name="60% - Accent6 62" xfId="2144"/>
    <cellStyle name="60% - Accent6 63" xfId="2145"/>
    <cellStyle name="60% - Accent6 64" xfId="2146"/>
    <cellStyle name="60% - Accent6 65" xfId="2147"/>
    <cellStyle name="60% - Accent6 66" xfId="2148"/>
    <cellStyle name="60% - Accent6 67" xfId="2149"/>
    <cellStyle name="60% - Accent6 68" xfId="2150"/>
    <cellStyle name="60% - Accent6 69" xfId="2151"/>
    <cellStyle name="60% - Accent6 7" xfId="2152"/>
    <cellStyle name="60% - Accent6 70" xfId="2153"/>
    <cellStyle name="60% - Accent6 71" xfId="2154"/>
    <cellStyle name="60% - Accent6 72" xfId="2155"/>
    <cellStyle name="60% - Accent6 8" xfId="2156"/>
    <cellStyle name="60% - Accent6 9" xfId="2157"/>
    <cellStyle name="Accent1 10" xfId="2158"/>
    <cellStyle name="Accent1 11" xfId="2159"/>
    <cellStyle name="Accent1 12" xfId="2160"/>
    <cellStyle name="Accent1 13" xfId="2161"/>
    <cellStyle name="Accent1 14" xfId="2162"/>
    <cellStyle name="Accent1 15" xfId="2163"/>
    <cellStyle name="Accent1 16" xfId="2164"/>
    <cellStyle name="Accent1 17" xfId="2165"/>
    <cellStyle name="Accent1 18" xfId="2166"/>
    <cellStyle name="Accent1 19" xfId="2167"/>
    <cellStyle name="Accent1 2" xfId="2168"/>
    <cellStyle name="Accent1 20" xfId="2169"/>
    <cellStyle name="Accent1 21" xfId="2170"/>
    <cellStyle name="Accent1 22" xfId="2171"/>
    <cellStyle name="Accent1 23" xfId="2172"/>
    <cellStyle name="Accent1 24" xfId="2173"/>
    <cellStyle name="Accent1 25" xfId="2174"/>
    <cellStyle name="Accent1 26" xfId="2175"/>
    <cellStyle name="Accent1 27" xfId="2176"/>
    <cellStyle name="Accent1 28" xfId="2177"/>
    <cellStyle name="Accent1 29" xfId="2178"/>
    <cellStyle name="Accent1 3" xfId="2179"/>
    <cellStyle name="Accent1 30" xfId="2180"/>
    <cellStyle name="Accent1 31" xfId="2181"/>
    <cellStyle name="Accent1 32" xfId="2182"/>
    <cellStyle name="Accent1 33" xfId="2183"/>
    <cellStyle name="Accent1 34" xfId="2184"/>
    <cellStyle name="Accent1 35" xfId="2185"/>
    <cellStyle name="Accent1 36" xfId="2186"/>
    <cellStyle name="Accent1 37" xfId="2187"/>
    <cellStyle name="Accent1 38" xfId="2188"/>
    <cellStyle name="Accent1 39" xfId="2189"/>
    <cellStyle name="Accent1 4" xfId="2190"/>
    <cellStyle name="Accent1 40" xfId="2191"/>
    <cellStyle name="Accent1 41" xfId="2192"/>
    <cellStyle name="Accent1 42" xfId="2193"/>
    <cellStyle name="Accent1 43" xfId="2194"/>
    <cellStyle name="Accent1 44" xfId="2195"/>
    <cellStyle name="Accent1 45" xfId="2196"/>
    <cellStyle name="Accent1 46" xfId="2197"/>
    <cellStyle name="Accent1 47" xfId="2198"/>
    <cellStyle name="Accent1 48" xfId="2199"/>
    <cellStyle name="Accent1 49" xfId="2200"/>
    <cellStyle name="Accent1 5" xfId="2201"/>
    <cellStyle name="Accent1 50" xfId="2202"/>
    <cellStyle name="Accent1 51" xfId="2203"/>
    <cellStyle name="Accent1 52" xfId="2204"/>
    <cellStyle name="Accent1 53" xfId="2205"/>
    <cellStyle name="Accent1 54" xfId="2206"/>
    <cellStyle name="Accent1 55" xfId="2207"/>
    <cellStyle name="Accent1 56" xfId="2208"/>
    <cellStyle name="Accent1 57" xfId="2209"/>
    <cellStyle name="Accent1 58" xfId="2210"/>
    <cellStyle name="Accent1 59" xfId="2211"/>
    <cellStyle name="Accent1 6" xfId="2212"/>
    <cellStyle name="Accent1 60" xfId="2213"/>
    <cellStyle name="Accent1 61" xfId="2214"/>
    <cellStyle name="Accent1 62" xfId="2215"/>
    <cellStyle name="Accent1 63" xfId="2216"/>
    <cellStyle name="Accent1 64" xfId="2217"/>
    <cellStyle name="Accent1 65" xfId="2218"/>
    <cellStyle name="Accent1 66" xfId="2219"/>
    <cellStyle name="Accent1 67" xfId="2220"/>
    <cellStyle name="Accent1 68" xfId="2221"/>
    <cellStyle name="Accent1 69" xfId="2222"/>
    <cellStyle name="Accent1 7" xfId="2223"/>
    <cellStyle name="Accent1 70" xfId="2224"/>
    <cellStyle name="Accent1 71" xfId="2225"/>
    <cellStyle name="Accent1 72" xfId="2226"/>
    <cellStyle name="Accent1 8" xfId="2227"/>
    <cellStyle name="Accent1 9" xfId="2228"/>
    <cellStyle name="Accent2 10" xfId="2229"/>
    <cellStyle name="Accent2 11" xfId="2230"/>
    <cellStyle name="Accent2 12" xfId="2231"/>
    <cellStyle name="Accent2 13" xfId="2232"/>
    <cellStyle name="Accent2 14" xfId="2233"/>
    <cellStyle name="Accent2 15" xfId="2234"/>
    <cellStyle name="Accent2 16" xfId="2235"/>
    <cellStyle name="Accent2 17" xfId="2236"/>
    <cellStyle name="Accent2 18" xfId="2237"/>
    <cellStyle name="Accent2 19" xfId="2238"/>
    <cellStyle name="Accent2 2" xfId="2239"/>
    <cellStyle name="Accent2 20" xfId="2240"/>
    <cellStyle name="Accent2 21" xfId="2241"/>
    <cellStyle name="Accent2 22" xfId="2242"/>
    <cellStyle name="Accent2 23" xfId="2243"/>
    <cellStyle name="Accent2 24" xfId="2244"/>
    <cellStyle name="Accent2 25" xfId="2245"/>
    <cellStyle name="Accent2 26" xfId="2246"/>
    <cellStyle name="Accent2 27" xfId="2247"/>
    <cellStyle name="Accent2 28" xfId="2248"/>
    <cellStyle name="Accent2 29" xfId="2249"/>
    <cellStyle name="Accent2 3" xfId="2250"/>
    <cellStyle name="Accent2 30" xfId="2251"/>
    <cellStyle name="Accent2 31" xfId="2252"/>
    <cellStyle name="Accent2 32" xfId="2253"/>
    <cellStyle name="Accent2 33" xfId="2254"/>
    <cellStyle name="Accent2 34" xfId="2255"/>
    <cellStyle name="Accent2 35" xfId="2256"/>
    <cellStyle name="Accent2 36" xfId="2257"/>
    <cellStyle name="Accent2 37" xfId="2258"/>
    <cellStyle name="Accent2 38" xfId="2259"/>
    <cellStyle name="Accent2 39" xfId="2260"/>
    <cellStyle name="Accent2 4" xfId="2261"/>
    <cellStyle name="Accent2 40" xfId="2262"/>
    <cellStyle name="Accent2 41" xfId="2263"/>
    <cellStyle name="Accent2 42" xfId="2264"/>
    <cellStyle name="Accent2 43" xfId="2265"/>
    <cellStyle name="Accent2 44" xfId="2266"/>
    <cellStyle name="Accent2 45" xfId="2267"/>
    <cellStyle name="Accent2 46" xfId="2268"/>
    <cellStyle name="Accent2 47" xfId="2269"/>
    <cellStyle name="Accent2 48" xfId="2270"/>
    <cellStyle name="Accent2 49" xfId="2271"/>
    <cellStyle name="Accent2 5" xfId="2272"/>
    <cellStyle name="Accent2 50" xfId="2273"/>
    <cellStyle name="Accent2 51" xfId="2274"/>
    <cellStyle name="Accent2 52" xfId="2275"/>
    <cellStyle name="Accent2 53" xfId="2276"/>
    <cellStyle name="Accent2 54" xfId="2277"/>
    <cellStyle name="Accent2 55" xfId="2278"/>
    <cellStyle name="Accent2 56" xfId="2279"/>
    <cellStyle name="Accent2 57" xfId="2280"/>
    <cellStyle name="Accent2 58" xfId="2281"/>
    <cellStyle name="Accent2 59" xfId="2282"/>
    <cellStyle name="Accent2 6" xfId="2283"/>
    <cellStyle name="Accent2 60" xfId="2284"/>
    <cellStyle name="Accent2 61" xfId="2285"/>
    <cellStyle name="Accent2 62" xfId="2286"/>
    <cellStyle name="Accent2 63" xfId="2287"/>
    <cellStyle name="Accent2 64" xfId="2288"/>
    <cellStyle name="Accent2 65" xfId="2289"/>
    <cellStyle name="Accent2 66" xfId="2290"/>
    <cellStyle name="Accent2 67" xfId="2291"/>
    <cellStyle name="Accent2 68" xfId="2292"/>
    <cellStyle name="Accent2 69" xfId="2293"/>
    <cellStyle name="Accent2 7" xfId="2294"/>
    <cellStyle name="Accent2 70" xfId="2295"/>
    <cellStyle name="Accent2 71" xfId="2296"/>
    <cellStyle name="Accent2 72" xfId="2297"/>
    <cellStyle name="Accent2 8" xfId="2298"/>
    <cellStyle name="Accent2 9" xfId="2299"/>
    <cellStyle name="Accent3 10" xfId="2300"/>
    <cellStyle name="Accent3 11" xfId="2301"/>
    <cellStyle name="Accent3 12" xfId="2302"/>
    <cellStyle name="Accent3 13" xfId="2303"/>
    <cellStyle name="Accent3 14" xfId="2304"/>
    <cellStyle name="Accent3 15" xfId="2305"/>
    <cellStyle name="Accent3 16" xfId="2306"/>
    <cellStyle name="Accent3 17" xfId="2307"/>
    <cellStyle name="Accent3 18" xfId="2308"/>
    <cellStyle name="Accent3 19" xfId="2309"/>
    <cellStyle name="Accent3 2" xfId="2310"/>
    <cellStyle name="Accent3 20" xfId="2311"/>
    <cellStyle name="Accent3 21" xfId="2312"/>
    <cellStyle name="Accent3 22" xfId="2313"/>
    <cellStyle name="Accent3 23" xfId="2314"/>
    <cellStyle name="Accent3 24" xfId="2315"/>
    <cellStyle name="Accent3 25" xfId="2316"/>
    <cellStyle name="Accent3 26" xfId="2317"/>
    <cellStyle name="Accent3 27" xfId="2318"/>
    <cellStyle name="Accent3 28" xfId="2319"/>
    <cellStyle name="Accent3 29" xfId="2320"/>
    <cellStyle name="Accent3 3" xfId="2321"/>
    <cellStyle name="Accent3 30" xfId="2322"/>
    <cellStyle name="Accent3 31" xfId="2323"/>
    <cellStyle name="Accent3 32" xfId="2324"/>
    <cellStyle name="Accent3 33" xfId="2325"/>
    <cellStyle name="Accent3 34" xfId="2326"/>
    <cellStyle name="Accent3 35" xfId="2327"/>
    <cellStyle name="Accent3 36" xfId="2328"/>
    <cellStyle name="Accent3 37" xfId="2329"/>
    <cellStyle name="Accent3 38" xfId="2330"/>
    <cellStyle name="Accent3 39" xfId="2331"/>
    <cellStyle name="Accent3 4" xfId="2332"/>
    <cellStyle name="Accent3 40" xfId="2333"/>
    <cellStyle name="Accent3 41" xfId="2334"/>
    <cellStyle name="Accent3 42" xfId="2335"/>
    <cellStyle name="Accent3 43" xfId="2336"/>
    <cellStyle name="Accent3 44" xfId="2337"/>
    <cellStyle name="Accent3 45" xfId="2338"/>
    <cellStyle name="Accent3 46" xfId="2339"/>
    <cellStyle name="Accent3 47" xfId="2340"/>
    <cellStyle name="Accent3 48" xfId="2341"/>
    <cellStyle name="Accent3 49" xfId="2342"/>
    <cellStyle name="Accent3 5" xfId="2343"/>
    <cellStyle name="Accent3 50" xfId="2344"/>
    <cellStyle name="Accent3 51" xfId="2345"/>
    <cellStyle name="Accent3 52" xfId="2346"/>
    <cellStyle name="Accent3 53" xfId="2347"/>
    <cellStyle name="Accent3 54" xfId="2348"/>
    <cellStyle name="Accent3 55" xfId="2349"/>
    <cellStyle name="Accent3 56" xfId="2350"/>
    <cellStyle name="Accent3 57" xfId="2351"/>
    <cellStyle name="Accent3 58" xfId="2352"/>
    <cellStyle name="Accent3 59" xfId="2353"/>
    <cellStyle name="Accent3 6" xfId="2354"/>
    <cellStyle name="Accent3 60" xfId="2355"/>
    <cellStyle name="Accent3 61" xfId="2356"/>
    <cellStyle name="Accent3 62" xfId="2357"/>
    <cellStyle name="Accent3 63" xfId="2358"/>
    <cellStyle name="Accent3 64" xfId="2359"/>
    <cellStyle name="Accent3 65" xfId="2360"/>
    <cellStyle name="Accent3 66" xfId="2361"/>
    <cellStyle name="Accent3 67" xfId="2362"/>
    <cellStyle name="Accent3 68" xfId="2363"/>
    <cellStyle name="Accent3 69" xfId="2364"/>
    <cellStyle name="Accent3 7" xfId="2365"/>
    <cellStyle name="Accent3 70" xfId="2366"/>
    <cellStyle name="Accent3 71" xfId="2367"/>
    <cellStyle name="Accent3 72" xfId="2368"/>
    <cellStyle name="Accent3 8" xfId="2369"/>
    <cellStyle name="Accent3 9" xfId="2370"/>
    <cellStyle name="Accent4 10" xfId="2371"/>
    <cellStyle name="Accent4 11" xfId="2372"/>
    <cellStyle name="Accent4 12" xfId="2373"/>
    <cellStyle name="Accent4 13" xfId="2374"/>
    <cellStyle name="Accent4 14" xfId="2375"/>
    <cellStyle name="Accent4 15" xfId="2376"/>
    <cellStyle name="Accent4 16" xfId="2377"/>
    <cellStyle name="Accent4 17" xfId="2378"/>
    <cellStyle name="Accent4 18" xfId="2379"/>
    <cellStyle name="Accent4 19" xfId="2380"/>
    <cellStyle name="Accent4 2" xfId="2381"/>
    <cellStyle name="Accent4 20" xfId="2382"/>
    <cellStyle name="Accent4 21" xfId="2383"/>
    <cellStyle name="Accent4 22" xfId="2384"/>
    <cellStyle name="Accent4 23" xfId="2385"/>
    <cellStyle name="Accent4 24" xfId="2386"/>
    <cellStyle name="Accent4 25" xfId="2387"/>
    <cellStyle name="Accent4 26" xfId="2388"/>
    <cellStyle name="Accent4 27" xfId="2389"/>
    <cellStyle name="Accent4 28" xfId="2390"/>
    <cellStyle name="Accent4 29" xfId="2391"/>
    <cellStyle name="Accent4 3" xfId="2392"/>
    <cellStyle name="Accent4 30" xfId="2393"/>
    <cellStyle name="Accent4 31" xfId="2394"/>
    <cellStyle name="Accent4 32" xfId="2395"/>
    <cellStyle name="Accent4 33" xfId="2396"/>
    <cellStyle name="Accent4 34" xfId="2397"/>
    <cellStyle name="Accent4 35" xfId="2398"/>
    <cellStyle name="Accent4 36" xfId="2399"/>
    <cellStyle name="Accent4 37" xfId="2400"/>
    <cellStyle name="Accent4 38" xfId="2401"/>
    <cellStyle name="Accent4 39" xfId="2402"/>
    <cellStyle name="Accent4 4" xfId="2403"/>
    <cellStyle name="Accent4 40" xfId="2404"/>
    <cellStyle name="Accent4 41" xfId="2405"/>
    <cellStyle name="Accent4 42" xfId="2406"/>
    <cellStyle name="Accent4 43" xfId="2407"/>
    <cellStyle name="Accent4 44" xfId="2408"/>
    <cellStyle name="Accent4 45" xfId="2409"/>
    <cellStyle name="Accent4 46" xfId="2410"/>
    <cellStyle name="Accent4 47" xfId="2411"/>
    <cellStyle name="Accent4 48" xfId="2412"/>
    <cellStyle name="Accent4 49" xfId="2413"/>
    <cellStyle name="Accent4 5" xfId="2414"/>
    <cellStyle name="Accent4 50" xfId="2415"/>
    <cellStyle name="Accent4 51" xfId="2416"/>
    <cellStyle name="Accent4 52" xfId="2417"/>
    <cellStyle name="Accent4 53" xfId="2418"/>
    <cellStyle name="Accent4 54" xfId="2419"/>
    <cellStyle name="Accent4 55" xfId="2420"/>
    <cellStyle name="Accent4 56" xfId="2421"/>
    <cellStyle name="Accent4 57" xfId="2422"/>
    <cellStyle name="Accent4 58" xfId="2423"/>
    <cellStyle name="Accent4 59" xfId="2424"/>
    <cellStyle name="Accent4 6" xfId="2425"/>
    <cellStyle name="Accent4 60" xfId="2426"/>
    <cellStyle name="Accent4 61" xfId="2427"/>
    <cellStyle name="Accent4 62" xfId="2428"/>
    <cellStyle name="Accent4 63" xfId="2429"/>
    <cellStyle name="Accent4 64" xfId="2430"/>
    <cellStyle name="Accent4 65" xfId="2431"/>
    <cellStyle name="Accent4 66" xfId="2432"/>
    <cellStyle name="Accent4 67" xfId="2433"/>
    <cellStyle name="Accent4 68" xfId="2434"/>
    <cellStyle name="Accent4 69" xfId="2435"/>
    <cellStyle name="Accent4 7" xfId="2436"/>
    <cellStyle name="Accent4 70" xfId="2437"/>
    <cellStyle name="Accent4 71" xfId="2438"/>
    <cellStyle name="Accent4 72" xfId="2439"/>
    <cellStyle name="Accent4 8" xfId="2440"/>
    <cellStyle name="Accent4 9" xfId="2441"/>
    <cellStyle name="Accent5 10" xfId="2442"/>
    <cellStyle name="Accent5 11" xfId="2443"/>
    <cellStyle name="Accent5 12" xfId="2444"/>
    <cellStyle name="Accent5 13" xfId="2445"/>
    <cellStyle name="Accent5 14" xfId="2446"/>
    <cellStyle name="Accent5 15" xfId="2447"/>
    <cellStyle name="Accent5 16" xfId="2448"/>
    <cellStyle name="Accent5 17" xfId="2449"/>
    <cellStyle name="Accent5 18" xfId="2450"/>
    <cellStyle name="Accent5 19" xfId="2451"/>
    <cellStyle name="Accent5 2" xfId="2452"/>
    <cellStyle name="Accent5 20" xfId="2453"/>
    <cellStyle name="Accent5 21" xfId="2454"/>
    <cellStyle name="Accent5 22" xfId="2455"/>
    <cellStyle name="Accent5 23" xfId="2456"/>
    <cellStyle name="Accent5 24" xfId="2457"/>
    <cellStyle name="Accent5 25" xfId="2458"/>
    <cellStyle name="Accent5 26" xfId="2459"/>
    <cellStyle name="Accent5 27" xfId="2460"/>
    <cellStyle name="Accent5 28" xfId="2461"/>
    <cellStyle name="Accent5 29" xfId="2462"/>
    <cellStyle name="Accent5 3" xfId="2463"/>
    <cellStyle name="Accent5 30" xfId="2464"/>
    <cellStyle name="Accent5 31" xfId="2465"/>
    <cellStyle name="Accent5 32" xfId="2466"/>
    <cellStyle name="Accent5 33" xfId="2467"/>
    <cellStyle name="Accent5 34" xfId="2468"/>
    <cellStyle name="Accent5 35" xfId="2469"/>
    <cellStyle name="Accent5 36" xfId="2470"/>
    <cellStyle name="Accent5 37" xfId="2471"/>
    <cellStyle name="Accent5 38" xfId="2472"/>
    <cellStyle name="Accent5 39" xfId="2473"/>
    <cellStyle name="Accent5 4" xfId="2474"/>
    <cellStyle name="Accent5 40" xfId="2475"/>
    <cellStyle name="Accent5 41" xfId="2476"/>
    <cellStyle name="Accent5 42" xfId="2477"/>
    <cellStyle name="Accent5 43" xfId="2478"/>
    <cellStyle name="Accent5 44" xfId="2479"/>
    <cellStyle name="Accent5 45" xfId="2480"/>
    <cellStyle name="Accent5 46" xfId="2481"/>
    <cellStyle name="Accent5 47" xfId="2482"/>
    <cellStyle name="Accent5 48" xfId="2483"/>
    <cellStyle name="Accent5 49" xfId="2484"/>
    <cellStyle name="Accent5 5" xfId="2485"/>
    <cellStyle name="Accent5 50" xfId="2486"/>
    <cellStyle name="Accent5 51" xfId="2487"/>
    <cellStyle name="Accent5 52" xfId="2488"/>
    <cellStyle name="Accent5 53" xfId="2489"/>
    <cellStyle name="Accent5 54" xfId="2490"/>
    <cellStyle name="Accent5 55" xfId="2491"/>
    <cellStyle name="Accent5 56" xfId="2492"/>
    <cellStyle name="Accent5 57" xfId="2493"/>
    <cellStyle name="Accent5 58" xfId="2494"/>
    <cellStyle name="Accent5 59" xfId="2495"/>
    <cellStyle name="Accent5 6" xfId="2496"/>
    <cellStyle name="Accent5 60" xfId="2497"/>
    <cellStyle name="Accent5 61" xfId="2498"/>
    <cellStyle name="Accent5 62" xfId="2499"/>
    <cellStyle name="Accent5 63" xfId="2500"/>
    <cellStyle name="Accent5 64" xfId="2501"/>
    <cellStyle name="Accent5 65" xfId="2502"/>
    <cellStyle name="Accent5 66" xfId="2503"/>
    <cellStyle name="Accent5 67" xfId="2504"/>
    <cellStyle name="Accent5 68" xfId="2505"/>
    <cellStyle name="Accent5 69" xfId="2506"/>
    <cellStyle name="Accent5 7" xfId="2507"/>
    <cellStyle name="Accent5 70" xfId="2508"/>
    <cellStyle name="Accent5 71" xfId="2509"/>
    <cellStyle name="Accent5 72" xfId="2510"/>
    <cellStyle name="Accent5 8" xfId="2511"/>
    <cellStyle name="Accent5 9" xfId="2512"/>
    <cellStyle name="Accent6 10" xfId="2513"/>
    <cellStyle name="Accent6 11" xfId="2514"/>
    <cellStyle name="Accent6 12" xfId="2515"/>
    <cellStyle name="Accent6 13" xfId="2516"/>
    <cellStyle name="Accent6 14" xfId="2517"/>
    <cellStyle name="Accent6 15" xfId="2518"/>
    <cellStyle name="Accent6 16" xfId="2519"/>
    <cellStyle name="Accent6 17" xfId="2520"/>
    <cellStyle name="Accent6 18" xfId="2521"/>
    <cellStyle name="Accent6 19" xfId="2522"/>
    <cellStyle name="Accent6 2" xfId="2523"/>
    <cellStyle name="Accent6 20" xfId="2524"/>
    <cellStyle name="Accent6 21" xfId="2525"/>
    <cellStyle name="Accent6 22" xfId="2526"/>
    <cellStyle name="Accent6 23" xfId="2527"/>
    <cellStyle name="Accent6 24" xfId="2528"/>
    <cellStyle name="Accent6 25" xfId="2529"/>
    <cellStyle name="Accent6 26" xfId="2530"/>
    <cellStyle name="Accent6 27" xfId="2531"/>
    <cellStyle name="Accent6 28" xfId="2532"/>
    <cellStyle name="Accent6 29" xfId="2533"/>
    <cellStyle name="Accent6 3" xfId="2534"/>
    <cellStyle name="Accent6 30" xfId="2535"/>
    <cellStyle name="Accent6 31" xfId="2536"/>
    <cellStyle name="Accent6 32" xfId="2537"/>
    <cellStyle name="Accent6 33" xfId="2538"/>
    <cellStyle name="Accent6 34" xfId="2539"/>
    <cellStyle name="Accent6 35" xfId="2540"/>
    <cellStyle name="Accent6 36" xfId="2541"/>
    <cellStyle name="Accent6 37" xfId="2542"/>
    <cellStyle name="Accent6 38" xfId="2543"/>
    <cellStyle name="Accent6 39" xfId="2544"/>
    <cellStyle name="Accent6 4" xfId="2545"/>
    <cellStyle name="Accent6 40" xfId="2546"/>
    <cellStyle name="Accent6 41" xfId="2547"/>
    <cellStyle name="Accent6 42" xfId="2548"/>
    <cellStyle name="Accent6 43" xfId="2549"/>
    <cellStyle name="Accent6 44" xfId="2550"/>
    <cellStyle name="Accent6 45" xfId="2551"/>
    <cellStyle name="Accent6 46" xfId="2552"/>
    <cellStyle name="Accent6 47" xfId="2553"/>
    <cellStyle name="Accent6 48" xfId="2554"/>
    <cellStyle name="Accent6 49" xfId="2555"/>
    <cellStyle name="Accent6 5" xfId="2556"/>
    <cellStyle name="Accent6 50" xfId="2557"/>
    <cellStyle name="Accent6 51" xfId="2558"/>
    <cellStyle name="Accent6 52" xfId="2559"/>
    <cellStyle name="Accent6 53" xfId="2560"/>
    <cellStyle name="Accent6 54" xfId="2561"/>
    <cellStyle name="Accent6 55" xfId="2562"/>
    <cellStyle name="Accent6 56" xfId="2563"/>
    <cellStyle name="Accent6 57" xfId="2564"/>
    <cellStyle name="Accent6 58" xfId="2565"/>
    <cellStyle name="Accent6 59" xfId="2566"/>
    <cellStyle name="Accent6 6" xfId="2567"/>
    <cellStyle name="Accent6 60" xfId="2568"/>
    <cellStyle name="Accent6 61" xfId="2569"/>
    <cellStyle name="Accent6 62" xfId="2570"/>
    <cellStyle name="Accent6 63" xfId="2571"/>
    <cellStyle name="Accent6 64" xfId="2572"/>
    <cellStyle name="Accent6 65" xfId="2573"/>
    <cellStyle name="Accent6 66" xfId="2574"/>
    <cellStyle name="Accent6 67" xfId="2575"/>
    <cellStyle name="Accent6 68" xfId="2576"/>
    <cellStyle name="Accent6 69" xfId="2577"/>
    <cellStyle name="Accent6 7" xfId="2578"/>
    <cellStyle name="Accent6 70" xfId="2579"/>
    <cellStyle name="Accent6 71" xfId="2580"/>
    <cellStyle name="Accent6 72" xfId="2581"/>
    <cellStyle name="Accent6 8" xfId="2582"/>
    <cellStyle name="Accent6 9" xfId="2583"/>
    <cellStyle name="Bad 10" xfId="2584"/>
    <cellStyle name="Bad 11" xfId="2585"/>
    <cellStyle name="Bad 12" xfId="2586"/>
    <cellStyle name="Bad 13" xfId="2587"/>
    <cellStyle name="Bad 14" xfId="2588"/>
    <cellStyle name="Bad 15" xfId="2589"/>
    <cellStyle name="Bad 16" xfId="2590"/>
    <cellStyle name="Bad 17" xfId="2591"/>
    <cellStyle name="Bad 18" xfId="2592"/>
    <cellStyle name="Bad 19" xfId="2593"/>
    <cellStyle name="Bad 2" xfId="2594"/>
    <cellStyle name="Bad 20" xfId="2595"/>
    <cellStyle name="Bad 21" xfId="2596"/>
    <cellStyle name="Bad 22" xfId="2597"/>
    <cellStyle name="Bad 23" xfId="2598"/>
    <cellStyle name="Bad 24" xfId="2599"/>
    <cellStyle name="Bad 25" xfId="2600"/>
    <cellStyle name="Bad 26" xfId="2601"/>
    <cellStyle name="Bad 27" xfId="2602"/>
    <cellStyle name="Bad 28" xfId="2603"/>
    <cellStyle name="Bad 29" xfId="2604"/>
    <cellStyle name="Bad 3" xfId="2605"/>
    <cellStyle name="Bad 30" xfId="2606"/>
    <cellStyle name="Bad 31" xfId="2607"/>
    <cellStyle name="Bad 32" xfId="2608"/>
    <cellStyle name="Bad 33" xfId="2609"/>
    <cellStyle name="Bad 34" xfId="2610"/>
    <cellStyle name="Bad 35" xfId="2611"/>
    <cellStyle name="Bad 36" xfId="2612"/>
    <cellStyle name="Bad 37" xfId="2613"/>
    <cellStyle name="Bad 38" xfId="2614"/>
    <cellStyle name="Bad 39" xfId="2615"/>
    <cellStyle name="Bad 4" xfId="2616"/>
    <cellStyle name="Bad 40" xfId="2617"/>
    <cellStyle name="Bad 41" xfId="2618"/>
    <cellStyle name="Bad 42" xfId="2619"/>
    <cellStyle name="Bad 43" xfId="2620"/>
    <cellStyle name="Bad 44" xfId="2621"/>
    <cellStyle name="Bad 45" xfId="2622"/>
    <cellStyle name="Bad 46" xfId="2623"/>
    <cellStyle name="Bad 47" xfId="2624"/>
    <cellStyle name="Bad 48" xfId="2625"/>
    <cellStyle name="Bad 49" xfId="2626"/>
    <cellStyle name="Bad 5" xfId="2627"/>
    <cellStyle name="Bad 50" xfId="2628"/>
    <cellStyle name="Bad 51" xfId="2629"/>
    <cellStyle name="Bad 52" xfId="2630"/>
    <cellStyle name="Bad 53" xfId="2631"/>
    <cellStyle name="Bad 54" xfId="2632"/>
    <cellStyle name="Bad 55" xfId="2633"/>
    <cellStyle name="Bad 56" xfId="2634"/>
    <cellStyle name="Bad 57" xfId="2635"/>
    <cellStyle name="Bad 58" xfId="2636"/>
    <cellStyle name="Bad 59" xfId="2637"/>
    <cellStyle name="Bad 6" xfId="2638"/>
    <cellStyle name="Bad 60" xfId="2639"/>
    <cellStyle name="Bad 61" xfId="2640"/>
    <cellStyle name="Bad 62" xfId="2641"/>
    <cellStyle name="Bad 63" xfId="2642"/>
    <cellStyle name="Bad 64" xfId="2643"/>
    <cellStyle name="Bad 65" xfId="2644"/>
    <cellStyle name="Bad 66" xfId="2645"/>
    <cellStyle name="Bad 67" xfId="2646"/>
    <cellStyle name="Bad 68" xfId="2647"/>
    <cellStyle name="Bad 69" xfId="2648"/>
    <cellStyle name="Bad 7" xfId="2649"/>
    <cellStyle name="Bad 70" xfId="2650"/>
    <cellStyle name="Bad 71" xfId="2651"/>
    <cellStyle name="Bad 72" xfId="2652"/>
    <cellStyle name="Bad 8" xfId="2653"/>
    <cellStyle name="Bad 9" xfId="2654"/>
    <cellStyle name="Calculation 10" xfId="2655"/>
    <cellStyle name="Calculation 11" xfId="2656"/>
    <cellStyle name="Calculation 12" xfId="2657"/>
    <cellStyle name="Calculation 13" xfId="2658"/>
    <cellStyle name="Calculation 14" xfId="2659"/>
    <cellStyle name="Calculation 15" xfId="2660"/>
    <cellStyle name="Calculation 16" xfId="2661"/>
    <cellStyle name="Calculation 17" xfId="2662"/>
    <cellStyle name="Calculation 18" xfId="2663"/>
    <cellStyle name="Calculation 19" xfId="2664"/>
    <cellStyle name="Calculation 2" xfId="2665"/>
    <cellStyle name="Calculation 20" xfId="2666"/>
    <cellStyle name="Calculation 21" xfId="2667"/>
    <cellStyle name="Calculation 22" xfId="2668"/>
    <cellStyle name="Calculation 23" xfId="2669"/>
    <cellStyle name="Calculation 24" xfId="2670"/>
    <cellStyle name="Calculation 25" xfId="2671"/>
    <cellStyle name="Calculation 26" xfId="2672"/>
    <cellStyle name="Calculation 27" xfId="2673"/>
    <cellStyle name="Calculation 28" xfId="2674"/>
    <cellStyle name="Calculation 29" xfId="2675"/>
    <cellStyle name="Calculation 3" xfId="2676"/>
    <cellStyle name="Calculation 30" xfId="2677"/>
    <cellStyle name="Calculation 31" xfId="2678"/>
    <cellStyle name="Calculation 32" xfId="2679"/>
    <cellStyle name="Calculation 33" xfId="2680"/>
    <cellStyle name="Calculation 34" xfId="2681"/>
    <cellStyle name="Calculation 35" xfId="2682"/>
    <cellStyle name="Calculation 36" xfId="2683"/>
    <cellStyle name="Calculation 37" xfId="2684"/>
    <cellStyle name="Calculation 38" xfId="2685"/>
    <cellStyle name="Calculation 39" xfId="2686"/>
    <cellStyle name="Calculation 4" xfId="2687"/>
    <cellStyle name="Calculation 40" xfId="2688"/>
    <cellStyle name="Calculation 41" xfId="2689"/>
    <cellStyle name="Calculation 42" xfId="2690"/>
    <cellStyle name="Calculation 43" xfId="2691"/>
    <cellStyle name="Calculation 44" xfId="2692"/>
    <cellStyle name="Calculation 45" xfId="2693"/>
    <cellStyle name="Calculation 46" xfId="2694"/>
    <cellStyle name="Calculation 47" xfId="2695"/>
    <cellStyle name="Calculation 48" xfId="2696"/>
    <cellStyle name="Calculation 49" xfId="2697"/>
    <cellStyle name="Calculation 5" xfId="2698"/>
    <cellStyle name="Calculation 50" xfId="2699"/>
    <cellStyle name="Calculation 51" xfId="2700"/>
    <cellStyle name="Calculation 52" xfId="2701"/>
    <cellStyle name="Calculation 53" xfId="2702"/>
    <cellStyle name="Calculation 54" xfId="2703"/>
    <cellStyle name="Calculation 55" xfId="2704"/>
    <cellStyle name="Calculation 56" xfId="2705"/>
    <cellStyle name="Calculation 57" xfId="2706"/>
    <cellStyle name="Calculation 58" xfId="2707"/>
    <cellStyle name="Calculation 59" xfId="2708"/>
    <cellStyle name="Calculation 6" xfId="2709"/>
    <cellStyle name="Calculation 60" xfId="2710"/>
    <cellStyle name="Calculation 61" xfId="2711"/>
    <cellStyle name="Calculation 62" xfId="2712"/>
    <cellStyle name="Calculation 63" xfId="2713"/>
    <cellStyle name="Calculation 64" xfId="2714"/>
    <cellStyle name="Calculation 65" xfId="2715"/>
    <cellStyle name="Calculation 66" xfId="2716"/>
    <cellStyle name="Calculation 67" xfId="2717"/>
    <cellStyle name="Calculation 68" xfId="2718"/>
    <cellStyle name="Calculation 69" xfId="2719"/>
    <cellStyle name="Calculation 7" xfId="2720"/>
    <cellStyle name="Calculation 70" xfId="2721"/>
    <cellStyle name="Calculation 71" xfId="2722"/>
    <cellStyle name="Calculation 72" xfId="2723"/>
    <cellStyle name="Calculation 8" xfId="2724"/>
    <cellStyle name="Calculation 9" xfId="2725"/>
    <cellStyle name="Check Cell 10" xfId="2726"/>
    <cellStyle name="Check Cell 11" xfId="2727"/>
    <cellStyle name="Check Cell 12" xfId="2728"/>
    <cellStyle name="Check Cell 13" xfId="2729"/>
    <cellStyle name="Check Cell 14" xfId="2730"/>
    <cellStyle name="Check Cell 15" xfId="2731"/>
    <cellStyle name="Check Cell 16" xfId="2732"/>
    <cellStyle name="Check Cell 17" xfId="2733"/>
    <cellStyle name="Check Cell 18" xfId="2734"/>
    <cellStyle name="Check Cell 19" xfId="2735"/>
    <cellStyle name="Check Cell 2" xfId="2736"/>
    <cellStyle name="Check Cell 20" xfId="2737"/>
    <cellStyle name="Check Cell 21" xfId="2738"/>
    <cellStyle name="Check Cell 22" xfId="2739"/>
    <cellStyle name="Check Cell 23" xfId="2740"/>
    <cellStyle name="Check Cell 24" xfId="2741"/>
    <cellStyle name="Check Cell 25" xfId="2742"/>
    <cellStyle name="Check Cell 26" xfId="2743"/>
    <cellStyle name="Check Cell 27" xfId="2744"/>
    <cellStyle name="Check Cell 28" xfId="2745"/>
    <cellStyle name="Check Cell 29" xfId="2746"/>
    <cellStyle name="Check Cell 3" xfId="2747"/>
    <cellStyle name="Check Cell 30" xfId="2748"/>
    <cellStyle name="Check Cell 31" xfId="2749"/>
    <cellStyle name="Check Cell 32" xfId="2750"/>
    <cellStyle name="Check Cell 33" xfId="2751"/>
    <cellStyle name="Check Cell 34" xfId="2752"/>
    <cellStyle name="Check Cell 35" xfId="2753"/>
    <cellStyle name="Check Cell 36" xfId="2754"/>
    <cellStyle name="Check Cell 37" xfId="2755"/>
    <cellStyle name="Check Cell 38" xfId="2756"/>
    <cellStyle name="Check Cell 39" xfId="2757"/>
    <cellStyle name="Check Cell 4" xfId="2758"/>
    <cellStyle name="Check Cell 40" xfId="2759"/>
    <cellStyle name="Check Cell 41" xfId="2760"/>
    <cellStyle name="Check Cell 42" xfId="2761"/>
    <cellStyle name="Check Cell 43" xfId="2762"/>
    <cellStyle name="Check Cell 44" xfId="2763"/>
    <cellStyle name="Check Cell 45" xfId="2764"/>
    <cellStyle name="Check Cell 46" xfId="2765"/>
    <cellStyle name="Check Cell 47" xfId="2766"/>
    <cellStyle name="Check Cell 48" xfId="2767"/>
    <cellStyle name="Check Cell 49" xfId="2768"/>
    <cellStyle name="Check Cell 5" xfId="2769"/>
    <cellStyle name="Check Cell 50" xfId="2770"/>
    <cellStyle name="Check Cell 51" xfId="2771"/>
    <cellStyle name="Check Cell 52" xfId="2772"/>
    <cellStyle name="Check Cell 53" xfId="2773"/>
    <cellStyle name="Check Cell 54" xfId="2774"/>
    <cellStyle name="Check Cell 55" xfId="2775"/>
    <cellStyle name="Check Cell 56" xfId="2776"/>
    <cellStyle name="Check Cell 57" xfId="2777"/>
    <cellStyle name="Check Cell 58" xfId="2778"/>
    <cellStyle name="Check Cell 59" xfId="2779"/>
    <cellStyle name="Check Cell 6" xfId="2780"/>
    <cellStyle name="Check Cell 60" xfId="2781"/>
    <cellStyle name="Check Cell 61" xfId="2782"/>
    <cellStyle name="Check Cell 62" xfId="2783"/>
    <cellStyle name="Check Cell 63" xfId="2784"/>
    <cellStyle name="Check Cell 64" xfId="2785"/>
    <cellStyle name="Check Cell 65" xfId="2786"/>
    <cellStyle name="Check Cell 66" xfId="2787"/>
    <cellStyle name="Check Cell 67" xfId="2788"/>
    <cellStyle name="Check Cell 68" xfId="2789"/>
    <cellStyle name="Check Cell 69" xfId="2790"/>
    <cellStyle name="Check Cell 7" xfId="2791"/>
    <cellStyle name="Check Cell 70" xfId="2792"/>
    <cellStyle name="Check Cell 71" xfId="2793"/>
    <cellStyle name="Check Cell 72" xfId="2794"/>
    <cellStyle name="Check Cell 8" xfId="2795"/>
    <cellStyle name="Check Cell 9" xfId="2796"/>
    <cellStyle name="ColumnAttributeAbovePrompt" xfId="2797"/>
    <cellStyle name="ColumnAttributePrompt" xfId="2798"/>
    <cellStyle name="ColumnAttributeValue" xfId="2799"/>
    <cellStyle name="ColumnHeadingPrompt" xfId="2800"/>
    <cellStyle name="ColumnHeadingValue" xfId="2801"/>
    <cellStyle name="Comma" xfId="1" builtinId="3"/>
    <cellStyle name="Comma [0] 2" xfId="2802"/>
    <cellStyle name="Comma 10" xfId="3963"/>
    <cellStyle name="Comma 2" xfId="5"/>
    <cellStyle name="Comma 2 2" xfId="9"/>
    <cellStyle name="Comma 3" xfId="6"/>
    <cellStyle name="Comma 4" xfId="10"/>
    <cellStyle name="Comma 5" xfId="23"/>
    <cellStyle name="Comma 6" xfId="2803"/>
    <cellStyle name="Comma 7" xfId="2804"/>
    <cellStyle name="Comma 8" xfId="2805"/>
    <cellStyle name="Comma 9" xfId="2806"/>
    <cellStyle name="Currency 2" xfId="24"/>
    <cellStyle name="Currency 3" xfId="2807"/>
    <cellStyle name="Currency 5" xfId="2808"/>
    <cellStyle name="Explanatory Text 10" xfId="2809"/>
    <cellStyle name="Explanatory Text 11" xfId="2810"/>
    <cellStyle name="Explanatory Text 12" xfId="2811"/>
    <cellStyle name="Explanatory Text 13" xfId="2812"/>
    <cellStyle name="Explanatory Text 14" xfId="2813"/>
    <cellStyle name="Explanatory Text 15" xfId="2814"/>
    <cellStyle name="Explanatory Text 16" xfId="2815"/>
    <cellStyle name="Explanatory Text 17" xfId="2816"/>
    <cellStyle name="Explanatory Text 18" xfId="2817"/>
    <cellStyle name="Explanatory Text 19" xfId="2818"/>
    <cellStyle name="Explanatory Text 2" xfId="2819"/>
    <cellStyle name="Explanatory Text 20" xfId="2820"/>
    <cellStyle name="Explanatory Text 21" xfId="2821"/>
    <cellStyle name="Explanatory Text 22" xfId="2822"/>
    <cellStyle name="Explanatory Text 23" xfId="2823"/>
    <cellStyle name="Explanatory Text 24" xfId="2824"/>
    <cellStyle name="Explanatory Text 25" xfId="2825"/>
    <cellStyle name="Explanatory Text 26" xfId="2826"/>
    <cellStyle name="Explanatory Text 27" xfId="2827"/>
    <cellStyle name="Explanatory Text 28" xfId="2828"/>
    <cellStyle name="Explanatory Text 29" xfId="2829"/>
    <cellStyle name="Explanatory Text 3" xfId="2830"/>
    <cellStyle name="Explanatory Text 30" xfId="2831"/>
    <cellStyle name="Explanatory Text 31" xfId="2832"/>
    <cellStyle name="Explanatory Text 32" xfId="2833"/>
    <cellStyle name="Explanatory Text 33" xfId="2834"/>
    <cellStyle name="Explanatory Text 34" xfId="2835"/>
    <cellStyle name="Explanatory Text 35" xfId="2836"/>
    <cellStyle name="Explanatory Text 36" xfId="2837"/>
    <cellStyle name="Explanatory Text 37" xfId="2838"/>
    <cellStyle name="Explanatory Text 38" xfId="2839"/>
    <cellStyle name="Explanatory Text 39" xfId="2840"/>
    <cellStyle name="Explanatory Text 4" xfId="2841"/>
    <cellStyle name="Explanatory Text 40" xfId="2842"/>
    <cellStyle name="Explanatory Text 41" xfId="2843"/>
    <cellStyle name="Explanatory Text 42" xfId="2844"/>
    <cellStyle name="Explanatory Text 43" xfId="2845"/>
    <cellStyle name="Explanatory Text 44" xfId="2846"/>
    <cellStyle name="Explanatory Text 45" xfId="2847"/>
    <cellStyle name="Explanatory Text 46" xfId="2848"/>
    <cellStyle name="Explanatory Text 47" xfId="2849"/>
    <cellStyle name="Explanatory Text 48" xfId="2850"/>
    <cellStyle name="Explanatory Text 49" xfId="2851"/>
    <cellStyle name="Explanatory Text 5" xfId="2852"/>
    <cellStyle name="Explanatory Text 50" xfId="2853"/>
    <cellStyle name="Explanatory Text 51" xfId="2854"/>
    <cellStyle name="Explanatory Text 52" xfId="2855"/>
    <cellStyle name="Explanatory Text 53" xfId="2856"/>
    <cellStyle name="Explanatory Text 54" xfId="2857"/>
    <cellStyle name="Explanatory Text 55" xfId="2858"/>
    <cellStyle name="Explanatory Text 56" xfId="2859"/>
    <cellStyle name="Explanatory Text 57" xfId="2860"/>
    <cellStyle name="Explanatory Text 58" xfId="2861"/>
    <cellStyle name="Explanatory Text 59" xfId="2862"/>
    <cellStyle name="Explanatory Text 6" xfId="2863"/>
    <cellStyle name="Explanatory Text 60" xfId="2864"/>
    <cellStyle name="Explanatory Text 61" xfId="2865"/>
    <cellStyle name="Explanatory Text 62" xfId="2866"/>
    <cellStyle name="Explanatory Text 63" xfId="2867"/>
    <cellStyle name="Explanatory Text 64" xfId="2868"/>
    <cellStyle name="Explanatory Text 65" xfId="2869"/>
    <cellStyle name="Explanatory Text 66" xfId="2870"/>
    <cellStyle name="Explanatory Text 67" xfId="2871"/>
    <cellStyle name="Explanatory Text 68" xfId="2872"/>
    <cellStyle name="Explanatory Text 69" xfId="2873"/>
    <cellStyle name="Explanatory Text 7" xfId="2874"/>
    <cellStyle name="Explanatory Text 70" xfId="2875"/>
    <cellStyle name="Explanatory Text 71" xfId="2876"/>
    <cellStyle name="Explanatory Text 72" xfId="2877"/>
    <cellStyle name="Explanatory Text 8" xfId="2878"/>
    <cellStyle name="Explanatory Text 9" xfId="2879"/>
    <cellStyle name="Good 10" xfId="2880"/>
    <cellStyle name="Good 11" xfId="2881"/>
    <cellStyle name="Good 12" xfId="2882"/>
    <cellStyle name="Good 13" xfId="2883"/>
    <cellStyle name="Good 14" xfId="2884"/>
    <cellStyle name="Good 15" xfId="2885"/>
    <cellStyle name="Good 16" xfId="2886"/>
    <cellStyle name="Good 17" xfId="2887"/>
    <cellStyle name="Good 18" xfId="2888"/>
    <cellStyle name="Good 19" xfId="2889"/>
    <cellStyle name="Good 2" xfId="2890"/>
    <cellStyle name="Good 20" xfId="2891"/>
    <cellStyle name="Good 21" xfId="2892"/>
    <cellStyle name="Good 22" xfId="2893"/>
    <cellStyle name="Good 23" xfId="2894"/>
    <cellStyle name="Good 24" xfId="2895"/>
    <cellStyle name="Good 25" xfId="2896"/>
    <cellStyle name="Good 26" xfId="2897"/>
    <cellStyle name="Good 27" xfId="2898"/>
    <cellStyle name="Good 28" xfId="2899"/>
    <cellStyle name="Good 29" xfId="2900"/>
    <cellStyle name="Good 3" xfId="2901"/>
    <cellStyle name="Good 30" xfId="2902"/>
    <cellStyle name="Good 31" xfId="2903"/>
    <cellStyle name="Good 32" xfId="2904"/>
    <cellStyle name="Good 33" xfId="2905"/>
    <cellStyle name="Good 34" xfId="2906"/>
    <cellStyle name="Good 35" xfId="2907"/>
    <cellStyle name="Good 36" xfId="2908"/>
    <cellStyle name="Good 37" xfId="2909"/>
    <cellStyle name="Good 38" xfId="2910"/>
    <cellStyle name="Good 39" xfId="2911"/>
    <cellStyle name="Good 4" xfId="2912"/>
    <cellStyle name="Good 40" xfId="2913"/>
    <cellStyle name="Good 41" xfId="2914"/>
    <cellStyle name="Good 42" xfId="2915"/>
    <cellStyle name="Good 43" xfId="2916"/>
    <cellStyle name="Good 44" xfId="2917"/>
    <cellStyle name="Good 45" xfId="2918"/>
    <cellStyle name="Good 46" xfId="2919"/>
    <cellStyle name="Good 47" xfId="2920"/>
    <cellStyle name="Good 48" xfId="2921"/>
    <cellStyle name="Good 49" xfId="2922"/>
    <cellStyle name="Good 5" xfId="2923"/>
    <cellStyle name="Good 50" xfId="2924"/>
    <cellStyle name="Good 51" xfId="2925"/>
    <cellStyle name="Good 52" xfId="2926"/>
    <cellStyle name="Good 53" xfId="2927"/>
    <cellStyle name="Good 54" xfId="2928"/>
    <cellStyle name="Good 55" xfId="2929"/>
    <cellStyle name="Good 56" xfId="2930"/>
    <cellStyle name="Good 57" xfId="2931"/>
    <cellStyle name="Good 58" xfId="2932"/>
    <cellStyle name="Good 59" xfId="2933"/>
    <cellStyle name="Good 6" xfId="2934"/>
    <cellStyle name="Good 60" xfId="2935"/>
    <cellStyle name="Good 61" xfId="2936"/>
    <cellStyle name="Good 62" xfId="2937"/>
    <cellStyle name="Good 63" xfId="2938"/>
    <cellStyle name="Good 64" xfId="2939"/>
    <cellStyle name="Good 65" xfId="2940"/>
    <cellStyle name="Good 66" xfId="2941"/>
    <cellStyle name="Good 67" xfId="2942"/>
    <cellStyle name="Good 68" xfId="2943"/>
    <cellStyle name="Good 69" xfId="2944"/>
    <cellStyle name="Good 7" xfId="2945"/>
    <cellStyle name="Good 70" xfId="2946"/>
    <cellStyle name="Good 71" xfId="2947"/>
    <cellStyle name="Good 72" xfId="2948"/>
    <cellStyle name="Good 8" xfId="2949"/>
    <cellStyle name="Good 9" xfId="2950"/>
    <cellStyle name="Heading 1 10" xfId="2951"/>
    <cellStyle name="Heading 1 11" xfId="2952"/>
    <cellStyle name="Heading 1 12" xfId="2953"/>
    <cellStyle name="Heading 1 13" xfId="2954"/>
    <cellStyle name="Heading 1 14" xfId="2955"/>
    <cellStyle name="Heading 1 15" xfId="2956"/>
    <cellStyle name="Heading 1 16" xfId="2957"/>
    <cellStyle name="Heading 1 17" xfId="2958"/>
    <cellStyle name="Heading 1 18" xfId="2959"/>
    <cellStyle name="Heading 1 19" xfId="2960"/>
    <cellStyle name="Heading 1 2" xfId="2961"/>
    <cellStyle name="Heading 1 20" xfId="2962"/>
    <cellStyle name="Heading 1 21" xfId="2963"/>
    <cellStyle name="Heading 1 22" xfId="2964"/>
    <cellStyle name="Heading 1 23" xfId="2965"/>
    <cellStyle name="Heading 1 24" xfId="2966"/>
    <cellStyle name="Heading 1 25" xfId="2967"/>
    <cellStyle name="Heading 1 26" xfId="2968"/>
    <cellStyle name="Heading 1 27" xfId="2969"/>
    <cellStyle name="Heading 1 28" xfId="2970"/>
    <cellStyle name="Heading 1 29" xfId="2971"/>
    <cellStyle name="Heading 1 3" xfId="2972"/>
    <cellStyle name="Heading 1 30" xfId="2973"/>
    <cellStyle name="Heading 1 31" xfId="2974"/>
    <cellStyle name="Heading 1 32" xfId="2975"/>
    <cellStyle name="Heading 1 33" xfId="2976"/>
    <cellStyle name="Heading 1 34" xfId="2977"/>
    <cellStyle name="Heading 1 35" xfId="2978"/>
    <cellStyle name="Heading 1 36" xfId="2979"/>
    <cellStyle name="Heading 1 37" xfId="2980"/>
    <cellStyle name="Heading 1 38" xfId="2981"/>
    <cellStyle name="Heading 1 39" xfId="2982"/>
    <cellStyle name="Heading 1 4" xfId="2983"/>
    <cellStyle name="Heading 1 40" xfId="2984"/>
    <cellStyle name="Heading 1 41" xfId="2985"/>
    <cellStyle name="Heading 1 42" xfId="2986"/>
    <cellStyle name="Heading 1 43" xfId="2987"/>
    <cellStyle name="Heading 1 44" xfId="2988"/>
    <cellStyle name="Heading 1 45" xfId="2989"/>
    <cellStyle name="Heading 1 46" xfId="2990"/>
    <cellStyle name="Heading 1 47" xfId="2991"/>
    <cellStyle name="Heading 1 48" xfId="2992"/>
    <cellStyle name="Heading 1 49" xfId="2993"/>
    <cellStyle name="Heading 1 5" xfId="2994"/>
    <cellStyle name="Heading 1 50" xfId="2995"/>
    <cellStyle name="Heading 1 51" xfId="2996"/>
    <cellStyle name="Heading 1 52" xfId="2997"/>
    <cellStyle name="Heading 1 53" xfId="2998"/>
    <cellStyle name="Heading 1 54" xfId="2999"/>
    <cellStyle name="Heading 1 55" xfId="3000"/>
    <cellStyle name="Heading 1 56" xfId="3001"/>
    <cellStyle name="Heading 1 57" xfId="3002"/>
    <cellStyle name="Heading 1 58" xfId="3003"/>
    <cellStyle name="Heading 1 59" xfId="3004"/>
    <cellStyle name="Heading 1 6" xfId="3005"/>
    <cellStyle name="Heading 1 60" xfId="3006"/>
    <cellStyle name="Heading 1 61" xfId="3007"/>
    <cellStyle name="Heading 1 62" xfId="3008"/>
    <cellStyle name="Heading 1 63" xfId="3009"/>
    <cellStyle name="Heading 1 64" xfId="3010"/>
    <cellStyle name="Heading 1 65" xfId="3011"/>
    <cellStyle name="Heading 1 66" xfId="3012"/>
    <cellStyle name="Heading 1 67" xfId="3013"/>
    <cellStyle name="Heading 1 68" xfId="3014"/>
    <cellStyle name="Heading 1 69" xfId="3015"/>
    <cellStyle name="Heading 1 7" xfId="3016"/>
    <cellStyle name="Heading 1 70" xfId="3017"/>
    <cellStyle name="Heading 1 71" xfId="3018"/>
    <cellStyle name="Heading 1 72" xfId="3019"/>
    <cellStyle name="Heading 1 8" xfId="3020"/>
    <cellStyle name="Heading 1 9" xfId="3021"/>
    <cellStyle name="Heading 2 10" xfId="3022"/>
    <cellStyle name="Heading 2 11" xfId="3023"/>
    <cellStyle name="Heading 2 12" xfId="3024"/>
    <cellStyle name="Heading 2 13" xfId="3025"/>
    <cellStyle name="Heading 2 14" xfId="3026"/>
    <cellStyle name="Heading 2 15" xfId="3027"/>
    <cellStyle name="Heading 2 16" xfId="3028"/>
    <cellStyle name="Heading 2 17" xfId="3029"/>
    <cellStyle name="Heading 2 18" xfId="3030"/>
    <cellStyle name="Heading 2 19" xfId="3031"/>
    <cellStyle name="Heading 2 2" xfId="3032"/>
    <cellStyle name="Heading 2 20" xfId="3033"/>
    <cellStyle name="Heading 2 21" xfId="3034"/>
    <cellStyle name="Heading 2 22" xfId="3035"/>
    <cellStyle name="Heading 2 23" xfId="3036"/>
    <cellStyle name="Heading 2 24" xfId="3037"/>
    <cellStyle name="Heading 2 25" xfId="3038"/>
    <cellStyle name="Heading 2 26" xfId="3039"/>
    <cellStyle name="Heading 2 27" xfId="3040"/>
    <cellStyle name="Heading 2 28" xfId="3041"/>
    <cellStyle name="Heading 2 29" xfId="3042"/>
    <cellStyle name="Heading 2 3" xfId="3043"/>
    <cellStyle name="Heading 2 30" xfId="3044"/>
    <cellStyle name="Heading 2 31" xfId="3045"/>
    <cellStyle name="Heading 2 32" xfId="3046"/>
    <cellStyle name="Heading 2 33" xfId="3047"/>
    <cellStyle name="Heading 2 34" xfId="3048"/>
    <cellStyle name="Heading 2 35" xfId="3049"/>
    <cellStyle name="Heading 2 36" xfId="3050"/>
    <cellStyle name="Heading 2 37" xfId="3051"/>
    <cellStyle name="Heading 2 38" xfId="3052"/>
    <cellStyle name="Heading 2 39" xfId="3053"/>
    <cellStyle name="Heading 2 4" xfId="3054"/>
    <cellStyle name="Heading 2 40" xfId="3055"/>
    <cellStyle name="Heading 2 41" xfId="3056"/>
    <cellStyle name="Heading 2 42" xfId="3057"/>
    <cellStyle name="Heading 2 43" xfId="3058"/>
    <cellStyle name="Heading 2 44" xfId="3059"/>
    <cellStyle name="Heading 2 45" xfId="3060"/>
    <cellStyle name="Heading 2 46" xfId="3061"/>
    <cellStyle name="Heading 2 47" xfId="3062"/>
    <cellStyle name="Heading 2 48" xfId="3063"/>
    <cellStyle name="Heading 2 49" xfId="3064"/>
    <cellStyle name="Heading 2 5" xfId="3065"/>
    <cellStyle name="Heading 2 50" xfId="3066"/>
    <cellStyle name="Heading 2 51" xfId="3067"/>
    <cellStyle name="Heading 2 52" xfId="3068"/>
    <cellStyle name="Heading 2 53" xfId="3069"/>
    <cellStyle name="Heading 2 54" xfId="3070"/>
    <cellStyle name="Heading 2 55" xfId="3071"/>
    <cellStyle name="Heading 2 56" xfId="3072"/>
    <cellStyle name="Heading 2 57" xfId="3073"/>
    <cellStyle name="Heading 2 58" xfId="3074"/>
    <cellStyle name="Heading 2 59" xfId="3075"/>
    <cellStyle name="Heading 2 6" xfId="3076"/>
    <cellStyle name="Heading 2 60" xfId="3077"/>
    <cellStyle name="Heading 2 61" xfId="3078"/>
    <cellStyle name="Heading 2 62" xfId="3079"/>
    <cellStyle name="Heading 2 63" xfId="3080"/>
    <cellStyle name="Heading 2 64" xfId="3081"/>
    <cellStyle name="Heading 2 65" xfId="3082"/>
    <cellStyle name="Heading 2 66" xfId="3083"/>
    <cellStyle name="Heading 2 67" xfId="3084"/>
    <cellStyle name="Heading 2 68" xfId="3085"/>
    <cellStyle name="Heading 2 69" xfId="3086"/>
    <cellStyle name="Heading 2 7" xfId="3087"/>
    <cellStyle name="Heading 2 70" xfId="3088"/>
    <cellStyle name="Heading 2 71" xfId="3089"/>
    <cellStyle name="Heading 2 72" xfId="3090"/>
    <cellStyle name="Heading 2 8" xfId="3091"/>
    <cellStyle name="Heading 2 9" xfId="3092"/>
    <cellStyle name="Heading 3 10" xfId="3093"/>
    <cellStyle name="Heading 3 11" xfId="3094"/>
    <cellStyle name="Heading 3 12" xfId="3095"/>
    <cellStyle name="Heading 3 13" xfId="3096"/>
    <cellStyle name="Heading 3 14" xfId="3097"/>
    <cellStyle name="Heading 3 15" xfId="3098"/>
    <cellStyle name="Heading 3 16" xfId="3099"/>
    <cellStyle name="Heading 3 17" xfId="3100"/>
    <cellStyle name="Heading 3 18" xfId="3101"/>
    <cellStyle name="Heading 3 19" xfId="3102"/>
    <cellStyle name="Heading 3 2" xfId="3103"/>
    <cellStyle name="Heading 3 20" xfId="3104"/>
    <cellStyle name="Heading 3 21" xfId="3105"/>
    <cellStyle name="Heading 3 22" xfId="3106"/>
    <cellStyle name="Heading 3 23" xfId="3107"/>
    <cellStyle name="Heading 3 24" xfId="3108"/>
    <cellStyle name="Heading 3 25" xfId="3109"/>
    <cellStyle name="Heading 3 26" xfId="3110"/>
    <cellStyle name="Heading 3 27" xfId="3111"/>
    <cellStyle name="Heading 3 28" xfId="3112"/>
    <cellStyle name="Heading 3 29" xfId="3113"/>
    <cellStyle name="Heading 3 3" xfId="3114"/>
    <cellStyle name="Heading 3 30" xfId="3115"/>
    <cellStyle name="Heading 3 31" xfId="3116"/>
    <cellStyle name="Heading 3 32" xfId="3117"/>
    <cellStyle name="Heading 3 33" xfId="3118"/>
    <cellStyle name="Heading 3 34" xfId="3119"/>
    <cellStyle name="Heading 3 35" xfId="3120"/>
    <cellStyle name="Heading 3 36" xfId="3121"/>
    <cellStyle name="Heading 3 37" xfId="3122"/>
    <cellStyle name="Heading 3 38" xfId="3123"/>
    <cellStyle name="Heading 3 39" xfId="3124"/>
    <cellStyle name="Heading 3 4" xfId="3125"/>
    <cellStyle name="Heading 3 40" xfId="3126"/>
    <cellStyle name="Heading 3 41" xfId="3127"/>
    <cellStyle name="Heading 3 42" xfId="3128"/>
    <cellStyle name="Heading 3 43" xfId="3129"/>
    <cellStyle name="Heading 3 44" xfId="3130"/>
    <cellStyle name="Heading 3 45" xfId="3131"/>
    <cellStyle name="Heading 3 46" xfId="3132"/>
    <cellStyle name="Heading 3 47" xfId="3133"/>
    <cellStyle name="Heading 3 48" xfId="3134"/>
    <cellStyle name="Heading 3 49" xfId="3135"/>
    <cellStyle name="Heading 3 5" xfId="3136"/>
    <cellStyle name="Heading 3 50" xfId="3137"/>
    <cellStyle name="Heading 3 51" xfId="3138"/>
    <cellStyle name="Heading 3 52" xfId="3139"/>
    <cellStyle name="Heading 3 53" xfId="3140"/>
    <cellStyle name="Heading 3 54" xfId="3141"/>
    <cellStyle name="Heading 3 55" xfId="3142"/>
    <cellStyle name="Heading 3 56" xfId="3143"/>
    <cellStyle name="Heading 3 57" xfId="3144"/>
    <cellStyle name="Heading 3 58" xfId="3145"/>
    <cellStyle name="Heading 3 59" xfId="3146"/>
    <cellStyle name="Heading 3 6" xfId="3147"/>
    <cellStyle name="Heading 3 60" xfId="3148"/>
    <cellStyle name="Heading 3 61" xfId="3149"/>
    <cellStyle name="Heading 3 62" xfId="3150"/>
    <cellStyle name="Heading 3 63" xfId="3151"/>
    <cellStyle name="Heading 3 64" xfId="3152"/>
    <cellStyle name="Heading 3 65" xfId="3153"/>
    <cellStyle name="Heading 3 66" xfId="3154"/>
    <cellStyle name="Heading 3 67" xfId="3155"/>
    <cellStyle name="Heading 3 68" xfId="3156"/>
    <cellStyle name="Heading 3 69" xfId="3157"/>
    <cellStyle name="Heading 3 7" xfId="3158"/>
    <cellStyle name="Heading 3 70" xfId="3159"/>
    <cellStyle name="Heading 3 71" xfId="3160"/>
    <cellStyle name="Heading 3 72" xfId="3161"/>
    <cellStyle name="Heading 3 8" xfId="3162"/>
    <cellStyle name="Heading 3 9" xfId="3163"/>
    <cellStyle name="Heading 4 10" xfId="3164"/>
    <cellStyle name="Heading 4 11" xfId="3165"/>
    <cellStyle name="Heading 4 12" xfId="3166"/>
    <cellStyle name="Heading 4 13" xfId="3167"/>
    <cellStyle name="Heading 4 14" xfId="3168"/>
    <cellStyle name="Heading 4 15" xfId="3169"/>
    <cellStyle name="Heading 4 16" xfId="3170"/>
    <cellStyle name="Heading 4 17" xfId="3171"/>
    <cellStyle name="Heading 4 18" xfId="3172"/>
    <cellStyle name="Heading 4 19" xfId="3173"/>
    <cellStyle name="Heading 4 2" xfId="3174"/>
    <cellStyle name="Heading 4 20" xfId="3175"/>
    <cellStyle name="Heading 4 21" xfId="3176"/>
    <cellStyle name="Heading 4 22" xfId="3177"/>
    <cellStyle name="Heading 4 23" xfId="3178"/>
    <cellStyle name="Heading 4 24" xfId="3179"/>
    <cellStyle name="Heading 4 25" xfId="3180"/>
    <cellStyle name="Heading 4 26" xfId="3181"/>
    <cellStyle name="Heading 4 27" xfId="3182"/>
    <cellStyle name="Heading 4 28" xfId="3183"/>
    <cellStyle name="Heading 4 29" xfId="3184"/>
    <cellStyle name="Heading 4 3" xfId="3185"/>
    <cellStyle name="Heading 4 30" xfId="3186"/>
    <cellStyle name="Heading 4 31" xfId="3187"/>
    <cellStyle name="Heading 4 32" xfId="3188"/>
    <cellStyle name="Heading 4 33" xfId="3189"/>
    <cellStyle name="Heading 4 34" xfId="3190"/>
    <cellStyle name="Heading 4 35" xfId="3191"/>
    <cellStyle name="Heading 4 36" xfId="3192"/>
    <cellStyle name="Heading 4 37" xfId="3193"/>
    <cellStyle name="Heading 4 38" xfId="3194"/>
    <cellStyle name="Heading 4 39" xfId="3195"/>
    <cellStyle name="Heading 4 4" xfId="3196"/>
    <cellStyle name="Heading 4 40" xfId="3197"/>
    <cellStyle name="Heading 4 41" xfId="3198"/>
    <cellStyle name="Heading 4 42" xfId="3199"/>
    <cellStyle name="Heading 4 43" xfId="3200"/>
    <cellStyle name="Heading 4 44" xfId="3201"/>
    <cellStyle name="Heading 4 45" xfId="3202"/>
    <cellStyle name="Heading 4 46" xfId="3203"/>
    <cellStyle name="Heading 4 47" xfId="3204"/>
    <cellStyle name="Heading 4 48" xfId="3205"/>
    <cellStyle name="Heading 4 49" xfId="3206"/>
    <cellStyle name="Heading 4 5" xfId="3207"/>
    <cellStyle name="Heading 4 50" xfId="3208"/>
    <cellStyle name="Heading 4 51" xfId="3209"/>
    <cellStyle name="Heading 4 52" xfId="3210"/>
    <cellStyle name="Heading 4 53" xfId="3211"/>
    <cellStyle name="Heading 4 54" xfId="3212"/>
    <cellStyle name="Heading 4 55" xfId="3213"/>
    <cellStyle name="Heading 4 56" xfId="3214"/>
    <cellStyle name="Heading 4 57" xfId="3215"/>
    <cellStyle name="Heading 4 58" xfId="3216"/>
    <cellStyle name="Heading 4 59" xfId="3217"/>
    <cellStyle name="Heading 4 6" xfId="3218"/>
    <cellStyle name="Heading 4 60" xfId="3219"/>
    <cellStyle name="Heading 4 61" xfId="3220"/>
    <cellStyle name="Heading 4 62" xfId="3221"/>
    <cellStyle name="Heading 4 63" xfId="3222"/>
    <cellStyle name="Heading 4 64" xfId="3223"/>
    <cellStyle name="Heading 4 65" xfId="3224"/>
    <cellStyle name="Heading 4 66" xfId="3225"/>
    <cellStyle name="Heading 4 67" xfId="3226"/>
    <cellStyle name="Heading 4 68" xfId="3227"/>
    <cellStyle name="Heading 4 69" xfId="3228"/>
    <cellStyle name="Heading 4 7" xfId="3229"/>
    <cellStyle name="Heading 4 70" xfId="3230"/>
    <cellStyle name="Heading 4 71" xfId="3231"/>
    <cellStyle name="Heading 4 72" xfId="3232"/>
    <cellStyle name="Heading 4 8" xfId="3233"/>
    <cellStyle name="Heading 4 9" xfId="3234"/>
    <cellStyle name="Input 10" xfId="3235"/>
    <cellStyle name="Input 11" xfId="3236"/>
    <cellStyle name="Input 12" xfId="3237"/>
    <cellStyle name="Input 13" xfId="3238"/>
    <cellStyle name="Input 14" xfId="3239"/>
    <cellStyle name="Input 15" xfId="3240"/>
    <cellStyle name="Input 16" xfId="3241"/>
    <cellStyle name="Input 17" xfId="3242"/>
    <cellStyle name="Input 18" xfId="3243"/>
    <cellStyle name="Input 19" xfId="3244"/>
    <cellStyle name="Input 2" xfId="3245"/>
    <cellStyle name="Input 20" xfId="3246"/>
    <cellStyle name="Input 21" xfId="3247"/>
    <cellStyle name="Input 22" xfId="3248"/>
    <cellStyle name="Input 23" xfId="3249"/>
    <cellStyle name="Input 24" xfId="3250"/>
    <cellStyle name="Input 25" xfId="3251"/>
    <cellStyle name="Input 26" xfId="3252"/>
    <cellStyle name="Input 27" xfId="3253"/>
    <cellStyle name="Input 28" xfId="3254"/>
    <cellStyle name="Input 29" xfId="3255"/>
    <cellStyle name="Input 3" xfId="3256"/>
    <cellStyle name="Input 30" xfId="3257"/>
    <cellStyle name="Input 31" xfId="3258"/>
    <cellStyle name="Input 32" xfId="3259"/>
    <cellStyle name="Input 33" xfId="3260"/>
    <cellStyle name="Input 34" xfId="3261"/>
    <cellStyle name="Input 35" xfId="3262"/>
    <cellStyle name="Input 36" xfId="3263"/>
    <cellStyle name="Input 37" xfId="3264"/>
    <cellStyle name="Input 38" xfId="3265"/>
    <cellStyle name="Input 39" xfId="3266"/>
    <cellStyle name="Input 4" xfId="3267"/>
    <cellStyle name="Input 40" xfId="3268"/>
    <cellStyle name="Input 41" xfId="3269"/>
    <cellStyle name="Input 42" xfId="3270"/>
    <cellStyle name="Input 43" xfId="3271"/>
    <cellStyle name="Input 44" xfId="3272"/>
    <cellStyle name="Input 45" xfId="3273"/>
    <cellStyle name="Input 46" xfId="3274"/>
    <cellStyle name="Input 47" xfId="3275"/>
    <cellStyle name="Input 48" xfId="3276"/>
    <cellStyle name="Input 49" xfId="3277"/>
    <cellStyle name="Input 5" xfId="3278"/>
    <cellStyle name="Input 50" xfId="3279"/>
    <cellStyle name="Input 51" xfId="3280"/>
    <cellStyle name="Input 52" xfId="3281"/>
    <cellStyle name="Input 53" xfId="3282"/>
    <cellStyle name="Input 54" xfId="3283"/>
    <cellStyle name="Input 55" xfId="3284"/>
    <cellStyle name="Input 56" xfId="3285"/>
    <cellStyle name="Input 57" xfId="3286"/>
    <cellStyle name="Input 58" xfId="3287"/>
    <cellStyle name="Input 59" xfId="3288"/>
    <cellStyle name="Input 6" xfId="3289"/>
    <cellStyle name="Input 60" xfId="3290"/>
    <cellStyle name="Input 61" xfId="3291"/>
    <cellStyle name="Input 62" xfId="3292"/>
    <cellStyle name="Input 63" xfId="3293"/>
    <cellStyle name="Input 64" xfId="3294"/>
    <cellStyle name="Input 65" xfId="3295"/>
    <cellStyle name="Input 66" xfId="3296"/>
    <cellStyle name="Input 67" xfId="3297"/>
    <cellStyle name="Input 68" xfId="3298"/>
    <cellStyle name="Input 69" xfId="3299"/>
    <cellStyle name="Input 7" xfId="3300"/>
    <cellStyle name="Input 70" xfId="3301"/>
    <cellStyle name="Input 71" xfId="3302"/>
    <cellStyle name="Input 72" xfId="3303"/>
    <cellStyle name="Input 8" xfId="3304"/>
    <cellStyle name="Input 9" xfId="3305"/>
    <cellStyle name="LineItemPrompt" xfId="3306"/>
    <cellStyle name="LineItemValue" xfId="3307"/>
    <cellStyle name="Linked Cell 10" xfId="3308"/>
    <cellStyle name="Linked Cell 11" xfId="3309"/>
    <cellStyle name="Linked Cell 12" xfId="3310"/>
    <cellStyle name="Linked Cell 13" xfId="3311"/>
    <cellStyle name="Linked Cell 14" xfId="3312"/>
    <cellStyle name="Linked Cell 15" xfId="3313"/>
    <cellStyle name="Linked Cell 16" xfId="3314"/>
    <cellStyle name="Linked Cell 17" xfId="3315"/>
    <cellStyle name="Linked Cell 18" xfId="3316"/>
    <cellStyle name="Linked Cell 19" xfId="3317"/>
    <cellStyle name="Linked Cell 2" xfId="3318"/>
    <cellStyle name="Linked Cell 20" xfId="3319"/>
    <cellStyle name="Linked Cell 21" xfId="3320"/>
    <cellStyle name="Linked Cell 22" xfId="3321"/>
    <cellStyle name="Linked Cell 23" xfId="3322"/>
    <cellStyle name="Linked Cell 24" xfId="3323"/>
    <cellStyle name="Linked Cell 25" xfId="3324"/>
    <cellStyle name="Linked Cell 26" xfId="3325"/>
    <cellStyle name="Linked Cell 27" xfId="3326"/>
    <cellStyle name="Linked Cell 28" xfId="3327"/>
    <cellStyle name="Linked Cell 29" xfId="3328"/>
    <cellStyle name="Linked Cell 3" xfId="3329"/>
    <cellStyle name="Linked Cell 30" xfId="3330"/>
    <cellStyle name="Linked Cell 31" xfId="3331"/>
    <cellStyle name="Linked Cell 32" xfId="3332"/>
    <cellStyle name="Linked Cell 33" xfId="3333"/>
    <cellStyle name="Linked Cell 34" xfId="3334"/>
    <cellStyle name="Linked Cell 35" xfId="3335"/>
    <cellStyle name="Linked Cell 36" xfId="3336"/>
    <cellStyle name="Linked Cell 37" xfId="3337"/>
    <cellStyle name="Linked Cell 38" xfId="3338"/>
    <cellStyle name="Linked Cell 39" xfId="3339"/>
    <cellStyle name="Linked Cell 4" xfId="3340"/>
    <cellStyle name="Linked Cell 40" xfId="3341"/>
    <cellStyle name="Linked Cell 41" xfId="3342"/>
    <cellStyle name="Linked Cell 42" xfId="3343"/>
    <cellStyle name="Linked Cell 43" xfId="3344"/>
    <cellStyle name="Linked Cell 44" xfId="3345"/>
    <cellStyle name="Linked Cell 45" xfId="3346"/>
    <cellStyle name="Linked Cell 46" xfId="3347"/>
    <cellStyle name="Linked Cell 47" xfId="3348"/>
    <cellStyle name="Linked Cell 48" xfId="3349"/>
    <cellStyle name="Linked Cell 49" xfId="3350"/>
    <cellStyle name="Linked Cell 5" xfId="3351"/>
    <cellStyle name="Linked Cell 50" xfId="3352"/>
    <cellStyle name="Linked Cell 51" xfId="3353"/>
    <cellStyle name="Linked Cell 52" xfId="3354"/>
    <cellStyle name="Linked Cell 53" xfId="3355"/>
    <cellStyle name="Linked Cell 54" xfId="3356"/>
    <cellStyle name="Linked Cell 55" xfId="3357"/>
    <cellStyle name="Linked Cell 56" xfId="3358"/>
    <cellStyle name="Linked Cell 57" xfId="3359"/>
    <cellStyle name="Linked Cell 58" xfId="3360"/>
    <cellStyle name="Linked Cell 59" xfId="3361"/>
    <cellStyle name="Linked Cell 6" xfId="3362"/>
    <cellStyle name="Linked Cell 60" xfId="3363"/>
    <cellStyle name="Linked Cell 61" xfId="3364"/>
    <cellStyle name="Linked Cell 62" xfId="3365"/>
    <cellStyle name="Linked Cell 63" xfId="3366"/>
    <cellStyle name="Linked Cell 64" xfId="3367"/>
    <cellStyle name="Linked Cell 65" xfId="3368"/>
    <cellStyle name="Linked Cell 66" xfId="3369"/>
    <cellStyle name="Linked Cell 67" xfId="3370"/>
    <cellStyle name="Linked Cell 68" xfId="3371"/>
    <cellStyle name="Linked Cell 69" xfId="3372"/>
    <cellStyle name="Linked Cell 7" xfId="3373"/>
    <cellStyle name="Linked Cell 70" xfId="3374"/>
    <cellStyle name="Linked Cell 71" xfId="3375"/>
    <cellStyle name="Linked Cell 72" xfId="3376"/>
    <cellStyle name="Linked Cell 8" xfId="3377"/>
    <cellStyle name="Linked Cell 9" xfId="3378"/>
    <cellStyle name="Manual-Input" xfId="3379"/>
    <cellStyle name="Neutral 10" xfId="3380"/>
    <cellStyle name="Neutral 11" xfId="3381"/>
    <cellStyle name="Neutral 12" xfId="3382"/>
    <cellStyle name="Neutral 13" xfId="3383"/>
    <cellStyle name="Neutral 14" xfId="3384"/>
    <cellStyle name="Neutral 15" xfId="3385"/>
    <cellStyle name="Neutral 16" xfId="3386"/>
    <cellStyle name="Neutral 17" xfId="3387"/>
    <cellStyle name="Neutral 18" xfId="3388"/>
    <cellStyle name="Neutral 19" xfId="3389"/>
    <cellStyle name="Neutral 2" xfId="3390"/>
    <cellStyle name="Neutral 20" xfId="3391"/>
    <cellStyle name="Neutral 21" xfId="3392"/>
    <cellStyle name="Neutral 22" xfId="3393"/>
    <cellStyle name="Neutral 23" xfId="3394"/>
    <cellStyle name="Neutral 24" xfId="3395"/>
    <cellStyle name="Neutral 25" xfId="3396"/>
    <cellStyle name="Neutral 26" xfId="3397"/>
    <cellStyle name="Neutral 27" xfId="3398"/>
    <cellStyle name="Neutral 28" xfId="3399"/>
    <cellStyle name="Neutral 29" xfId="3400"/>
    <cellStyle name="Neutral 3" xfId="3401"/>
    <cellStyle name="Neutral 30" xfId="3402"/>
    <cellStyle name="Neutral 31" xfId="3403"/>
    <cellStyle name="Neutral 32" xfId="3404"/>
    <cellStyle name="Neutral 33" xfId="3405"/>
    <cellStyle name="Neutral 34" xfId="3406"/>
    <cellStyle name="Neutral 35" xfId="3407"/>
    <cellStyle name="Neutral 36" xfId="3408"/>
    <cellStyle name="Neutral 37" xfId="3409"/>
    <cellStyle name="Neutral 38" xfId="3410"/>
    <cellStyle name="Neutral 39" xfId="3411"/>
    <cellStyle name="Neutral 4" xfId="3412"/>
    <cellStyle name="Neutral 40" xfId="3413"/>
    <cellStyle name="Neutral 41" xfId="3414"/>
    <cellStyle name="Neutral 42" xfId="3415"/>
    <cellStyle name="Neutral 43" xfId="3416"/>
    <cellStyle name="Neutral 44" xfId="3417"/>
    <cellStyle name="Neutral 45" xfId="3418"/>
    <cellStyle name="Neutral 46" xfId="3419"/>
    <cellStyle name="Neutral 47" xfId="3420"/>
    <cellStyle name="Neutral 48" xfId="3421"/>
    <cellStyle name="Neutral 49" xfId="3422"/>
    <cellStyle name="Neutral 5" xfId="3423"/>
    <cellStyle name="Neutral 50" xfId="3424"/>
    <cellStyle name="Neutral 51" xfId="3425"/>
    <cellStyle name="Neutral 52" xfId="3426"/>
    <cellStyle name="Neutral 53" xfId="3427"/>
    <cellStyle name="Neutral 54" xfId="3428"/>
    <cellStyle name="Neutral 55" xfId="3429"/>
    <cellStyle name="Neutral 56" xfId="3430"/>
    <cellStyle name="Neutral 57" xfId="3431"/>
    <cellStyle name="Neutral 58" xfId="3432"/>
    <cellStyle name="Neutral 59" xfId="3433"/>
    <cellStyle name="Neutral 6" xfId="3434"/>
    <cellStyle name="Neutral 60" xfId="3435"/>
    <cellStyle name="Neutral 61" xfId="3436"/>
    <cellStyle name="Neutral 62" xfId="3437"/>
    <cellStyle name="Neutral 63" xfId="3438"/>
    <cellStyle name="Neutral 64" xfId="3439"/>
    <cellStyle name="Neutral 65" xfId="3440"/>
    <cellStyle name="Neutral 66" xfId="3441"/>
    <cellStyle name="Neutral 67" xfId="3442"/>
    <cellStyle name="Neutral 68" xfId="3443"/>
    <cellStyle name="Neutral 69" xfId="3444"/>
    <cellStyle name="Neutral 7" xfId="3445"/>
    <cellStyle name="Neutral 70" xfId="3446"/>
    <cellStyle name="Neutral 71" xfId="3447"/>
    <cellStyle name="Neutral 72" xfId="3448"/>
    <cellStyle name="Neutral 8" xfId="3449"/>
    <cellStyle name="Neutral 9" xfId="3450"/>
    <cellStyle name="Normal" xfId="0" builtinId="0"/>
    <cellStyle name="Normal 10" xfId="11"/>
    <cellStyle name="Normal 10 2" xfId="3451"/>
    <cellStyle name="Normal 11" xfId="26"/>
    <cellStyle name="Normal 11 2" xfId="3452"/>
    <cellStyle name="Normal 12" xfId="12"/>
    <cellStyle name="Normal 12 2" xfId="3453"/>
    <cellStyle name="Normal 13" xfId="13"/>
    <cellStyle name="Normal 13 2" xfId="3454"/>
    <cellStyle name="Normal 14" xfId="27"/>
    <cellStyle name="Normal 14 2" xfId="3455"/>
    <cellStyle name="Normal 15" xfId="3456"/>
    <cellStyle name="Normal 15 2" xfId="3457"/>
    <cellStyle name="Normal 16" xfId="3458"/>
    <cellStyle name="Normal 16 2" xfId="3459"/>
    <cellStyle name="Normal 17" xfId="3460"/>
    <cellStyle name="Normal 17 2" xfId="3461"/>
    <cellStyle name="Normal 18" xfId="3462"/>
    <cellStyle name="Normal 18 2" xfId="3463"/>
    <cellStyle name="Normal 19" xfId="3464"/>
    <cellStyle name="Normal 19 2" xfId="3465"/>
    <cellStyle name="Normal 2" xfId="3"/>
    <cellStyle name="Normal 2 2" xfId="7"/>
    <cellStyle name="Normal 2 3" xfId="3466"/>
    <cellStyle name="Normal 2 4" xfId="3467"/>
    <cellStyle name="Normal 20" xfId="3468"/>
    <cellStyle name="Normal 20 2" xfId="3469"/>
    <cellStyle name="Normal 21" xfId="3470"/>
    <cellStyle name="Normal 21 2" xfId="3471"/>
    <cellStyle name="Normal 22" xfId="3472"/>
    <cellStyle name="Normal 22 2" xfId="3473"/>
    <cellStyle name="Normal 23" xfId="3474"/>
    <cellStyle name="Normal 23 2" xfId="3475"/>
    <cellStyle name="Normal 24" xfId="3476"/>
    <cellStyle name="Normal 24 2" xfId="3477"/>
    <cellStyle name="Normal 25" xfId="3478"/>
    <cellStyle name="Normal 25 2" xfId="3479"/>
    <cellStyle name="Normal 26" xfId="3480"/>
    <cellStyle name="Normal 26 2" xfId="3481"/>
    <cellStyle name="Normal 27" xfId="3482"/>
    <cellStyle name="Normal 27 2" xfId="3483"/>
    <cellStyle name="Normal 28" xfId="3484"/>
    <cellStyle name="Normal 28 2" xfId="3485"/>
    <cellStyle name="Normal 29" xfId="3486"/>
    <cellStyle name="Normal 29 2" xfId="3487"/>
    <cellStyle name="Normal 3" xfId="14"/>
    <cellStyle name="Normal 3 2" xfId="3488"/>
    <cellStyle name="Normal 30" xfId="3489"/>
    <cellStyle name="Normal 30 2" xfId="3490"/>
    <cellStyle name="Normal 31" xfId="3491"/>
    <cellStyle name="Normal 31 2" xfId="3492"/>
    <cellStyle name="Normal 32" xfId="3493"/>
    <cellStyle name="Normal 32 2" xfId="3494"/>
    <cellStyle name="Normal 33" xfId="3495"/>
    <cellStyle name="Normal 33 2" xfId="3496"/>
    <cellStyle name="Normal 34" xfId="3497"/>
    <cellStyle name="Normal 34 2" xfId="3498"/>
    <cellStyle name="Normal 35" xfId="3499"/>
    <cellStyle name="Normal 35 2" xfId="3500"/>
    <cellStyle name="Normal 36" xfId="3501"/>
    <cellStyle name="Normal 36 2" xfId="3502"/>
    <cellStyle name="Normal 37" xfId="3503"/>
    <cellStyle name="Normal 37 2" xfId="3504"/>
    <cellStyle name="Normal 38" xfId="3505"/>
    <cellStyle name="Normal 38 2" xfId="3506"/>
    <cellStyle name="Normal 39" xfId="3507"/>
    <cellStyle name="Normal 39 2" xfId="3508"/>
    <cellStyle name="Normal 4" xfId="25"/>
    <cellStyle name="Normal 4 2" xfId="3509"/>
    <cellStyle name="Normal 40" xfId="3510"/>
    <cellStyle name="Normal 40 2" xfId="3511"/>
    <cellStyle name="Normal 40 2 2" xfId="3512"/>
    <cellStyle name="Normal 40 3" xfId="3513"/>
    <cellStyle name="Normal 41" xfId="3514"/>
    <cellStyle name="Normal 41 2" xfId="3515"/>
    <cellStyle name="Normal 42" xfId="3516"/>
    <cellStyle name="Normal 42 2" xfId="3517"/>
    <cellStyle name="Normal 43" xfId="3518"/>
    <cellStyle name="Normal 43 2" xfId="3519"/>
    <cellStyle name="Normal 44" xfId="3520"/>
    <cellStyle name="Normal 44 2" xfId="3521"/>
    <cellStyle name="Normal 45" xfId="3522"/>
    <cellStyle name="Normal 45 2" xfId="3523"/>
    <cellStyle name="Normal 46" xfId="3524"/>
    <cellStyle name="Normal 46 2" xfId="3525"/>
    <cellStyle name="Normal 47" xfId="3526"/>
    <cellStyle name="Normal 47 2" xfId="3527"/>
    <cellStyle name="Normal 48" xfId="3528"/>
    <cellStyle name="Normal 48 2" xfId="3529"/>
    <cellStyle name="Normal 49" xfId="3530"/>
    <cellStyle name="Normal 49 2" xfId="3531"/>
    <cellStyle name="Normal 5" xfId="15"/>
    <cellStyle name="Normal 5 2" xfId="3532"/>
    <cellStyle name="Normal 50" xfId="3533"/>
    <cellStyle name="Normal 50 2" xfId="3534"/>
    <cellStyle name="Normal 50 2 2" xfId="3535"/>
    <cellStyle name="Normal 50 3" xfId="3536"/>
    <cellStyle name="Normal 51" xfId="3537"/>
    <cellStyle name="Normal 51 2" xfId="3538"/>
    <cellStyle name="Normal 52" xfId="3539"/>
    <cellStyle name="Normal 52 2" xfId="3540"/>
    <cellStyle name="Normal 53" xfId="3541"/>
    <cellStyle name="Normal 53 2" xfId="3542"/>
    <cellStyle name="Normal 54" xfId="3543"/>
    <cellStyle name="Normal 54 2" xfId="3544"/>
    <cellStyle name="Normal 55" xfId="3545"/>
    <cellStyle name="Normal 55 2" xfId="3546"/>
    <cellStyle name="Normal 56" xfId="3547"/>
    <cellStyle name="Normal 56 2" xfId="3548"/>
    <cellStyle name="Normal 57" xfId="3549"/>
    <cellStyle name="Normal 57 2" xfId="3550"/>
    <cellStyle name="Normal 58" xfId="3551"/>
    <cellStyle name="Normal 58 2" xfId="3552"/>
    <cellStyle name="Normal 59" xfId="3553"/>
    <cellStyle name="Normal 59 2" xfId="3554"/>
    <cellStyle name="Normal 6" xfId="16"/>
    <cellStyle name="Normal 6 2" xfId="3555"/>
    <cellStyle name="Normal 60" xfId="3556"/>
    <cellStyle name="Normal 60 2" xfId="3557"/>
    <cellStyle name="Normal 60 2 2" xfId="3558"/>
    <cellStyle name="Normal 60 3" xfId="3559"/>
    <cellStyle name="Normal 61" xfId="3560"/>
    <cellStyle name="Normal 61 2" xfId="3561"/>
    <cellStyle name="Normal 62" xfId="3562"/>
    <cellStyle name="Normal 62 2" xfId="3563"/>
    <cellStyle name="Normal 63" xfId="3564"/>
    <cellStyle name="Normal 63 2" xfId="3565"/>
    <cellStyle name="Normal 64" xfId="3566"/>
    <cellStyle name="Normal 64 2" xfId="3567"/>
    <cellStyle name="Normal 65" xfId="3568"/>
    <cellStyle name="Normal 65 2" xfId="3569"/>
    <cellStyle name="Normal 66" xfId="3570"/>
    <cellStyle name="Normal 66 2" xfId="3571"/>
    <cellStyle name="Normal 66 2 2" xfId="3572"/>
    <cellStyle name="Normal 66 3" xfId="3573"/>
    <cellStyle name="Normal 67" xfId="3574"/>
    <cellStyle name="Normal 67 2" xfId="3575"/>
    <cellStyle name="Normal 68" xfId="3576"/>
    <cellStyle name="Normal 68 2" xfId="3577"/>
    <cellStyle name="Normal 69" xfId="3578"/>
    <cellStyle name="Normal 69 2" xfId="3579"/>
    <cellStyle name="Normal 7" xfId="17"/>
    <cellStyle name="Normal 7 2" xfId="3580"/>
    <cellStyle name="Normal 70" xfId="3581"/>
    <cellStyle name="Normal 70 2" xfId="3582"/>
    <cellStyle name="Normal 71" xfId="3583"/>
    <cellStyle name="Normal 71 2" xfId="3584"/>
    <cellStyle name="Normal 72" xfId="3585"/>
    <cellStyle name="Normal 73" xfId="3586"/>
    <cellStyle name="Normal 73 2" xfId="3587"/>
    <cellStyle name="Normal 8" xfId="18"/>
    <cellStyle name="Normal 8 2" xfId="3588"/>
    <cellStyle name="Normal 9" xfId="19"/>
    <cellStyle name="Normal 9 2" xfId="3589"/>
    <cellStyle name="Normal_Sheet1" xfId="2"/>
    <cellStyle name="Note 10" xfId="3590"/>
    <cellStyle name="Note 10 2" xfId="3591"/>
    <cellStyle name="Note 11" xfId="3592"/>
    <cellStyle name="Note 11 2" xfId="3593"/>
    <cellStyle name="Note 12" xfId="3594"/>
    <cellStyle name="Note 12 2" xfId="3595"/>
    <cellStyle name="Note 13" xfId="3596"/>
    <cellStyle name="Note 13 2" xfId="3597"/>
    <cellStyle name="Note 14" xfId="3598"/>
    <cellStyle name="Note 14 2" xfId="3599"/>
    <cellStyle name="Note 15" xfId="3600"/>
    <cellStyle name="Note 15 2" xfId="3601"/>
    <cellStyle name="Note 16" xfId="3602"/>
    <cellStyle name="Note 16 2" xfId="3603"/>
    <cellStyle name="Note 17" xfId="3604"/>
    <cellStyle name="Note 17 2" xfId="3605"/>
    <cellStyle name="Note 18" xfId="3606"/>
    <cellStyle name="Note 18 2" xfId="3607"/>
    <cellStyle name="Note 19" xfId="3608"/>
    <cellStyle name="Note 19 2" xfId="3609"/>
    <cellStyle name="Note 2" xfId="3610"/>
    <cellStyle name="Note 2 2" xfId="3611"/>
    <cellStyle name="Note 20" xfId="3612"/>
    <cellStyle name="Note 20 2" xfId="3613"/>
    <cellStyle name="Note 21" xfId="3614"/>
    <cellStyle name="Note 21 2" xfId="3615"/>
    <cellStyle name="Note 22" xfId="3616"/>
    <cellStyle name="Note 22 2" xfId="3617"/>
    <cellStyle name="Note 23" xfId="3618"/>
    <cellStyle name="Note 23 2" xfId="3619"/>
    <cellStyle name="Note 24" xfId="3620"/>
    <cellStyle name="Note 24 2" xfId="3621"/>
    <cellStyle name="Note 25" xfId="3622"/>
    <cellStyle name="Note 25 2" xfId="3623"/>
    <cellStyle name="Note 26" xfId="3624"/>
    <cellStyle name="Note 26 2" xfId="3625"/>
    <cellStyle name="Note 27" xfId="3626"/>
    <cellStyle name="Note 27 2" xfId="3627"/>
    <cellStyle name="Note 28" xfId="3628"/>
    <cellStyle name="Note 28 2" xfId="3629"/>
    <cellStyle name="Note 29" xfId="3630"/>
    <cellStyle name="Note 29 2" xfId="3631"/>
    <cellStyle name="Note 3" xfId="3632"/>
    <cellStyle name="Note 3 2" xfId="3633"/>
    <cellStyle name="Note 30" xfId="3634"/>
    <cellStyle name="Note 30 2" xfId="3635"/>
    <cellStyle name="Note 31" xfId="3636"/>
    <cellStyle name="Note 31 2" xfId="3637"/>
    <cellStyle name="Note 32" xfId="3638"/>
    <cellStyle name="Note 32 2" xfId="3639"/>
    <cellStyle name="Note 33" xfId="3640"/>
    <cellStyle name="Note 33 2" xfId="3641"/>
    <cellStyle name="Note 34" xfId="3642"/>
    <cellStyle name="Note 34 2" xfId="3643"/>
    <cellStyle name="Note 35" xfId="3644"/>
    <cellStyle name="Note 35 2" xfId="3645"/>
    <cellStyle name="Note 36" xfId="3646"/>
    <cellStyle name="Note 36 2" xfId="3647"/>
    <cellStyle name="Note 37" xfId="3648"/>
    <cellStyle name="Note 37 2" xfId="3649"/>
    <cellStyle name="Note 38" xfId="3650"/>
    <cellStyle name="Note 38 2" xfId="3651"/>
    <cellStyle name="Note 39" xfId="3652"/>
    <cellStyle name="Note 39 2" xfId="3653"/>
    <cellStyle name="Note 4" xfId="3654"/>
    <cellStyle name="Note 4 2" xfId="3655"/>
    <cellStyle name="Note 40" xfId="3656"/>
    <cellStyle name="Note 40 2" xfId="3657"/>
    <cellStyle name="Note 41" xfId="3658"/>
    <cellStyle name="Note 41 2" xfId="3659"/>
    <cellStyle name="Note 42" xfId="3660"/>
    <cellStyle name="Note 42 2" xfId="3661"/>
    <cellStyle name="Note 43" xfId="3662"/>
    <cellStyle name="Note 43 2" xfId="3663"/>
    <cellStyle name="Note 44" xfId="3664"/>
    <cellStyle name="Note 44 2" xfId="3665"/>
    <cellStyle name="Note 45" xfId="3666"/>
    <cellStyle name="Note 45 2" xfId="3667"/>
    <cellStyle name="Note 46" xfId="3668"/>
    <cellStyle name="Note 46 2" xfId="3669"/>
    <cellStyle name="Note 47" xfId="3670"/>
    <cellStyle name="Note 47 2" xfId="3671"/>
    <cellStyle name="Note 48" xfId="3672"/>
    <cellStyle name="Note 48 2" xfId="3673"/>
    <cellStyle name="Note 49" xfId="3674"/>
    <cellStyle name="Note 49 2" xfId="3675"/>
    <cellStyle name="Note 5" xfId="3676"/>
    <cellStyle name="Note 5 2" xfId="3677"/>
    <cellStyle name="Note 50" xfId="3678"/>
    <cellStyle name="Note 50 2" xfId="3679"/>
    <cellStyle name="Note 51" xfId="3680"/>
    <cellStyle name="Note 51 2" xfId="3681"/>
    <cellStyle name="Note 52" xfId="3682"/>
    <cellStyle name="Note 52 2" xfId="3683"/>
    <cellStyle name="Note 53" xfId="3684"/>
    <cellStyle name="Note 53 2" xfId="3685"/>
    <cellStyle name="Note 54" xfId="3686"/>
    <cellStyle name="Note 54 2" xfId="3687"/>
    <cellStyle name="Note 55" xfId="3688"/>
    <cellStyle name="Note 55 2" xfId="3689"/>
    <cellStyle name="Note 56" xfId="3690"/>
    <cellStyle name="Note 56 2" xfId="3691"/>
    <cellStyle name="Note 57" xfId="3692"/>
    <cellStyle name="Note 57 2" xfId="3693"/>
    <cellStyle name="Note 58" xfId="3694"/>
    <cellStyle name="Note 58 2" xfId="3695"/>
    <cellStyle name="Note 59" xfId="3696"/>
    <cellStyle name="Note 59 2" xfId="3697"/>
    <cellStyle name="Note 6" xfId="3698"/>
    <cellStyle name="Note 6 2" xfId="3699"/>
    <cellStyle name="Note 60" xfId="3700"/>
    <cellStyle name="Note 60 2" xfId="3701"/>
    <cellStyle name="Note 61" xfId="3702"/>
    <cellStyle name="Note 61 2" xfId="3703"/>
    <cellStyle name="Note 62" xfId="3704"/>
    <cellStyle name="Note 62 2" xfId="3705"/>
    <cellStyle name="Note 63" xfId="3706"/>
    <cellStyle name="Note 63 2" xfId="3707"/>
    <cellStyle name="Note 64" xfId="3708"/>
    <cellStyle name="Note 64 2" xfId="3709"/>
    <cellStyle name="Note 65" xfId="3710"/>
    <cellStyle name="Note 65 2" xfId="3711"/>
    <cellStyle name="Note 66" xfId="3712"/>
    <cellStyle name="Note 66 2" xfId="3713"/>
    <cellStyle name="Note 67" xfId="3714"/>
    <cellStyle name="Note 67 2" xfId="3715"/>
    <cellStyle name="Note 68" xfId="3716"/>
    <cellStyle name="Note 68 2" xfId="3717"/>
    <cellStyle name="Note 69" xfId="3718"/>
    <cellStyle name="Note 69 2" xfId="3719"/>
    <cellStyle name="Note 7" xfId="3720"/>
    <cellStyle name="Note 7 2" xfId="3721"/>
    <cellStyle name="Note 70" xfId="3722"/>
    <cellStyle name="Note 70 2" xfId="3723"/>
    <cellStyle name="Note 71" xfId="3724"/>
    <cellStyle name="Note 71 2" xfId="3725"/>
    <cellStyle name="Note 72" xfId="3726"/>
    <cellStyle name="Note 72 2" xfId="3727"/>
    <cellStyle name="Note 8" xfId="3728"/>
    <cellStyle name="Note 8 2" xfId="3729"/>
    <cellStyle name="Note 9" xfId="3730"/>
    <cellStyle name="Note 9 2" xfId="3731"/>
    <cellStyle name="Output 10" xfId="3732"/>
    <cellStyle name="Output 11" xfId="3733"/>
    <cellStyle name="Output 12" xfId="3734"/>
    <cellStyle name="Output 13" xfId="3735"/>
    <cellStyle name="Output 14" xfId="3736"/>
    <cellStyle name="Output 15" xfId="3737"/>
    <cellStyle name="Output 16" xfId="3738"/>
    <cellStyle name="Output 17" xfId="3739"/>
    <cellStyle name="Output 18" xfId="3740"/>
    <cellStyle name="Output 19" xfId="3741"/>
    <cellStyle name="Output 2" xfId="3742"/>
    <cellStyle name="Output 20" xfId="3743"/>
    <cellStyle name="Output 21" xfId="3744"/>
    <cellStyle name="Output 22" xfId="3745"/>
    <cellStyle name="Output 23" xfId="3746"/>
    <cellStyle name="Output 24" xfId="3747"/>
    <cellStyle name="Output 25" xfId="3748"/>
    <cellStyle name="Output 26" xfId="3749"/>
    <cellStyle name="Output 27" xfId="3750"/>
    <cellStyle name="Output 28" xfId="3751"/>
    <cellStyle name="Output 29" xfId="3752"/>
    <cellStyle name="Output 3" xfId="3753"/>
    <cellStyle name="Output 30" xfId="3754"/>
    <cellStyle name="Output 31" xfId="3755"/>
    <cellStyle name="Output 32" xfId="3756"/>
    <cellStyle name="Output 33" xfId="3757"/>
    <cellStyle name="Output 34" xfId="3758"/>
    <cellStyle name="Output 35" xfId="3759"/>
    <cellStyle name="Output 36" xfId="3760"/>
    <cellStyle name="Output 37" xfId="3761"/>
    <cellStyle name="Output 38" xfId="3762"/>
    <cellStyle name="Output 39" xfId="3763"/>
    <cellStyle name="Output 4" xfId="3764"/>
    <cellStyle name="Output 40" xfId="3765"/>
    <cellStyle name="Output 41" xfId="3766"/>
    <cellStyle name="Output 42" xfId="3767"/>
    <cellStyle name="Output 43" xfId="3768"/>
    <cellStyle name="Output 44" xfId="3769"/>
    <cellStyle name="Output 45" xfId="3770"/>
    <cellStyle name="Output 46" xfId="3771"/>
    <cellStyle name="Output 47" xfId="3772"/>
    <cellStyle name="Output 48" xfId="3773"/>
    <cellStyle name="Output 49" xfId="3774"/>
    <cellStyle name="Output 5" xfId="3775"/>
    <cellStyle name="Output 50" xfId="3776"/>
    <cellStyle name="Output 51" xfId="3777"/>
    <cellStyle name="Output 52" xfId="3778"/>
    <cellStyle name="Output 53" xfId="3779"/>
    <cellStyle name="Output 54" xfId="3780"/>
    <cellStyle name="Output 55" xfId="3781"/>
    <cellStyle name="Output 56" xfId="3782"/>
    <cellStyle name="Output 57" xfId="3783"/>
    <cellStyle name="Output 58" xfId="3784"/>
    <cellStyle name="Output 59" xfId="3785"/>
    <cellStyle name="Output 6" xfId="3786"/>
    <cellStyle name="Output 60" xfId="3787"/>
    <cellStyle name="Output 61" xfId="3788"/>
    <cellStyle name="Output 62" xfId="3789"/>
    <cellStyle name="Output 63" xfId="3790"/>
    <cellStyle name="Output 64" xfId="3791"/>
    <cellStyle name="Output 65" xfId="3792"/>
    <cellStyle name="Output 66" xfId="3793"/>
    <cellStyle name="Output 67" xfId="3794"/>
    <cellStyle name="Output 68" xfId="3795"/>
    <cellStyle name="Output 69" xfId="3796"/>
    <cellStyle name="Output 7" xfId="3797"/>
    <cellStyle name="Output 70" xfId="3798"/>
    <cellStyle name="Output 71" xfId="3799"/>
    <cellStyle name="Output 72" xfId="3800"/>
    <cellStyle name="Output 8" xfId="3801"/>
    <cellStyle name="Output 9" xfId="3802"/>
    <cellStyle name="OUTPUT AMOUNTS" xfId="20"/>
    <cellStyle name="Output Column Headings" xfId="3803"/>
    <cellStyle name="OUTPUT LINE ITEMS" xfId="21"/>
    <cellStyle name="Output Report Heading" xfId="3804"/>
    <cellStyle name="Output Report Title" xfId="3805"/>
    <cellStyle name="Percent 2" xfId="4"/>
    <cellStyle name="Percent 2 2" xfId="8"/>
    <cellStyle name="Percent 3" xfId="22"/>
    <cellStyle name="Percent 4" xfId="3964"/>
    <cellStyle name="ReportTitlePrompt" xfId="3806"/>
    <cellStyle name="ReportTitleValue" xfId="3807"/>
    <cellStyle name="RowAcctAbovePrompt" xfId="3808"/>
    <cellStyle name="RowAcctSOBAbovePrompt" xfId="3809"/>
    <cellStyle name="RowAcctSOBValue" xfId="3810"/>
    <cellStyle name="RowAcctValue" xfId="3811"/>
    <cellStyle name="RowAttrAbovePrompt" xfId="3812"/>
    <cellStyle name="RowAttrValue" xfId="3813"/>
    <cellStyle name="RowColSetAbovePrompt" xfId="3814"/>
    <cellStyle name="RowColSetLeftPrompt" xfId="3815"/>
    <cellStyle name="RowColSetValue" xfId="3816"/>
    <cellStyle name="RowLeftPrompt" xfId="3817"/>
    <cellStyle name="SampleUsingFormatMask" xfId="3818"/>
    <cellStyle name="SampleWithNoFormatMask" xfId="3819"/>
    <cellStyle name="Total 10" xfId="3820"/>
    <cellStyle name="Total 11" xfId="3821"/>
    <cellStyle name="Total 12" xfId="3822"/>
    <cellStyle name="Total 13" xfId="3823"/>
    <cellStyle name="Total 14" xfId="3824"/>
    <cellStyle name="Total 15" xfId="3825"/>
    <cellStyle name="Total 16" xfId="3826"/>
    <cellStyle name="Total 17" xfId="3827"/>
    <cellStyle name="Total 18" xfId="3828"/>
    <cellStyle name="Total 19" xfId="3829"/>
    <cellStyle name="Total 2" xfId="3830"/>
    <cellStyle name="Total 20" xfId="3831"/>
    <cellStyle name="Total 21" xfId="3832"/>
    <cellStyle name="Total 22" xfId="3833"/>
    <cellStyle name="Total 23" xfId="3834"/>
    <cellStyle name="Total 24" xfId="3835"/>
    <cellStyle name="Total 25" xfId="3836"/>
    <cellStyle name="Total 26" xfId="3837"/>
    <cellStyle name="Total 27" xfId="3838"/>
    <cellStyle name="Total 28" xfId="3839"/>
    <cellStyle name="Total 29" xfId="3840"/>
    <cellStyle name="Total 3" xfId="3841"/>
    <cellStyle name="Total 30" xfId="3842"/>
    <cellStyle name="Total 31" xfId="3843"/>
    <cellStyle name="Total 32" xfId="3844"/>
    <cellStyle name="Total 33" xfId="3845"/>
    <cellStyle name="Total 34" xfId="3846"/>
    <cellStyle name="Total 35" xfId="3847"/>
    <cellStyle name="Total 36" xfId="3848"/>
    <cellStyle name="Total 37" xfId="3849"/>
    <cellStyle name="Total 38" xfId="3850"/>
    <cellStyle name="Total 39" xfId="3851"/>
    <cellStyle name="Total 4" xfId="3852"/>
    <cellStyle name="Total 40" xfId="3853"/>
    <cellStyle name="Total 41" xfId="3854"/>
    <cellStyle name="Total 42" xfId="3855"/>
    <cellStyle name="Total 43" xfId="3856"/>
    <cellStyle name="Total 44" xfId="3857"/>
    <cellStyle name="Total 45" xfId="3858"/>
    <cellStyle name="Total 46" xfId="3859"/>
    <cellStyle name="Total 47" xfId="3860"/>
    <cellStyle name="Total 48" xfId="3861"/>
    <cellStyle name="Total 49" xfId="3862"/>
    <cellStyle name="Total 5" xfId="3863"/>
    <cellStyle name="Total 50" xfId="3864"/>
    <cellStyle name="Total 51" xfId="3865"/>
    <cellStyle name="Total 52" xfId="3866"/>
    <cellStyle name="Total 53" xfId="3867"/>
    <cellStyle name="Total 54" xfId="3868"/>
    <cellStyle name="Total 55" xfId="3869"/>
    <cellStyle name="Total 56" xfId="3870"/>
    <cellStyle name="Total 57" xfId="3871"/>
    <cellStyle name="Total 58" xfId="3872"/>
    <cellStyle name="Total 59" xfId="3873"/>
    <cellStyle name="Total 6" xfId="3874"/>
    <cellStyle name="Total 60" xfId="3875"/>
    <cellStyle name="Total 61" xfId="3876"/>
    <cellStyle name="Total 62" xfId="3877"/>
    <cellStyle name="Total 63" xfId="3878"/>
    <cellStyle name="Total 64" xfId="3879"/>
    <cellStyle name="Total 65" xfId="3880"/>
    <cellStyle name="Total 66" xfId="3881"/>
    <cellStyle name="Total 67" xfId="3882"/>
    <cellStyle name="Total 68" xfId="3883"/>
    <cellStyle name="Total 69" xfId="3884"/>
    <cellStyle name="Total 7" xfId="3885"/>
    <cellStyle name="Total 70" xfId="3886"/>
    <cellStyle name="Total 71" xfId="3887"/>
    <cellStyle name="Total 72" xfId="3888"/>
    <cellStyle name="Total 8" xfId="3889"/>
    <cellStyle name="Total 9" xfId="3890"/>
    <cellStyle name="UploadThisRowValue" xfId="3891"/>
    <cellStyle name="Warning Text 10" xfId="3892"/>
    <cellStyle name="Warning Text 11" xfId="3893"/>
    <cellStyle name="Warning Text 12" xfId="3894"/>
    <cellStyle name="Warning Text 13" xfId="3895"/>
    <cellStyle name="Warning Text 14" xfId="3896"/>
    <cellStyle name="Warning Text 15" xfId="3897"/>
    <cellStyle name="Warning Text 16" xfId="3898"/>
    <cellStyle name="Warning Text 17" xfId="3899"/>
    <cellStyle name="Warning Text 18" xfId="3900"/>
    <cellStyle name="Warning Text 19" xfId="3901"/>
    <cellStyle name="Warning Text 2" xfId="3902"/>
    <cellStyle name="Warning Text 20" xfId="3903"/>
    <cellStyle name="Warning Text 21" xfId="3904"/>
    <cellStyle name="Warning Text 22" xfId="3905"/>
    <cellStyle name="Warning Text 23" xfId="3906"/>
    <cellStyle name="Warning Text 24" xfId="3907"/>
    <cellStyle name="Warning Text 25" xfId="3908"/>
    <cellStyle name="Warning Text 26" xfId="3909"/>
    <cellStyle name="Warning Text 27" xfId="3910"/>
    <cellStyle name="Warning Text 28" xfId="3911"/>
    <cellStyle name="Warning Text 29" xfId="3912"/>
    <cellStyle name="Warning Text 3" xfId="3913"/>
    <cellStyle name="Warning Text 30" xfId="3914"/>
    <cellStyle name="Warning Text 31" xfId="3915"/>
    <cellStyle name="Warning Text 32" xfId="3916"/>
    <cellStyle name="Warning Text 33" xfId="3917"/>
    <cellStyle name="Warning Text 34" xfId="3918"/>
    <cellStyle name="Warning Text 35" xfId="3919"/>
    <cellStyle name="Warning Text 36" xfId="3920"/>
    <cellStyle name="Warning Text 37" xfId="3921"/>
    <cellStyle name="Warning Text 38" xfId="3922"/>
    <cellStyle name="Warning Text 39" xfId="3923"/>
    <cellStyle name="Warning Text 4" xfId="3924"/>
    <cellStyle name="Warning Text 40" xfId="3925"/>
    <cellStyle name="Warning Text 41" xfId="3926"/>
    <cellStyle name="Warning Text 42" xfId="3927"/>
    <cellStyle name="Warning Text 43" xfId="3928"/>
    <cellStyle name="Warning Text 44" xfId="3929"/>
    <cellStyle name="Warning Text 45" xfId="3930"/>
    <cellStyle name="Warning Text 46" xfId="3931"/>
    <cellStyle name="Warning Text 47" xfId="3932"/>
    <cellStyle name="Warning Text 48" xfId="3933"/>
    <cellStyle name="Warning Text 49" xfId="3934"/>
    <cellStyle name="Warning Text 5" xfId="3935"/>
    <cellStyle name="Warning Text 50" xfId="3936"/>
    <cellStyle name="Warning Text 51" xfId="3937"/>
    <cellStyle name="Warning Text 52" xfId="3938"/>
    <cellStyle name="Warning Text 53" xfId="3939"/>
    <cellStyle name="Warning Text 54" xfId="3940"/>
    <cellStyle name="Warning Text 55" xfId="3941"/>
    <cellStyle name="Warning Text 56" xfId="3942"/>
    <cellStyle name="Warning Text 57" xfId="3943"/>
    <cellStyle name="Warning Text 58" xfId="3944"/>
    <cellStyle name="Warning Text 59" xfId="3945"/>
    <cellStyle name="Warning Text 6" xfId="3946"/>
    <cellStyle name="Warning Text 60" xfId="3947"/>
    <cellStyle name="Warning Text 61" xfId="3948"/>
    <cellStyle name="Warning Text 62" xfId="3949"/>
    <cellStyle name="Warning Text 63" xfId="3950"/>
    <cellStyle name="Warning Text 64" xfId="3951"/>
    <cellStyle name="Warning Text 65" xfId="3952"/>
    <cellStyle name="Warning Text 66" xfId="3953"/>
    <cellStyle name="Warning Text 67" xfId="3954"/>
    <cellStyle name="Warning Text 68" xfId="3955"/>
    <cellStyle name="Warning Text 69" xfId="3956"/>
    <cellStyle name="Warning Text 7" xfId="3957"/>
    <cellStyle name="Warning Text 70" xfId="3958"/>
    <cellStyle name="Warning Text 71" xfId="3959"/>
    <cellStyle name="Warning Text 72" xfId="3960"/>
    <cellStyle name="Warning Text 8" xfId="3961"/>
    <cellStyle name="Warning Text 9" xfId="396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306916</xdr:colOff>
      <xdr:row>14</xdr:row>
      <xdr:rowOff>10583</xdr:rowOff>
    </xdr:from>
    <xdr:to>
      <xdr:col>1</xdr:col>
      <xdr:colOff>328083</xdr:colOff>
      <xdr:row>52</xdr:row>
      <xdr:rowOff>116416</xdr:rowOff>
    </xdr:to>
    <xdr:cxnSp macro="">
      <xdr:nvCxnSpPr>
        <xdr:cNvPr id="3" name="Straight Connector 2"/>
        <xdr:cNvCxnSpPr/>
      </xdr:nvCxnSpPr>
      <xdr:spPr>
        <a:xfrm>
          <a:off x="1725083" y="2889250"/>
          <a:ext cx="21167" cy="5789083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2017_%20WA%20Elec%20and%20Gas%20GRC/Rebuttal%20Adjustments%20and%20Support/Capital%20Support/Rebuttal/Functional%20Method%20Thru%20Oct-Used%20on%20Rebuttal/Threshold%20and%20Functional%20Groups%20-Project%20Selection-%20Oct%20cutoff%20Oct%20Actu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uttal Tables"/>
      <sheetName val="Threshold Projects WA E "/>
      <sheetName val="Threshold Projects WA G"/>
      <sheetName val="Threshold Calculation"/>
      <sheetName val="WA E Thermal"/>
      <sheetName val=" WA E Hydro"/>
      <sheetName val=" WA E Other Producton"/>
      <sheetName val="WA E Transmission"/>
      <sheetName val="WA E Distribution"/>
      <sheetName val=" WA E General Software Transp"/>
      <sheetName val="Actl Forcst - WA E Total "/>
      <sheetName val=" WA G Underground Storage"/>
      <sheetName val="WA G Natural Gas Distribution"/>
      <sheetName val="WA G Genera-Soft-Trans"/>
      <sheetName val=" WA G Total"/>
    </sheetNames>
    <sheetDataSet>
      <sheetData sheetId="0"/>
      <sheetData sheetId="1">
        <row r="6">
          <cell r="D6">
            <v>3673993.2838560008</v>
          </cell>
          <cell r="F6">
            <v>957071.54553360026</v>
          </cell>
        </row>
        <row r="7">
          <cell r="D7">
            <v>398827.77162899997</v>
          </cell>
          <cell r="F7">
            <v>163926.32224394998</v>
          </cell>
        </row>
        <row r="8">
          <cell r="D8">
            <v>2489387.1236219998</v>
          </cell>
          <cell r="F8">
            <v>1670693.0230073999</v>
          </cell>
        </row>
        <row r="9">
          <cell r="D9">
            <v>1023151.8982650001</v>
          </cell>
          <cell r="F9">
            <v>493882.76252175012</v>
          </cell>
        </row>
        <row r="10">
          <cell r="D10">
            <v>412108.767903</v>
          </cell>
          <cell r="F10">
            <v>159841.48866944999</v>
          </cell>
        </row>
        <row r="11">
          <cell r="D11">
            <v>6685629.7484760005</v>
          </cell>
          <cell r="F11">
            <v>4180653.5590680009</v>
          </cell>
        </row>
        <row r="12">
          <cell r="D12">
            <v>1706618.0976180001</v>
          </cell>
          <cell r="F12">
            <v>1257722.3040921001</v>
          </cell>
        </row>
        <row r="13">
          <cell r="D13">
            <v>2557274.6582880002</v>
          </cell>
          <cell r="F13">
            <v>891809.85798030009</v>
          </cell>
        </row>
        <row r="14">
          <cell r="D14">
            <v>478212.79789500003</v>
          </cell>
          <cell r="F14">
            <v>135460.70541885</v>
          </cell>
        </row>
        <row r="29">
          <cell r="D29">
            <v>11056048.519047</v>
          </cell>
          <cell r="F29">
            <v>5583969.1734424504</v>
          </cell>
        </row>
        <row r="39">
          <cell r="D39">
            <v>23326753.195007499</v>
          </cell>
          <cell r="F39">
            <v>9390596.234343173</v>
          </cell>
        </row>
        <row r="42">
          <cell r="D42">
            <v>5276.1172369999995</v>
          </cell>
          <cell r="F42">
            <v>482.26849645000038</v>
          </cell>
        </row>
        <row r="43">
          <cell r="D43">
            <v>9573.1402689999977</v>
          </cell>
          <cell r="F43">
            <v>4122.40851165</v>
          </cell>
        </row>
        <row r="44">
          <cell r="D44">
            <v>69952.889635</v>
          </cell>
          <cell r="F44">
            <v>30593.25105015</v>
          </cell>
        </row>
        <row r="45">
          <cell r="D45">
            <v>1463.3338440000002</v>
          </cell>
          <cell r="F45">
            <v>1097.5003830000003</v>
          </cell>
        </row>
        <row r="46">
          <cell r="D46">
            <v>35683.083693</v>
          </cell>
          <cell r="F46">
            <v>27229.96568325</v>
          </cell>
        </row>
        <row r="47">
          <cell r="D47">
            <v>2652.0846899999997</v>
          </cell>
          <cell r="F47">
            <v>1867.1073548999998</v>
          </cell>
        </row>
        <row r="48">
          <cell r="D48">
            <v>3163.8256159999996</v>
          </cell>
          <cell r="F48">
            <v>2111.6947958999999</v>
          </cell>
        </row>
        <row r="49">
          <cell r="D49">
            <v>85084.415581000008</v>
          </cell>
          <cell r="F49">
            <v>48241.262023250005</v>
          </cell>
        </row>
        <row r="50">
          <cell r="D50">
            <v>1012.485062</v>
          </cell>
          <cell r="F50">
            <v>253.12126550000002</v>
          </cell>
        </row>
        <row r="51">
          <cell r="D51">
            <v>3871028.4137572148</v>
          </cell>
          <cell r="F51">
            <v>2390666.0804803697</v>
          </cell>
        </row>
        <row r="52">
          <cell r="D52">
            <v>1255819.070607919</v>
          </cell>
          <cell r="F52">
            <v>279775.64811468206</v>
          </cell>
        </row>
        <row r="53">
          <cell r="D53">
            <v>1789488.1949137291</v>
          </cell>
          <cell r="F53">
            <v>672982.73743415368</v>
          </cell>
        </row>
        <row r="54">
          <cell r="D54">
            <v>2205213.5946669108</v>
          </cell>
          <cell r="F54">
            <v>874368.54955744522</v>
          </cell>
        </row>
        <row r="55">
          <cell r="D55">
            <v>444308.48506185022</v>
          </cell>
          <cell r="F55">
            <v>144005.86813796285</v>
          </cell>
        </row>
        <row r="56">
          <cell r="D56">
            <v>6267.3906702219174</v>
          </cell>
          <cell r="F56">
            <v>9908.1905462223203</v>
          </cell>
        </row>
        <row r="57">
          <cell r="D57">
            <v>2172373.516428058</v>
          </cell>
          <cell r="F57">
            <v>167873.73366726056</v>
          </cell>
        </row>
        <row r="58">
          <cell r="D58">
            <v>5138407.2317237286</v>
          </cell>
          <cell r="F58">
            <v>2272458.3800278548</v>
          </cell>
        </row>
        <row r="59">
          <cell r="D59">
            <v>554890.67218360119</v>
          </cell>
          <cell r="F59">
            <v>244425.48166907654</v>
          </cell>
        </row>
        <row r="60">
          <cell r="D60">
            <v>219339.2244967272</v>
          </cell>
          <cell r="F60">
            <v>70704.522263783831</v>
          </cell>
        </row>
        <row r="61">
          <cell r="D61">
            <v>27903.043001626644</v>
          </cell>
          <cell r="F61">
            <v>8352.2932478756866</v>
          </cell>
        </row>
        <row r="62">
          <cell r="D62">
            <v>382049.70472167816</v>
          </cell>
          <cell r="F62">
            <v>55808.713510606744</v>
          </cell>
        </row>
        <row r="63">
          <cell r="D63">
            <v>2959449.618186539</v>
          </cell>
          <cell r="F63">
            <v>1047937.7384696329</v>
          </cell>
        </row>
        <row r="64">
          <cell r="D64">
            <v>82868.845896961095</v>
          </cell>
          <cell r="F64">
            <v>-32636.956472290301</v>
          </cell>
        </row>
        <row r="65">
          <cell r="D65">
            <v>956281.83375489351</v>
          </cell>
          <cell r="F65">
            <v>578399.39404169645</v>
          </cell>
        </row>
        <row r="66">
          <cell r="D66">
            <v>1472344.0419242501</v>
          </cell>
          <cell r="F66">
            <v>892834.5129160611</v>
          </cell>
        </row>
        <row r="67">
          <cell r="D67">
            <v>1521044.0527461146</v>
          </cell>
          <cell r="F67">
            <v>244023.26466789999</v>
          </cell>
        </row>
        <row r="68">
          <cell r="D68">
            <v>-0.87383524591999162</v>
          </cell>
          <cell r="F68">
            <v>16.309990826320007</v>
          </cell>
        </row>
      </sheetData>
      <sheetData sheetId="2">
        <row r="6">
          <cell r="D6">
            <v>745725.77720307978</v>
          </cell>
          <cell r="F6">
            <v>507364.86632120993</v>
          </cell>
        </row>
        <row r="12">
          <cell r="D12">
            <v>10875606.699999999</v>
          </cell>
          <cell r="F12">
            <v>4111622.9930000002</v>
          </cell>
        </row>
        <row r="15">
          <cell r="D15">
            <v>1161918.3285581688</v>
          </cell>
          <cell r="F15">
            <v>715971.21496370737</v>
          </cell>
        </row>
        <row r="18">
          <cell r="D18">
            <v>610846.19410222094</v>
          </cell>
          <cell r="F18">
            <v>245081.13170114113</v>
          </cell>
        </row>
        <row r="20">
          <cell r="D20">
            <v>2442.6168456381288</v>
          </cell>
          <cell r="F20">
            <v>3220.7116426906055</v>
          </cell>
        </row>
        <row r="22">
          <cell r="D22">
            <v>1537915.4939208927</v>
          </cell>
          <cell r="F22">
            <v>680142.46328289341</v>
          </cell>
        </row>
        <row r="24">
          <cell r="D24">
            <v>65647.811970899536</v>
          </cell>
          <cell r="F24">
            <v>21161.728795728552</v>
          </cell>
        </row>
        <row r="26">
          <cell r="D26">
            <v>114346.7486796036</v>
          </cell>
          <cell r="F26">
            <v>16703.4416178342</v>
          </cell>
        </row>
        <row r="28">
          <cell r="D28">
            <v>532677.97528426419</v>
          </cell>
          <cell r="F28">
            <v>161863.03345193845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71"/>
  <sheetViews>
    <sheetView zoomScaleNormal="100" workbookViewId="0">
      <pane xSplit="1" ySplit="8" topLeftCell="B9" activePane="bottomRight" state="frozen"/>
      <selection activeCell="J5" sqref="J5"/>
      <selection pane="topRight" activeCell="J5" sqref="J5"/>
      <selection pane="bottomLeft" activeCell="J5" sqref="J5"/>
      <selection pane="bottomRight" activeCell="E30" sqref="E30"/>
    </sheetView>
  </sheetViews>
  <sheetFormatPr defaultRowHeight="12.75"/>
  <cols>
    <col min="1" max="1" width="42.7109375" customWidth="1"/>
    <col min="2" max="2" width="2.7109375" customWidth="1"/>
    <col min="3" max="3" width="19" customWidth="1"/>
    <col min="4" max="4" width="2.140625" style="13" customWidth="1"/>
  </cols>
  <sheetData>
    <row r="1" spans="1:4">
      <c r="A1" s="5" t="s">
        <v>2</v>
      </c>
    </row>
    <row r="2" spans="1:4">
      <c r="A2" s="5" t="s">
        <v>8</v>
      </c>
    </row>
    <row r="3" spans="1:4" s="14" customFormat="1">
      <c r="A3" s="5" t="s">
        <v>41</v>
      </c>
      <c r="C3" s="16"/>
      <c r="D3" s="16"/>
    </row>
    <row r="4" spans="1:4" ht="38.25">
      <c r="B4" s="123"/>
      <c r="C4" s="122" t="s">
        <v>88</v>
      </c>
      <c r="D4" s="16"/>
    </row>
    <row r="5" spans="1:4" s="77" customFormat="1">
      <c r="A5" s="108" t="s">
        <v>62</v>
      </c>
      <c r="B5" s="120"/>
      <c r="C5" s="92">
        <v>3.1</v>
      </c>
      <c r="D5" s="116"/>
    </row>
    <row r="6" spans="1:4" s="77" customFormat="1">
      <c r="A6" s="108" t="s">
        <v>63</v>
      </c>
      <c r="B6" s="120"/>
      <c r="C6" s="92" t="s">
        <v>80</v>
      </c>
      <c r="D6" s="116"/>
    </row>
    <row r="7" spans="1:4" s="11" customFormat="1" ht="13.5" thickBot="1">
      <c r="A7" s="10"/>
      <c r="B7" s="121"/>
      <c r="C7" s="12" t="s">
        <v>87</v>
      </c>
      <c r="D7" s="2"/>
    </row>
    <row r="8" spans="1:4" s="11" customFormat="1">
      <c r="A8" s="23" t="s">
        <v>54</v>
      </c>
      <c r="C8" s="78"/>
      <c r="D8" s="2"/>
    </row>
    <row r="9" spans="1:4">
      <c r="A9" s="8" t="s">
        <v>33</v>
      </c>
      <c r="C9" s="79">
        <f>'E-CAP17, G-CAP17 PF Thresh Oct'!G32</f>
        <v>2631</v>
      </c>
      <c r="D9" s="15"/>
    </row>
    <row r="10" spans="1:4">
      <c r="A10" s="8" t="s">
        <v>34</v>
      </c>
      <c r="C10" s="79">
        <f>'E-CAP17, G-CAP17 PF Thresh Oct'!G17</f>
        <v>373</v>
      </c>
      <c r="D10" s="15"/>
    </row>
    <row r="11" spans="1:4">
      <c r="A11" s="8" t="s">
        <v>19</v>
      </c>
      <c r="C11" s="79">
        <f>'E-CAP17, G-CAP17 PF Thresh Oct'!G19</f>
        <v>201</v>
      </c>
      <c r="D11" s="15"/>
    </row>
    <row r="12" spans="1:4">
      <c r="A12" s="8" t="s">
        <v>10</v>
      </c>
      <c r="C12" s="79">
        <f>'E-CAP17, G-CAP17 PF Thresh Oct'!G24</f>
        <v>681</v>
      </c>
      <c r="D12" s="15"/>
    </row>
    <row r="13" spans="1:4">
      <c r="A13" s="8" t="s">
        <v>35</v>
      </c>
      <c r="C13" s="79">
        <f>'E-CAP17, G-CAP17 PF Thresh Oct'!G28</f>
        <v>663</v>
      </c>
      <c r="D13" s="15"/>
    </row>
    <row r="14" spans="1:4">
      <c r="A14" s="8" t="s">
        <v>58</v>
      </c>
      <c r="C14" s="80">
        <f>SUM(C9:C13)</f>
        <v>4549</v>
      </c>
      <c r="D14" s="15"/>
    </row>
    <row r="15" spans="1:4">
      <c r="A15" s="8"/>
      <c r="C15" s="91" t="s">
        <v>80</v>
      </c>
      <c r="D15" s="93"/>
    </row>
    <row r="16" spans="1:4">
      <c r="A16" s="8" t="s">
        <v>57</v>
      </c>
      <c r="C16" s="81"/>
      <c r="D16" s="15"/>
    </row>
    <row r="17" spans="1:4">
      <c r="A17" s="8"/>
      <c r="C17" s="84"/>
      <c r="D17" s="15"/>
    </row>
    <row r="18" spans="1:4">
      <c r="A18" t="s">
        <v>4</v>
      </c>
      <c r="C18" s="113">
        <f>-C14-C16</f>
        <v>-4549</v>
      </c>
      <c r="D18" s="85"/>
    </row>
    <row r="19" spans="1:4">
      <c r="A19" t="s">
        <v>55</v>
      </c>
      <c r="C19" s="95">
        <f>(C14+C16)*0.35</f>
        <v>1592.1499999999999</v>
      </c>
      <c r="D19" s="85"/>
    </row>
    <row r="20" spans="1:4">
      <c r="A20" s="8" t="s">
        <v>79</v>
      </c>
      <c r="C20" s="95"/>
      <c r="D20" s="85"/>
    </row>
    <row r="21" spans="1:4" ht="13.5" thickBot="1">
      <c r="A21" t="s">
        <v>5</v>
      </c>
      <c r="C21" s="82">
        <f>SUM(C18:C19)</f>
        <v>-2956.8500000000004</v>
      </c>
      <c r="D21" s="15"/>
    </row>
    <row r="22" spans="1:4">
      <c r="C22" s="83"/>
    </row>
    <row r="23" spans="1:4">
      <c r="C23" s="83"/>
    </row>
    <row r="24" spans="1:4">
      <c r="A24" t="s">
        <v>7</v>
      </c>
      <c r="C24" s="83"/>
    </row>
    <row r="25" spans="1:4">
      <c r="A25" s="8" t="s">
        <v>33</v>
      </c>
      <c r="C25" s="79">
        <f>'E-CAP17, G-CAP17 PF Thresh Oct'!C32</f>
        <v>11823.768893880482</v>
      </c>
      <c r="D25" s="15"/>
    </row>
    <row r="26" spans="1:4">
      <c r="A26" s="8" t="s">
        <v>34</v>
      </c>
      <c r="C26" s="79">
        <f>'E-CAP17, G-CAP17 PF Thresh Oct'!C17</f>
        <v>19425.204147552005</v>
      </c>
      <c r="D26" s="15"/>
    </row>
    <row r="27" spans="1:4">
      <c r="A27" s="8" t="s">
        <v>19</v>
      </c>
      <c r="C27" s="79">
        <f>'E-CAP17, G-CAP17 PF Thresh Oct'!C19</f>
        <v>11056.048519046999</v>
      </c>
      <c r="D27" s="15"/>
    </row>
    <row r="28" spans="1:4">
      <c r="A28" s="8" t="s">
        <v>10</v>
      </c>
      <c r="C28" s="79">
        <f>'E-CAP17, G-CAP17 PF Thresh Oct'!C24</f>
        <v>23326.753195007499</v>
      </c>
      <c r="D28" s="15"/>
    </row>
    <row r="29" spans="1:4">
      <c r="A29" s="8" t="s">
        <v>35</v>
      </c>
      <c r="C29" s="79">
        <f>'E-CAP17, G-CAP17 PF Thresh Oct'!C28</f>
        <v>13449.168542653299</v>
      </c>
      <c r="D29" s="15"/>
    </row>
    <row r="30" spans="1:4">
      <c r="A30" s="8" t="s">
        <v>36</v>
      </c>
      <c r="C30" s="80">
        <f>SUM(C25:C29)</f>
        <v>79080.943298140279</v>
      </c>
      <c r="D30" s="15"/>
    </row>
    <row r="31" spans="1:4">
      <c r="A31" s="8"/>
      <c r="C31" s="115" t="s">
        <v>80</v>
      </c>
      <c r="D31" s="93"/>
    </row>
    <row r="32" spans="1:4">
      <c r="A32" t="s">
        <v>39</v>
      </c>
      <c r="C32" s="129"/>
    </row>
    <row r="33" spans="1:6">
      <c r="A33" s="8" t="s">
        <v>33</v>
      </c>
      <c r="C33" s="79">
        <f>-'E-CAP17, G-CAP17 PF Thresh Oct'!I32</f>
        <v>-1263.0874067667392</v>
      </c>
      <c r="D33" s="24"/>
    </row>
    <row r="34" spans="1:6">
      <c r="A34" s="8" t="s">
        <v>34</v>
      </c>
      <c r="C34" s="79">
        <f>-('E-CAP17, G-CAP17 PF Thresh Oct'!I17)</f>
        <v>-188.82190375196171</v>
      </c>
      <c r="D34" s="24"/>
    </row>
    <row r="35" spans="1:6">
      <c r="A35" s="8" t="s">
        <v>19</v>
      </c>
      <c r="C35" s="79">
        <f>-('E-CAP17, G-CAP17 PF Thresh Oct'!I19)</f>
        <v>-101.62823895665261</v>
      </c>
      <c r="D35" s="24"/>
    </row>
    <row r="36" spans="1:6">
      <c r="A36" s="8" t="s">
        <v>10</v>
      </c>
      <c r="C36" s="79">
        <f>-('E-CAP17, G-CAP17 PF Thresh Oct'!I24)</f>
        <v>-274.20541004282063</v>
      </c>
      <c r="D36" s="24"/>
    </row>
    <row r="37" spans="1:6">
      <c r="A37" s="8" t="s">
        <v>35</v>
      </c>
      <c r="C37" s="79">
        <f>-('E-CAP17, G-CAP17 PF Thresh Oct'!I28)</f>
        <v>-219.80041345897718</v>
      </c>
      <c r="D37" s="24"/>
    </row>
    <row r="38" spans="1:6">
      <c r="A38" s="8" t="s">
        <v>37</v>
      </c>
      <c r="C38" s="80">
        <f>SUM(C33:C37)</f>
        <v>-2047.5433729771512</v>
      </c>
      <c r="D38" s="15"/>
    </row>
    <row r="39" spans="1:6">
      <c r="A39" s="8"/>
      <c r="C39" s="115" t="s">
        <v>80</v>
      </c>
      <c r="D39" s="93"/>
    </row>
    <row r="40" spans="1:6">
      <c r="A40" t="s">
        <v>40</v>
      </c>
      <c r="C40" s="83"/>
    </row>
    <row r="41" spans="1:6">
      <c r="A41" s="8" t="s">
        <v>33</v>
      </c>
      <c r="C41" s="79">
        <f>('E-CAP17, G-CAP17 PF Thresh Oct'!V32)</f>
        <v>-2164</v>
      </c>
      <c r="D41" s="15"/>
    </row>
    <row r="42" spans="1:6">
      <c r="A42" s="8" t="s">
        <v>34</v>
      </c>
      <c r="C42" s="79">
        <f>('E-CAP17, G-CAP17 PF Thresh Oct'!V17)</f>
        <v>-3494</v>
      </c>
      <c r="D42" s="15"/>
    </row>
    <row r="43" spans="1:6">
      <c r="A43" s="8" t="s">
        <v>19</v>
      </c>
      <c r="C43" s="79">
        <f>('E-CAP17, G-CAP17 PF Thresh Oct'!V19)</f>
        <v>-1990</v>
      </c>
      <c r="D43" s="15"/>
    </row>
    <row r="44" spans="1:6">
      <c r="A44" s="8" t="s">
        <v>10</v>
      </c>
      <c r="C44" s="79">
        <f>('E-CAP17, G-CAP17 PF Thresh Oct'!V24)</f>
        <v>-4179</v>
      </c>
      <c r="D44" s="15"/>
    </row>
    <row r="45" spans="1:6">
      <c r="A45" s="8" t="s">
        <v>35</v>
      </c>
      <c r="C45" s="79">
        <f>('E-CAP17, G-CAP17 PF Thresh Oct'!V28)</f>
        <v>-2662</v>
      </c>
      <c r="D45" s="15"/>
    </row>
    <row r="46" spans="1:6">
      <c r="A46" s="8" t="s">
        <v>38</v>
      </c>
      <c r="C46" s="80">
        <f>SUM(C41:C45)</f>
        <v>-14489</v>
      </c>
      <c r="D46" s="15"/>
    </row>
    <row r="47" spans="1:6">
      <c r="A47" s="8"/>
      <c r="C47" s="115" t="s">
        <v>80</v>
      </c>
      <c r="D47" s="93"/>
    </row>
    <row r="48" spans="1:6" ht="13.5" thickBot="1">
      <c r="A48" t="s">
        <v>6</v>
      </c>
      <c r="C48" s="82">
        <f>C30+C38+C46</f>
        <v>62544.399925163132</v>
      </c>
      <c r="D48" s="15"/>
      <c r="F48" s="9"/>
    </row>
    <row r="50" spans="1:4" ht="14.25" customHeight="1">
      <c r="A50" s="132"/>
      <c r="B50" s="132"/>
    </row>
    <row r="52" spans="1:4">
      <c r="A52" s="20" t="s">
        <v>47</v>
      </c>
    </row>
    <row r="53" spans="1:4">
      <c r="A53" s="17" t="s">
        <v>48</v>
      </c>
    </row>
    <row r="54" spans="1:4">
      <c r="A54" s="17" t="s">
        <v>44</v>
      </c>
      <c r="C54" s="6">
        <f>'E-CAP17, G-CAP17 PF Thresh Oct'!G14</f>
        <v>146</v>
      </c>
      <c r="D54" s="15"/>
    </row>
    <row r="55" spans="1:4">
      <c r="A55" s="19" t="s">
        <v>45</v>
      </c>
      <c r="C55" s="6">
        <f>'E-CAP17, G-CAP17 PF Thresh Oct'!G15</f>
        <v>212</v>
      </c>
      <c r="D55" s="15"/>
    </row>
    <row r="56" spans="1:4">
      <c r="A56" s="19" t="s">
        <v>46</v>
      </c>
      <c r="C56" s="6">
        <f>'E-CAP17, G-CAP17 PF Thresh Oct'!G16</f>
        <v>15</v>
      </c>
      <c r="D56" s="15"/>
    </row>
    <row r="57" spans="1:4">
      <c r="A57" s="19" t="s">
        <v>49</v>
      </c>
      <c r="C57" s="22">
        <f>SUM(C54:C56)</f>
        <v>373</v>
      </c>
      <c r="D57" s="24"/>
    </row>
    <row r="58" spans="1:4">
      <c r="A58" s="19"/>
    </row>
    <row r="59" spans="1:4">
      <c r="A59" s="19" t="s">
        <v>50</v>
      </c>
    </row>
    <row r="60" spans="1:4">
      <c r="A60" s="18" t="s">
        <v>44</v>
      </c>
      <c r="C60" s="6">
        <f>'E-CAP17, G-CAP17 PF Thresh Oct'!C14</f>
        <v>7585.3600773720018</v>
      </c>
      <c r="D60" s="15"/>
    </row>
    <row r="61" spans="1:4">
      <c r="A61" s="18" t="s">
        <v>45</v>
      </c>
      <c r="C61" s="6">
        <f>'E-CAP17, G-CAP17 PF Thresh Oct'!C15</f>
        <v>11361.631272285002</v>
      </c>
      <c r="D61" s="15"/>
    </row>
    <row r="62" spans="1:4">
      <c r="A62" s="18" t="s">
        <v>46</v>
      </c>
      <c r="C62" s="6">
        <f>'E-CAP17, G-CAP17 PF Thresh Oct'!C16</f>
        <v>478.21279789500005</v>
      </c>
      <c r="D62" s="15"/>
    </row>
    <row r="63" spans="1:4">
      <c r="A63" s="19" t="s">
        <v>53</v>
      </c>
      <c r="C63" s="22">
        <f>SUM(C60:C62)</f>
        <v>19425.204147552005</v>
      </c>
      <c r="D63" s="24"/>
    </row>
    <row r="64" spans="1:4">
      <c r="A64" s="1"/>
    </row>
    <row r="65" spans="1:4">
      <c r="A65" s="19" t="s">
        <v>51</v>
      </c>
    </row>
    <row r="66" spans="1:4">
      <c r="A66" s="18" t="s">
        <v>44</v>
      </c>
      <c r="C66" s="6">
        <f>-'E-CAP17, G-CAP17 PF Thresh Oct'!I14</f>
        <v>-63.08301414348864</v>
      </c>
      <c r="D66" s="24"/>
    </row>
    <row r="67" spans="1:4">
      <c r="A67" s="18" t="s">
        <v>45</v>
      </c>
      <c r="C67" s="6">
        <f>-'E-CAP17, G-CAP17 PF Thresh Oct'!I15</f>
        <v>-121.36350882344422</v>
      </c>
      <c r="D67" s="24"/>
    </row>
    <row r="68" spans="1:4">
      <c r="A68" s="18" t="s">
        <v>46</v>
      </c>
      <c r="C68" s="6">
        <f>-'E-CAP17, G-CAP17 PF Thresh Oct'!I16</f>
        <v>-4.375380785028856</v>
      </c>
      <c r="D68" s="24"/>
    </row>
    <row r="69" spans="1:4">
      <c r="A69" s="19" t="s">
        <v>52</v>
      </c>
      <c r="C69" s="21">
        <f>SUM(C66:C68)</f>
        <v>-188.82190375196171</v>
      </c>
      <c r="D69" s="15"/>
    </row>
    <row r="70" spans="1:4">
      <c r="A70" s="1"/>
    </row>
    <row r="71" spans="1:4">
      <c r="A71" s="1"/>
    </row>
  </sheetData>
  <mergeCells count="1">
    <mergeCell ref="A50:B50"/>
  </mergeCells>
  <printOptions gridLines="1"/>
  <pageMargins left="0.25" right="0.25" top="0.75" bottom="1" header="0.5" footer="0.5"/>
  <pageSetup scale="66" fitToWidth="0" orientation="landscape" r:id="rId1"/>
  <headerFooter alignWithMargins="0">
    <oddFooter>&amp;L&amp;F
&amp;A&amp;RPage &amp;P of &amp;N
KKS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59"/>
  <sheetViews>
    <sheetView zoomScaleNormal="100" workbookViewId="0">
      <pane xSplit="1" ySplit="7" topLeftCell="B8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RowHeight="12.75"/>
  <cols>
    <col min="1" max="1" width="49.7109375" customWidth="1"/>
    <col min="2" max="2" width="2.85546875" style="13" customWidth="1"/>
    <col min="3" max="3" width="16.7109375" customWidth="1"/>
    <col min="4" max="4" width="1.5703125" style="1" customWidth="1"/>
  </cols>
  <sheetData>
    <row r="1" spans="1:4">
      <c r="A1" s="5" t="s">
        <v>2</v>
      </c>
    </row>
    <row r="2" spans="1:4">
      <c r="A2" s="5" t="s">
        <v>8</v>
      </c>
    </row>
    <row r="3" spans="1:4" s="14" customFormat="1">
      <c r="A3" s="5" t="s">
        <v>42</v>
      </c>
      <c r="B3" s="16"/>
      <c r="C3" s="16"/>
      <c r="D3" s="13"/>
    </row>
    <row r="4" spans="1:4" ht="38.25">
      <c r="C4" s="122" t="s">
        <v>88</v>
      </c>
      <c r="D4" s="16"/>
    </row>
    <row r="5" spans="1:4" s="77" customFormat="1">
      <c r="A5" s="108" t="s">
        <v>64</v>
      </c>
      <c r="B5" s="76"/>
      <c r="C5" s="92">
        <v>3.1</v>
      </c>
      <c r="D5" s="124"/>
    </row>
    <row r="6" spans="1:4" s="77" customFormat="1">
      <c r="A6" s="108" t="s">
        <v>65</v>
      </c>
      <c r="B6" s="76"/>
      <c r="C6" s="92" t="s">
        <v>85</v>
      </c>
      <c r="D6" s="124"/>
    </row>
    <row r="7" spans="1:4" s="11" customFormat="1" ht="13.5" thickBot="1">
      <c r="A7" s="10"/>
      <c r="B7" s="131"/>
      <c r="C7" s="12" t="s">
        <v>87</v>
      </c>
      <c r="D7" s="2"/>
    </row>
    <row r="8" spans="1:4" s="11" customFormat="1">
      <c r="A8" s="23" t="s">
        <v>54</v>
      </c>
      <c r="B8" s="2"/>
      <c r="C8" s="78"/>
      <c r="D8" s="7"/>
    </row>
    <row r="9" spans="1:4">
      <c r="A9" s="8" t="s">
        <v>33</v>
      </c>
      <c r="B9" s="15"/>
      <c r="C9" s="79">
        <f>'E-CAP17, G-CAP17 PF Thresh Oct'!G51</f>
        <v>777</v>
      </c>
    </row>
    <row r="10" spans="1:4">
      <c r="A10" s="8" t="s">
        <v>43</v>
      </c>
      <c r="B10" s="15"/>
      <c r="C10" s="79">
        <f>'E-CAP17, G-CAP17 PF Thresh Oct'!G37</f>
        <v>12</v>
      </c>
    </row>
    <row r="11" spans="1:4">
      <c r="A11" s="8" t="s">
        <v>10</v>
      </c>
      <c r="B11" s="15"/>
      <c r="C11" s="79">
        <f>'E-CAP17, G-CAP17 PF Thresh Oct'!G43</f>
        <v>274</v>
      </c>
    </row>
    <row r="12" spans="1:4">
      <c r="A12" s="8" t="s">
        <v>35</v>
      </c>
      <c r="B12" s="15"/>
      <c r="C12" s="79">
        <f>'E-CAP17, G-CAP17 PF Thresh Oct'!G47</f>
        <v>241</v>
      </c>
    </row>
    <row r="13" spans="1:4">
      <c r="A13" s="8" t="s">
        <v>3</v>
      </c>
      <c r="B13" s="15"/>
      <c r="C13" s="80">
        <f t="shared" ref="C13:D13" si="0">SUM(C9:C12)</f>
        <v>1304</v>
      </c>
      <c r="D13" s="4">
        <f t="shared" si="0"/>
        <v>0</v>
      </c>
    </row>
    <row r="14" spans="1:4">
      <c r="A14" s="8"/>
      <c r="B14" s="15"/>
      <c r="C14" s="89" t="s">
        <v>86</v>
      </c>
      <c r="D14" s="4"/>
    </row>
    <row r="15" spans="1:4">
      <c r="A15" s="8" t="s">
        <v>59</v>
      </c>
      <c r="B15" s="15"/>
      <c r="C15" s="80"/>
      <c r="D15" s="4"/>
    </row>
    <row r="16" spans="1:4">
      <c r="A16" s="8"/>
      <c r="B16" s="15"/>
      <c r="C16" s="84"/>
      <c r="D16" s="4"/>
    </row>
    <row r="17" spans="1:4">
      <c r="A17" t="s">
        <v>4</v>
      </c>
      <c r="B17" s="15"/>
      <c r="C17" s="79">
        <f t="shared" ref="C17:D17" si="1">-C13-C15</f>
        <v>-1304</v>
      </c>
      <c r="D17" s="15">
        <f t="shared" si="1"/>
        <v>0</v>
      </c>
    </row>
    <row r="18" spans="1:4">
      <c r="A18" t="s">
        <v>55</v>
      </c>
      <c r="B18" s="15"/>
      <c r="C18" s="84">
        <f t="shared" ref="C18:D18" si="2">(C13+C15)*0.35</f>
        <v>456.4</v>
      </c>
      <c r="D18" s="15">
        <f t="shared" si="2"/>
        <v>0</v>
      </c>
    </row>
    <row r="19" spans="1:4" ht="13.5" thickBot="1">
      <c r="A19" t="s">
        <v>5</v>
      </c>
      <c r="B19" s="15"/>
      <c r="C19" s="82">
        <f t="shared" ref="C19:D19" si="3">SUM(C17:C18)</f>
        <v>-847.6</v>
      </c>
      <c r="D19" s="4">
        <f t="shared" si="3"/>
        <v>0</v>
      </c>
    </row>
    <row r="20" spans="1:4">
      <c r="C20" s="83"/>
    </row>
    <row r="21" spans="1:4">
      <c r="C21" s="83"/>
    </row>
    <row r="22" spans="1:4">
      <c r="A22" t="s">
        <v>7</v>
      </c>
      <c r="C22" s="83"/>
    </row>
    <row r="23" spans="1:4">
      <c r="A23" s="8" t="s">
        <v>33</v>
      </c>
      <c r="B23" s="15"/>
      <c r="C23" s="79">
        <f>'E-CAP17, G-CAP17 PF Thresh Oct'!C51</f>
        <v>3493.1171940774238</v>
      </c>
    </row>
    <row r="24" spans="1:4">
      <c r="A24" s="8" t="s">
        <v>43</v>
      </c>
      <c r="B24" s="15"/>
      <c r="C24" s="79">
        <f>'E-CAP17, G-CAP17 PF Thresh Oct'!C37</f>
        <v>745.72577720307982</v>
      </c>
    </row>
    <row r="25" spans="1:4">
      <c r="A25" s="8" t="s">
        <v>10</v>
      </c>
      <c r="B25" s="15"/>
      <c r="C25" s="79">
        <f>'E-CAP17, G-CAP17 PF Thresh Oct'!C43</f>
        <v>10875.606699999998</v>
      </c>
    </row>
    <row r="26" spans="1:4">
      <c r="A26" s="8" t="s">
        <v>35</v>
      </c>
      <c r="B26" s="15"/>
      <c r="C26" s="79">
        <f>'E-CAP17, G-CAP17 PF Thresh Oct'!C47</f>
        <v>5851.677975284264</v>
      </c>
    </row>
    <row r="27" spans="1:4">
      <c r="A27" s="8" t="s">
        <v>36</v>
      </c>
      <c r="B27" s="15"/>
      <c r="C27" s="80">
        <f>SUM(C23:C26)</f>
        <v>20966.127646564764</v>
      </c>
      <c r="D27" s="4">
        <f t="shared" ref="D27" si="4">SUM(D23:D26)</f>
        <v>0</v>
      </c>
    </row>
    <row r="28" spans="1:4">
      <c r="A28" s="8"/>
      <c r="B28" s="15"/>
      <c r="C28" s="89" t="s">
        <v>86</v>
      </c>
      <c r="D28" s="4"/>
    </row>
    <row r="29" spans="1:4">
      <c r="A29" t="s">
        <v>39</v>
      </c>
      <c r="C29" s="83"/>
    </row>
    <row r="30" spans="1:4">
      <c r="A30" s="8" t="s">
        <v>33</v>
      </c>
      <c r="B30" s="15"/>
      <c r="C30" s="79">
        <f>-('E-CAP17, G-CAP17 PF Thresh Oct'!I51)</f>
        <v>-374.42521361932927</v>
      </c>
    </row>
    <row r="31" spans="1:4">
      <c r="A31" s="8" t="s">
        <v>43</v>
      </c>
      <c r="B31" s="15"/>
      <c r="C31" s="79">
        <f>-('E-CAP17, G-CAP17 PF Thresh Oct'!I37)</f>
        <v>-8.0671013745072386</v>
      </c>
    </row>
    <row r="32" spans="1:4">
      <c r="A32" s="8" t="s">
        <v>10</v>
      </c>
      <c r="B32" s="15"/>
      <c r="C32" s="79">
        <f>-('E-CAP17, G-CAP17 PF Thresh Oct'!I43)</f>
        <v>-103.6128994236</v>
      </c>
    </row>
    <row r="33" spans="1:4">
      <c r="A33" s="8" t="s">
        <v>35</v>
      </c>
      <c r="B33" s="15"/>
      <c r="C33" s="79">
        <f>-('E-CAP17, G-CAP17 PF Thresh Oct'!I47)</f>
        <v>-119.52678258391292</v>
      </c>
    </row>
    <row r="34" spans="1:4">
      <c r="A34" s="8" t="s">
        <v>37</v>
      </c>
      <c r="B34" s="15"/>
      <c r="C34" s="80">
        <f>SUM(C30:C33)</f>
        <v>-605.63199700134942</v>
      </c>
      <c r="D34" s="4">
        <f t="shared" ref="D34" si="5">SUM(D30:D33)</f>
        <v>0</v>
      </c>
    </row>
    <row r="35" spans="1:4">
      <c r="A35" s="8"/>
      <c r="B35" s="15"/>
      <c r="C35" s="89" t="s">
        <v>86</v>
      </c>
      <c r="D35" s="4"/>
    </row>
    <row r="36" spans="1:4">
      <c r="A36" t="s">
        <v>40</v>
      </c>
      <c r="C36" s="83"/>
    </row>
    <row r="37" spans="1:4">
      <c r="A37" s="8" t="s">
        <v>33</v>
      </c>
      <c r="B37" s="15"/>
      <c r="C37" s="79">
        <f>('E-CAP17, G-CAP17 PF Thresh Oct'!V51)</f>
        <v>-639</v>
      </c>
    </row>
    <row r="38" spans="1:4">
      <c r="A38" s="8" t="s">
        <v>43</v>
      </c>
      <c r="B38" s="15"/>
      <c r="C38" s="79">
        <f>('E-CAP17, G-CAP17 PF Thresh Oct'!V37)</f>
        <v>-134</v>
      </c>
    </row>
    <row r="39" spans="1:4">
      <c r="A39" s="8" t="s">
        <v>10</v>
      </c>
      <c r="B39" s="15"/>
      <c r="C39" s="79">
        <f>('E-CAP17, G-CAP17 PF Thresh Oct'!V43)</f>
        <v>-1957</v>
      </c>
    </row>
    <row r="40" spans="1:4">
      <c r="A40" s="8" t="s">
        <v>35</v>
      </c>
      <c r="B40" s="15"/>
      <c r="C40" s="79">
        <f>('E-CAP17, G-CAP17 PF Thresh Oct'!V47)</f>
        <v>-1143</v>
      </c>
    </row>
    <row r="41" spans="1:4">
      <c r="A41" s="8" t="s">
        <v>38</v>
      </c>
      <c r="B41" s="15"/>
      <c r="C41" s="80">
        <f>SUM(C37:C40)</f>
        <v>-3873</v>
      </c>
      <c r="D41" s="4">
        <f t="shared" ref="D41" si="6">SUM(D37:D40)</f>
        <v>0</v>
      </c>
    </row>
    <row r="42" spans="1:4">
      <c r="A42" s="8"/>
      <c r="B42" s="15"/>
      <c r="C42" s="89" t="s">
        <v>86</v>
      </c>
      <c r="D42" s="4"/>
    </row>
    <row r="43" spans="1:4" ht="13.5" thickBot="1">
      <c r="A43" t="s">
        <v>6</v>
      </c>
      <c r="B43" s="15"/>
      <c r="C43" s="82">
        <f>C27+C34+C41</f>
        <v>16487.495649563414</v>
      </c>
      <c r="D43" s="4"/>
    </row>
    <row r="45" spans="1:4">
      <c r="A45" s="127"/>
      <c r="B45" s="130"/>
      <c r="C45" s="128"/>
      <c r="D45" s="130"/>
    </row>
    <row r="46" spans="1:4">
      <c r="A46" s="1"/>
    </row>
    <row r="47" spans="1:4">
      <c r="A47" s="3"/>
    </row>
    <row r="48" spans="1:4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</sheetData>
  <printOptions gridLines="1"/>
  <pageMargins left="0.25" right="0.25" top="1" bottom="1" header="0.5" footer="0.5"/>
  <pageSetup scale="71" fitToWidth="0" orientation="landscape" r:id="rId1"/>
  <headerFooter alignWithMargins="0">
    <oddFooter>&amp;L&amp;F
&amp;A&amp;RPage &amp;P of &amp;N
KKS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58"/>
  <sheetViews>
    <sheetView tabSelected="1" zoomScale="90" zoomScaleNormal="90" workbookViewId="0">
      <pane xSplit="3" ySplit="12" topLeftCell="D13" activePane="bottomRight" state="frozen"/>
      <selection activeCell="E30" sqref="E30"/>
      <selection pane="topRight" activeCell="E30" sqref="E30"/>
      <selection pane="bottomLeft" activeCell="E30" sqref="E30"/>
      <selection pane="bottomRight" activeCell="E6" sqref="E6"/>
    </sheetView>
  </sheetViews>
  <sheetFormatPr defaultRowHeight="12.75"/>
  <cols>
    <col min="1" max="1" width="21.28515625" style="28" bestFit="1" customWidth="1"/>
    <col min="2" max="2" width="8.5703125" style="28" bestFit="1" customWidth="1"/>
    <col min="3" max="3" width="10" style="26" customWidth="1"/>
    <col min="4" max="4" width="3.140625" style="26" customWidth="1"/>
    <col min="5" max="5" width="9.5703125" style="26" customWidth="1"/>
    <col min="6" max="6" width="10.85546875" style="27" bestFit="1" customWidth="1"/>
    <col min="7" max="7" width="11.140625" style="28" customWidth="1"/>
    <col min="8" max="8" width="2.7109375" style="29" customWidth="1"/>
    <col min="9" max="9" width="10" style="26" bestFit="1" customWidth="1"/>
    <col min="10" max="11" width="8.7109375" style="28" bestFit="1" customWidth="1"/>
    <col min="12" max="12" width="2.7109375" style="29" customWidth="1"/>
    <col min="13" max="13" width="8.42578125" style="29" customWidth="1"/>
    <col min="14" max="14" width="9.85546875" style="29" customWidth="1"/>
    <col min="15" max="15" width="13.85546875" style="29" bestFit="1" customWidth="1"/>
    <col min="16" max="16" width="9.42578125" style="67" customWidth="1"/>
    <col min="17" max="17" width="1" style="29" customWidth="1"/>
    <col min="18" max="18" width="13.85546875" style="28" bestFit="1" customWidth="1"/>
    <col min="19" max="19" width="0.85546875" style="29" customWidth="1"/>
    <col min="20" max="20" width="13.7109375" style="28" customWidth="1"/>
    <col min="21" max="21" width="2.7109375" style="30" customWidth="1"/>
    <col min="22" max="22" width="8.7109375" style="26" bestFit="1" customWidth="1"/>
    <col min="23" max="24" width="8.7109375" style="28" bestFit="1" customWidth="1"/>
    <col min="25" max="25" width="1.85546875" style="28" customWidth="1"/>
    <col min="26" max="16384" width="9.140625" style="28"/>
  </cols>
  <sheetData>
    <row r="1" spans="1:24">
      <c r="A1" s="25" t="s">
        <v>61</v>
      </c>
      <c r="B1" s="25"/>
    </row>
    <row r="2" spans="1:24">
      <c r="A2" s="25" t="s">
        <v>84</v>
      </c>
      <c r="B2" s="25"/>
    </row>
    <row r="3" spans="1:24">
      <c r="A3" s="31"/>
      <c r="B3" s="31"/>
    </row>
    <row r="4" spans="1:24" s="36" customFormat="1">
      <c r="A4" s="32"/>
      <c r="B4" s="32"/>
      <c r="C4" s="33"/>
      <c r="D4" s="33"/>
      <c r="E4" s="32"/>
      <c r="F4" s="34"/>
      <c r="G4" s="35" t="s">
        <v>31</v>
      </c>
      <c r="H4" s="35"/>
      <c r="I4" s="32"/>
      <c r="M4" s="106" t="s">
        <v>76</v>
      </c>
      <c r="N4" s="106" t="s">
        <v>77</v>
      </c>
      <c r="O4" s="37" t="s">
        <v>0</v>
      </c>
      <c r="P4" s="107"/>
      <c r="Q4" s="38"/>
      <c r="R4" s="37" t="s">
        <v>1</v>
      </c>
      <c r="S4" s="38"/>
      <c r="T4" s="37" t="s">
        <v>56</v>
      </c>
      <c r="U4" s="38"/>
      <c r="V4" s="32"/>
    </row>
    <row r="5" spans="1:24" s="29" customFormat="1">
      <c r="A5" s="30"/>
      <c r="B5" s="30"/>
      <c r="C5" s="31"/>
      <c r="D5" s="31"/>
      <c r="E5" s="30"/>
      <c r="F5" s="39"/>
      <c r="G5" s="40" t="s">
        <v>32</v>
      </c>
      <c r="H5" s="40"/>
      <c r="I5" s="30"/>
      <c r="M5" s="110">
        <v>0.1</v>
      </c>
      <c r="N5" s="110">
        <v>0.45</v>
      </c>
      <c r="O5" s="41">
        <v>3.7499999999999999E-2</v>
      </c>
      <c r="P5" s="87"/>
      <c r="Q5" s="41"/>
      <c r="R5" s="41">
        <v>7.2190000000000004E-2</v>
      </c>
      <c r="S5" s="41"/>
      <c r="T5" s="42">
        <v>6.6769999999999996E-2</v>
      </c>
      <c r="U5" s="42"/>
      <c r="V5" s="42"/>
      <c r="W5" s="30"/>
    </row>
    <row r="6" spans="1:24" s="29" customFormat="1">
      <c r="A6" s="31"/>
      <c r="B6" s="31"/>
      <c r="C6" s="31"/>
      <c r="D6" s="31"/>
      <c r="E6" s="30"/>
      <c r="F6" s="39"/>
      <c r="G6" s="40" t="s">
        <v>12</v>
      </c>
      <c r="H6" s="40"/>
      <c r="I6" s="30"/>
      <c r="M6" s="110">
        <v>0.1</v>
      </c>
      <c r="N6" s="110">
        <v>0.45</v>
      </c>
      <c r="O6" s="43">
        <v>0.14280000000000001</v>
      </c>
      <c r="P6" s="87"/>
      <c r="Q6" s="43"/>
      <c r="R6" s="43">
        <v>0.24490000000000001</v>
      </c>
      <c r="S6" s="43"/>
      <c r="T6" s="44">
        <v>0.1749</v>
      </c>
      <c r="U6" s="44"/>
      <c r="V6" s="44"/>
      <c r="W6" s="30"/>
    </row>
    <row r="7" spans="1:24" s="29" customFormat="1">
      <c r="A7" s="31"/>
      <c r="B7" s="31"/>
      <c r="C7" s="31"/>
      <c r="D7" s="31"/>
      <c r="E7" s="30"/>
      <c r="F7" s="39"/>
      <c r="G7" s="40" t="s">
        <v>67</v>
      </c>
      <c r="H7" s="40"/>
      <c r="I7" s="30"/>
      <c r="M7" s="110">
        <v>0.1</v>
      </c>
      <c r="N7" s="110">
        <v>0.45</v>
      </c>
      <c r="O7" s="43">
        <v>0.2</v>
      </c>
      <c r="P7" s="87"/>
      <c r="Q7" s="43"/>
      <c r="R7" s="43">
        <v>0.32</v>
      </c>
      <c r="S7" s="43"/>
      <c r="T7" s="44">
        <v>0.192</v>
      </c>
      <c r="U7" s="44"/>
      <c r="V7" s="44"/>
      <c r="W7" s="30"/>
    </row>
    <row r="8" spans="1:24" s="29" customFormat="1">
      <c r="A8" s="31"/>
      <c r="B8" s="31"/>
      <c r="C8" s="31"/>
      <c r="D8" s="31"/>
      <c r="E8" s="30"/>
      <c r="F8" s="39"/>
      <c r="G8" s="40" t="s">
        <v>23</v>
      </c>
      <c r="H8" s="40"/>
      <c r="I8" s="30"/>
      <c r="M8" s="110">
        <v>0.1</v>
      </c>
      <c r="N8" s="110">
        <v>0.45</v>
      </c>
      <c r="O8" s="43">
        <v>0.33329999999999999</v>
      </c>
      <c r="P8" s="87"/>
      <c r="Q8" s="43"/>
      <c r="R8" s="43">
        <v>0.44450000000000001</v>
      </c>
      <c r="S8" s="43"/>
      <c r="T8" s="44">
        <v>0.14810000000000001</v>
      </c>
      <c r="U8" s="44"/>
      <c r="V8" s="30"/>
    </row>
    <row r="9" spans="1:24" s="29" customFormat="1">
      <c r="A9" s="30"/>
      <c r="B9" s="30"/>
      <c r="C9" s="30"/>
      <c r="D9" s="30"/>
      <c r="E9" s="30"/>
      <c r="F9" s="39"/>
      <c r="I9" s="30"/>
      <c r="P9" s="87"/>
      <c r="S9" s="30"/>
      <c r="T9" s="30"/>
      <c r="U9" s="30"/>
      <c r="V9" s="30"/>
    </row>
    <row r="10" spans="1:24" s="29" customFormat="1">
      <c r="A10" s="30"/>
      <c r="B10" s="30"/>
      <c r="C10" s="30"/>
      <c r="D10" s="30"/>
      <c r="E10" s="30"/>
      <c r="F10" s="39"/>
      <c r="I10" s="136" t="s">
        <v>82</v>
      </c>
      <c r="J10" s="137"/>
      <c r="K10" s="138"/>
      <c r="L10" s="45"/>
      <c r="M10" s="133" t="s">
        <v>60</v>
      </c>
      <c r="N10" s="133"/>
      <c r="O10" s="133"/>
      <c r="P10" s="133"/>
      <c r="Q10" s="133"/>
      <c r="R10" s="133"/>
      <c r="S10" s="133"/>
      <c r="T10" s="133"/>
      <c r="U10" s="45"/>
      <c r="V10" s="139" t="s">
        <v>83</v>
      </c>
      <c r="W10" s="140"/>
      <c r="X10" s="141"/>
    </row>
    <row r="11" spans="1:24" s="29" customFormat="1">
      <c r="A11" s="30"/>
      <c r="B11" s="30"/>
      <c r="C11" s="30"/>
      <c r="D11" s="30"/>
      <c r="E11" s="30"/>
      <c r="F11" s="39"/>
      <c r="I11" s="45"/>
      <c r="J11" s="45"/>
      <c r="K11" s="45"/>
      <c r="L11" s="45"/>
      <c r="M11" s="142">
        <v>2017</v>
      </c>
      <c r="N11" s="142"/>
      <c r="O11" s="142"/>
      <c r="P11" s="142"/>
      <c r="Q11" s="49"/>
      <c r="R11" s="109">
        <v>2018</v>
      </c>
      <c r="S11" s="49"/>
      <c r="T11" s="125">
        <v>2019</v>
      </c>
      <c r="U11" s="45"/>
      <c r="V11" s="96"/>
      <c r="W11" s="96"/>
      <c r="X11" s="96"/>
    </row>
    <row r="12" spans="1:24" s="38" customFormat="1" ht="51">
      <c r="A12" s="46" t="s">
        <v>9</v>
      </c>
      <c r="B12" s="46" t="s">
        <v>90</v>
      </c>
      <c r="C12" s="46" t="s">
        <v>28</v>
      </c>
      <c r="D12" s="46"/>
      <c r="E12" s="46" t="s">
        <v>29</v>
      </c>
      <c r="F12" s="47" t="s">
        <v>30</v>
      </c>
      <c r="G12" s="48" t="s">
        <v>13</v>
      </c>
      <c r="H12" s="48"/>
      <c r="I12" s="49" t="s">
        <v>66</v>
      </c>
      <c r="J12" s="49" t="s">
        <v>74</v>
      </c>
      <c r="K12" s="49" t="s">
        <v>81</v>
      </c>
      <c r="L12" s="49"/>
      <c r="M12" s="49" t="s">
        <v>76</v>
      </c>
      <c r="N12" s="49" t="s">
        <v>77</v>
      </c>
      <c r="O12" s="49" t="s">
        <v>78</v>
      </c>
      <c r="P12" s="49" t="s">
        <v>75</v>
      </c>
      <c r="Q12" s="49"/>
      <c r="R12" s="49" t="s">
        <v>78</v>
      </c>
      <c r="S12" s="49"/>
      <c r="T12" s="49" t="s">
        <v>78</v>
      </c>
      <c r="U12" s="49"/>
      <c r="V12" s="49" t="s">
        <v>66</v>
      </c>
      <c r="W12" s="49" t="s">
        <v>74</v>
      </c>
      <c r="X12" s="49" t="s">
        <v>81</v>
      </c>
    </row>
    <row r="13" spans="1:24">
      <c r="A13" s="26" t="s">
        <v>14</v>
      </c>
      <c r="B13" s="26"/>
      <c r="D13" s="30"/>
      <c r="Q13" s="87"/>
      <c r="S13" s="31"/>
      <c r="T13" s="26"/>
    </row>
    <row r="14" spans="1:24" ht="25.5">
      <c r="A14" s="26" t="s">
        <v>15</v>
      </c>
      <c r="B14" s="143" t="s">
        <v>89</v>
      </c>
      <c r="C14" s="50">
        <f>('[1]Threshold Projects WA E '!$D$6+'[1]Threshold Projects WA E '!$D$7+'[1]Threshold Projects WA E '!$D$8+'[1]Threshold Projects WA E '!$D$9)/1000</f>
        <v>7585.3600773720018</v>
      </c>
      <c r="D14" s="50"/>
      <c r="E14" s="50">
        <f>('[1]Threshold Projects WA E '!$F$6+'[1]Threshold Projects WA E '!$F$7+'[1]Threshold Projects WA E '!$F$8+'[1]Threshold Projects WA E '!$F$9)/1000</f>
        <v>3285.5736533067002</v>
      </c>
      <c r="F14" s="39">
        <v>1.9199999999999998E-2</v>
      </c>
      <c r="G14" s="51">
        <f>ROUND(C14*F14,0)</f>
        <v>146</v>
      </c>
      <c r="H14" s="51"/>
      <c r="I14" s="52">
        <f>F14*E14</f>
        <v>63.08301414348864</v>
      </c>
      <c r="J14" s="40">
        <f>I14+G14</f>
        <v>209.08301414348864</v>
      </c>
      <c r="K14" s="40">
        <f>J14+G14</f>
        <v>355.08301414348864</v>
      </c>
      <c r="L14" s="40"/>
      <c r="M14" s="40">
        <f>$M$5*C14</f>
        <v>758.53600773720018</v>
      </c>
      <c r="N14" s="40">
        <f>$N$5*(C14-M14)</f>
        <v>3072.0708313356608</v>
      </c>
      <c r="O14" s="40">
        <f>(C14-M14-N14)*O5</f>
        <v>140.80324643621779</v>
      </c>
      <c r="P14" s="65">
        <f>SUM(M14:O14)</f>
        <v>3971.4100855090787</v>
      </c>
      <c r="Q14" s="65"/>
      <c r="R14" s="40">
        <f>(C14-M14-N14)*$R$5</f>
        <v>271.05563627281504</v>
      </c>
      <c r="S14" s="65"/>
      <c r="T14" s="40">
        <f>(C14-M14-N14)*$T$5</f>
        <v>250.70487372123364</v>
      </c>
      <c r="U14" s="52"/>
      <c r="V14" s="52">
        <f>ROUND(((P14-I14)*-0.35),0)</f>
        <v>-1368</v>
      </c>
      <c r="W14" s="40">
        <f>ROUND(((R14-G14)*-0.35)+V14,0)</f>
        <v>-1412</v>
      </c>
      <c r="X14" s="40">
        <f>ROUND(((T14-G14)*-0.35)+W14,0)</f>
        <v>-1449</v>
      </c>
    </row>
    <row r="15" spans="1:24">
      <c r="A15" s="26" t="s">
        <v>16</v>
      </c>
      <c r="B15" s="26"/>
      <c r="C15" s="50">
        <f>('[1]Threshold Projects WA E '!$D$10+'[1]Threshold Projects WA E '!$D$11+'[1]Threshold Projects WA E '!$D$12+'[1]Threshold Projects WA E '!$D$13)/1000</f>
        <v>11361.631272285002</v>
      </c>
      <c r="D15" s="50"/>
      <c r="E15" s="50">
        <f>('[1]Threshold Projects WA E '!$F$10+'[1]Threshold Projects WA E '!$F$11+'[1]Threshold Projects WA E '!$F$12+'[1]Threshold Projects WA E '!$F$13)/1000</f>
        <v>6490.0272098098512</v>
      </c>
      <c r="F15" s="39">
        <v>1.8700000000000001E-2</v>
      </c>
      <c r="G15" s="51">
        <f>ROUND(C15*F15,0)</f>
        <v>212</v>
      </c>
      <c r="H15" s="51"/>
      <c r="I15" s="52">
        <f>F15*E15</f>
        <v>121.36350882344422</v>
      </c>
      <c r="J15" s="40">
        <f>I15+G15</f>
        <v>333.36350882344425</v>
      </c>
      <c r="K15" s="40">
        <f>J15+G15</f>
        <v>545.36350882344425</v>
      </c>
      <c r="L15" s="40"/>
      <c r="M15" s="40">
        <f>$M$5*C15</f>
        <v>1136.1631272285001</v>
      </c>
      <c r="N15" s="40">
        <f>$N$5*(C15-M15)</f>
        <v>4601.4606652754264</v>
      </c>
      <c r="O15" s="40">
        <f>(C15-M15-N15)*O5</f>
        <v>210.90028049179034</v>
      </c>
      <c r="P15" s="65">
        <f>SUM(M15:O15)</f>
        <v>5948.5240729957168</v>
      </c>
      <c r="Q15" s="65"/>
      <c r="R15" s="40">
        <f>(C15-M15-N15)*$R$5</f>
        <v>405.99709996539588</v>
      </c>
      <c r="S15" s="65"/>
      <c r="T15" s="40">
        <f t="shared" ref="T15:T16" si="0">(C15-M15-N15)*$T$5</f>
        <v>375.51497942498241</v>
      </c>
      <c r="U15" s="52"/>
      <c r="V15" s="52">
        <f t="shared" ref="V15:V16" si="1">ROUND(((P15-I15)*-0.35),0)</f>
        <v>-2040</v>
      </c>
      <c r="W15" s="40">
        <f>ROUND(((R15-G15)*-0.35)+V15,0)</f>
        <v>-2108</v>
      </c>
      <c r="X15" s="40">
        <f>ROUND(((T15-G15)*-0.35)+W15,0)</f>
        <v>-2165</v>
      </c>
    </row>
    <row r="16" spans="1:24">
      <c r="A16" s="26" t="s">
        <v>17</v>
      </c>
      <c r="B16" s="26"/>
      <c r="C16" s="50">
        <f>'[1]Threshold Projects WA E '!$D$14/1000</f>
        <v>478.21279789500005</v>
      </c>
      <c r="D16" s="50"/>
      <c r="E16" s="50">
        <f>'[1]Threshold Projects WA E '!$F$14/1000</f>
        <v>135.46070541885001</v>
      </c>
      <c r="F16" s="39">
        <v>3.2300000000000002E-2</v>
      </c>
      <c r="G16" s="51">
        <f>ROUND(C16*F16,0)</f>
        <v>15</v>
      </c>
      <c r="H16" s="51"/>
      <c r="I16" s="52">
        <f>F16*E16</f>
        <v>4.375380785028856</v>
      </c>
      <c r="J16" s="40">
        <f>I16+G16</f>
        <v>19.375380785028856</v>
      </c>
      <c r="K16" s="40">
        <f>J16+G16</f>
        <v>34.375380785028852</v>
      </c>
      <c r="L16" s="40"/>
      <c r="M16" s="40">
        <f>$M$5*C16</f>
        <v>47.821279789500011</v>
      </c>
      <c r="N16" s="40">
        <f>$N$5*(C16-M16)</f>
        <v>193.67618314747503</v>
      </c>
      <c r="O16" s="40">
        <f>(C16-M16-N16)*O5</f>
        <v>8.8768250609259383</v>
      </c>
      <c r="P16" s="65">
        <f>SUM(M16:O16)</f>
        <v>250.37428799790098</v>
      </c>
      <c r="Q16" s="65"/>
      <c r="R16" s="40">
        <f>(C16-M16-N16)*$R$5</f>
        <v>17.088480030619827</v>
      </c>
      <c r="S16" s="65"/>
      <c r="T16" s="40">
        <f t="shared" si="0"/>
        <v>15.805482915147328</v>
      </c>
      <c r="U16" s="52"/>
      <c r="V16" s="52">
        <f t="shared" si="1"/>
        <v>-86</v>
      </c>
      <c r="W16" s="40">
        <f>ROUND(((R16-G16)*-0.35)+V16,0)</f>
        <v>-87</v>
      </c>
      <c r="X16" s="40">
        <f>ROUND(((T16-G16)*-0.35)+W16,0)</f>
        <v>-87</v>
      </c>
    </row>
    <row r="17" spans="1:24">
      <c r="A17" s="26" t="s">
        <v>18</v>
      </c>
      <c r="B17" s="88"/>
      <c r="C17" s="53">
        <f>SUM(C14:C16)</f>
        <v>19425.204147552005</v>
      </c>
      <c r="D17" s="88"/>
      <c r="E17" s="53">
        <f>SUM(E14:E16)</f>
        <v>9911.0615685354023</v>
      </c>
      <c r="F17" s="30"/>
      <c r="G17" s="54">
        <f>SUM(G14:G16)</f>
        <v>373</v>
      </c>
      <c r="H17" s="51"/>
      <c r="I17" s="53">
        <f>SUM(I14:I16)</f>
        <v>188.82190375196171</v>
      </c>
      <c r="J17" s="54">
        <f>SUM(J14:J16)</f>
        <v>561.82190375196171</v>
      </c>
      <c r="K17" s="54">
        <f>SUM(K14:K16)</f>
        <v>934.82190375196171</v>
      </c>
      <c r="L17" s="51"/>
      <c r="M17" s="54">
        <f>SUM(M14:M16)</f>
        <v>1942.5204147552004</v>
      </c>
      <c r="N17" s="54">
        <f>SUM(N14:N16)</f>
        <v>7867.2076797585623</v>
      </c>
      <c r="O17" s="54">
        <f>SUM(O14:O16)</f>
        <v>360.58035198893413</v>
      </c>
      <c r="P17" s="97">
        <f>SUM(P14:P16)</f>
        <v>10170.308446502697</v>
      </c>
      <c r="Q17" s="103"/>
      <c r="R17" s="54">
        <f>SUM(R14:R16)</f>
        <v>694.1412162688307</v>
      </c>
      <c r="S17" s="103"/>
      <c r="T17" s="54">
        <f>SUM(T14:T16)</f>
        <v>642.02533606136342</v>
      </c>
      <c r="U17" s="55"/>
      <c r="V17" s="53">
        <f>SUM(V14:V16)</f>
        <v>-3494</v>
      </c>
      <c r="W17" s="54">
        <f>SUM(W14:W16)</f>
        <v>-3607</v>
      </c>
      <c r="X17" s="54">
        <f>SUM(X14:X16)</f>
        <v>-3701</v>
      </c>
    </row>
    <row r="18" spans="1:24" ht="6" customHeight="1">
      <c r="A18" s="26"/>
      <c r="B18" s="26"/>
      <c r="C18" s="56"/>
      <c r="D18" s="55"/>
      <c r="E18" s="56"/>
      <c r="G18" s="57"/>
      <c r="H18" s="51"/>
      <c r="I18" s="56"/>
      <c r="J18" s="57"/>
      <c r="K18" s="57"/>
      <c r="L18" s="51"/>
      <c r="M18" s="57"/>
      <c r="N18" s="57"/>
      <c r="O18" s="57"/>
      <c r="P18" s="98"/>
      <c r="Q18" s="103"/>
      <c r="R18" s="57"/>
      <c r="S18" s="103"/>
      <c r="T18" s="57"/>
      <c r="U18" s="55"/>
      <c r="V18" s="56"/>
      <c r="W18" s="57"/>
      <c r="X18" s="57"/>
    </row>
    <row r="19" spans="1:24">
      <c r="A19" s="26" t="s">
        <v>19</v>
      </c>
      <c r="B19" s="26"/>
      <c r="C19" s="58">
        <f>'[1]Threshold Projects WA E '!$D$29/1000</f>
        <v>11056.048519046999</v>
      </c>
      <c r="D19" s="50"/>
      <c r="E19" s="50">
        <f>'[1]Threshold Projects WA E '!$F$29/1000</f>
        <v>5583.9691734424505</v>
      </c>
      <c r="F19" s="39">
        <v>1.8200000000000001E-2</v>
      </c>
      <c r="G19" s="59">
        <f>ROUND(C19*F19,0)</f>
        <v>201</v>
      </c>
      <c r="H19" s="51"/>
      <c r="I19" s="60">
        <f>F19*E19</f>
        <v>101.62823895665261</v>
      </c>
      <c r="J19" s="61">
        <f>I19+G19</f>
        <v>302.62823895665258</v>
      </c>
      <c r="K19" s="61">
        <f>J19+G19</f>
        <v>503.62823895665258</v>
      </c>
      <c r="L19" s="40"/>
      <c r="M19" s="61">
        <f>$M$5*C19</f>
        <v>1105.6048519046999</v>
      </c>
      <c r="N19" s="61">
        <f>$N$5*(C19-M19)</f>
        <v>4477.6996502140346</v>
      </c>
      <c r="O19" s="61">
        <f>(C19-M19-N19)*O5</f>
        <v>205.22790063480991</v>
      </c>
      <c r="P19" s="99">
        <f>SUM(M19:O19)</f>
        <v>5788.5324027535444</v>
      </c>
      <c r="Q19" s="65"/>
      <c r="R19" s="61">
        <f>(C19-M19-N19)*$R$5</f>
        <v>395.07739058205146</v>
      </c>
      <c r="S19" s="65"/>
      <c r="T19" s="61">
        <f t="shared" ref="T19" si="2">(C19-M19-N19)*$T$5</f>
        <v>365.4151180103002</v>
      </c>
      <c r="U19" s="52"/>
      <c r="V19" s="60">
        <f t="shared" ref="V19" si="3">ROUND(((P19-I19)*-0.35),0)</f>
        <v>-1990</v>
      </c>
      <c r="W19" s="61">
        <f>ROUND(((R19-G19)*-0.35)+V19,0)</f>
        <v>-2058</v>
      </c>
      <c r="X19" s="61">
        <f>ROUND(((T19-G19)*-0.35)+W19,0)</f>
        <v>-2116</v>
      </c>
    </row>
    <row r="20" spans="1:24" ht="6" customHeight="1">
      <c r="A20" s="26"/>
      <c r="B20" s="26"/>
      <c r="C20" s="56"/>
      <c r="D20" s="55"/>
      <c r="E20" s="56"/>
      <c r="G20" s="57"/>
      <c r="H20" s="51"/>
      <c r="I20" s="56"/>
      <c r="J20" s="57"/>
      <c r="K20" s="57"/>
      <c r="L20" s="51"/>
      <c r="M20" s="57"/>
      <c r="N20" s="57"/>
      <c r="O20" s="57"/>
      <c r="P20" s="98"/>
      <c r="Q20" s="103"/>
      <c r="R20" s="57"/>
      <c r="S20" s="103"/>
      <c r="T20" s="57"/>
      <c r="U20" s="55"/>
      <c r="V20" s="56"/>
      <c r="W20" s="57"/>
      <c r="X20" s="57"/>
    </row>
    <row r="21" spans="1:24">
      <c r="A21" s="26" t="s">
        <v>10</v>
      </c>
      <c r="B21" s="26"/>
      <c r="C21" s="56"/>
      <c r="D21" s="55"/>
      <c r="E21" s="56"/>
      <c r="G21" s="57"/>
      <c r="H21" s="51"/>
      <c r="I21" s="56"/>
      <c r="J21" s="57"/>
      <c r="K21" s="57"/>
      <c r="L21" s="51"/>
      <c r="M21" s="57"/>
      <c r="N21" s="57"/>
      <c r="O21" s="57"/>
      <c r="P21" s="98"/>
      <c r="Q21" s="103"/>
      <c r="R21" s="57"/>
      <c r="S21" s="103"/>
      <c r="T21" s="57"/>
      <c r="U21" s="55"/>
      <c r="V21" s="56"/>
      <c r="W21" s="57"/>
      <c r="X21" s="57"/>
    </row>
    <row r="22" spans="1:24">
      <c r="A22" s="26" t="s">
        <v>20</v>
      </c>
      <c r="B22" s="26"/>
      <c r="C22" s="50">
        <f>'[1]Threshold Projects WA E '!$D$39/1000</f>
        <v>23326.753195007499</v>
      </c>
      <c r="D22" s="50"/>
      <c r="E22" s="50">
        <f>'[1]Threshold Projects WA E '!$F$39/1000</f>
        <v>9390.5962343431729</v>
      </c>
      <c r="F22" s="39">
        <v>2.92E-2</v>
      </c>
      <c r="G22" s="51">
        <f>ROUND(C22*F22,0)</f>
        <v>681</v>
      </c>
      <c r="H22" s="51"/>
      <c r="I22" s="52">
        <f>F22*E22</f>
        <v>274.20541004282063</v>
      </c>
      <c r="J22" s="40">
        <f>I22+G22</f>
        <v>955.20541004282063</v>
      </c>
      <c r="K22" s="40">
        <f>J22+G22</f>
        <v>1636.2054100428206</v>
      </c>
      <c r="L22" s="40"/>
      <c r="M22" s="40">
        <f>$M$5*C22</f>
        <v>2332.67531950075</v>
      </c>
      <c r="N22" s="40">
        <f>$N$5*(C22-M22)</f>
        <v>9447.335043978037</v>
      </c>
      <c r="O22" s="40">
        <f>(C22-M22-N22)*O5</f>
        <v>433.00285618232664</v>
      </c>
      <c r="P22" s="65">
        <f>SUM(M22:O22)</f>
        <v>12213.013219661114</v>
      </c>
      <c r="Q22" s="65"/>
      <c r="R22" s="40">
        <f>(C22-M22-N22)*$R$5</f>
        <v>833.55936500805763</v>
      </c>
      <c r="S22" s="65"/>
      <c r="T22" s="40">
        <f t="shared" ref="T22:T23" si="4">(C22-M22-N22)*$T$5</f>
        <v>770.97601886117195</v>
      </c>
      <c r="U22" s="52"/>
      <c r="V22" s="52">
        <f t="shared" ref="V22:V23" si="5">ROUND(((P22-I22)*-0.35),0)</f>
        <v>-4179</v>
      </c>
      <c r="W22" s="40">
        <f>ROUND(((R22-G22)*-0.35)+V22,0)</f>
        <v>-4232</v>
      </c>
      <c r="X22" s="40">
        <f>ROUND(((T22-G22)*-0.35)+W22,0)</f>
        <v>-4263</v>
      </c>
    </row>
    <row r="23" spans="1:24">
      <c r="A23" s="26" t="s">
        <v>21</v>
      </c>
      <c r="B23" s="26"/>
      <c r="C23" s="50"/>
      <c r="D23" s="50"/>
      <c r="E23" s="50"/>
      <c r="F23" s="39">
        <v>2.92E-2</v>
      </c>
      <c r="G23" s="51">
        <f>ROUND(C23*F23,0)</f>
        <v>0</v>
      </c>
      <c r="H23" s="51"/>
      <c r="I23" s="52">
        <f>F23*E23</f>
        <v>0</v>
      </c>
      <c r="J23" s="40">
        <f>I23+G23</f>
        <v>0</v>
      </c>
      <c r="K23" s="40">
        <f>J23+G23</f>
        <v>0</v>
      </c>
      <c r="L23" s="40"/>
      <c r="M23" s="40">
        <f>$M$5*C23</f>
        <v>0</v>
      </c>
      <c r="N23" s="40">
        <f>$N$5*(C23-M23)</f>
        <v>0</v>
      </c>
      <c r="O23" s="40">
        <f>(C23-M23-N23)*O5</f>
        <v>0</v>
      </c>
      <c r="P23" s="65">
        <f>SUM(M23:O23)</f>
        <v>0</v>
      </c>
      <c r="Q23" s="65"/>
      <c r="R23" s="40">
        <f>(C23-M23-N23)*$R$5</f>
        <v>0</v>
      </c>
      <c r="S23" s="65"/>
      <c r="T23" s="40">
        <f t="shared" si="4"/>
        <v>0</v>
      </c>
      <c r="U23" s="52"/>
      <c r="V23" s="52">
        <f t="shared" si="5"/>
        <v>0</v>
      </c>
      <c r="W23" s="40">
        <f>ROUND(((R23-G23)*-0.35)+V23,0)</f>
        <v>0</v>
      </c>
      <c r="X23" s="40">
        <f>ROUND(((T23-G23)*-0.35)+W23,0)</f>
        <v>0</v>
      </c>
    </row>
    <row r="24" spans="1:24">
      <c r="A24" s="26" t="s">
        <v>18</v>
      </c>
      <c r="B24" s="26"/>
      <c r="C24" s="53">
        <f>SUM(C22:C23)</f>
        <v>23326.753195007499</v>
      </c>
      <c r="D24" s="55"/>
      <c r="E24" s="53">
        <f>SUM(E22:E23)</f>
        <v>9390.5962343431729</v>
      </c>
      <c r="F24" s="30"/>
      <c r="G24" s="54">
        <f>SUM(G22:G23)</f>
        <v>681</v>
      </c>
      <c r="H24" s="51"/>
      <c r="I24" s="53">
        <f>SUM(I22:I23)</f>
        <v>274.20541004282063</v>
      </c>
      <c r="J24" s="54">
        <f>SUM(J22:J23)</f>
        <v>955.20541004282063</v>
      </c>
      <c r="K24" s="54">
        <f>SUM(K22:K23)</f>
        <v>1636.2054100428206</v>
      </c>
      <c r="L24" s="51"/>
      <c r="M24" s="54">
        <f>SUM(M22:M23)</f>
        <v>2332.67531950075</v>
      </c>
      <c r="N24" s="54">
        <f>SUM(N22:N23)</f>
        <v>9447.335043978037</v>
      </c>
      <c r="O24" s="54">
        <f>SUM(O22:O23)</f>
        <v>433.00285618232664</v>
      </c>
      <c r="P24" s="97">
        <f>SUM(P22:P23)</f>
        <v>12213.013219661114</v>
      </c>
      <c r="Q24" s="103"/>
      <c r="R24" s="54">
        <f>SUM(R22:R23)</f>
        <v>833.55936500805763</v>
      </c>
      <c r="S24" s="103"/>
      <c r="T24" s="54">
        <f>SUM(T22:T23)</f>
        <v>770.97601886117195</v>
      </c>
      <c r="U24" s="55"/>
      <c r="V24" s="53">
        <f>SUM(V22:V23)</f>
        <v>-4179</v>
      </c>
      <c r="W24" s="54">
        <f>SUM(W22:W23)</f>
        <v>-4232</v>
      </c>
      <c r="X24" s="54">
        <f>SUM(X22:X23)</f>
        <v>-4263</v>
      </c>
    </row>
    <row r="25" spans="1:24" ht="6" customHeight="1">
      <c r="A25" s="26"/>
      <c r="B25" s="26"/>
      <c r="C25" s="56"/>
      <c r="D25" s="55"/>
      <c r="E25" s="56"/>
      <c r="G25" s="57"/>
      <c r="H25" s="51"/>
      <c r="I25" s="56"/>
      <c r="J25" s="57"/>
      <c r="K25" s="57"/>
      <c r="L25" s="51"/>
      <c r="M25" s="57"/>
      <c r="N25" s="57"/>
      <c r="O25" s="57"/>
      <c r="P25" s="98"/>
      <c r="Q25" s="103"/>
      <c r="R25" s="57"/>
      <c r="S25" s="103"/>
      <c r="T25" s="57"/>
      <c r="U25" s="55"/>
      <c r="V25" s="56"/>
      <c r="W25" s="57"/>
      <c r="X25" s="57"/>
    </row>
    <row r="26" spans="1:24">
      <c r="A26" s="26" t="s">
        <v>11</v>
      </c>
      <c r="B26" s="26"/>
      <c r="C26" s="50">
        <f>('[1]Threshold Projects WA E '!$D$43+'[1]Threshold Projects WA E '!$D$44+'[1]Threshold Projects WA E '!$D$46+'[1]Threshold Projects WA E '!$D$47+'[1]Threshold Projects WA E '!$D$48+'[1]Threshold Projects WA E '!$D$49+'[1]Threshold Projects WA E '!$D$50+'[1]Threshold Projects WA E '!$D$52+'[1]Threshold Projects WA E '!$D$53+'[1]Threshold Projects WA E '!$D$55+'[1]Threshold Projects WA E '!$D$57+'[1]Threshold Projects WA E '!$D$59+'[1]Threshold Projects WA E '!$D$61+'[1]Threshold Projects WA E '!$D$64+'[1]Threshold Projects WA E '!$D$65+'[1]Threshold Projects WA E '!$D$66+'[1]Threshold Projects WA E '!$D$67+'[1]Threshold Projects WA E '!$D$68)/1000</f>
        <v>10484.44280722976</v>
      </c>
      <c r="D26" s="50"/>
      <c r="E26" s="50">
        <f>('[1]Threshold Projects WA E '!$F$43+'[1]Threshold Projects WA E '!$F$44+'[1]Threshold Projects WA E '!$F$46+'[1]Threshold Projects WA E '!$F$47+'[1]Threshold Projects WA E '!$F$48+'[1]Threshold Projects WA E '!$F$49+'[1]Threshold Projects WA E '!$F$50+'[1]Threshold Projects WA E '!$F$52+'[1]Threshold Projects WA E '!$F$53+'[1]Threshold Projects WA E '!$F$55+'[1]Threshold Projects WA E '!$F$57+'[1]Threshold Projects WA E '!$F$59+'[1]Threshold Projects WA E '!$F$61+'[1]Threshold Projects WA E '!$F$64+'[1]Threshold Projects WA E '!$F$65+'[1]Threshold Projects WA E '!$F$66+'[1]Threshold Projects WA E '!$F$67+'[1]Threshold Projects WA E '!$F$68)/1000</f>
        <v>3314.4710980998047</v>
      </c>
      <c r="F26" s="39">
        <v>3.8100000000000002E-2</v>
      </c>
      <c r="G26" s="51">
        <f>ROUND(C26*F26,0)</f>
        <v>399</v>
      </c>
      <c r="H26" s="51"/>
      <c r="I26" s="52">
        <f>F26*E26</f>
        <v>126.28134883760256</v>
      </c>
      <c r="J26" s="40">
        <f>I26+G26</f>
        <v>525.28134883760254</v>
      </c>
      <c r="K26" s="40">
        <f>J26+G26</f>
        <v>924.28134883760254</v>
      </c>
      <c r="L26" s="40"/>
      <c r="M26" s="40">
        <f>$M$6*C26</f>
        <v>1048.4442807229759</v>
      </c>
      <c r="N26" s="40">
        <f>$N$6*(C26-M26)</f>
        <v>4246.1993369280535</v>
      </c>
      <c r="O26" s="40">
        <f>(C26-M26-N26)*O6</f>
        <v>741.10332427184278</v>
      </c>
      <c r="P26" s="65">
        <f>SUM(M26:O26)</f>
        <v>6035.7469419228728</v>
      </c>
      <c r="Q26" s="65"/>
      <c r="R26" s="40">
        <f>(C26-M26-N26)*$R$6</f>
        <v>1270.9818215278312</v>
      </c>
      <c r="S26" s="65"/>
      <c r="T26" s="40">
        <f>(C26-M26-N26)*$T$6</f>
        <v>907.69587825732003</v>
      </c>
      <c r="U26" s="52"/>
      <c r="V26" s="52">
        <f t="shared" ref="V26:V27" si="6">ROUND(((P26-I26)*-0.35),0)</f>
        <v>-2068</v>
      </c>
      <c r="W26" s="40">
        <f>ROUND(((R26-G26)*-0.35)+V26,0)</f>
        <v>-2373</v>
      </c>
      <c r="X26" s="40">
        <f>ROUND(((T26-G26)*-0.35)+W26,0)</f>
        <v>-2551</v>
      </c>
    </row>
    <row r="27" spans="1:24">
      <c r="A27" s="26" t="s">
        <v>22</v>
      </c>
      <c r="B27" s="26"/>
      <c r="C27" s="50">
        <f>('[1]Threshold Projects WA E '!$D$42+'[1]Threshold Projects WA E '!$D$63)/1000</f>
        <v>2964.7257354235389</v>
      </c>
      <c r="D27" s="50"/>
      <c r="E27" s="50">
        <f>('[1]Threshold Projects WA E '!$F$42+'[1]Threshold Projects WA E '!$F$63)/1000</f>
        <v>1048.4200069660831</v>
      </c>
      <c r="F27" s="39">
        <v>8.9200000000000002E-2</v>
      </c>
      <c r="G27" s="51">
        <f>ROUND(C27*F27,0)</f>
        <v>264</v>
      </c>
      <c r="H27" s="51"/>
      <c r="I27" s="52">
        <f>F27*E27</f>
        <v>93.519064621374611</v>
      </c>
      <c r="J27" s="40">
        <f>I27+G27</f>
        <v>357.51906462137458</v>
      </c>
      <c r="K27" s="40">
        <f>J27+G27</f>
        <v>621.51906462137458</v>
      </c>
      <c r="L27" s="40"/>
      <c r="M27" s="40">
        <f>$M$7*C27</f>
        <v>296.47257354235393</v>
      </c>
      <c r="N27" s="40">
        <f>$N$7*(C27-M27)</f>
        <v>1200.7139228465333</v>
      </c>
      <c r="O27" s="40">
        <f>(C27-M27-N27)*O7</f>
        <v>293.50784780693033</v>
      </c>
      <c r="P27" s="65">
        <f>SUM(M27:O27)</f>
        <v>1790.6943441958176</v>
      </c>
      <c r="Q27" s="65"/>
      <c r="R27" s="40">
        <f>(C27-M27-N27)*$R$7</f>
        <v>469.61255649108853</v>
      </c>
      <c r="S27" s="65"/>
      <c r="T27" s="40">
        <f>(C27-M27-N27)*$T$7</f>
        <v>281.76753389465313</v>
      </c>
      <c r="U27" s="52"/>
      <c r="V27" s="52">
        <f t="shared" si="6"/>
        <v>-594</v>
      </c>
      <c r="W27" s="40">
        <f>ROUND(((R27-G27)*-0.35)+V27,0)</f>
        <v>-666</v>
      </c>
      <c r="X27" s="40">
        <f>ROUND(((T27-G27)*-0.35)+W27,0)</f>
        <v>-672</v>
      </c>
    </row>
    <row r="28" spans="1:24">
      <c r="A28" s="26" t="s">
        <v>18</v>
      </c>
      <c r="B28" s="26"/>
      <c r="C28" s="53">
        <f>SUM(C26:C27)</f>
        <v>13449.168542653299</v>
      </c>
      <c r="D28" s="55"/>
      <c r="E28" s="53">
        <f t="shared" ref="E28:X28" si="7">SUM(E26:E27)</f>
        <v>4362.891105065888</v>
      </c>
      <c r="F28" s="30"/>
      <c r="G28" s="54">
        <f t="shared" si="7"/>
        <v>663</v>
      </c>
      <c r="H28" s="51"/>
      <c r="I28" s="53">
        <f t="shared" si="7"/>
        <v>219.80041345897718</v>
      </c>
      <c r="J28" s="53">
        <f t="shared" si="7"/>
        <v>882.80041345897712</v>
      </c>
      <c r="K28" s="53">
        <f t="shared" si="7"/>
        <v>1545.8004134589771</v>
      </c>
      <c r="L28" s="51"/>
      <c r="M28" s="54">
        <f t="shared" ref="M28:O28" si="8">SUM(M26:M27)</f>
        <v>1344.9168542653299</v>
      </c>
      <c r="N28" s="54">
        <f t="shared" si="8"/>
        <v>5446.9132597745865</v>
      </c>
      <c r="O28" s="54">
        <f t="shared" si="8"/>
        <v>1034.6111720787731</v>
      </c>
      <c r="P28" s="97">
        <f t="shared" si="7"/>
        <v>7826.4412861186902</v>
      </c>
      <c r="Q28" s="103"/>
      <c r="R28" s="54">
        <f t="shared" ref="R28" si="9">SUM(R26:R27)</f>
        <v>1740.5943780189198</v>
      </c>
      <c r="S28" s="103"/>
      <c r="T28" s="54">
        <f t="shared" ref="T28" si="10">SUM(T26:T27)</f>
        <v>1189.4634121519732</v>
      </c>
      <c r="U28" s="55"/>
      <c r="V28" s="53">
        <f t="shared" si="7"/>
        <v>-2662</v>
      </c>
      <c r="W28" s="54">
        <f t="shared" si="7"/>
        <v>-3039</v>
      </c>
      <c r="X28" s="54">
        <f t="shared" si="7"/>
        <v>-3223</v>
      </c>
    </row>
    <row r="29" spans="1:24">
      <c r="A29" s="26"/>
      <c r="B29" s="26"/>
      <c r="C29" s="56"/>
      <c r="D29" s="55"/>
      <c r="E29" s="56"/>
      <c r="G29" s="57"/>
      <c r="H29" s="51"/>
      <c r="I29" s="56"/>
      <c r="J29" s="57"/>
      <c r="K29" s="57"/>
      <c r="L29" s="51"/>
      <c r="M29" s="57"/>
      <c r="N29" s="57"/>
      <c r="O29" s="57"/>
      <c r="P29" s="98"/>
      <c r="Q29" s="103"/>
      <c r="R29" s="57"/>
      <c r="S29" s="103"/>
      <c r="T29" s="57"/>
      <c r="U29" s="55"/>
      <c r="V29" s="62"/>
      <c r="W29" s="57"/>
      <c r="X29" s="57"/>
    </row>
    <row r="30" spans="1:24">
      <c r="A30" s="26" t="s">
        <v>71</v>
      </c>
      <c r="B30" s="26"/>
      <c r="C30" s="50">
        <f>('[1]Threshold Projects WA E '!$D$45+'[1]Threshold Projects WA E '!$D$51+'[1]Threshold Projects WA E '!$D$54+'[1]Threshold Projects WA E '!$D$56+'[1]Threshold Projects WA E '!$D$58+'[1]Threshold Projects WA E '!$D$60+'[1]Threshold Projects WA E '!$D$62)/1000*0.61</f>
        <v>7212.4990252670941</v>
      </c>
      <c r="D30" s="55"/>
      <c r="E30" s="50">
        <f>('[1]Threshold Projects WA E '!$F$45+'[1]Threshold Projects WA E '!$F$51+'[1]Threshold Projects WA E '!$F$54+'[1]Threshold Projects WA E '!$F$56+'[1]Threshold Projects WA E '!$F$58+'[1]Threshold Projects WA E '!$F$60+'[1]Threshold Projects WA E '!$F$62)/1000*0.61</f>
        <v>3461.7572814292621</v>
      </c>
      <c r="F30" s="39">
        <v>0.23699999999999999</v>
      </c>
      <c r="G30" s="51">
        <f>ROUND(C30*F30,0)</f>
        <v>1709</v>
      </c>
      <c r="H30" s="51"/>
      <c r="I30" s="52">
        <f>F30*E30</f>
        <v>820.43647569873508</v>
      </c>
      <c r="J30" s="40">
        <f>I30+G30</f>
        <v>2529.4364756987352</v>
      </c>
      <c r="K30" s="40">
        <f>J30+G30</f>
        <v>4238.4364756987352</v>
      </c>
      <c r="L30" s="51"/>
      <c r="M30" s="40">
        <f>$M$7*C30</f>
        <v>721.24990252670943</v>
      </c>
      <c r="N30" s="40">
        <f>$N$7*(C30-M30)</f>
        <v>2921.062105233173</v>
      </c>
      <c r="O30" s="40">
        <f>(C30-M30-N30)*O7</f>
        <v>714.03740350144233</v>
      </c>
      <c r="P30" s="65">
        <f>SUM(M30:O30)</f>
        <v>4356.3494112613243</v>
      </c>
      <c r="Q30" s="65"/>
      <c r="R30" s="40">
        <f>(C30-M30-N30)*$R$7</f>
        <v>1142.4598456023077</v>
      </c>
      <c r="S30" s="65"/>
      <c r="T30" s="40">
        <f>(C30-M30-N30)*$T$7</f>
        <v>685.47590736138454</v>
      </c>
      <c r="U30" s="55"/>
      <c r="V30" s="52">
        <f>ROUND(((P30-I30)*-0.35),0)</f>
        <v>-1238</v>
      </c>
      <c r="W30" s="40">
        <f>ROUND(((R30-G30)*-0.35)+V30,0)</f>
        <v>-1040</v>
      </c>
      <c r="X30" s="40">
        <f>ROUND(((T30-G30)*-0.35)+W30,0)</f>
        <v>-682</v>
      </c>
    </row>
    <row r="31" spans="1:24">
      <c r="A31" s="28" t="s">
        <v>72</v>
      </c>
      <c r="B31" s="26"/>
      <c r="C31" s="50">
        <f>('[1]Threshold Projects WA E '!$D$45+'[1]Threshold Projects WA E '!$D$51+'[1]Threshold Projects WA E '!$D$54+'[1]Threshold Projects WA E '!$D$56+'[1]Threshold Projects WA E '!$D$58+'[1]Threshold Projects WA E '!$D$60+'[1]Threshold Projects WA E '!$D$62)/1000*0.39</f>
        <v>4611.2698686133881</v>
      </c>
      <c r="D31" s="50"/>
      <c r="E31" s="50">
        <f>('[1]Threshold Projects WA E '!$F$45+'[1]Threshold Projects WA E '!$F$51+'[1]Threshold Projects WA E '!$F$54+'[1]Threshold Projects WA E '!$F$56+'[1]Threshold Projects WA E '!$F$58+'[1]Threshold Projects WA E '!$F$60+'[1]Threshold Projects WA E '!$F$62)/1000*0.39</f>
        <v>2213.2546553400202</v>
      </c>
      <c r="F31" s="39">
        <v>0.2</v>
      </c>
      <c r="G31" s="59">
        <f>ROUND(C31*F31,0)</f>
        <v>922</v>
      </c>
      <c r="H31" s="51"/>
      <c r="I31" s="60">
        <f>F31*E31</f>
        <v>442.65093106800407</v>
      </c>
      <c r="J31" s="61">
        <f>I31+G31</f>
        <v>1364.650931068004</v>
      </c>
      <c r="K31" s="61">
        <f>J31+G31</f>
        <v>2286.650931068004</v>
      </c>
      <c r="L31" s="40"/>
      <c r="M31" s="40">
        <f>$M$8*C31</f>
        <v>461.12698686133882</v>
      </c>
      <c r="N31" s="40">
        <f>$N$8*(C31-M31)</f>
        <v>1867.5642967884221</v>
      </c>
      <c r="O31" s="40">
        <f>(C31-M31-N31)*O8</f>
        <v>760.78344236837677</v>
      </c>
      <c r="P31" s="99">
        <f>SUM(M31:O31)</f>
        <v>3089.4747260181375</v>
      </c>
      <c r="Q31" s="65"/>
      <c r="R31" s="40">
        <f>(C31-M31-N31)*$R$8</f>
        <v>1014.6061810163321</v>
      </c>
      <c r="S31" s="65"/>
      <c r="T31" s="40">
        <f>(C31-M31-N31)*$T$8</f>
        <v>338.04988843311315</v>
      </c>
      <c r="U31" s="52"/>
      <c r="V31" s="52">
        <f t="shared" ref="V31" si="11">ROUND(((P31-I31)*-0.35),0)</f>
        <v>-926</v>
      </c>
      <c r="W31" s="40">
        <f>ROUND(((R31-G31)*-0.35)+V31,0)</f>
        <v>-958</v>
      </c>
      <c r="X31" s="40">
        <f>ROUND(((T31-G31)*-0.35)+W31,0)</f>
        <v>-754</v>
      </c>
    </row>
    <row r="32" spans="1:24">
      <c r="A32" s="28" t="s">
        <v>73</v>
      </c>
      <c r="B32" s="26"/>
      <c r="C32" s="74">
        <f>SUM(C30:C31)</f>
        <v>11823.768893880482</v>
      </c>
      <c r="D32" s="50"/>
      <c r="E32" s="74">
        <f>SUM(E30:E31)</f>
        <v>5675.0119367692823</v>
      </c>
      <c r="F32" s="39"/>
      <c r="G32" s="74">
        <f>SUM(G30:G31)</f>
        <v>2631</v>
      </c>
      <c r="H32" s="51"/>
      <c r="I32" s="74">
        <f>SUM(I30:I31)</f>
        <v>1263.0874067667392</v>
      </c>
      <c r="J32" s="74">
        <f>SUM(J30:J31)</f>
        <v>3894.0874067667392</v>
      </c>
      <c r="K32" s="74">
        <f>SUM(K30:K31)</f>
        <v>6525.0874067667392</v>
      </c>
      <c r="L32" s="40"/>
      <c r="M32" s="74">
        <f>SUM(M30:M31)</f>
        <v>1182.3768893880483</v>
      </c>
      <c r="N32" s="74">
        <f>SUM(N30:N31)</f>
        <v>4788.6264020215949</v>
      </c>
      <c r="O32" s="74">
        <f>SUM(O30:O31)</f>
        <v>1474.8208458698191</v>
      </c>
      <c r="P32" s="100">
        <f>SUM(P30:P31)</f>
        <v>7445.8241372794619</v>
      </c>
      <c r="Q32" s="104"/>
      <c r="R32" s="74">
        <f>SUM(R30:R31)</f>
        <v>2157.0660266186396</v>
      </c>
      <c r="S32" s="104"/>
      <c r="T32" s="74">
        <f>SUM(T30:T31)</f>
        <v>1023.5257957944978</v>
      </c>
      <c r="U32" s="52"/>
      <c r="V32" s="74">
        <f>SUM(V30:V31)</f>
        <v>-2164</v>
      </c>
      <c r="W32" s="74">
        <f>SUM(W30:W31)</f>
        <v>-1998</v>
      </c>
      <c r="X32" s="74">
        <f>SUM(X30:X31)</f>
        <v>-1436</v>
      </c>
    </row>
    <row r="33" spans="1:28">
      <c r="A33" s="26"/>
      <c r="B33" s="26"/>
      <c r="C33" s="56"/>
      <c r="D33" s="55"/>
      <c r="E33" s="56"/>
      <c r="G33" s="57"/>
      <c r="H33" s="51"/>
      <c r="I33" s="56"/>
      <c r="J33" s="57"/>
      <c r="K33" s="57"/>
      <c r="L33" s="51"/>
      <c r="M33" s="57"/>
      <c r="N33" s="57"/>
      <c r="O33" s="57"/>
      <c r="P33" s="98"/>
      <c r="Q33" s="103"/>
      <c r="R33" s="57"/>
      <c r="S33" s="103"/>
      <c r="T33" s="57"/>
      <c r="U33" s="55"/>
      <c r="V33" s="56"/>
      <c r="W33" s="57"/>
      <c r="X33" s="57"/>
      <c r="AA33" s="56"/>
      <c r="AB33" s="57"/>
    </row>
    <row r="34" spans="1:28" s="67" customFormat="1" ht="13.5" thickBot="1">
      <c r="A34" s="63" t="s">
        <v>24</v>
      </c>
      <c r="B34" s="63"/>
      <c r="C34" s="64">
        <f>SUM(C17,C19,C24,C28,C32)</f>
        <v>79080.943298140279</v>
      </c>
      <c r="D34" s="66"/>
      <c r="E34" s="64">
        <f>SUM(E17,E19,E24,E28,E32)</f>
        <v>34923.530018156198</v>
      </c>
      <c r="F34" s="31"/>
      <c r="G34" s="64">
        <f>SUM(G17,G19,G24,G28,G32)</f>
        <v>4549</v>
      </c>
      <c r="H34" s="65"/>
      <c r="I34" s="64">
        <f>SUM(I17,I19,I24,I28,I32)</f>
        <v>2047.5433729771512</v>
      </c>
      <c r="J34" s="64">
        <f>SUM(J17,J19,J24,J28,J32)</f>
        <v>6596.5433729771512</v>
      </c>
      <c r="K34" s="64">
        <f>SUM(K17,K19,K24,K28,K32)</f>
        <v>11145.54337297715</v>
      </c>
      <c r="L34" s="65"/>
      <c r="M34" s="64">
        <f>SUM(M17,M19,M24,M28,M32)</f>
        <v>7908.0943298140282</v>
      </c>
      <c r="N34" s="64">
        <f>SUM(N17,N19,N24,N28,N32)</f>
        <v>32027.782035746815</v>
      </c>
      <c r="O34" s="64">
        <f>SUM(O17,O19,O24,O28,O32)</f>
        <v>3508.2431267546626</v>
      </c>
      <c r="P34" s="64">
        <f>SUM(P17,P19,P24,P28,P32)</f>
        <v>43444.119492315498</v>
      </c>
      <c r="Q34" s="66"/>
      <c r="R34" s="64">
        <f>SUM(R17,R19,R24,R28,R32)</f>
        <v>5820.4383764964996</v>
      </c>
      <c r="S34" s="66"/>
      <c r="T34" s="64">
        <f>SUM(T17,T19,T24,T28,T32)</f>
        <v>3991.4056808793066</v>
      </c>
      <c r="U34" s="66"/>
      <c r="V34" s="64">
        <f>SUM(V17,V19,V24,V28,V32)</f>
        <v>-14489</v>
      </c>
      <c r="W34" s="64">
        <f>SUM(W17,W19,W24,W28,W32)</f>
        <v>-14934</v>
      </c>
      <c r="X34" s="64">
        <f>SUM(X17,X19,X24,X28,X32)</f>
        <v>-14739</v>
      </c>
      <c r="Z34" s="63"/>
    </row>
    <row r="35" spans="1:28" s="67" customFormat="1" ht="22.5">
      <c r="A35" s="63"/>
      <c r="B35" s="63"/>
      <c r="C35" s="118" t="s">
        <v>69</v>
      </c>
      <c r="D35" s="90"/>
      <c r="E35" s="119" t="s">
        <v>69</v>
      </c>
      <c r="F35" s="69"/>
      <c r="G35" s="134" t="s">
        <v>69</v>
      </c>
      <c r="H35" s="134"/>
      <c r="I35" s="135" t="s">
        <v>69</v>
      </c>
      <c r="J35" s="135"/>
      <c r="K35" s="70"/>
      <c r="L35" s="65"/>
      <c r="M35" s="68"/>
      <c r="N35" s="68"/>
      <c r="O35" s="68"/>
      <c r="P35" s="68"/>
      <c r="Q35" s="66"/>
      <c r="R35" s="68"/>
      <c r="S35" s="66"/>
      <c r="T35" s="111"/>
      <c r="U35" s="66"/>
      <c r="V35" s="135" t="s">
        <v>69</v>
      </c>
      <c r="W35" s="135"/>
      <c r="X35" s="68"/>
    </row>
    <row r="36" spans="1:28">
      <c r="C36" s="56"/>
      <c r="D36" s="55"/>
      <c r="E36" s="56"/>
      <c r="G36" s="57"/>
      <c r="H36" s="51"/>
      <c r="I36" s="112">
        <f>I34/2</f>
        <v>1023.7716864885756</v>
      </c>
      <c r="J36" s="57">
        <f>(J34+I34)/2</f>
        <v>4322.0433729771512</v>
      </c>
      <c r="K36" s="57">
        <f>(-B15-B18)/2</f>
        <v>0</v>
      </c>
      <c r="L36" s="51"/>
      <c r="M36" s="57"/>
      <c r="N36" s="57"/>
      <c r="O36" s="57"/>
      <c r="P36" s="98"/>
      <c r="Q36" s="103"/>
      <c r="R36" s="57"/>
      <c r="S36" s="103"/>
      <c r="T36" s="57"/>
      <c r="U36" s="55"/>
      <c r="V36" s="56"/>
      <c r="W36" s="57">
        <f>(W34+V34)/2</f>
        <v>-14711.5</v>
      </c>
      <c r="X36" s="57"/>
    </row>
    <row r="37" spans="1:28">
      <c r="A37" s="28" t="s">
        <v>25</v>
      </c>
      <c r="C37" s="117">
        <f>'[1]Threshold Projects WA G'!$D$6/1000</f>
        <v>745.72577720307982</v>
      </c>
      <c r="D37" s="50"/>
      <c r="E37" s="58">
        <f>'[1]Threshold Projects WA G'!$F$6/1000</f>
        <v>507.36486632120994</v>
      </c>
      <c r="F37" s="39">
        <v>1.5900000000000001E-2</v>
      </c>
      <c r="G37" s="59">
        <f>ROUND(C37*F37,0)</f>
        <v>12</v>
      </c>
      <c r="H37" s="51"/>
      <c r="I37" s="60">
        <f>F37*E37</f>
        <v>8.0671013745072386</v>
      </c>
      <c r="J37" s="61">
        <f>I37+G37</f>
        <v>20.067101374507239</v>
      </c>
      <c r="K37" s="61">
        <f>J37+G37</f>
        <v>32.067101374507239</v>
      </c>
      <c r="L37" s="40"/>
      <c r="M37" s="61">
        <f>M5*C37</f>
        <v>74.57257772030799</v>
      </c>
      <c r="N37" s="61">
        <f>$N$5*(C37-M37)</f>
        <v>302.01893976724733</v>
      </c>
      <c r="O37" s="61">
        <f>(C37-M37-N37)*$O$5</f>
        <v>13.842534739332168</v>
      </c>
      <c r="P37" s="99">
        <f>SUM(M37:O37)</f>
        <v>390.4340522268875</v>
      </c>
      <c r="Q37" s="65"/>
      <c r="R37" s="61">
        <f>(C37-M37-N37)*$R$5</f>
        <v>26.647802208863713</v>
      </c>
      <c r="S37" s="65"/>
      <c r="T37" s="61">
        <f t="shared" ref="T37" si="12">(C37-M37-N37)*$T$5</f>
        <v>24.647094521205567</v>
      </c>
      <c r="U37" s="52"/>
      <c r="V37" s="60">
        <f t="shared" ref="V37" si="13">ROUND(((P37-I37)*-0.35),0)</f>
        <v>-134</v>
      </c>
      <c r="W37" s="61">
        <f>ROUND(((R37-G37)*-0.35)+V37,0)</f>
        <v>-139</v>
      </c>
      <c r="X37" s="61">
        <f>ROUND(((T37-G37)*-0.35)+W37,0)</f>
        <v>-143</v>
      </c>
    </row>
    <row r="38" spans="1:28" ht="6" customHeight="1">
      <c r="C38" s="56"/>
      <c r="D38" s="55"/>
      <c r="E38" s="56"/>
      <c r="G38" s="57"/>
      <c r="H38" s="51"/>
      <c r="I38" s="56"/>
      <c r="J38" s="57"/>
      <c r="K38" s="57"/>
      <c r="L38" s="51"/>
      <c r="M38" s="57"/>
      <c r="N38" s="57"/>
      <c r="O38" s="57"/>
      <c r="P38" s="98"/>
      <c r="Q38" s="103"/>
      <c r="R38" s="57"/>
      <c r="S38" s="103"/>
      <c r="T38" s="57"/>
      <c r="U38" s="55"/>
      <c r="V38" s="56"/>
      <c r="W38" s="57"/>
      <c r="X38" s="57"/>
    </row>
    <row r="39" spans="1:28">
      <c r="A39" s="28" t="s">
        <v>10</v>
      </c>
      <c r="C39" s="56"/>
      <c r="D39" s="55"/>
      <c r="E39" s="56"/>
      <c r="G39" s="57"/>
      <c r="H39" s="51"/>
      <c r="I39" s="56"/>
      <c r="J39" s="57"/>
      <c r="K39" s="57"/>
      <c r="L39" s="51"/>
      <c r="M39" s="57"/>
      <c r="N39" s="57"/>
      <c r="O39" s="57"/>
      <c r="P39" s="98"/>
      <c r="Q39" s="103"/>
      <c r="R39" s="57"/>
      <c r="S39" s="103"/>
      <c r="T39" s="57"/>
      <c r="U39" s="55"/>
      <c r="V39" s="56"/>
      <c r="W39" s="57"/>
      <c r="X39" s="57"/>
    </row>
    <row r="40" spans="1:28">
      <c r="A40" s="28" t="s">
        <v>20</v>
      </c>
      <c r="C40" s="50">
        <f>'[1]Threshold Projects WA G'!$D$12/1000</f>
        <v>10875.606699999998</v>
      </c>
      <c r="D40" s="50"/>
      <c r="E40" s="50">
        <f>'[1]Threshold Projects WA G'!$F$12/1000</f>
        <v>4111.622993</v>
      </c>
      <c r="F40" s="39">
        <v>2.52E-2</v>
      </c>
      <c r="G40" s="51">
        <f>ROUND(C40*F40,0)</f>
        <v>274</v>
      </c>
      <c r="H40" s="51"/>
      <c r="I40" s="52">
        <f>F40*E40</f>
        <v>103.6128994236</v>
      </c>
      <c r="J40" s="40">
        <f>I40+G40</f>
        <v>377.61289942359997</v>
      </c>
      <c r="K40" s="40">
        <f>J40+G40</f>
        <v>651.61289942359997</v>
      </c>
      <c r="L40" s="40"/>
      <c r="M40" s="40">
        <f>$M$5*C40</f>
        <v>1087.5606699999998</v>
      </c>
      <c r="N40" s="40">
        <f>$N$5*(C40-M40)</f>
        <v>4404.6207134999995</v>
      </c>
      <c r="O40" s="40">
        <f>(C40-M40-N40)*$O$5</f>
        <v>201.87844936874993</v>
      </c>
      <c r="P40" s="65">
        <f>SUM(M40:O40)</f>
        <v>5694.0598328687493</v>
      </c>
      <c r="Q40" s="65"/>
      <c r="R40" s="40">
        <f>(C40-M40-N40)*$R$5</f>
        <v>388.62947359813489</v>
      </c>
      <c r="S40" s="65"/>
      <c r="T40" s="40">
        <f t="shared" ref="T40:T42" si="14">(C40-M40-N40)*$T$5</f>
        <v>359.45130838270484</v>
      </c>
      <c r="U40" s="52"/>
      <c r="V40" s="52">
        <f>ROUND(((P40-I40)*-0.35),0)</f>
        <v>-1957</v>
      </c>
      <c r="W40" s="40">
        <f>ROUND(((R40-G40)*-0.35)+V40,0)</f>
        <v>-1997</v>
      </c>
      <c r="X40" s="40">
        <f>ROUND(((T40-G40)*-0.35)+W40,0)</f>
        <v>-2027</v>
      </c>
    </row>
    <row r="41" spans="1:28">
      <c r="A41" s="28" t="s">
        <v>26</v>
      </c>
      <c r="C41" s="50"/>
      <c r="D41" s="50"/>
      <c r="E41" s="50"/>
      <c r="F41" s="39">
        <v>2.52E-2</v>
      </c>
      <c r="G41" s="51">
        <f>ROUND(C41*F41,0)</f>
        <v>0</v>
      </c>
      <c r="H41" s="51"/>
      <c r="I41" s="52">
        <f>F41*E41</f>
        <v>0</v>
      </c>
      <c r="J41" s="40">
        <f>I41+G41</f>
        <v>0</v>
      </c>
      <c r="K41" s="40">
        <f>J41+G41</f>
        <v>0</v>
      </c>
      <c r="L41" s="40"/>
      <c r="M41" s="40">
        <f>$M$5*C41</f>
        <v>0</v>
      </c>
      <c r="N41" s="40">
        <f>$N$5*(C41-M41)</f>
        <v>0</v>
      </c>
      <c r="O41" s="40">
        <f>(C41-M41-N41)*$O$5</f>
        <v>0</v>
      </c>
      <c r="P41" s="65">
        <f>SUM(M41:O41)</f>
        <v>0</v>
      </c>
      <c r="Q41" s="65"/>
      <c r="R41" s="40">
        <f>(C41-M41-N41)*$R$5</f>
        <v>0</v>
      </c>
      <c r="S41" s="65"/>
      <c r="T41" s="40">
        <f t="shared" si="14"/>
        <v>0</v>
      </c>
      <c r="U41" s="52"/>
      <c r="V41" s="52">
        <f t="shared" ref="V41:V42" si="15">ROUND(((P41-I41)*-0.35),0)</f>
        <v>0</v>
      </c>
      <c r="W41" s="40">
        <f>ROUND(((R41-G41)*-0.35)+V41,0)</f>
        <v>0</v>
      </c>
      <c r="X41" s="40">
        <f>ROUND(((T41-G41)*-0.35)+W41,0)</f>
        <v>0</v>
      </c>
    </row>
    <row r="42" spans="1:28">
      <c r="A42" s="28" t="s">
        <v>21</v>
      </c>
      <c r="C42" s="50"/>
      <c r="D42" s="50"/>
      <c r="E42" s="50"/>
      <c r="F42" s="39">
        <v>2.52E-2</v>
      </c>
      <c r="G42" s="51">
        <f>ROUND(C42*F42,0)</f>
        <v>0</v>
      </c>
      <c r="H42" s="51"/>
      <c r="I42" s="52">
        <f>F42*E42</f>
        <v>0</v>
      </c>
      <c r="J42" s="40">
        <f>I42+G42</f>
        <v>0</v>
      </c>
      <c r="K42" s="40">
        <f>J42+G42</f>
        <v>0</v>
      </c>
      <c r="L42" s="40"/>
      <c r="M42" s="40">
        <f>$M$5*C42</f>
        <v>0</v>
      </c>
      <c r="N42" s="40">
        <f>$N$5*(C42-M42)</f>
        <v>0</v>
      </c>
      <c r="O42" s="40">
        <f>(C42-M42-N42)*$O$5</f>
        <v>0</v>
      </c>
      <c r="P42" s="65">
        <f>SUM(M42:O42)</f>
        <v>0</v>
      </c>
      <c r="Q42" s="65"/>
      <c r="R42" s="40">
        <f>(C42-M42-N42)*$R$5</f>
        <v>0</v>
      </c>
      <c r="S42" s="65"/>
      <c r="T42" s="40">
        <f t="shared" si="14"/>
        <v>0</v>
      </c>
      <c r="U42" s="52"/>
      <c r="V42" s="52">
        <f t="shared" si="15"/>
        <v>0</v>
      </c>
      <c r="W42" s="40">
        <f>ROUND(((R42-G42)*-0.35)+V42,0)</f>
        <v>0</v>
      </c>
      <c r="X42" s="40">
        <f>ROUND(((T42-G42)*-0.35)+W42,0)</f>
        <v>0</v>
      </c>
    </row>
    <row r="43" spans="1:28">
      <c r="A43" s="28" t="s">
        <v>18</v>
      </c>
      <c r="C43" s="53">
        <f>SUM(C40:C42)</f>
        <v>10875.606699999998</v>
      </c>
      <c r="D43" s="55"/>
      <c r="E43" s="53">
        <f>SUM(E40:E42)</f>
        <v>4111.622993</v>
      </c>
      <c r="F43" s="30"/>
      <c r="G43" s="54">
        <f t="shared" ref="G43:X43" si="16">SUM(G40:G42)</f>
        <v>274</v>
      </c>
      <c r="H43" s="51"/>
      <c r="I43" s="53">
        <f t="shared" si="16"/>
        <v>103.6128994236</v>
      </c>
      <c r="J43" s="54">
        <f t="shared" si="16"/>
        <v>377.61289942359997</v>
      </c>
      <c r="K43" s="54">
        <f t="shared" si="16"/>
        <v>651.61289942359997</v>
      </c>
      <c r="L43" s="51"/>
      <c r="M43" s="54">
        <f t="shared" ref="M43:O43" si="17">SUM(M40:M42)</f>
        <v>1087.5606699999998</v>
      </c>
      <c r="N43" s="54">
        <f t="shared" si="17"/>
        <v>4404.6207134999995</v>
      </c>
      <c r="O43" s="54">
        <f t="shared" si="17"/>
        <v>201.87844936874993</v>
      </c>
      <c r="P43" s="97">
        <f t="shared" si="16"/>
        <v>5694.0598328687493</v>
      </c>
      <c r="Q43" s="103"/>
      <c r="R43" s="54">
        <f t="shared" ref="R43" si="18">SUM(R40:R42)</f>
        <v>388.62947359813489</v>
      </c>
      <c r="S43" s="103"/>
      <c r="T43" s="54">
        <f t="shared" ref="T43" si="19">SUM(T40:T42)</f>
        <v>359.45130838270484</v>
      </c>
      <c r="U43" s="55"/>
      <c r="V43" s="53">
        <f t="shared" si="16"/>
        <v>-1957</v>
      </c>
      <c r="W43" s="54">
        <f t="shared" si="16"/>
        <v>-1997</v>
      </c>
      <c r="X43" s="54">
        <f t="shared" si="16"/>
        <v>-2027</v>
      </c>
    </row>
    <row r="44" spans="1:28" ht="7.5" customHeight="1">
      <c r="C44" s="56"/>
      <c r="D44" s="55"/>
      <c r="E44" s="56"/>
      <c r="G44" s="57"/>
      <c r="H44" s="51"/>
      <c r="I44" s="56"/>
      <c r="J44" s="57"/>
      <c r="K44" s="57"/>
      <c r="L44" s="51"/>
      <c r="M44" s="57"/>
      <c r="N44" s="57"/>
      <c r="O44" s="57"/>
      <c r="P44" s="98"/>
      <c r="Q44" s="103"/>
      <c r="R44" s="57"/>
      <c r="S44" s="103"/>
      <c r="T44" s="57"/>
      <c r="U44" s="55"/>
      <c r="V44" s="56"/>
      <c r="W44" s="57"/>
      <c r="X44" s="57"/>
    </row>
    <row r="45" spans="1:28">
      <c r="A45" s="28" t="s">
        <v>11</v>
      </c>
      <c r="C45" s="50">
        <v>5319</v>
      </c>
      <c r="D45" s="50"/>
      <c r="E45" s="50">
        <v>2903</v>
      </c>
      <c r="F45" s="39">
        <v>3.6200000000000003E-2</v>
      </c>
      <c r="G45" s="51">
        <f>ROUND(C45*F45,0)</f>
        <v>193</v>
      </c>
      <c r="H45" s="51"/>
      <c r="I45" s="52">
        <f>F45*E45</f>
        <v>105.08860000000001</v>
      </c>
      <c r="J45" s="40">
        <f>I45+G45</f>
        <v>298.08860000000004</v>
      </c>
      <c r="K45" s="40">
        <f>J45+G45</f>
        <v>491.08860000000004</v>
      </c>
      <c r="L45" s="40"/>
      <c r="M45" s="40">
        <f>$M$6*C45</f>
        <v>531.9</v>
      </c>
      <c r="N45" s="126">
        <f>$N$6*(C45-M45)</f>
        <v>2154.1950000000002</v>
      </c>
      <c r="O45" s="40">
        <f>(C45-M45-N45)*O6</f>
        <v>375.97883400000006</v>
      </c>
      <c r="P45" s="65">
        <f>SUM(M45:O45)</f>
        <v>3062.0738340000003</v>
      </c>
      <c r="Q45" s="65"/>
      <c r="R45" s="40">
        <f>(C45-M45-N45)*$R$6</f>
        <v>644.7984345000001</v>
      </c>
      <c r="S45" s="65"/>
      <c r="T45" s="40">
        <f>(C45-M45-N45)*$T$6</f>
        <v>460.49508450000002</v>
      </c>
      <c r="U45" s="52"/>
      <c r="V45" s="52">
        <f t="shared" ref="V45:V46" si="20">ROUND(((P45-I45)*-0.35),0)</f>
        <v>-1035</v>
      </c>
      <c r="W45" s="40">
        <f>ROUND(((R45-G45)*-0.35)+V45,0)</f>
        <v>-1193</v>
      </c>
      <c r="X45" s="40">
        <f>ROUND(((T45-G45)*-0.35)+W45,0)</f>
        <v>-1287</v>
      </c>
    </row>
    <row r="46" spans="1:28">
      <c r="A46" s="28" t="s">
        <v>22</v>
      </c>
      <c r="C46" s="50">
        <f>'[1]Threshold Projects WA G'!$D$28/1000</f>
        <v>532.67797528426422</v>
      </c>
      <c r="D46" s="50"/>
      <c r="E46" s="50">
        <f>'[1]Threshold Projects WA G'!$F$28/1000</f>
        <v>161.86303345193843</v>
      </c>
      <c r="F46" s="39">
        <v>8.9200000000000002E-2</v>
      </c>
      <c r="G46" s="51">
        <f>ROUND(C46*F46,0)</f>
        <v>48</v>
      </c>
      <c r="H46" s="51"/>
      <c r="I46" s="52">
        <f>F46*E46</f>
        <v>14.438182583912909</v>
      </c>
      <c r="J46" s="40">
        <f>I46+G46</f>
        <v>62.438182583912905</v>
      </c>
      <c r="K46" s="40">
        <f>J46+G46</f>
        <v>110.4381825839129</v>
      </c>
      <c r="L46" s="40"/>
      <c r="M46" s="40">
        <f>$M$6*C46</f>
        <v>53.267797528426428</v>
      </c>
      <c r="N46" s="40">
        <f>$N$7*(C46-M46)</f>
        <v>215.73457999012703</v>
      </c>
      <c r="O46" s="61">
        <f>(C46-M46-N46)*O7</f>
        <v>52.735119553142162</v>
      </c>
      <c r="P46" s="65">
        <f>SUM(M46:O46)</f>
        <v>321.7374970716956</v>
      </c>
      <c r="Q46" s="65"/>
      <c r="R46" s="40">
        <f>(C46-M46-N46)*$R$7</f>
        <v>84.37619128502746</v>
      </c>
      <c r="S46" s="65"/>
      <c r="T46" s="40">
        <f>(C46-M46-N46)*$T$7</f>
        <v>50.625714771016476</v>
      </c>
      <c r="U46" s="52"/>
      <c r="V46" s="52">
        <f t="shared" si="20"/>
        <v>-108</v>
      </c>
      <c r="W46" s="40">
        <f>ROUND(((R46-G46)*-0.35)+V46,0)</f>
        <v>-121</v>
      </c>
      <c r="X46" s="40">
        <f>ROUND(((T46-G46)*-0.35)+W46,0)</f>
        <v>-122</v>
      </c>
    </row>
    <row r="47" spans="1:28">
      <c r="A47" s="28" t="s">
        <v>18</v>
      </c>
      <c r="C47" s="53">
        <f>SUM(C45:C46)</f>
        <v>5851.677975284264</v>
      </c>
      <c r="D47" s="55"/>
      <c r="E47" s="53">
        <f>SUM(E45:E46)</f>
        <v>3064.8630334519385</v>
      </c>
      <c r="F47" s="55"/>
      <c r="G47" s="54">
        <f t="shared" ref="G47:X47" si="21">SUM(G45:G46)</f>
        <v>241</v>
      </c>
      <c r="H47" s="51"/>
      <c r="I47" s="53">
        <f t="shared" si="21"/>
        <v>119.52678258391292</v>
      </c>
      <c r="J47" s="53">
        <f t="shared" si="21"/>
        <v>360.52678258391296</v>
      </c>
      <c r="K47" s="53">
        <f t="shared" si="21"/>
        <v>601.5267825839129</v>
      </c>
      <c r="L47" s="51"/>
      <c r="M47" s="54">
        <f t="shared" ref="M47:O47" si="22">SUM(M45:M46)</f>
        <v>585.16779752842638</v>
      </c>
      <c r="N47" s="54">
        <f t="shared" si="22"/>
        <v>2369.9295799901274</v>
      </c>
      <c r="O47" s="54">
        <f t="shared" si="22"/>
        <v>428.71395355314223</v>
      </c>
      <c r="P47" s="97">
        <f t="shared" si="21"/>
        <v>3383.8113310716958</v>
      </c>
      <c r="Q47" s="103"/>
      <c r="R47" s="54">
        <f t="shared" ref="R47" si="23">SUM(R45:R46)</f>
        <v>729.1746257850275</v>
      </c>
      <c r="S47" s="103"/>
      <c r="T47" s="54">
        <f t="shared" ref="T47" si="24">SUM(T45:T46)</f>
        <v>511.12079927101649</v>
      </c>
      <c r="U47" s="55"/>
      <c r="V47" s="53">
        <f t="shared" si="21"/>
        <v>-1143</v>
      </c>
      <c r="W47" s="54">
        <f t="shared" si="21"/>
        <v>-1314</v>
      </c>
      <c r="X47" s="54">
        <f t="shared" si="21"/>
        <v>-1409</v>
      </c>
    </row>
    <row r="48" spans="1:28" ht="6" customHeight="1">
      <c r="C48" s="56"/>
      <c r="D48" s="55"/>
      <c r="E48" s="56"/>
      <c r="F48" s="39"/>
      <c r="G48" s="57"/>
      <c r="H48" s="51"/>
      <c r="I48" s="56"/>
      <c r="J48" s="57"/>
      <c r="K48" s="57"/>
      <c r="L48" s="51"/>
      <c r="M48" s="71"/>
      <c r="N48" s="71"/>
      <c r="O48" s="71"/>
      <c r="P48" s="101"/>
      <c r="Q48" s="103"/>
      <c r="R48" s="71"/>
      <c r="S48" s="103"/>
      <c r="T48" s="71"/>
      <c r="U48" s="55"/>
      <c r="V48" s="56"/>
      <c r="W48" s="57"/>
      <c r="X48" s="57"/>
    </row>
    <row r="49" spans="1:28">
      <c r="A49" s="28" t="s">
        <v>68</v>
      </c>
      <c r="C49" s="56">
        <f>('[1]Threshold Projects WA G'!$D$15+'[1]Threshold Projects WA G'!$D$18+'[1]Threshold Projects WA G'!$D$20+'[1]Threshold Projects WA G'!$D$22+'[1]Threshold Projects WA G'!$D$24+'[1]Threshold Projects WA G'!$D$26)/1000*0.61</f>
        <v>2130.8014883872283</v>
      </c>
      <c r="D49" s="55"/>
      <c r="E49" s="56">
        <f>('[1]Threshold Projects WA G'!$F$15+'[1]Threshold Projects WA G'!$F$18+'[1]Threshold Projects WA G'!$F$20+'[1]Threshold Projects WA G'!$F$22+'[1]Threshold Projects WA G'!$F$24+'[1]Threshold Projects WA G'!$F$26)/1000*0.61</f>
        <v>1026.1912221224372</v>
      </c>
      <c r="F49" s="39">
        <v>0.23699999999999999</v>
      </c>
      <c r="G49" s="51">
        <f t="shared" ref="G49" si="25">ROUND(C49*F49,0)</f>
        <v>505</v>
      </c>
      <c r="H49" s="51"/>
      <c r="I49" s="52">
        <f>F49*E49</f>
        <v>243.20731964301763</v>
      </c>
      <c r="J49" s="40">
        <f>I49+G49</f>
        <v>748.20731964301763</v>
      </c>
      <c r="K49" s="40">
        <f>J49+G49</f>
        <v>1253.2073196430176</v>
      </c>
      <c r="L49" s="51"/>
      <c r="M49" s="40">
        <f>M7*C49</f>
        <v>213.08014883872283</v>
      </c>
      <c r="N49" s="126">
        <f>$N$7*(C49-M49)</f>
        <v>862.97460279682753</v>
      </c>
      <c r="O49" s="40">
        <f>(C49-M49-N49)*O7</f>
        <v>210.94934735033559</v>
      </c>
      <c r="P49" s="65">
        <f t="shared" ref="P49:P50" si="26">SUM(M49:O49)</f>
        <v>1287.004098985886</v>
      </c>
      <c r="Q49" s="65"/>
      <c r="R49" s="40">
        <f>(C49-M49-N49)*$R$7</f>
        <v>337.51895576053693</v>
      </c>
      <c r="S49" s="65"/>
      <c r="T49" s="40">
        <f>(C49-M49-N49)*$T$7</f>
        <v>202.51137345632216</v>
      </c>
      <c r="U49" s="55"/>
      <c r="V49" s="52">
        <f t="shared" ref="V49:V50" si="27">ROUND(((P49-I49)*-0.35),0)</f>
        <v>-365</v>
      </c>
      <c r="W49" s="40">
        <f>ROUND(((R49-G49)*-0.35)+V49,0)</f>
        <v>-306</v>
      </c>
      <c r="X49" s="40">
        <f>ROUND(((T49-G49)*-0.35)+W49,0)</f>
        <v>-200</v>
      </c>
    </row>
    <row r="50" spans="1:28">
      <c r="A50" s="28" t="s">
        <v>23</v>
      </c>
      <c r="C50" s="56">
        <f>('[1]Threshold Projects WA G'!$D$15+'[1]Threshold Projects WA G'!$D$18+'[1]Threshold Projects WA G'!$D$20+'[1]Threshold Projects WA G'!$D$22+'[1]Threshold Projects WA G'!$D$24+'[1]Threshold Projects WA G'!$D$26)/1000*0.39</f>
        <v>1362.3157056901953</v>
      </c>
      <c r="D50" s="50"/>
      <c r="E50" s="56">
        <f>('[1]Threshold Projects WA G'!$F$15+'[1]Threshold Projects WA G'!$F$18+'[1]Threshold Projects WA G'!$F$20+'[1]Threshold Projects WA G'!$F$22+'[1]Threshold Projects WA G'!$F$24+'[1]Threshold Projects WA G'!$F$26)/1000*0.39</f>
        <v>656.08946988155822</v>
      </c>
      <c r="F50" s="39">
        <v>0.2</v>
      </c>
      <c r="G50" s="59">
        <f>ROUND(C50*F50,0)</f>
        <v>272</v>
      </c>
      <c r="H50" s="51"/>
      <c r="I50" s="60">
        <f>F50*E50</f>
        <v>131.21789397631164</v>
      </c>
      <c r="J50" s="61">
        <f>I50+G50</f>
        <v>403.21789397631164</v>
      </c>
      <c r="K50" s="61">
        <f>J50+G50</f>
        <v>675.21789397631164</v>
      </c>
      <c r="L50" s="40"/>
      <c r="M50" s="61">
        <f>M8*C50</f>
        <v>136.23157056901954</v>
      </c>
      <c r="N50" s="126">
        <f>$N$8*(C50-M50)</f>
        <v>551.73786080452908</v>
      </c>
      <c r="O50" s="61">
        <f>(C50-M50-N50)*O8</f>
        <v>224.75961322973831</v>
      </c>
      <c r="P50" s="99">
        <f t="shared" si="26"/>
        <v>912.72904460328687</v>
      </c>
      <c r="Q50" s="65"/>
      <c r="R50" s="40">
        <f>(C50-M50-N50)*$R$8</f>
        <v>299.74691893374944</v>
      </c>
      <c r="S50" s="65"/>
      <c r="T50" s="40">
        <f>(C50-M50-N50)*$T$8</f>
        <v>99.87068322629537</v>
      </c>
      <c r="U50" s="52"/>
      <c r="V50" s="52">
        <f t="shared" si="27"/>
        <v>-274</v>
      </c>
      <c r="W50" s="40">
        <f>ROUND(((R50-G50)*-0.35)+V50,0)</f>
        <v>-284</v>
      </c>
      <c r="X50" s="40">
        <f>ROUND(((T50-G50)*-0.35)+W50,0)</f>
        <v>-224</v>
      </c>
      <c r="AA50" s="52"/>
      <c r="AB50" s="40"/>
    </row>
    <row r="51" spans="1:28">
      <c r="A51" s="28" t="s">
        <v>73</v>
      </c>
      <c r="C51" s="74">
        <f>SUM(C49:C50)</f>
        <v>3493.1171940774238</v>
      </c>
      <c r="D51" s="50"/>
      <c r="E51" s="74">
        <f>SUM(E49:E50)</f>
        <v>1682.2806920039955</v>
      </c>
      <c r="F51" s="39"/>
      <c r="G51" s="74">
        <f>SUM(G49:G50)</f>
        <v>777</v>
      </c>
      <c r="H51" s="51"/>
      <c r="I51" s="74">
        <f>SUM(I49:I50)</f>
        <v>374.42521361932927</v>
      </c>
      <c r="J51" s="74">
        <f>SUM(J49:J50)</f>
        <v>1151.4252136193293</v>
      </c>
      <c r="K51" s="74">
        <f>SUM(K49:K50)</f>
        <v>1928.4252136193293</v>
      </c>
      <c r="L51" s="40"/>
      <c r="M51" s="74">
        <f>SUM(M49:M50)</f>
        <v>349.31171940774237</v>
      </c>
      <c r="N51" s="74">
        <f>SUM(N49:N50)</f>
        <v>1414.7124636013566</v>
      </c>
      <c r="O51" s="74">
        <f>SUM(O49:O50)</f>
        <v>435.70896058007389</v>
      </c>
      <c r="P51" s="100">
        <f>SUM(P49:P50)</f>
        <v>2199.7331435891729</v>
      </c>
      <c r="Q51" s="104"/>
      <c r="R51" s="74">
        <f>SUM(R49:R50)</f>
        <v>637.26587469428637</v>
      </c>
      <c r="S51" s="104"/>
      <c r="T51" s="74">
        <f>SUM(T49:T50)</f>
        <v>302.38205668261753</v>
      </c>
      <c r="U51" s="52"/>
      <c r="V51" s="74">
        <f>SUM(V49:V50)</f>
        <v>-639</v>
      </c>
      <c r="W51" s="74">
        <f>SUM(W49:W50)</f>
        <v>-590</v>
      </c>
      <c r="X51" s="74">
        <f>SUM(X49:X50)</f>
        <v>-424</v>
      </c>
      <c r="AA51" s="29"/>
      <c r="AB51" s="29"/>
    </row>
    <row r="52" spans="1:28">
      <c r="C52" s="56"/>
      <c r="D52" s="55"/>
      <c r="E52" s="56"/>
      <c r="F52" s="39"/>
      <c r="G52" s="56"/>
      <c r="H52" s="51"/>
      <c r="I52" s="56"/>
      <c r="J52" s="56"/>
      <c r="K52" s="56"/>
      <c r="L52" s="51"/>
      <c r="M52" s="56"/>
      <c r="N52" s="56"/>
      <c r="O52" s="56"/>
      <c r="P52" s="102"/>
      <c r="Q52" s="105"/>
      <c r="R52" s="56"/>
      <c r="S52" s="105"/>
      <c r="T52" s="56"/>
      <c r="U52" s="55"/>
      <c r="V52" s="56"/>
      <c r="W52" s="56"/>
      <c r="X52" s="56"/>
      <c r="AA52" s="29"/>
      <c r="AB52" s="29"/>
    </row>
    <row r="53" spans="1:28" s="67" customFormat="1" ht="13.5" thickBot="1">
      <c r="A53" s="67" t="s">
        <v>27</v>
      </c>
      <c r="C53" s="72">
        <f>SUM(C37,C43,C47,C51)</f>
        <v>20966.127646564768</v>
      </c>
      <c r="D53" s="65"/>
      <c r="E53" s="72">
        <f>SUM(E37,E43,E47,E51)</f>
        <v>9366.1315847771439</v>
      </c>
      <c r="F53" s="31"/>
      <c r="G53" s="72">
        <f>SUM(G37,G43,G47,G51)</f>
        <v>1304</v>
      </c>
      <c r="H53" s="65"/>
      <c r="I53" s="72">
        <f>SUM(I37,I43,I47,I51)</f>
        <v>605.63199700134942</v>
      </c>
      <c r="J53" s="72">
        <f>SUM(J37,J43,J47,J51)</f>
        <v>1909.6319970013494</v>
      </c>
      <c r="K53" s="72">
        <f>SUM(K37,K43,K47,K51)</f>
        <v>3213.6319970013492</v>
      </c>
      <c r="L53" s="65"/>
      <c r="M53" s="64">
        <f>SUM(M37,M43,M47,M51)</f>
        <v>2096.6127646564764</v>
      </c>
      <c r="N53" s="64">
        <f>SUM(N37,N43,N47,N51)</f>
        <v>8491.2816968587304</v>
      </c>
      <c r="O53" s="64">
        <f>SUM(O37,O43,O47,O51)</f>
        <v>1080.1438982412983</v>
      </c>
      <c r="P53" s="64">
        <f>SUM(P37,P43,P47,P51)</f>
        <v>11668.038359756505</v>
      </c>
      <c r="Q53" s="66"/>
      <c r="R53" s="64">
        <f>SUM(R37,R43,R47,R51)</f>
        <v>1781.7177762863125</v>
      </c>
      <c r="S53" s="66"/>
      <c r="T53" s="64">
        <f>SUM(T37,T43,T47,T51)</f>
        <v>1197.6012588575445</v>
      </c>
      <c r="U53" s="66"/>
      <c r="V53" s="72">
        <f>SUM(V37,V43,V47,V51)</f>
        <v>-3873</v>
      </c>
      <c r="W53" s="72">
        <f>SUM(W37,W43,W47,W51)</f>
        <v>-4040</v>
      </c>
      <c r="X53" s="72">
        <f>SUM(X37,X43,X47,X51)</f>
        <v>-4003</v>
      </c>
      <c r="Z53" s="63"/>
    </row>
    <row r="54" spans="1:28">
      <c r="C54" s="119" t="s">
        <v>70</v>
      </c>
      <c r="D54" s="119"/>
      <c r="E54" s="119" t="s">
        <v>70</v>
      </c>
      <c r="F54" s="75"/>
      <c r="G54" s="134" t="s">
        <v>70</v>
      </c>
      <c r="H54" s="134"/>
      <c r="I54" s="135" t="s">
        <v>70</v>
      </c>
      <c r="J54" s="135"/>
      <c r="P54" s="68"/>
      <c r="Q54" s="66"/>
      <c r="R54" s="68"/>
      <c r="S54" s="66"/>
      <c r="T54" s="111"/>
      <c r="V54" s="135" t="s">
        <v>70</v>
      </c>
      <c r="W54" s="135"/>
      <c r="Z54" s="26"/>
    </row>
    <row r="55" spans="1:28">
      <c r="C55" s="73"/>
      <c r="D55" s="30"/>
      <c r="I55" s="114">
        <f>I53/2</f>
        <v>302.81599850067471</v>
      </c>
      <c r="J55" s="57">
        <f>(J53+I53)/2</f>
        <v>1257.6319970013494</v>
      </c>
      <c r="K55" s="94">
        <f>(K53+J53)/2</f>
        <v>2561.6319970013492</v>
      </c>
      <c r="V55" s="73">
        <f>V53/2</f>
        <v>-1936.5</v>
      </c>
      <c r="W55" s="94">
        <f>((W53+V53)/2)</f>
        <v>-3956.5</v>
      </c>
      <c r="X55" s="94">
        <f>((X53+W53)/2)</f>
        <v>-4021.5</v>
      </c>
    </row>
    <row r="56" spans="1:28">
      <c r="C56" s="73"/>
      <c r="D56" s="86"/>
      <c r="E56" s="73"/>
      <c r="I56" s="73"/>
    </row>
    <row r="57" spans="1:28">
      <c r="D57" s="30"/>
      <c r="I57" s="73"/>
    </row>
    <row r="58" spans="1:28">
      <c r="I58" s="73"/>
    </row>
  </sheetData>
  <mergeCells count="10">
    <mergeCell ref="M10:T10"/>
    <mergeCell ref="G54:H54"/>
    <mergeCell ref="I54:J54"/>
    <mergeCell ref="V54:W54"/>
    <mergeCell ref="I10:K10"/>
    <mergeCell ref="V10:X10"/>
    <mergeCell ref="G35:H35"/>
    <mergeCell ref="I35:J35"/>
    <mergeCell ref="V35:W35"/>
    <mergeCell ref="M11:P11"/>
  </mergeCells>
  <pageMargins left="0.25" right="0" top="0.25" bottom="0.5" header="0" footer="0"/>
  <pageSetup scale="66" orientation="landscape" r:id="rId1"/>
  <headerFooter scaleWithDoc="0" alignWithMargins="0">
    <oddFooter>&amp;L&amp;A
&amp;RPage &amp;P of &amp;N
KKS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5778310-4A99-439E-8094-2360E56341E5}"/>
</file>

<file path=customXml/itemProps2.xml><?xml version="1.0" encoding="utf-8"?>
<ds:datastoreItem xmlns:ds="http://schemas.openxmlformats.org/officeDocument/2006/customXml" ds:itemID="{FE5D434C-CA43-4A9B-BE0F-3684509C2E6B}"/>
</file>

<file path=customXml/itemProps3.xml><?xml version="1.0" encoding="utf-8"?>
<ds:datastoreItem xmlns:ds="http://schemas.openxmlformats.org/officeDocument/2006/customXml" ds:itemID="{70EDAB0A-4F61-4AD3-BE4F-90A894EED6E7}"/>
</file>

<file path=customXml/itemProps4.xml><?xml version="1.0" encoding="utf-8"?>
<ds:datastoreItem xmlns:ds="http://schemas.openxmlformats.org/officeDocument/2006/customXml" ds:itemID="{18763660-66B0-4307-A1A3-B72CA4F70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E-CAP SUMMARY</vt:lpstr>
      <vt:lpstr>G-CAP SUMMARY</vt:lpstr>
      <vt:lpstr>E-CAP17, G-CAP17 PF Thresh Oct</vt:lpstr>
      <vt:lpstr>'E-CAP SUMMARY'!Print_Area</vt:lpstr>
      <vt:lpstr>'E-CAP17, G-CAP17 PF Thresh Oct'!Print_Area</vt:lpstr>
      <vt:lpstr>'G-CAP SUMMARY'!Print_Area</vt:lpstr>
      <vt:lpstr>'E-CAP SUMMARY'!Print_Titles</vt:lpstr>
      <vt:lpstr>'G-CAP SUMMARY'!Print_Titles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fzx7qm</cp:lastModifiedBy>
  <cp:lastPrinted>2017-11-29T22:44:59Z</cp:lastPrinted>
  <dcterms:created xsi:type="dcterms:W3CDTF">2009-02-25T21:21:21Z</dcterms:created>
  <dcterms:modified xsi:type="dcterms:W3CDTF">2017-11-29T22:48:01Z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