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4.xml" ContentType="application/vnd.ms-office.chartcolorstyl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charts/colors3.xml" ContentType="application/vnd.ms-office.chartcolorstyle+xml"/>
  <Override PartName="/xl/charts/style4.xml" ContentType="application/vnd.ms-office.chartstyle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style3.xml" ContentType="application/vnd.ms-office.chartstyle+xml"/>
  <Override PartName="/xl/charts/chart2.xml" ContentType="application/vnd.openxmlformats-officedocument.drawingml.chart+xml"/>
  <Override PartName="/xl/charts/colors2.xml" ContentType="application/vnd.ms-office.chartcolorstyle+xml"/>
  <Override PartName="/xl/drawings/drawing2.xml" ContentType="application/vnd.openxmlformats-officedocument.drawing+xml"/>
  <Override PartName="/xl/charts/style2.xml" ContentType="application/vnd.ms-office.chartstyl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7\2017_ WA Elec and Gas GRC\Rebuttal Testimony &amp; Exhibits\Schuh\Tables\"/>
    </mc:Choice>
  </mc:AlternateContent>
  <bookViews>
    <workbookView xWindow="0" yWindow="60" windowWidth="24240" windowHeight="12360" activeTab="2"/>
  </bookViews>
  <sheets>
    <sheet name="wo rebuttal " sheetId="4" r:id="rId1"/>
    <sheet name="with rebuttal" sheetId="6" r:id="rId2"/>
    <sheet name="Table No. 7" sheetId="7" r:id="rId3"/>
    <sheet name="Witness Summary Tables" sheetId="8" r:id="rId4"/>
  </sheets>
  <externalReferences>
    <externalReference r:id="rId5"/>
  </externalReferences>
  <definedNames>
    <definedName name="Allocation_Categories">OFFSET('[1]Allocation Factors'!$A$4,0,0,COUNTA('[1]Allocation Factors'!$A:$A)-COUNTA('[1]Allocation Factors'!$A$1:$A$3),1)</definedName>
    <definedName name="BusCaseList_cbo1">#REF!</definedName>
    <definedName name="BusCaseList_cbo2">BusCaseList_cbo1</definedName>
    <definedName name="TableName">"Dummy"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52511"/>
</workbook>
</file>

<file path=xl/calcChain.xml><?xml version="1.0" encoding="utf-8"?>
<calcChain xmlns="http://schemas.openxmlformats.org/spreadsheetml/2006/main">
  <c r="F50" i="8" l="1"/>
  <c r="D50" i="8"/>
  <c r="F49" i="8"/>
  <c r="D49" i="8"/>
  <c r="F48" i="8"/>
  <c r="D48" i="8"/>
  <c r="F44" i="8"/>
  <c r="D44" i="8"/>
  <c r="F43" i="8"/>
  <c r="D43" i="8"/>
  <c r="F42" i="8"/>
  <c r="D42" i="8"/>
  <c r="W29" i="6" l="1"/>
  <c r="V29" i="6"/>
  <c r="U29" i="6"/>
  <c r="T29" i="6"/>
  <c r="S29" i="6"/>
  <c r="L29" i="6"/>
  <c r="M29" i="6"/>
  <c r="N29" i="6"/>
  <c r="K29" i="6"/>
  <c r="J29" i="6"/>
  <c r="J39" i="4"/>
  <c r="J29" i="4"/>
  <c r="R29" i="4" l="1"/>
  <c r="J40" i="4" l="1"/>
  <c r="M57" i="6" l="1"/>
  <c r="L57" i="6"/>
  <c r="K57" i="6"/>
  <c r="W36" i="6"/>
  <c r="V36" i="6"/>
  <c r="U36" i="6"/>
  <c r="T36" i="6"/>
  <c r="S36" i="6"/>
  <c r="N36" i="6"/>
  <c r="M36" i="6"/>
  <c r="L36" i="6"/>
  <c r="K36" i="6"/>
  <c r="J36" i="6"/>
  <c r="L46" i="6" l="1"/>
  <c r="L45" i="6"/>
  <c r="K46" i="6"/>
  <c r="K45" i="6"/>
  <c r="J46" i="6"/>
  <c r="J45" i="6"/>
  <c r="C16" i="6" l="1"/>
  <c r="E26" i="6" l="1"/>
  <c r="J55" i="6" l="1"/>
  <c r="D33" i="6" l="1"/>
  <c r="C33" i="6"/>
  <c r="B33" i="6"/>
  <c r="D31" i="6"/>
  <c r="D24" i="6"/>
  <c r="D28" i="6" s="1"/>
  <c r="C24" i="6"/>
  <c r="C28" i="6" s="1"/>
  <c r="C30" i="6" s="1"/>
  <c r="C31" i="6" s="1"/>
  <c r="B24" i="6"/>
  <c r="B28" i="6" s="1"/>
  <c r="B30" i="6" s="1"/>
  <c r="B31" i="6" s="1"/>
  <c r="D7" i="6"/>
  <c r="D11" i="6" s="1"/>
  <c r="D13" i="6" s="1"/>
  <c r="D15" i="6" s="1"/>
  <c r="D16" i="6" s="1"/>
  <c r="C7" i="6"/>
  <c r="C11" i="6" s="1"/>
  <c r="C13" i="6" s="1"/>
  <c r="C14" i="6" s="1"/>
  <c r="B7" i="6"/>
  <c r="B11" i="6" s="1"/>
  <c r="B13" i="6" s="1"/>
  <c r="B15" i="6" s="1"/>
  <c r="B17" i="6" s="1"/>
  <c r="C13" i="4"/>
  <c r="C14" i="4" s="1"/>
  <c r="D33" i="4"/>
  <c r="D31" i="4"/>
  <c r="B33" i="4"/>
  <c r="D16" i="4"/>
  <c r="C16" i="4"/>
  <c r="C33" i="4"/>
  <c r="C31" i="4"/>
  <c r="C7" i="4" l="1"/>
  <c r="C24" i="4"/>
  <c r="C28" i="4"/>
  <c r="C30" i="4" s="1"/>
  <c r="K54" i="6"/>
  <c r="L54" i="6"/>
  <c r="M46" i="6"/>
  <c r="L53" i="6"/>
  <c r="M45" i="6"/>
  <c r="K53" i="6"/>
  <c r="N46" i="6"/>
  <c r="F24" i="6"/>
  <c r="F28" i="6" s="1"/>
  <c r="F30" i="6" s="1"/>
  <c r="F32" i="6" s="1"/>
  <c r="F34" i="6" s="1"/>
  <c r="E24" i="6"/>
  <c r="E9" i="6"/>
  <c r="N45" i="6" s="1"/>
  <c r="F7" i="6"/>
  <c r="F11" i="6" s="1"/>
  <c r="F13" i="6" s="1"/>
  <c r="F15" i="6" s="1"/>
  <c r="F17" i="6" s="1"/>
  <c r="E7" i="6"/>
  <c r="K55" i="6" l="1"/>
  <c r="M53" i="6"/>
  <c r="M54" i="6"/>
  <c r="E28" i="6"/>
  <c r="E30" i="6" s="1"/>
  <c r="E32" i="6" s="1"/>
  <c r="E34" i="6" s="1"/>
  <c r="L55" i="6"/>
  <c r="E11" i="6"/>
  <c r="E13" i="6" s="1"/>
  <c r="E15" i="6" s="1"/>
  <c r="E17" i="6" s="1"/>
  <c r="M55" i="6" l="1"/>
  <c r="L40" i="4"/>
  <c r="L39" i="4"/>
  <c r="K40" i="4"/>
  <c r="K39" i="4"/>
  <c r="K29" i="4" l="1"/>
  <c r="T29" i="4"/>
  <c r="S29" i="4"/>
  <c r="L29" i="4" l="1"/>
  <c r="F24" i="4" l="1"/>
  <c r="E24" i="4"/>
  <c r="B24" i="4"/>
  <c r="D24" i="4"/>
  <c r="B7" i="4" l="1"/>
  <c r="F7" i="4"/>
  <c r="E7" i="4"/>
  <c r="D7" i="4"/>
  <c r="E9" i="4" l="1"/>
  <c r="E26" i="4"/>
  <c r="U29" i="4" l="1"/>
  <c r="M40" i="4"/>
  <c r="M29" i="4"/>
  <c r="M39" i="4"/>
  <c r="D11" i="4"/>
  <c r="D13" i="4" s="1"/>
  <c r="D15" i="4" s="1"/>
  <c r="B28" i="4" l="1"/>
  <c r="B30" i="4" s="1"/>
  <c r="B31" i="4" s="1"/>
  <c r="B11" i="4"/>
  <c r="B13" i="4" s="1"/>
  <c r="B15" i="4" s="1"/>
  <c r="B17" i="4" s="1"/>
  <c r="F28" i="4" l="1"/>
  <c r="F30" i="4" s="1"/>
  <c r="F32" i="4" s="1"/>
  <c r="E28" i="4"/>
  <c r="E30" i="4" s="1"/>
  <c r="E32" i="4" s="1"/>
  <c r="D28" i="4"/>
  <c r="F34" i="4" l="1"/>
  <c r="E34" i="4"/>
  <c r="E11" i="4"/>
  <c r="E13" i="4" s="1"/>
  <c r="E15" i="4" s="1"/>
  <c r="E17" i="4" s="1"/>
  <c r="F11" i="4"/>
  <c r="F13" i="4" s="1"/>
  <c r="F15" i="4" s="1"/>
  <c r="F17" i="4" s="1"/>
</calcChain>
</file>

<file path=xl/sharedStrings.xml><?xml version="1.0" encoding="utf-8"?>
<sst xmlns="http://schemas.openxmlformats.org/spreadsheetml/2006/main" count="192" uniqueCount="57">
  <si>
    <t>Electric</t>
  </si>
  <si>
    <t>Staff</t>
  </si>
  <si>
    <t>ICNU &amp; NWIGU</t>
  </si>
  <si>
    <t>PC</t>
  </si>
  <si>
    <t xml:space="preserve">Historical Test Period </t>
  </si>
  <si>
    <t xml:space="preserve">Natural Gas </t>
  </si>
  <si>
    <t xml:space="preserve">Public Counsel </t>
  </si>
  <si>
    <t xml:space="preserve">Avista Originally Filed </t>
  </si>
  <si>
    <t xml:space="preserve">Avista Rebuttal </t>
  </si>
  <si>
    <t>Avista Original Filing</t>
  </si>
  <si>
    <t xml:space="preserve">2017 Pro Forma </t>
  </si>
  <si>
    <t xml:space="preserve">2017 EOP Study </t>
  </si>
  <si>
    <t>2017 EOP Balance</t>
  </si>
  <si>
    <t>2016 AMA - EOP</t>
  </si>
  <si>
    <t>Rate Year 1</t>
  </si>
  <si>
    <t>Rate Year 2</t>
  </si>
  <si>
    <t>5.1.18-4.30.19</t>
  </si>
  <si>
    <t>5.1.19-4.30.20</t>
  </si>
  <si>
    <t>Rate Year 3</t>
  </si>
  <si>
    <t>5.1.20-4.30.21</t>
  </si>
  <si>
    <t>Natural Gas</t>
  </si>
  <si>
    <t xml:space="preserve">Electric </t>
  </si>
  <si>
    <t>ICNU-NWIGU</t>
  </si>
  <si>
    <t xml:space="preserve">Staff </t>
  </si>
  <si>
    <t xml:space="preserve">Company Originally Filed </t>
  </si>
  <si>
    <t xml:space="preserve"> Adjustments Net Plant After ADFIT (000's) - Rate Year 1</t>
  </si>
  <si>
    <t xml:space="preserve">Table 4: </t>
  </si>
  <si>
    <t>Automatic pull</t>
  </si>
  <si>
    <t>INPUT</t>
  </si>
  <si>
    <t>Avista Rebuttal</t>
  </si>
  <si>
    <t xml:space="preserve">2017 Projects </t>
  </si>
  <si>
    <t xml:space="preserve">Number of Projects </t>
  </si>
  <si>
    <t xml:space="preserve">WA Electric </t>
  </si>
  <si>
    <t xml:space="preserve">Total WA </t>
  </si>
  <si>
    <t>Originally Filed - 12.31.17</t>
  </si>
  <si>
    <t>Rebuttal Position 10.31.17</t>
  </si>
  <si>
    <t>Not included</t>
  </si>
  <si>
    <t xml:space="preserve">Table 3: </t>
  </si>
  <si>
    <t>Net Rate Base</t>
  </si>
  <si>
    <t>Revenue Requirement</t>
  </si>
  <si>
    <t>2017 Pro Forma Additions
(Through October)</t>
  </si>
  <si>
    <t>2017 Pro Forma Additions
(Through September)</t>
  </si>
  <si>
    <t>2017 Pro Forma Additions
(Through August)</t>
  </si>
  <si>
    <t>Staff Position</t>
  </si>
  <si>
    <t xml:space="preserve">WA 
Natural Gas </t>
  </si>
  <si>
    <t>Rate Year 1 Rate Base</t>
  </si>
  <si>
    <t>Rate Base Additions in ($000's)</t>
  </si>
  <si>
    <t>Rosentrater</t>
  </si>
  <si>
    <t>Total Investment Amount (Gross Plant)</t>
  </si>
  <si>
    <t>Number of ER Projects</t>
  </si>
  <si>
    <t>Avista Filed</t>
  </si>
  <si>
    <t>Kensok</t>
  </si>
  <si>
    <t>Kinney</t>
  </si>
  <si>
    <t>Total Washington - Electric</t>
  </si>
  <si>
    <t>Total Washington - Gas</t>
  </si>
  <si>
    <t>* Tables summarize information sourced from Exh. KKS-5</t>
  </si>
  <si>
    <t xml:space="preserve"> Adjustments to Net Plant After ADFIT (000's) - Rate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</si>
</sst>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ahoma"/>
      <family val="2"/>
    </font>
    <font>
      <sz val="11"/>
      <color rgb="FF0070C0"/>
      <name val="Tahoma"/>
      <family val="2"/>
    </font>
    <font>
      <sz val="12"/>
      <color rgb="FF0070C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164" fontId="1" fillId="0" borderId="0" xfId="0" applyNumberFormat="1" applyFont="1"/>
    <xf numFmtId="164" fontId="2" fillId="0" borderId="2" xfId="0" applyNumberFormat="1" applyFont="1" applyBorder="1"/>
    <xf numFmtId="164" fontId="1" fillId="0" borderId="0" xfId="0" applyNumberFormat="1" applyFont="1" applyFill="1"/>
    <xf numFmtId="0" fontId="2" fillId="0" borderId="0" xfId="0" applyFont="1" applyBorder="1" applyAlignment="1">
      <alignment horizontal="center" wrapText="1"/>
    </xf>
    <xf numFmtId="164" fontId="1" fillId="0" borderId="0" xfId="0" applyNumberFormat="1" applyFont="1" applyBorder="1"/>
    <xf numFmtId="0" fontId="1" fillId="0" borderId="0" xfId="0" applyFont="1" applyBorder="1"/>
    <xf numFmtId="165" fontId="1" fillId="0" borderId="0" xfId="1" applyNumberFormat="1" applyFont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4" fontId="2" fillId="0" borderId="2" xfId="0" applyNumberFormat="1" applyFont="1" applyFill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/>
    <xf numFmtId="0" fontId="4" fillId="0" borderId="6" xfId="0" applyFont="1" applyBorder="1"/>
    <xf numFmtId="0" fontId="5" fillId="0" borderId="11" xfId="0" applyFont="1" applyBorder="1" applyAlignment="1">
      <alignment horizontal="center" wrapText="1"/>
    </xf>
    <xf numFmtId="0" fontId="4" fillId="0" borderId="0" xfId="0" applyFont="1" applyBorder="1"/>
    <xf numFmtId="0" fontId="4" fillId="0" borderId="7" xfId="0" applyFont="1" applyBorder="1"/>
    <xf numFmtId="0" fontId="6" fillId="0" borderId="0" xfId="0" applyFont="1" applyBorder="1"/>
    <xf numFmtId="0" fontId="0" fillId="0" borderId="3" xfId="0" applyBorder="1"/>
    <xf numFmtId="0" fontId="4" fillId="0" borderId="8" xfId="0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1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1" fillId="0" borderId="8" xfId="0" applyFont="1" applyFill="1" applyBorder="1"/>
    <xf numFmtId="164" fontId="1" fillId="0" borderId="9" xfId="0" applyNumberFormat="1" applyFont="1" applyFill="1" applyBorder="1"/>
    <xf numFmtId="165" fontId="1" fillId="0" borderId="9" xfId="1" applyNumberFormat="1" applyFont="1" applyFill="1" applyBorder="1"/>
    <xf numFmtId="165" fontId="1" fillId="0" borderId="10" xfId="1" applyNumberFormat="1" applyFont="1" applyFill="1" applyBorder="1"/>
    <xf numFmtId="0" fontId="1" fillId="0" borderId="4" xfId="0" applyFont="1" applyFill="1" applyBorder="1"/>
    <xf numFmtId="0" fontId="2" fillId="0" borderId="5" xfId="0" applyFont="1" applyFill="1" applyBorder="1"/>
    <xf numFmtId="164" fontId="1" fillId="0" borderId="10" xfId="0" applyNumberFormat="1" applyFont="1" applyFill="1" applyBorder="1"/>
    <xf numFmtId="0" fontId="7" fillId="0" borderId="6" xfId="0" applyFont="1" applyFill="1" applyBorder="1"/>
    <xf numFmtId="165" fontId="7" fillId="0" borderId="0" xfId="1" applyNumberFormat="1" applyFont="1" applyFill="1" applyBorder="1"/>
    <xf numFmtId="165" fontId="7" fillId="0" borderId="7" xfId="1" applyNumberFormat="1" applyFont="1" applyFill="1" applyBorder="1"/>
    <xf numFmtId="164" fontId="8" fillId="0" borderId="0" xfId="2" applyNumberFormat="1" applyFont="1" applyBorder="1"/>
    <xf numFmtId="164" fontId="8" fillId="0" borderId="7" xfId="2" applyNumberFormat="1" applyFont="1" applyBorder="1"/>
    <xf numFmtId="164" fontId="8" fillId="0" borderId="9" xfId="2" applyNumberFormat="1" applyFont="1" applyBorder="1"/>
    <xf numFmtId="164" fontId="8" fillId="0" borderId="10" xfId="2" applyNumberFormat="1" applyFont="1" applyBorder="1"/>
    <xf numFmtId="0" fontId="2" fillId="0" borderId="0" xfId="0" applyFont="1" applyFill="1" applyBorder="1" applyAlignment="1">
      <alignment horizontal="center"/>
    </xf>
    <xf numFmtId="0" fontId="5" fillId="0" borderId="6" xfId="0" applyFont="1" applyBorder="1"/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5" fontId="4" fillId="0" borderId="0" xfId="1" applyNumberFormat="1" applyFont="1" applyBorder="1"/>
    <xf numFmtId="165" fontId="4" fillId="0" borderId="7" xfId="0" applyNumberFormat="1" applyFont="1" applyBorder="1"/>
    <xf numFmtId="0" fontId="4" fillId="0" borderId="1" xfId="0" applyFont="1" applyBorder="1"/>
    <xf numFmtId="0" fontId="5" fillId="0" borderId="18" xfId="0" applyFont="1" applyBorder="1"/>
    <xf numFmtId="165" fontId="4" fillId="0" borderId="7" xfId="1" applyNumberFormat="1" applyFont="1" applyBorder="1"/>
    <xf numFmtId="165" fontId="4" fillId="0" borderId="9" xfId="1" applyNumberFormat="1" applyFont="1" applyBorder="1"/>
    <xf numFmtId="165" fontId="4" fillId="0" borderId="10" xfId="1" applyNumberFormat="1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9" fillId="0" borderId="19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165" fontId="9" fillId="0" borderId="0" xfId="1" applyNumberFormat="1" applyFont="1"/>
    <xf numFmtId="164" fontId="9" fillId="0" borderId="0" xfId="2" applyNumberFormat="1" applyFont="1"/>
    <xf numFmtId="0" fontId="5" fillId="0" borderId="3" xfId="0" applyFont="1" applyFill="1" applyBorder="1"/>
    <xf numFmtId="0" fontId="5" fillId="0" borderId="4" xfId="0" applyFont="1" applyFill="1" applyBorder="1"/>
    <xf numFmtId="0" fontId="4" fillId="0" borderId="5" xfId="0" applyFont="1" applyFill="1" applyBorder="1"/>
    <xf numFmtId="0" fontId="5" fillId="0" borderId="6" xfId="0" applyFont="1" applyFill="1" applyBorder="1"/>
    <xf numFmtId="0" fontId="5" fillId="0" borderId="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8" fillId="0" borderId="6" xfId="0" applyFont="1" applyFill="1" applyBorder="1"/>
    <xf numFmtId="165" fontId="8" fillId="0" borderId="0" xfId="1" applyNumberFormat="1" applyFont="1" applyFill="1" applyBorder="1"/>
    <xf numFmtId="165" fontId="8" fillId="0" borderId="7" xfId="1" applyNumberFormat="1" applyFont="1" applyFill="1" applyBorder="1"/>
    <xf numFmtId="0" fontId="4" fillId="0" borderId="8" xfId="0" applyFont="1" applyFill="1" applyBorder="1"/>
    <xf numFmtId="164" fontId="4" fillId="0" borderId="9" xfId="0" applyNumberFormat="1" applyFont="1" applyFill="1" applyBorder="1"/>
    <xf numFmtId="165" fontId="4" fillId="0" borderId="9" xfId="1" applyNumberFormat="1" applyFont="1" applyFill="1" applyBorder="1"/>
    <xf numFmtId="165" fontId="4" fillId="0" borderId="10" xfId="1" applyNumberFormat="1" applyFont="1" applyFill="1" applyBorder="1"/>
    <xf numFmtId="0" fontId="5" fillId="0" borderId="0" xfId="0" applyFont="1" applyBorder="1"/>
    <xf numFmtId="165" fontId="5" fillId="0" borderId="0" xfId="0" applyNumberFormat="1" applyFont="1" applyBorder="1"/>
    <xf numFmtId="165" fontId="5" fillId="0" borderId="7" xfId="0" applyNumberFormat="1" applyFont="1" applyBorder="1"/>
    <xf numFmtId="0" fontId="4" fillId="0" borderId="9" xfId="0" applyFont="1" applyBorder="1"/>
    <xf numFmtId="164" fontId="4" fillId="0" borderId="1" xfId="2" applyNumberFormat="1" applyFont="1" applyFill="1" applyBorder="1"/>
    <xf numFmtId="164" fontId="4" fillId="0" borderId="11" xfId="2" applyNumberFormat="1" applyFont="1" applyBorder="1"/>
    <xf numFmtId="0" fontId="4" fillId="0" borderId="3" xfId="0" applyFont="1" applyBorder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/>
    <xf numFmtId="0" fontId="9" fillId="0" borderId="0" xfId="0" applyFont="1"/>
    <xf numFmtId="0" fontId="9" fillId="0" borderId="0" xfId="1" applyNumberFormat="1" applyFont="1"/>
    <xf numFmtId="0" fontId="10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0" xfId="0" applyAlignment="1">
      <alignment horizontal="center" wrapText="1"/>
    </xf>
    <xf numFmtId="165" fontId="4" fillId="0" borderId="0" xfId="1" applyNumberFormat="1" applyFont="1"/>
    <xf numFmtId="164" fontId="4" fillId="0" borderId="0" xfId="2" applyNumberFormat="1" applyFont="1"/>
    <xf numFmtId="0" fontId="5" fillId="0" borderId="0" xfId="0" applyFont="1" applyAlignment="1">
      <alignment horizontal="center" wrapText="1"/>
    </xf>
    <xf numFmtId="0" fontId="1" fillId="3" borderId="0" xfId="0" applyFont="1" applyFill="1"/>
    <xf numFmtId="0" fontId="5" fillId="3" borderId="3" xfId="0" applyFont="1" applyFill="1" applyBorder="1"/>
    <xf numFmtId="0" fontId="5" fillId="3" borderId="4" xfId="0" applyFont="1" applyFill="1" applyBorder="1"/>
    <xf numFmtId="0" fontId="4" fillId="3" borderId="5" xfId="0" applyFont="1" applyFill="1" applyBorder="1"/>
    <xf numFmtId="0" fontId="4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0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wrapText="1"/>
    </xf>
    <xf numFmtId="165" fontId="11" fillId="3" borderId="7" xfId="1" applyNumberFormat="1" applyFont="1" applyFill="1" applyBorder="1"/>
    <xf numFmtId="165" fontId="11" fillId="3" borderId="20" xfId="1" applyNumberFormat="1" applyFont="1" applyFill="1" applyBorder="1"/>
    <xf numFmtId="165" fontId="11" fillId="3" borderId="6" xfId="1" applyNumberFormat="1" applyFont="1" applyFill="1" applyBorder="1"/>
    <xf numFmtId="165" fontId="11" fillId="3" borderId="0" xfId="1" applyNumberFormat="1" applyFont="1" applyFill="1" applyBorder="1"/>
    <xf numFmtId="0" fontId="4" fillId="3" borderId="8" xfId="0" applyFont="1" applyFill="1" applyBorder="1"/>
    <xf numFmtId="164" fontId="4" fillId="3" borderId="9" xfId="0" applyNumberFormat="1" applyFont="1" applyFill="1" applyBorder="1"/>
    <xf numFmtId="165" fontId="4" fillId="3" borderId="9" xfId="1" applyNumberFormat="1" applyFont="1" applyFill="1" applyBorder="1"/>
    <xf numFmtId="165" fontId="4" fillId="3" borderId="10" xfId="1" applyNumberFormat="1" applyFont="1" applyFill="1" applyBorder="1"/>
    <xf numFmtId="164" fontId="4" fillId="3" borderId="10" xfId="0" applyNumberFormat="1" applyFont="1" applyFill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Parties' Electric Rate Base Additions - Rate Year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'wo rebuttal '!$I$29</c:f>
              <c:strCache>
                <c:ptCount val="1"/>
                <c:pt idx="0">
                  <c:v>Rate Year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'wo rebuttal '!$J$28:$M$28</c:f>
              <c:strCache>
                <c:ptCount val="4"/>
                <c:pt idx="0">
                  <c:v>Avista Originally Filed </c:v>
                </c:pt>
                <c:pt idx="1">
                  <c:v>Staff</c:v>
                </c:pt>
                <c:pt idx="2">
                  <c:v>ICNU &amp; NWIGU</c:v>
                </c:pt>
                <c:pt idx="3">
                  <c:v>Public Counsel </c:v>
                </c:pt>
              </c:strCache>
            </c:strRef>
          </c:cat>
          <c:val>
            <c:numRef>
              <c:f>'wo rebuttal '!$J$29:$M$29</c:f>
              <c:numCache>
                <c:formatCode>_("$"* #,##0_);_("$"* \(#,##0\);_("$"* "-"??_);_(@_)</c:formatCode>
                <c:ptCount val="4"/>
                <c:pt idx="0">
                  <c:v>154785</c:v>
                </c:pt>
                <c:pt idx="1">
                  <c:v>78391</c:v>
                </c:pt>
                <c:pt idx="2">
                  <c:v>5565</c:v>
                </c:pt>
                <c:pt idx="3">
                  <c:v>34911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65184"/>
        <c:axId val="280673936"/>
      </c:barChart>
      <c:catAx>
        <c:axId val="986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0673936"/>
        <c:crosses val="autoZero"/>
        <c:auto val="1"/>
        <c:lblAlgn val="ctr"/>
        <c:lblOffset val="100"/>
        <c:noMultiLvlLbl val="0"/>
      </c:catAx>
      <c:valAx>
        <c:axId val="2806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6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Parties' Natural Gas Rate Base Additions - Rate Year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'wo rebuttal '!$Q$29</c:f>
              <c:strCache>
                <c:ptCount val="1"/>
                <c:pt idx="0">
                  <c:v>Rate Year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'wo rebuttal '!$R$28:$U$28</c:f>
              <c:strCache>
                <c:ptCount val="4"/>
                <c:pt idx="0">
                  <c:v>Avista Originally Filed </c:v>
                </c:pt>
                <c:pt idx="1">
                  <c:v>Staff</c:v>
                </c:pt>
                <c:pt idx="2">
                  <c:v>ICNU &amp; NWIGU</c:v>
                </c:pt>
                <c:pt idx="3">
                  <c:v>Public Counsel </c:v>
                </c:pt>
              </c:strCache>
            </c:strRef>
          </c:cat>
          <c:val>
            <c:numRef>
              <c:f>'wo rebuttal '!$R$29:$U$29</c:f>
              <c:numCache>
                <c:formatCode>_("$"* #,##0_);_("$"* \(#,##0\);_("$"* "-"??_);_(@_)</c:formatCode>
                <c:ptCount val="4"/>
                <c:pt idx="0">
                  <c:v>31467</c:v>
                </c:pt>
                <c:pt idx="1">
                  <c:v>22032</c:v>
                </c:pt>
                <c:pt idx="2">
                  <c:v>11745</c:v>
                </c:pt>
                <c:pt idx="3">
                  <c:v>17841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0674720"/>
        <c:axId val="280675112"/>
      </c:barChart>
      <c:catAx>
        <c:axId val="28067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0675112"/>
        <c:crosses val="autoZero"/>
        <c:auto val="1"/>
        <c:lblAlgn val="ctr"/>
        <c:lblOffset val="100"/>
        <c:noMultiLvlLbl val="0"/>
      </c:catAx>
      <c:valAx>
        <c:axId val="28067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067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Parties' Electric Rate Base Additions - Rate Year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'with rebuttal'!$I$29</c:f>
              <c:strCache>
                <c:ptCount val="1"/>
                <c:pt idx="0">
                  <c:v>Rate Year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'with rebuttal'!$J$28:$N$28</c:f>
              <c:strCache>
                <c:ptCount val="5"/>
                <c:pt idx="0">
                  <c:v>Avista Originally Filed </c:v>
                </c:pt>
                <c:pt idx="1">
                  <c:v>Avista Rebuttal </c:v>
                </c:pt>
                <c:pt idx="2">
                  <c:v>Staff</c:v>
                </c:pt>
                <c:pt idx="3">
                  <c:v>ICNU &amp; NWIGU</c:v>
                </c:pt>
                <c:pt idx="4">
                  <c:v>Public Counsel </c:v>
                </c:pt>
              </c:strCache>
            </c:strRef>
          </c:cat>
          <c:val>
            <c:numRef>
              <c:f>'with rebuttal'!$J$29:$N$29</c:f>
              <c:numCache>
                <c:formatCode>_("$"* #,##0_);_("$"* \(#,##0\);_("$"* "-"??_);_(@_)</c:formatCode>
                <c:ptCount val="5"/>
                <c:pt idx="0">
                  <c:v>154785</c:v>
                </c:pt>
                <c:pt idx="1">
                  <c:v>132235</c:v>
                </c:pt>
                <c:pt idx="2">
                  <c:v>78391</c:v>
                </c:pt>
                <c:pt idx="3">
                  <c:v>5565</c:v>
                </c:pt>
                <c:pt idx="4">
                  <c:v>34911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248128"/>
        <c:axId val="113248520"/>
      </c:barChart>
      <c:catAx>
        <c:axId val="11324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248520"/>
        <c:crosses val="autoZero"/>
        <c:auto val="1"/>
        <c:lblAlgn val="ctr"/>
        <c:lblOffset val="100"/>
        <c:noMultiLvlLbl val="0"/>
      </c:catAx>
      <c:valAx>
        <c:axId val="11324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24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Parties' Natural Gas Rate Base Additions - Rate Year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'with rebuttal'!$R$29</c:f>
              <c:strCache>
                <c:ptCount val="1"/>
                <c:pt idx="0">
                  <c:v>Rate Year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'with rebuttal'!$S$28:$W$28</c:f>
              <c:strCache>
                <c:ptCount val="5"/>
                <c:pt idx="0">
                  <c:v>Avista Originally Filed </c:v>
                </c:pt>
                <c:pt idx="1">
                  <c:v>Avista Rebuttal </c:v>
                </c:pt>
                <c:pt idx="2">
                  <c:v>Staff</c:v>
                </c:pt>
                <c:pt idx="3">
                  <c:v>ICNU &amp; NWIGU</c:v>
                </c:pt>
                <c:pt idx="4">
                  <c:v>Public Counsel </c:v>
                </c:pt>
              </c:strCache>
            </c:strRef>
          </c:cat>
          <c:val>
            <c:numRef>
              <c:f>'with rebuttal'!$S$29:$W$29</c:f>
              <c:numCache>
                <c:formatCode>_("$"* #,##0_);_("$"* \(#,##0\);_("$"* "-"??_);_(@_)</c:formatCode>
                <c:ptCount val="5"/>
                <c:pt idx="0">
                  <c:v>31467</c:v>
                </c:pt>
                <c:pt idx="1">
                  <c:v>30648</c:v>
                </c:pt>
                <c:pt idx="2">
                  <c:v>22032</c:v>
                </c:pt>
                <c:pt idx="3">
                  <c:v>11745</c:v>
                </c:pt>
                <c:pt idx="4">
                  <c:v>17841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249304"/>
        <c:axId val="113249696"/>
      </c:barChart>
      <c:catAx>
        <c:axId val="113249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249696"/>
        <c:crosses val="autoZero"/>
        <c:auto val="1"/>
        <c:lblAlgn val="ctr"/>
        <c:lblOffset val="100"/>
        <c:noMultiLvlLbl val="0"/>
      </c:catAx>
      <c:valAx>
        <c:axId val="11324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249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201081</xdr:colOff>
      <xdr:row>4</xdr:row>
      <xdr:rowOff>0</xdr:rowOff>
    </xdr:from>
    <xdr:to>
      <xdr:col>13</xdr:col>
      <xdr:colOff>0</xdr:colOff>
      <xdr:row>23</xdr:row>
      <xdr:rowOff>137582</xdr:rowOff>
    </xdr:to>
    <xdr:graphicFrame macro="">
      <xdr:nvGraphicFramePr>
        <xdr:cNvPr id="9" name="Chart 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148166</xdr:colOff>
      <xdr:row>4</xdr:row>
      <xdr:rowOff>0</xdr:rowOff>
    </xdr:from>
    <xdr:to>
      <xdr:col>21</xdr:col>
      <xdr:colOff>163285</xdr:colOff>
      <xdr:row>23</xdr:row>
      <xdr:rowOff>63500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201081</xdr:colOff>
      <xdr:row>4</xdr:row>
      <xdr:rowOff>0</xdr:rowOff>
    </xdr:from>
    <xdr:to>
      <xdr:col>14</xdr:col>
      <xdr:colOff>0</xdr:colOff>
      <xdr:row>23</xdr:row>
      <xdr:rowOff>137582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148166</xdr:colOff>
      <xdr:row>4</xdr:row>
      <xdr:rowOff>0</xdr:rowOff>
    </xdr:from>
    <xdr:to>
      <xdr:col>23</xdr:col>
      <xdr:colOff>13607</xdr:colOff>
      <xdr:row>23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2017_%20WA%20Elec%20and%20Gas%20GRC/Rebuttal%20Adjustments%20and%20Support/Capital%20Support/Rebuttal/Unified%20Model%20-%202017%20-%2010.23.2017%20-%20Q4%202017%20update%20(TTP%20through%20Octobe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201701 TTPs"/>
      <sheetName val="201701 TTP Reclass"/>
      <sheetName val="Budget"/>
      <sheetName val="Expected Transfers"/>
      <sheetName val="CAP17.3"/>
      <sheetName val="Adjustments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zoomScale="70" zoomScaleNormal="70" workbookViewId="0">
      <selection activeCell="B12" activeCellId="3" sqref="B8 B9 B10 B12"/>
    </sheetView>
  </sheetViews>
  <sheetFormatPr defaultRowHeight="14.25" x14ac:dyDescent="0.2"/>
  <cols>
    <col min="1" max="1" width="21.7109375" style="1" bestFit="1" customWidth="1"/>
    <col min="2" max="2" width="20" style="1" customWidth="1"/>
    <col min="3" max="3" width="15.28515625" style="1" customWidth="1"/>
    <col min="4" max="4" width="14.85546875" style="1" bestFit="1" customWidth="1"/>
    <col min="5" max="5" width="14.85546875" style="1" customWidth="1"/>
    <col min="6" max="6" width="18.140625" style="1" customWidth="1"/>
    <col min="7" max="7" width="3.7109375" style="1" customWidth="1"/>
    <col min="8" max="8" width="9.5703125" style="1" customWidth="1"/>
    <col min="9" max="9" width="14.7109375" style="1" customWidth="1"/>
    <col min="10" max="10" width="19" style="1" customWidth="1"/>
    <col min="11" max="12" width="13.42578125" style="1" bestFit="1" customWidth="1"/>
    <col min="13" max="13" width="18.85546875" style="1" bestFit="1" customWidth="1"/>
    <col min="14" max="16" width="9.140625" style="1"/>
    <col min="17" max="17" width="25.140625" style="1" bestFit="1" customWidth="1"/>
    <col min="18" max="18" width="11.42578125" style="1" bestFit="1" customWidth="1"/>
    <col min="19" max="21" width="11.7109375" style="1" bestFit="1" customWidth="1"/>
    <col min="22" max="16384" width="9.140625" style="1"/>
  </cols>
  <sheetData>
    <row r="1" spans="1:11" ht="15" thickBot="1" x14ac:dyDescent="0.25"/>
    <row r="2" spans="1:11" ht="15" thickBot="1" x14ac:dyDescent="0.25">
      <c r="A2" s="119" t="s">
        <v>28</v>
      </c>
      <c r="B2" s="120"/>
      <c r="C2" s="120"/>
      <c r="D2" s="120"/>
      <c r="E2" s="120"/>
      <c r="F2" s="121"/>
    </row>
    <row r="3" spans="1:11" x14ac:dyDescent="0.2">
      <c r="A3" s="45"/>
      <c r="B3" s="45"/>
      <c r="C3" s="45"/>
      <c r="D3" s="45"/>
      <c r="E3" s="45"/>
      <c r="F3" s="45"/>
    </row>
    <row r="4" spans="1:11" x14ac:dyDescent="0.2">
      <c r="A4" s="118" t="s">
        <v>0</v>
      </c>
      <c r="B4" s="118"/>
      <c r="C4" s="118"/>
      <c r="D4" s="118"/>
      <c r="E4" s="118"/>
      <c r="F4" s="118"/>
    </row>
    <row r="6" spans="1:11" ht="28.5" x14ac:dyDescent="0.2">
      <c r="B6" s="12" t="s">
        <v>9</v>
      </c>
      <c r="C6" s="12" t="s">
        <v>8</v>
      </c>
      <c r="D6" s="13" t="s">
        <v>1</v>
      </c>
      <c r="E6" s="2" t="s">
        <v>3</v>
      </c>
      <c r="F6" s="2" t="s">
        <v>2</v>
      </c>
    </row>
    <row r="7" spans="1:11" x14ac:dyDescent="0.2">
      <c r="A7" s="1" t="s">
        <v>4</v>
      </c>
      <c r="B7" s="4">
        <f>1374878+806</f>
        <v>1375684</v>
      </c>
      <c r="C7" s="4">
        <f>1374878+806</f>
        <v>1375684</v>
      </c>
      <c r="D7" s="4">
        <f t="shared" ref="D7:F7" si="0">1374878+806</f>
        <v>1375684</v>
      </c>
      <c r="E7" s="4">
        <f t="shared" si="0"/>
        <v>1375684</v>
      </c>
      <c r="F7" s="4">
        <f t="shared" si="0"/>
        <v>1375684</v>
      </c>
    </row>
    <row r="8" spans="1:11" x14ac:dyDescent="0.2">
      <c r="A8" s="1" t="s">
        <v>13</v>
      </c>
      <c r="B8" s="4">
        <v>69691</v>
      </c>
      <c r="C8" s="4">
        <v>69691</v>
      </c>
      <c r="D8" s="4">
        <v>69691</v>
      </c>
      <c r="F8" s="6"/>
    </row>
    <row r="9" spans="1:11" x14ac:dyDescent="0.2">
      <c r="A9" s="1" t="s">
        <v>10</v>
      </c>
      <c r="B9" s="4">
        <v>34911</v>
      </c>
      <c r="C9" s="4">
        <v>62544</v>
      </c>
      <c r="D9" s="4">
        <v>8700</v>
      </c>
      <c r="E9" s="4">
        <f>B9</f>
        <v>34911</v>
      </c>
      <c r="F9" s="4">
        <v>5565</v>
      </c>
      <c r="H9" s="9"/>
      <c r="I9" s="10"/>
      <c r="J9" s="10"/>
      <c r="K9" s="9"/>
    </row>
    <row r="10" spans="1:11" x14ac:dyDescent="0.2">
      <c r="A10" s="1" t="s">
        <v>11</v>
      </c>
      <c r="B10" s="4">
        <v>50183</v>
      </c>
      <c r="C10" s="4">
        <v>0</v>
      </c>
      <c r="D10" s="4">
        <v>0</v>
      </c>
      <c r="E10" s="6"/>
      <c r="F10" s="4"/>
      <c r="H10" s="9"/>
      <c r="I10" s="10"/>
      <c r="J10" s="10"/>
      <c r="K10" s="9"/>
    </row>
    <row r="11" spans="1:11" x14ac:dyDescent="0.2">
      <c r="A11" s="1" t="s">
        <v>12</v>
      </c>
      <c r="B11" s="5">
        <f>SUM(B7:B10)</f>
        <v>1530469</v>
      </c>
      <c r="C11" s="5">
        <v>1507919</v>
      </c>
      <c r="D11" s="5">
        <f>SUM(D7:D10)</f>
        <v>1454075</v>
      </c>
      <c r="E11" s="5">
        <f>SUM(E7:E10)</f>
        <v>1410595</v>
      </c>
      <c r="F11" s="5">
        <f>SUM(F7:F10)</f>
        <v>1381249</v>
      </c>
    </row>
    <row r="12" spans="1:11" x14ac:dyDescent="0.2">
      <c r="A12" s="1" t="s">
        <v>16</v>
      </c>
      <c r="B12" s="4">
        <v>8868</v>
      </c>
      <c r="C12" s="4">
        <v>0</v>
      </c>
      <c r="D12" s="6">
        <v>0</v>
      </c>
      <c r="E12" s="4">
        <v>0</v>
      </c>
      <c r="F12" s="4">
        <v>0</v>
      </c>
    </row>
    <row r="13" spans="1:11" x14ac:dyDescent="0.2">
      <c r="A13" s="1" t="s">
        <v>14</v>
      </c>
      <c r="B13" s="5">
        <f>SUM(B11:B12)</f>
        <v>1539337</v>
      </c>
      <c r="C13" s="5">
        <f>C11</f>
        <v>1507919</v>
      </c>
      <c r="D13" s="14">
        <f t="shared" ref="D13:F13" si="1">SUM(D11:D12)</f>
        <v>1454075</v>
      </c>
      <c r="E13" s="5">
        <f t="shared" si="1"/>
        <v>1410595</v>
      </c>
      <c r="F13" s="5">
        <f t="shared" si="1"/>
        <v>1381249</v>
      </c>
    </row>
    <row r="14" spans="1:11" x14ac:dyDescent="0.2">
      <c r="A14" s="1" t="s">
        <v>17</v>
      </c>
      <c r="B14" s="4">
        <v>35011</v>
      </c>
      <c r="C14" s="6">
        <f>C15-C13</f>
        <v>45841</v>
      </c>
      <c r="D14" s="6">
        <v>44204</v>
      </c>
      <c r="E14" s="4">
        <v>0</v>
      </c>
      <c r="F14" s="4">
        <v>0</v>
      </c>
    </row>
    <row r="15" spans="1:11" x14ac:dyDescent="0.2">
      <c r="A15" s="1" t="s">
        <v>15</v>
      </c>
      <c r="B15" s="5">
        <f>SUM(B13:B14)</f>
        <v>1574348</v>
      </c>
      <c r="C15" s="5">
        <v>1553760</v>
      </c>
      <c r="D15" s="14">
        <f t="shared" ref="D15:F15" si="2">SUM(D13:D14)</f>
        <v>1498279</v>
      </c>
      <c r="E15" s="5">
        <f t="shared" si="2"/>
        <v>1410595</v>
      </c>
      <c r="F15" s="5">
        <f t="shared" si="2"/>
        <v>1381249</v>
      </c>
    </row>
    <row r="16" spans="1:11" x14ac:dyDescent="0.2">
      <c r="A16" s="1" t="s">
        <v>19</v>
      </c>
      <c r="B16" s="4">
        <v>60031</v>
      </c>
      <c r="C16" s="6">
        <f>C17-C15</f>
        <v>47234</v>
      </c>
      <c r="D16" s="6">
        <f>D17-D15</f>
        <v>45546</v>
      </c>
      <c r="E16" s="4"/>
      <c r="F16" s="4"/>
    </row>
    <row r="17" spans="1:21" x14ac:dyDescent="0.2">
      <c r="A17" s="1" t="s">
        <v>18</v>
      </c>
      <c r="B17" s="5">
        <f>SUM(B15:B16)</f>
        <v>1634379</v>
      </c>
      <c r="C17" s="5">
        <v>1600994</v>
      </c>
      <c r="D17" s="5">
        <v>1543825</v>
      </c>
      <c r="E17" s="5">
        <f t="shared" ref="E17:F17" si="3">SUM(E15:E16)</f>
        <v>1410595</v>
      </c>
      <c r="F17" s="5">
        <f t="shared" si="3"/>
        <v>1381249</v>
      </c>
      <c r="H17" s="9"/>
      <c r="I17" s="8"/>
      <c r="J17" s="8"/>
      <c r="K17" s="9"/>
    </row>
    <row r="21" spans="1:21" x14ac:dyDescent="0.2">
      <c r="A21" s="118" t="s">
        <v>5</v>
      </c>
      <c r="B21" s="118"/>
      <c r="C21" s="118"/>
      <c r="D21" s="118"/>
      <c r="E21" s="118"/>
      <c r="F21" s="118"/>
    </row>
    <row r="23" spans="1:21" ht="28.5" x14ac:dyDescent="0.2">
      <c r="B23" s="12" t="s">
        <v>9</v>
      </c>
      <c r="C23" s="12" t="s">
        <v>8</v>
      </c>
      <c r="D23" s="13" t="s">
        <v>1</v>
      </c>
      <c r="E23" s="2" t="s">
        <v>3</v>
      </c>
      <c r="F23" s="2" t="s">
        <v>2</v>
      </c>
    </row>
    <row r="24" spans="1:21" x14ac:dyDescent="0.2">
      <c r="A24" s="1" t="s">
        <v>4</v>
      </c>
      <c r="B24" s="4">
        <f t="shared" ref="B24:C24" si="4">263256-325</f>
        <v>262931</v>
      </c>
      <c r="C24" s="4">
        <f t="shared" si="4"/>
        <v>262931</v>
      </c>
      <c r="D24" s="4">
        <f>263256-325</f>
        <v>262931</v>
      </c>
      <c r="E24" s="4">
        <f t="shared" ref="E24:F24" si="5">263256-325</f>
        <v>262931</v>
      </c>
      <c r="F24" s="4">
        <f t="shared" si="5"/>
        <v>262931</v>
      </c>
    </row>
    <row r="25" spans="1:21" x14ac:dyDescent="0.2">
      <c r="A25" s="1" t="s">
        <v>13</v>
      </c>
      <c r="B25" s="4">
        <v>14160</v>
      </c>
      <c r="C25" s="4">
        <v>14160</v>
      </c>
      <c r="D25" s="4">
        <v>14160</v>
      </c>
      <c r="F25" s="6"/>
    </row>
    <row r="26" spans="1:21" ht="15" thickBot="1" x14ac:dyDescent="0.25">
      <c r="A26" s="1" t="s">
        <v>10</v>
      </c>
      <c r="B26" s="4">
        <v>17841</v>
      </c>
      <c r="C26" s="4">
        <v>17005</v>
      </c>
      <c r="D26" s="4">
        <v>7872</v>
      </c>
      <c r="E26" s="6">
        <f>B26</f>
        <v>17841</v>
      </c>
      <c r="F26" s="6">
        <v>11745</v>
      </c>
      <c r="I26" s="11"/>
      <c r="Q26" s="11"/>
    </row>
    <row r="27" spans="1:21" x14ac:dyDescent="0.2">
      <c r="A27" s="1" t="s">
        <v>11</v>
      </c>
      <c r="B27" s="4">
        <v>-534</v>
      </c>
      <c r="C27" s="4"/>
      <c r="D27" s="4">
        <v>0</v>
      </c>
      <c r="E27" s="6"/>
      <c r="F27" s="4"/>
      <c r="I27" s="25" t="s">
        <v>27</v>
      </c>
      <c r="J27" s="26"/>
      <c r="K27" s="26"/>
      <c r="L27" s="26"/>
      <c r="M27" s="27"/>
      <c r="Q27" s="25" t="s">
        <v>27</v>
      </c>
      <c r="R27" s="35"/>
      <c r="S27" s="26"/>
      <c r="T27" s="26"/>
      <c r="U27" s="36"/>
    </row>
    <row r="28" spans="1:21" ht="33.75" customHeight="1" x14ac:dyDescent="0.2">
      <c r="A28" s="1" t="s">
        <v>12</v>
      </c>
      <c r="B28" s="5">
        <f>SUM(B24:B27)</f>
        <v>294398</v>
      </c>
      <c r="C28" s="5">
        <f>SUM(C24:C27)</f>
        <v>294096</v>
      </c>
      <c r="D28" s="5">
        <f>SUM(D24:D27)</f>
        <v>284963</v>
      </c>
      <c r="E28" s="5">
        <f>SUM(E24:E27)</f>
        <v>280772</v>
      </c>
      <c r="F28" s="5">
        <f>SUM(F24:F27)</f>
        <v>274676</v>
      </c>
      <c r="I28" s="28"/>
      <c r="J28" s="29" t="s">
        <v>7</v>
      </c>
      <c r="K28" s="29" t="s">
        <v>1</v>
      </c>
      <c r="L28" s="29" t="s">
        <v>2</v>
      </c>
      <c r="M28" s="30" t="s">
        <v>6</v>
      </c>
      <c r="Q28" s="28"/>
      <c r="R28" s="29" t="s">
        <v>7</v>
      </c>
      <c r="S28" s="29" t="s">
        <v>1</v>
      </c>
      <c r="T28" s="29" t="s">
        <v>2</v>
      </c>
      <c r="U28" s="30" t="s">
        <v>6</v>
      </c>
    </row>
    <row r="29" spans="1:21" x14ac:dyDescent="0.2">
      <c r="A29" s="1" t="s">
        <v>16</v>
      </c>
      <c r="B29" s="4">
        <v>5724</v>
      </c>
      <c r="C29" s="4">
        <v>0</v>
      </c>
      <c r="D29" s="6">
        <v>0</v>
      </c>
      <c r="E29" s="4">
        <v>0</v>
      </c>
      <c r="F29" s="4">
        <v>0</v>
      </c>
      <c r="I29" s="38" t="s">
        <v>14</v>
      </c>
      <c r="J29" s="39">
        <f>J39</f>
        <v>154785</v>
      </c>
      <c r="K29" s="39">
        <f>D8+D9+D12</f>
        <v>78391</v>
      </c>
      <c r="L29" s="39">
        <f>F9</f>
        <v>5565</v>
      </c>
      <c r="M29" s="40">
        <f>E9</f>
        <v>34911</v>
      </c>
      <c r="Q29" s="38" t="s">
        <v>14</v>
      </c>
      <c r="R29" s="39">
        <f>B25+B26+B27</f>
        <v>31467</v>
      </c>
      <c r="S29" s="39">
        <f>D25+D26</f>
        <v>22032</v>
      </c>
      <c r="T29" s="39">
        <f>F26</f>
        <v>11745</v>
      </c>
      <c r="U29" s="40">
        <f>E26</f>
        <v>17841</v>
      </c>
    </row>
    <row r="30" spans="1:21" ht="15" thickBot="1" x14ac:dyDescent="0.25">
      <c r="A30" s="1" t="s">
        <v>14</v>
      </c>
      <c r="B30" s="5">
        <f>SUM(B28:B29)</f>
        <v>300122</v>
      </c>
      <c r="C30" s="5">
        <f>SUM(C28:C29)</f>
        <v>294096</v>
      </c>
      <c r="D30" s="5">
        <v>284963</v>
      </c>
      <c r="E30" s="5">
        <f t="shared" ref="E30" si="6">SUM(E28:E29)</f>
        <v>280772</v>
      </c>
      <c r="F30" s="5">
        <f t="shared" ref="F30" si="7">SUM(F28:F29)</f>
        <v>274676</v>
      </c>
      <c r="I30" s="31"/>
      <c r="J30" s="32"/>
      <c r="K30" s="33"/>
      <c r="L30" s="33"/>
      <c r="M30" s="34"/>
      <c r="Q30" s="31"/>
      <c r="R30" s="33"/>
      <c r="S30" s="33"/>
      <c r="T30" s="33"/>
      <c r="U30" s="37"/>
    </row>
    <row r="31" spans="1:21" x14ac:dyDescent="0.2">
      <c r="A31" s="1" t="s">
        <v>17</v>
      </c>
      <c r="B31" s="4">
        <f>B32-B30</f>
        <v>15066</v>
      </c>
      <c r="C31" s="6">
        <f>C32-C30</f>
        <v>14763</v>
      </c>
      <c r="D31" s="6">
        <f>D32-D30</f>
        <v>14305</v>
      </c>
      <c r="E31" s="4">
        <v>0</v>
      </c>
      <c r="F31" s="4">
        <v>0</v>
      </c>
    </row>
    <row r="32" spans="1:21" x14ac:dyDescent="0.2">
      <c r="A32" s="1" t="s">
        <v>15</v>
      </c>
      <c r="B32" s="5">
        <v>315188</v>
      </c>
      <c r="C32" s="14">
        <v>308859</v>
      </c>
      <c r="D32" s="14">
        <v>299268</v>
      </c>
      <c r="E32" s="5">
        <f t="shared" ref="E32" si="8">SUM(E30:E31)</f>
        <v>280772</v>
      </c>
      <c r="F32" s="5">
        <f t="shared" ref="F32" si="9">SUM(F30:F31)</f>
        <v>274676</v>
      </c>
    </row>
    <row r="33" spans="1:13" x14ac:dyDescent="0.2">
      <c r="A33" s="1" t="s">
        <v>19</v>
      </c>
      <c r="B33" s="6">
        <f>B34-B32</f>
        <v>15823</v>
      </c>
      <c r="C33" s="6">
        <f>C34-C32</f>
        <v>15504</v>
      </c>
      <c r="D33" s="6">
        <f>D34-D32</f>
        <v>15023</v>
      </c>
    </row>
    <row r="34" spans="1:13" x14ac:dyDescent="0.2">
      <c r="A34" s="1" t="s">
        <v>18</v>
      </c>
      <c r="B34" s="5">
        <v>331011</v>
      </c>
      <c r="C34" s="5">
        <v>324363</v>
      </c>
      <c r="D34" s="5">
        <v>314291</v>
      </c>
      <c r="E34" s="5">
        <f t="shared" ref="E34:F34" si="10">SUM(E32:E33)</f>
        <v>280772</v>
      </c>
      <c r="F34" s="5">
        <f t="shared" si="10"/>
        <v>274676</v>
      </c>
    </row>
    <row r="35" spans="1:13" ht="15" thickBot="1" x14ac:dyDescent="0.25">
      <c r="I35" s="22" t="s">
        <v>26</v>
      </c>
      <c r="J35" s="1" t="s">
        <v>27</v>
      </c>
    </row>
    <row r="36" spans="1:13" ht="15.75" x14ac:dyDescent="0.25">
      <c r="I36" s="83"/>
      <c r="J36" s="116" t="s">
        <v>56</v>
      </c>
      <c r="K36" s="116"/>
      <c r="L36" s="116"/>
      <c r="M36" s="117"/>
    </row>
    <row r="37" spans="1:13" ht="31.5" x14ac:dyDescent="0.25">
      <c r="I37" s="18"/>
      <c r="J37" s="57" t="s">
        <v>24</v>
      </c>
      <c r="K37" s="16" t="s">
        <v>23</v>
      </c>
      <c r="L37" s="57" t="s">
        <v>22</v>
      </c>
      <c r="M37" s="58" t="s">
        <v>6</v>
      </c>
    </row>
    <row r="38" spans="1:13" ht="15.75" x14ac:dyDescent="0.25">
      <c r="I38" s="18"/>
      <c r="J38" s="20"/>
      <c r="K38" s="20"/>
      <c r="L38" s="20"/>
      <c r="M38" s="21"/>
    </row>
    <row r="39" spans="1:13" ht="15.75" x14ac:dyDescent="0.25">
      <c r="I39" s="18" t="s">
        <v>21</v>
      </c>
      <c r="J39" s="49">
        <f>B8+B9+B10</f>
        <v>154785</v>
      </c>
      <c r="K39" s="49">
        <f>D8+D9</f>
        <v>78391</v>
      </c>
      <c r="L39" s="49">
        <f>F9</f>
        <v>5565</v>
      </c>
      <c r="M39" s="53">
        <f>E9</f>
        <v>34911</v>
      </c>
    </row>
    <row r="40" spans="1:13" ht="16.5" thickBot="1" x14ac:dyDescent="0.3">
      <c r="F40" s="17"/>
      <c r="I40" s="24" t="s">
        <v>20</v>
      </c>
      <c r="J40" s="54">
        <f>B25+B26+B27</f>
        <v>31467</v>
      </c>
      <c r="K40" s="54">
        <f>D25+D26</f>
        <v>22032</v>
      </c>
      <c r="L40" s="54">
        <f>F26</f>
        <v>11745</v>
      </c>
      <c r="M40" s="55">
        <f>E26</f>
        <v>17841</v>
      </c>
    </row>
    <row r="41" spans="1:13" x14ac:dyDescent="0.2">
      <c r="I41" s="9"/>
      <c r="J41" s="9"/>
      <c r="K41" s="9"/>
      <c r="L41" s="9"/>
      <c r="M41" s="9"/>
    </row>
    <row r="42" spans="1:13" x14ac:dyDescent="0.2">
      <c r="I42" s="9"/>
      <c r="J42" s="9"/>
      <c r="K42" s="9"/>
      <c r="L42" s="9"/>
      <c r="M42" s="9"/>
    </row>
  </sheetData>
  <mergeCells count="4">
    <mergeCell ref="J36:M36"/>
    <mergeCell ref="A21:F21"/>
    <mergeCell ref="A4:F4"/>
    <mergeCell ref="A2: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zoomScale="70" zoomScaleNormal="70" workbookViewId="0">
      <selection activeCell="R34" sqref="R34:W37"/>
    </sheetView>
  </sheetViews>
  <sheetFormatPr defaultRowHeight="14.25" x14ac:dyDescent="0.2"/>
  <cols>
    <col min="1" max="1" width="21.7109375" style="1" bestFit="1" customWidth="1"/>
    <col min="2" max="2" width="20" style="1" customWidth="1"/>
    <col min="3" max="3" width="15.28515625" style="1" customWidth="1"/>
    <col min="4" max="4" width="14.85546875" style="1" bestFit="1" customWidth="1"/>
    <col min="5" max="5" width="14.85546875" style="1" customWidth="1"/>
    <col min="6" max="6" width="18.140625" style="1" customWidth="1"/>
    <col min="7" max="7" width="3.7109375" style="1" customWidth="1"/>
    <col min="8" max="8" width="9.5703125" style="1" customWidth="1"/>
    <col min="9" max="9" width="27.42578125" style="1" bestFit="1" customWidth="1"/>
    <col min="10" max="10" width="19.28515625" style="1" customWidth="1"/>
    <col min="11" max="11" width="12" style="1" customWidth="1"/>
    <col min="12" max="12" width="15" style="1" customWidth="1"/>
    <col min="13" max="13" width="13.42578125" style="1" bestFit="1" customWidth="1"/>
    <col min="14" max="14" width="18.85546875" style="1" bestFit="1" customWidth="1"/>
    <col min="15" max="17" width="9.140625" style="1"/>
    <col min="18" max="18" width="25.140625" style="1" bestFit="1" customWidth="1"/>
    <col min="19" max="19" width="18.5703125" style="1" customWidth="1"/>
    <col min="20" max="20" width="11.42578125" style="1" customWidth="1"/>
    <col min="21" max="22" width="11.7109375" style="1" bestFit="1" customWidth="1"/>
    <col min="23" max="23" width="18.28515625" style="1" customWidth="1"/>
    <col min="24" max="16384" width="9.140625" style="1"/>
  </cols>
  <sheetData>
    <row r="1" spans="1:12" ht="15" thickBot="1" x14ac:dyDescent="0.25"/>
    <row r="2" spans="1:12" ht="15" thickBot="1" x14ac:dyDescent="0.25">
      <c r="A2" s="119" t="s">
        <v>28</v>
      </c>
      <c r="B2" s="120"/>
      <c r="C2" s="120"/>
      <c r="D2" s="120"/>
      <c r="E2" s="120"/>
      <c r="F2" s="121"/>
    </row>
    <row r="3" spans="1:12" x14ac:dyDescent="0.2">
      <c r="A3" s="45"/>
      <c r="B3" s="45"/>
      <c r="C3" s="45"/>
      <c r="D3" s="45"/>
      <c r="E3" s="45"/>
      <c r="F3" s="45"/>
    </row>
    <row r="4" spans="1:12" x14ac:dyDescent="0.2">
      <c r="A4" s="118" t="s">
        <v>0</v>
      </c>
      <c r="B4" s="118"/>
      <c r="C4" s="118"/>
      <c r="D4" s="118"/>
      <c r="E4" s="118"/>
      <c r="F4" s="118"/>
    </row>
    <row r="6" spans="1:12" ht="28.5" x14ac:dyDescent="0.2">
      <c r="B6" s="12" t="s">
        <v>9</v>
      </c>
      <c r="C6" s="12" t="s">
        <v>8</v>
      </c>
      <c r="D6" s="13" t="s">
        <v>1</v>
      </c>
      <c r="E6" s="2" t="s">
        <v>3</v>
      </c>
      <c r="F6" s="2" t="s">
        <v>2</v>
      </c>
    </row>
    <row r="7" spans="1:12" x14ac:dyDescent="0.2">
      <c r="A7" s="1" t="s">
        <v>4</v>
      </c>
      <c r="B7" s="4">
        <f>1374878+806</f>
        <v>1375684</v>
      </c>
      <c r="C7" s="4">
        <f>1374878+806</f>
        <v>1375684</v>
      </c>
      <c r="D7" s="4">
        <f t="shared" ref="D7" si="0">1374878+806</f>
        <v>1375684</v>
      </c>
      <c r="E7" s="4">
        <f t="shared" ref="E7:F7" si="1">1374878+806</f>
        <v>1375684</v>
      </c>
      <c r="F7" s="4">
        <f t="shared" si="1"/>
        <v>1375684</v>
      </c>
    </row>
    <row r="8" spans="1:12" x14ac:dyDescent="0.2">
      <c r="A8" s="1" t="s">
        <v>13</v>
      </c>
      <c r="B8" s="4">
        <v>69691</v>
      </c>
      <c r="C8" s="4">
        <v>69691</v>
      </c>
      <c r="D8" s="4">
        <v>69691</v>
      </c>
      <c r="F8" s="6"/>
    </row>
    <row r="9" spans="1:12" x14ac:dyDescent="0.2">
      <c r="A9" s="1" t="s">
        <v>10</v>
      </c>
      <c r="B9" s="4">
        <v>34911</v>
      </c>
      <c r="C9" s="4">
        <v>62544</v>
      </c>
      <c r="D9" s="4">
        <v>8700</v>
      </c>
      <c r="E9" s="4">
        <f>B9</f>
        <v>34911</v>
      </c>
      <c r="F9" s="4">
        <v>5565</v>
      </c>
      <c r="H9" s="9"/>
      <c r="I9" s="10"/>
      <c r="J9" s="10"/>
      <c r="K9" s="10"/>
      <c r="L9" s="9"/>
    </row>
    <row r="10" spans="1:12" x14ac:dyDescent="0.2">
      <c r="A10" s="1" t="s">
        <v>11</v>
      </c>
      <c r="B10" s="4">
        <v>50183</v>
      </c>
      <c r="C10" s="4">
        <v>0</v>
      </c>
      <c r="D10" s="4">
        <v>0</v>
      </c>
      <c r="E10" s="6"/>
      <c r="F10" s="4"/>
      <c r="H10" s="9"/>
      <c r="I10" s="10"/>
      <c r="J10" s="10"/>
      <c r="K10" s="10"/>
      <c r="L10" s="9"/>
    </row>
    <row r="11" spans="1:12" x14ac:dyDescent="0.2">
      <c r="A11" s="1" t="s">
        <v>12</v>
      </c>
      <c r="B11" s="5">
        <f>SUM(B7:B10)</f>
        <v>1530469</v>
      </c>
      <c r="C11" s="5">
        <f>SUM(C7:C10)</f>
        <v>1507919</v>
      </c>
      <c r="D11" s="5">
        <f>SUM(D7:D10)</f>
        <v>1454075</v>
      </c>
      <c r="E11" s="5">
        <f>SUM(E7:E10)</f>
        <v>1410595</v>
      </c>
      <c r="F11" s="5">
        <f>SUM(F7:F10)</f>
        <v>1381249</v>
      </c>
    </row>
    <row r="12" spans="1:12" x14ac:dyDescent="0.2">
      <c r="A12" s="1" t="s">
        <v>16</v>
      </c>
      <c r="B12" s="4">
        <v>8868</v>
      </c>
      <c r="C12" s="4">
        <v>0</v>
      </c>
      <c r="D12" s="6">
        <v>0</v>
      </c>
      <c r="E12" s="4">
        <v>0</v>
      </c>
      <c r="F12" s="4">
        <v>0</v>
      </c>
    </row>
    <row r="13" spans="1:12" x14ac:dyDescent="0.2">
      <c r="A13" s="1" t="s">
        <v>14</v>
      </c>
      <c r="B13" s="5">
        <f>SUM(B11:B12)</f>
        <v>1539337</v>
      </c>
      <c r="C13" s="5">
        <f>C11</f>
        <v>1507919</v>
      </c>
      <c r="D13" s="14">
        <f t="shared" ref="D13" si="2">SUM(D11:D12)</f>
        <v>1454075</v>
      </c>
      <c r="E13" s="5">
        <f t="shared" ref="E13:F13" si="3">SUM(E11:E12)</f>
        <v>1410595</v>
      </c>
      <c r="F13" s="5">
        <f t="shared" si="3"/>
        <v>1381249</v>
      </c>
    </row>
    <row r="14" spans="1:12" x14ac:dyDescent="0.2">
      <c r="A14" s="1" t="s">
        <v>17</v>
      </c>
      <c r="B14" s="4">
        <v>35011</v>
      </c>
      <c r="C14" s="6">
        <f>C15-C13</f>
        <v>45841</v>
      </c>
      <c r="D14" s="6">
        <v>44203</v>
      </c>
      <c r="E14" s="4">
        <v>0</v>
      </c>
      <c r="F14" s="4">
        <v>0</v>
      </c>
    </row>
    <row r="15" spans="1:12" x14ac:dyDescent="0.2">
      <c r="A15" s="1" t="s">
        <v>15</v>
      </c>
      <c r="B15" s="5">
        <f>SUM(B13:B14)</f>
        <v>1574348</v>
      </c>
      <c r="C15" s="5">
        <v>1553760</v>
      </c>
      <c r="D15" s="14">
        <f t="shared" ref="D15" si="4">SUM(D13:D14)</f>
        <v>1498278</v>
      </c>
      <c r="E15" s="5">
        <f t="shared" ref="E15:F15" si="5">SUM(E13:E14)</f>
        <v>1410595</v>
      </c>
      <c r="F15" s="5">
        <f t="shared" si="5"/>
        <v>1381249</v>
      </c>
    </row>
    <row r="16" spans="1:12" x14ac:dyDescent="0.2">
      <c r="A16" s="1" t="s">
        <v>19</v>
      </c>
      <c r="B16" s="4">
        <v>60031</v>
      </c>
      <c r="C16" s="6">
        <f>C17-C15</f>
        <v>47234</v>
      </c>
      <c r="D16" s="6">
        <f>D17-D15</f>
        <v>45547</v>
      </c>
      <c r="E16" s="4"/>
      <c r="F16" s="4"/>
    </row>
    <row r="17" spans="1:23" x14ac:dyDescent="0.2">
      <c r="A17" s="1" t="s">
        <v>18</v>
      </c>
      <c r="B17" s="5">
        <f>SUM(B15:B16)</f>
        <v>1634379</v>
      </c>
      <c r="C17" s="5">
        <v>1600994</v>
      </c>
      <c r="D17" s="5">
        <v>1543825</v>
      </c>
      <c r="E17" s="5">
        <f t="shared" ref="E17:F17" si="6">SUM(E15:E16)</f>
        <v>1410595</v>
      </c>
      <c r="F17" s="5">
        <f t="shared" si="6"/>
        <v>1381249</v>
      </c>
      <c r="H17" s="9"/>
      <c r="I17" s="8"/>
      <c r="J17" s="8"/>
      <c r="K17" s="8"/>
      <c r="L17" s="9"/>
    </row>
    <row r="21" spans="1:23" x14ac:dyDescent="0.2">
      <c r="A21" s="118" t="s">
        <v>5</v>
      </c>
      <c r="B21" s="118"/>
      <c r="C21" s="118"/>
      <c r="D21" s="118"/>
      <c r="E21" s="118"/>
      <c r="F21" s="118"/>
    </row>
    <row r="23" spans="1:23" ht="28.5" x14ac:dyDescent="0.2">
      <c r="B23" s="12" t="s">
        <v>9</v>
      </c>
      <c r="C23" s="12" t="s">
        <v>8</v>
      </c>
      <c r="D23" s="13" t="s">
        <v>1</v>
      </c>
      <c r="E23" s="2" t="s">
        <v>3</v>
      </c>
      <c r="F23" s="2" t="s">
        <v>2</v>
      </c>
    </row>
    <row r="24" spans="1:23" x14ac:dyDescent="0.2">
      <c r="A24" s="1" t="s">
        <v>4</v>
      </c>
      <c r="B24" s="4">
        <f t="shared" ref="B24:C24" si="7">263256-325</f>
        <v>262931</v>
      </c>
      <c r="C24" s="4">
        <f t="shared" si="7"/>
        <v>262931</v>
      </c>
      <c r="D24" s="4">
        <f>263256-325</f>
        <v>262931</v>
      </c>
      <c r="E24" s="4">
        <f t="shared" ref="E24:F24" si="8">263256-325</f>
        <v>262931</v>
      </c>
      <c r="F24" s="4">
        <f t="shared" si="8"/>
        <v>262931</v>
      </c>
    </row>
    <row r="25" spans="1:23" x14ac:dyDescent="0.2">
      <c r="A25" s="1" t="s">
        <v>13</v>
      </c>
      <c r="B25" s="4">
        <v>14160</v>
      </c>
      <c r="C25" s="4">
        <v>14160</v>
      </c>
      <c r="D25" s="4">
        <v>14160</v>
      </c>
      <c r="F25" s="6"/>
    </row>
    <row r="26" spans="1:23" ht="15" thickBot="1" x14ac:dyDescent="0.25">
      <c r="A26" s="1" t="s">
        <v>10</v>
      </c>
      <c r="B26" s="4">
        <v>17841</v>
      </c>
      <c r="C26" s="4">
        <v>16488</v>
      </c>
      <c r="D26" s="4">
        <v>7872</v>
      </c>
      <c r="E26" s="6">
        <f>B26</f>
        <v>17841</v>
      </c>
      <c r="F26" s="6">
        <v>11745</v>
      </c>
      <c r="I26" s="11" t="s">
        <v>27</v>
      </c>
      <c r="R26" s="11"/>
    </row>
    <row r="27" spans="1:23" ht="15.75" x14ac:dyDescent="0.25">
      <c r="A27" s="1" t="s">
        <v>11</v>
      </c>
      <c r="B27" s="4">
        <v>-534</v>
      </c>
      <c r="C27" s="4"/>
      <c r="D27" s="4">
        <v>0</v>
      </c>
      <c r="E27" s="6"/>
      <c r="F27" s="4"/>
      <c r="I27" s="64"/>
      <c r="J27" s="65"/>
      <c r="K27" s="65"/>
      <c r="L27" s="65"/>
      <c r="M27" s="65"/>
      <c r="N27" s="66"/>
      <c r="R27" s="25" t="s">
        <v>27</v>
      </c>
      <c r="S27" s="35"/>
      <c r="T27" s="35"/>
      <c r="U27" s="26"/>
      <c r="V27" s="26"/>
      <c r="W27" s="36"/>
    </row>
    <row r="28" spans="1:23" ht="33.75" customHeight="1" x14ac:dyDescent="0.25">
      <c r="A28" s="1" t="s">
        <v>12</v>
      </c>
      <c r="B28" s="5">
        <f>SUM(B24:B27)</f>
        <v>294398</v>
      </c>
      <c r="C28" s="5">
        <f>SUM(C24:C27)</f>
        <v>293579</v>
      </c>
      <c r="D28" s="5">
        <f>SUM(D24:D27)</f>
        <v>284963</v>
      </c>
      <c r="E28" s="5">
        <f>SUM(E24:E27)</f>
        <v>280772</v>
      </c>
      <c r="F28" s="5">
        <f>SUM(F24:F27)</f>
        <v>274676</v>
      </c>
      <c r="I28" s="67"/>
      <c r="J28" s="68" t="s">
        <v>7</v>
      </c>
      <c r="K28" s="47" t="s">
        <v>8</v>
      </c>
      <c r="L28" s="68" t="s">
        <v>1</v>
      </c>
      <c r="M28" s="68" t="s">
        <v>2</v>
      </c>
      <c r="N28" s="69" t="s">
        <v>6</v>
      </c>
      <c r="R28" s="28"/>
      <c r="S28" s="29" t="s">
        <v>7</v>
      </c>
      <c r="T28" s="7" t="s">
        <v>8</v>
      </c>
      <c r="U28" s="29" t="s">
        <v>1</v>
      </c>
      <c r="V28" s="29" t="s">
        <v>2</v>
      </c>
      <c r="W28" s="30" t="s">
        <v>6</v>
      </c>
    </row>
    <row r="29" spans="1:23" ht="15.75" x14ac:dyDescent="0.25">
      <c r="A29" s="1" t="s">
        <v>16</v>
      </c>
      <c r="B29" s="4">
        <v>5724</v>
      </c>
      <c r="C29" s="4">
        <v>0</v>
      </c>
      <c r="D29" s="6">
        <v>0</v>
      </c>
      <c r="E29" s="4">
        <v>0</v>
      </c>
      <c r="F29" s="4">
        <v>0</v>
      </c>
      <c r="I29" s="70" t="s">
        <v>14</v>
      </c>
      <c r="J29" s="71">
        <f>B10+B9+B8</f>
        <v>154785</v>
      </c>
      <c r="K29" s="71">
        <f>C10+C9+C8</f>
        <v>132235</v>
      </c>
      <c r="L29" s="71">
        <f>D8+D9+D12</f>
        <v>78391</v>
      </c>
      <c r="M29" s="71">
        <f>F9</f>
        <v>5565</v>
      </c>
      <c r="N29" s="72">
        <f>E9</f>
        <v>34911</v>
      </c>
      <c r="R29" s="38" t="s">
        <v>14</v>
      </c>
      <c r="S29" s="39">
        <f>B25+B26+B27</f>
        <v>31467</v>
      </c>
      <c r="T29" s="39">
        <f>C25+C26+C27</f>
        <v>30648</v>
      </c>
      <c r="U29" s="39">
        <f>D25+D26</f>
        <v>22032</v>
      </c>
      <c r="V29" s="39">
        <f>F26</f>
        <v>11745</v>
      </c>
      <c r="W29" s="40">
        <f>E26</f>
        <v>17841</v>
      </c>
    </row>
    <row r="30" spans="1:23" ht="16.5" thickBot="1" x14ac:dyDescent="0.3">
      <c r="A30" s="1" t="s">
        <v>14</v>
      </c>
      <c r="B30" s="5">
        <f>SUM(B28:B29)</f>
        <v>300122</v>
      </c>
      <c r="C30" s="5">
        <f>SUM(C28:C29)</f>
        <v>293579</v>
      </c>
      <c r="D30" s="5">
        <v>284963</v>
      </c>
      <c r="E30" s="5">
        <f t="shared" ref="E30:F30" si="9">SUM(E28:E29)</f>
        <v>280772</v>
      </c>
      <c r="F30" s="5">
        <f t="shared" si="9"/>
        <v>274676</v>
      </c>
      <c r="I30" s="73"/>
      <c r="J30" s="74"/>
      <c r="K30" s="74"/>
      <c r="L30" s="75"/>
      <c r="M30" s="75"/>
      <c r="N30" s="76"/>
      <c r="R30" s="31"/>
      <c r="S30" s="33"/>
      <c r="T30" s="33"/>
      <c r="U30" s="33"/>
      <c r="V30" s="33"/>
      <c r="W30" s="37"/>
    </row>
    <row r="31" spans="1:23" x14ac:dyDescent="0.2">
      <c r="A31" s="1" t="s">
        <v>17</v>
      </c>
      <c r="B31" s="4">
        <f>B32-B30</f>
        <v>15004</v>
      </c>
      <c r="C31" s="6">
        <f>C32-C30</f>
        <v>14738</v>
      </c>
      <c r="D31" s="6">
        <f>D32-D30</f>
        <v>14305</v>
      </c>
      <c r="E31" s="4">
        <v>0</v>
      </c>
      <c r="F31" s="4">
        <v>0</v>
      </c>
    </row>
    <row r="32" spans="1:23" x14ac:dyDescent="0.2">
      <c r="A32" s="1" t="s">
        <v>15</v>
      </c>
      <c r="B32" s="5">
        <v>315126</v>
      </c>
      <c r="C32" s="14">
        <v>308317</v>
      </c>
      <c r="D32" s="14">
        <v>299268</v>
      </c>
      <c r="E32" s="5">
        <f t="shared" ref="E32:F32" si="10">SUM(E30:E31)</f>
        <v>280772</v>
      </c>
      <c r="F32" s="5">
        <f t="shared" si="10"/>
        <v>274676</v>
      </c>
    </row>
    <row r="33" spans="1:24" ht="15" thickBot="1" x14ac:dyDescent="0.25">
      <c r="A33" s="1" t="s">
        <v>19</v>
      </c>
      <c r="B33" s="6">
        <f>B34-B32</f>
        <v>15897</v>
      </c>
      <c r="C33" s="6">
        <f>C34-C32</f>
        <v>15477</v>
      </c>
      <c r="D33" s="6">
        <f>D34-D32</f>
        <v>15023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1:24" ht="15.75" x14ac:dyDescent="0.25">
      <c r="A34" s="1" t="s">
        <v>18</v>
      </c>
      <c r="B34" s="5">
        <v>331023</v>
      </c>
      <c r="C34" s="5">
        <v>323794</v>
      </c>
      <c r="D34" s="5">
        <v>314291</v>
      </c>
      <c r="E34" s="5">
        <f t="shared" ref="E34:F34" si="11">SUM(E32:E33)</f>
        <v>280772</v>
      </c>
      <c r="F34" s="5">
        <f t="shared" si="11"/>
        <v>274676</v>
      </c>
      <c r="H34" s="97"/>
      <c r="I34" s="98"/>
      <c r="J34" s="99"/>
      <c r="K34" s="99"/>
      <c r="L34" s="99"/>
      <c r="M34" s="99"/>
      <c r="N34" s="100"/>
      <c r="O34" s="97"/>
      <c r="P34" s="97"/>
      <c r="Q34" s="97"/>
      <c r="R34" s="98"/>
      <c r="S34" s="101"/>
      <c r="T34" s="101"/>
      <c r="U34" s="99"/>
      <c r="V34" s="99"/>
      <c r="W34" s="102"/>
      <c r="X34" s="97"/>
    </row>
    <row r="35" spans="1:24" ht="32.25" thickBot="1" x14ac:dyDescent="0.3">
      <c r="H35" s="97"/>
      <c r="I35" s="103"/>
      <c r="J35" s="104" t="s">
        <v>7</v>
      </c>
      <c r="K35" s="104" t="s">
        <v>8</v>
      </c>
      <c r="L35" s="104" t="s">
        <v>1</v>
      </c>
      <c r="M35" s="104" t="s">
        <v>2</v>
      </c>
      <c r="N35" s="105" t="s">
        <v>6</v>
      </c>
      <c r="O35" s="97"/>
      <c r="P35" s="97"/>
      <c r="Q35" s="97"/>
      <c r="R35" s="103"/>
      <c r="S35" s="104" t="s">
        <v>7</v>
      </c>
      <c r="T35" s="104" t="s">
        <v>8</v>
      </c>
      <c r="U35" s="104" t="s">
        <v>1</v>
      </c>
      <c r="V35" s="104" t="s">
        <v>2</v>
      </c>
      <c r="W35" s="105" t="s">
        <v>6</v>
      </c>
      <c r="X35" s="97"/>
    </row>
    <row r="36" spans="1:24" ht="16.5" thickBot="1" x14ac:dyDescent="0.3">
      <c r="H36" s="97"/>
      <c r="I36" s="106" t="s">
        <v>45</v>
      </c>
      <c r="J36" s="107">
        <f>J29</f>
        <v>154785</v>
      </c>
      <c r="K36" s="108">
        <f>K29</f>
        <v>132235</v>
      </c>
      <c r="L36" s="109">
        <f>L29</f>
        <v>78391</v>
      </c>
      <c r="M36" s="110">
        <f>M29</f>
        <v>5565</v>
      </c>
      <c r="N36" s="107">
        <f>N29</f>
        <v>34911</v>
      </c>
      <c r="O36" s="97"/>
      <c r="P36" s="97"/>
      <c r="Q36" s="97"/>
      <c r="R36" s="106" t="s">
        <v>45</v>
      </c>
      <c r="S36" s="110">
        <f>S29</f>
        <v>31467</v>
      </c>
      <c r="T36" s="108">
        <f t="shared" ref="T36:W36" si="12">T29</f>
        <v>30648</v>
      </c>
      <c r="U36" s="110">
        <f t="shared" si="12"/>
        <v>22032</v>
      </c>
      <c r="V36" s="110">
        <f t="shared" si="12"/>
        <v>11745</v>
      </c>
      <c r="W36" s="107">
        <f t="shared" si="12"/>
        <v>17841</v>
      </c>
      <c r="X36" s="97"/>
    </row>
    <row r="37" spans="1:24" ht="16.5" thickBot="1" x14ac:dyDescent="0.3">
      <c r="H37" s="97"/>
      <c r="I37" s="111"/>
      <c r="J37" s="112"/>
      <c r="K37" s="112"/>
      <c r="L37" s="113"/>
      <c r="M37" s="113"/>
      <c r="N37" s="114"/>
      <c r="O37" s="97"/>
      <c r="P37" s="97"/>
      <c r="Q37" s="97"/>
      <c r="R37" s="111"/>
      <c r="S37" s="113"/>
      <c r="T37" s="113"/>
      <c r="U37" s="113"/>
      <c r="V37" s="113"/>
      <c r="W37" s="115"/>
      <c r="X37" s="97"/>
    </row>
    <row r="38" spans="1:24" x14ac:dyDescent="0.2"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40" spans="1:24" ht="15.75" x14ac:dyDescent="0.25">
      <c r="F40" s="17"/>
    </row>
    <row r="41" spans="1:24" ht="15" thickBot="1" x14ac:dyDescent="0.25">
      <c r="I41" s="22" t="s">
        <v>26</v>
      </c>
      <c r="J41" s="3" t="s">
        <v>27</v>
      </c>
    </row>
    <row r="42" spans="1:24" ht="15.75" x14ac:dyDescent="0.25">
      <c r="I42" s="23"/>
      <c r="J42" s="116" t="s">
        <v>25</v>
      </c>
      <c r="K42" s="116"/>
      <c r="L42" s="116"/>
      <c r="M42" s="116"/>
      <c r="N42" s="117"/>
    </row>
    <row r="43" spans="1:24" ht="31.5" x14ac:dyDescent="0.25">
      <c r="I43" s="18"/>
      <c r="J43" s="15" t="s">
        <v>24</v>
      </c>
      <c r="K43" s="15" t="s">
        <v>29</v>
      </c>
      <c r="L43" s="16" t="s">
        <v>23</v>
      </c>
      <c r="M43" s="15" t="s">
        <v>22</v>
      </c>
      <c r="N43" s="19" t="s">
        <v>6</v>
      </c>
    </row>
    <row r="44" spans="1:24" ht="15.75" x14ac:dyDescent="0.25">
      <c r="I44" s="18"/>
      <c r="J44" s="20"/>
      <c r="K44" s="20"/>
      <c r="L44" s="20"/>
      <c r="M44" s="20"/>
      <c r="N44" s="21"/>
    </row>
    <row r="45" spans="1:24" ht="47.25" customHeight="1" x14ac:dyDescent="0.25">
      <c r="I45" s="18" t="s">
        <v>21</v>
      </c>
      <c r="J45" s="41">
        <f>B9+B10</f>
        <v>85094</v>
      </c>
      <c r="K45" s="41">
        <f>C9+C10</f>
        <v>62544</v>
      </c>
      <c r="L45" s="41">
        <f>D9</f>
        <v>8700</v>
      </c>
      <c r="M45" s="41">
        <f>F9</f>
        <v>5565</v>
      </c>
      <c r="N45" s="42">
        <f>E9</f>
        <v>34911</v>
      </c>
    </row>
    <row r="46" spans="1:24" ht="16.5" thickBot="1" x14ac:dyDescent="0.3">
      <c r="I46" s="24" t="s">
        <v>20</v>
      </c>
      <c r="J46" s="43">
        <f>B26+B27</f>
        <v>17307</v>
      </c>
      <c r="K46" s="43">
        <f>C26+C27</f>
        <v>16488</v>
      </c>
      <c r="L46" s="43">
        <f>D26</f>
        <v>7872</v>
      </c>
      <c r="M46" s="43">
        <f>F26</f>
        <v>11745</v>
      </c>
      <c r="N46" s="44">
        <f>E26</f>
        <v>17841</v>
      </c>
    </row>
    <row r="47" spans="1:24" x14ac:dyDescent="0.2">
      <c r="I47" s="9"/>
      <c r="J47" s="9"/>
      <c r="K47" s="9"/>
      <c r="L47" s="9"/>
      <c r="M47" s="9"/>
      <c r="N47" s="9"/>
    </row>
    <row r="48" spans="1:24" x14ac:dyDescent="0.2">
      <c r="I48" s="9"/>
      <c r="J48" s="9"/>
      <c r="K48" s="9"/>
      <c r="L48" s="9"/>
      <c r="M48" s="9"/>
      <c r="N48" s="9"/>
    </row>
    <row r="49" spans="9:13" ht="15" thickBot="1" x14ac:dyDescent="0.25">
      <c r="I49" s="22" t="s">
        <v>37</v>
      </c>
    </row>
    <row r="50" spans="9:13" ht="15.75" x14ac:dyDescent="0.25">
      <c r="I50" s="124" t="s">
        <v>30</v>
      </c>
      <c r="J50" s="116"/>
      <c r="K50" s="116"/>
      <c r="L50" s="116"/>
      <c r="M50" s="117"/>
    </row>
    <row r="51" spans="9:13" ht="31.5" x14ac:dyDescent="0.25">
      <c r="I51" s="52"/>
      <c r="J51" s="56" t="s">
        <v>31</v>
      </c>
      <c r="K51" s="122" t="s">
        <v>46</v>
      </c>
      <c r="L51" s="122"/>
      <c r="M51" s="123"/>
    </row>
    <row r="52" spans="9:13" ht="31.5" x14ac:dyDescent="0.25">
      <c r="I52" s="46"/>
      <c r="J52" s="47"/>
      <c r="K52" s="47" t="s">
        <v>32</v>
      </c>
      <c r="L52" s="47" t="s">
        <v>44</v>
      </c>
      <c r="M52" s="48" t="s">
        <v>33</v>
      </c>
    </row>
    <row r="53" spans="9:13" ht="15.75" x14ac:dyDescent="0.25">
      <c r="I53" s="18" t="s">
        <v>34</v>
      </c>
      <c r="J53" s="20">
        <v>121</v>
      </c>
      <c r="K53" s="49">
        <f>J45</f>
        <v>85094</v>
      </c>
      <c r="L53" s="49">
        <f>J46</f>
        <v>17307</v>
      </c>
      <c r="M53" s="50">
        <f>SUM(K53:L53)</f>
        <v>102401</v>
      </c>
    </row>
    <row r="54" spans="9:13" ht="15.75" x14ac:dyDescent="0.25">
      <c r="I54" s="18" t="s">
        <v>35</v>
      </c>
      <c r="J54" s="51">
        <v>36</v>
      </c>
      <c r="K54" s="81">
        <f>K45</f>
        <v>62544</v>
      </c>
      <c r="L54" s="81">
        <f>K46</f>
        <v>16488</v>
      </c>
      <c r="M54" s="82">
        <f>SUM(K54:L54)</f>
        <v>79032</v>
      </c>
    </row>
    <row r="55" spans="9:13" ht="15.75" x14ac:dyDescent="0.25">
      <c r="I55" s="18" t="s">
        <v>36</v>
      </c>
      <c r="J55" s="77">
        <f>J53-J54</f>
        <v>85</v>
      </c>
      <c r="K55" s="78">
        <f>K53-K54</f>
        <v>22550</v>
      </c>
      <c r="L55" s="78">
        <f>L53-L54</f>
        <v>819</v>
      </c>
      <c r="M55" s="79">
        <f>M53-M54</f>
        <v>23369</v>
      </c>
    </row>
    <row r="56" spans="9:13" ht="15.75" x14ac:dyDescent="0.25">
      <c r="I56" s="18"/>
      <c r="J56" s="20"/>
      <c r="K56" s="20"/>
      <c r="L56" s="20"/>
      <c r="M56" s="21"/>
    </row>
    <row r="57" spans="9:13" ht="16.5" thickBot="1" x14ac:dyDescent="0.3">
      <c r="I57" s="24" t="s">
        <v>43</v>
      </c>
      <c r="J57" s="80">
        <v>7</v>
      </c>
      <c r="K57" s="54">
        <f>L45</f>
        <v>8700</v>
      </c>
      <c r="L57" s="54">
        <f>L46</f>
        <v>7872</v>
      </c>
      <c r="M57" s="55">
        <f>SUM(K57:L57)</f>
        <v>16572</v>
      </c>
    </row>
  </sheetData>
  <mergeCells count="6">
    <mergeCell ref="K51:M51"/>
    <mergeCell ref="I50:M50"/>
    <mergeCell ref="A2:F2"/>
    <mergeCell ref="A4:F4"/>
    <mergeCell ref="A21:F21"/>
    <mergeCell ref="J42:N4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A2" sqref="A2:G11"/>
    </sheetView>
  </sheetViews>
  <sheetFormatPr defaultRowHeight="15" x14ac:dyDescent="0.25"/>
  <cols>
    <col min="1" max="1" width="2.5703125" customWidth="1"/>
    <col min="2" max="2" width="18" bestFit="1" customWidth="1"/>
    <col min="3" max="3" width="15.85546875" bestFit="1" customWidth="1"/>
    <col min="4" max="4" width="1.42578125" customWidth="1"/>
    <col min="5" max="5" width="18" bestFit="1" customWidth="1"/>
    <col min="6" max="6" width="1.42578125" customWidth="1"/>
    <col min="7" max="7" width="15.28515625" bestFit="1" customWidth="1"/>
  </cols>
  <sheetData>
    <row r="2" spans="1:7" ht="39" x14ac:dyDescent="0.25">
      <c r="A2" s="86"/>
      <c r="B2" s="59"/>
      <c r="C2" s="61" t="s">
        <v>40</v>
      </c>
      <c r="D2" s="60"/>
      <c r="E2" s="61" t="s">
        <v>41</v>
      </c>
      <c r="F2" s="60"/>
      <c r="G2" s="61" t="s">
        <v>42</v>
      </c>
    </row>
    <row r="3" spans="1:7" x14ac:dyDescent="0.25">
      <c r="A3" s="88" t="s">
        <v>0</v>
      </c>
      <c r="B3" s="59"/>
      <c r="C3" s="84"/>
      <c r="D3" s="85"/>
      <c r="E3" s="84"/>
      <c r="F3" s="85"/>
      <c r="G3" s="84"/>
    </row>
    <row r="4" spans="1:7" x14ac:dyDescent="0.25">
      <c r="A4" s="86"/>
      <c r="B4" s="59" t="s">
        <v>38</v>
      </c>
      <c r="C4" s="62">
        <v>62544</v>
      </c>
      <c r="D4" s="63"/>
      <c r="E4" s="62">
        <v>53029</v>
      </c>
      <c r="F4" s="63"/>
      <c r="G4" s="62">
        <v>45841</v>
      </c>
    </row>
    <row r="5" spans="1:7" x14ac:dyDescent="0.25">
      <c r="A5" s="86"/>
      <c r="B5" s="59"/>
      <c r="C5" s="63"/>
      <c r="D5" s="63"/>
      <c r="E5" s="63"/>
      <c r="F5" s="63"/>
      <c r="G5" s="63"/>
    </row>
    <row r="6" spans="1:7" x14ac:dyDescent="0.25">
      <c r="A6" s="86"/>
      <c r="B6" s="59" t="s">
        <v>39</v>
      </c>
      <c r="C6" s="62">
        <v>11610</v>
      </c>
      <c r="D6" s="63"/>
      <c r="E6" s="62">
        <v>10055</v>
      </c>
      <c r="F6" s="63"/>
      <c r="G6" s="62">
        <v>8671</v>
      </c>
    </row>
    <row r="7" spans="1:7" x14ac:dyDescent="0.25">
      <c r="A7" s="86"/>
      <c r="B7" s="59"/>
      <c r="C7" s="86"/>
      <c r="D7" s="86"/>
      <c r="E7" s="87"/>
      <c r="F7" s="86"/>
      <c r="G7" s="86"/>
    </row>
    <row r="8" spans="1:7" x14ac:dyDescent="0.25">
      <c r="A8" s="88" t="s">
        <v>20</v>
      </c>
      <c r="B8" s="59"/>
      <c r="C8" s="84"/>
      <c r="D8" s="85"/>
      <c r="E8" s="84"/>
      <c r="F8" s="85"/>
      <c r="G8" s="84"/>
    </row>
    <row r="9" spans="1:7" x14ac:dyDescent="0.25">
      <c r="A9" s="86"/>
      <c r="B9" s="59" t="s">
        <v>38</v>
      </c>
      <c r="C9" s="62">
        <v>16488</v>
      </c>
      <c r="D9" s="63"/>
      <c r="E9" s="62">
        <v>14189</v>
      </c>
      <c r="F9" s="63"/>
      <c r="G9" s="62">
        <v>12453</v>
      </c>
    </row>
    <row r="10" spans="1:7" x14ac:dyDescent="0.25">
      <c r="A10" s="86"/>
      <c r="B10" s="59"/>
      <c r="C10" s="63"/>
      <c r="D10" s="63"/>
      <c r="E10" s="63"/>
      <c r="F10" s="63"/>
      <c r="G10" s="63"/>
    </row>
    <row r="11" spans="1:7" x14ac:dyDescent="0.25">
      <c r="A11" s="86"/>
      <c r="B11" s="59" t="s">
        <v>39</v>
      </c>
      <c r="C11" s="62">
        <v>3170</v>
      </c>
      <c r="D11" s="63"/>
      <c r="E11" s="62">
        <v>2787</v>
      </c>
      <c r="F11" s="63"/>
      <c r="G11" s="62">
        <v>2441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opLeftCell="A25" workbookViewId="0">
      <selection activeCell="A53" sqref="A53"/>
    </sheetView>
  </sheetViews>
  <sheetFormatPr defaultRowHeight="15" x14ac:dyDescent="0.25"/>
  <cols>
    <col min="1" max="1" width="1.42578125" customWidth="1"/>
    <col min="2" max="2" width="15.85546875" customWidth="1"/>
    <col min="3" max="3" width="1.42578125" customWidth="1"/>
    <col min="4" max="4" width="22.7109375" customWidth="1"/>
    <col min="5" max="5" width="1.42578125" customWidth="1"/>
    <col min="6" max="6" width="13.7109375" customWidth="1"/>
  </cols>
  <sheetData>
    <row r="1" spans="2:11" ht="15.75" x14ac:dyDescent="0.25">
      <c r="B1" s="90" t="s">
        <v>47</v>
      </c>
      <c r="C1" s="90"/>
      <c r="D1" s="91"/>
      <c r="E1" s="91"/>
      <c r="F1" s="91"/>
    </row>
    <row r="2" spans="2:11" ht="15.75" x14ac:dyDescent="0.25">
      <c r="B2" s="91"/>
      <c r="C2" s="91"/>
      <c r="D2" s="91"/>
      <c r="E2" s="91"/>
      <c r="F2" s="91"/>
    </row>
    <row r="3" spans="2:11" ht="15.75" x14ac:dyDescent="0.25">
      <c r="B3" s="92" t="s">
        <v>0</v>
      </c>
      <c r="C3" s="77"/>
      <c r="D3" s="91"/>
      <c r="E3" s="91"/>
      <c r="F3" s="91"/>
    </row>
    <row r="4" spans="2:11" ht="30" customHeight="1" x14ac:dyDescent="0.25">
      <c r="B4" s="91"/>
      <c r="C4" s="91"/>
      <c r="D4" s="89" t="s">
        <v>48</v>
      </c>
      <c r="E4" s="47"/>
      <c r="F4" s="89" t="s">
        <v>49</v>
      </c>
      <c r="J4" s="93"/>
      <c r="K4" s="93"/>
    </row>
    <row r="5" spans="2:11" ht="15.75" x14ac:dyDescent="0.25">
      <c r="B5" s="91" t="s">
        <v>50</v>
      </c>
      <c r="C5" s="91"/>
      <c r="D5" s="94">
        <v>134894</v>
      </c>
      <c r="E5" s="94"/>
      <c r="F5" s="91">
        <v>69</v>
      </c>
    </row>
    <row r="6" spans="2:11" ht="15.75" x14ac:dyDescent="0.25">
      <c r="B6" s="91" t="s">
        <v>1</v>
      </c>
      <c r="C6" s="91"/>
      <c r="D6" s="95">
        <v>8098</v>
      </c>
      <c r="E6" s="95"/>
      <c r="F6" s="91">
        <v>2</v>
      </c>
    </row>
    <row r="7" spans="2:11" ht="15.75" x14ac:dyDescent="0.25">
      <c r="B7" s="91" t="s">
        <v>29</v>
      </c>
      <c r="C7" s="91"/>
      <c r="D7" s="94">
        <v>41459</v>
      </c>
      <c r="E7" s="94"/>
      <c r="F7" s="91">
        <v>16</v>
      </c>
    </row>
    <row r="8" spans="2:11" ht="15.75" x14ac:dyDescent="0.25">
      <c r="B8" s="91"/>
      <c r="C8" s="91"/>
      <c r="D8" s="91"/>
      <c r="E8" s="91"/>
      <c r="F8" s="91"/>
    </row>
    <row r="9" spans="2:11" ht="15.75" x14ac:dyDescent="0.25">
      <c r="B9" s="92" t="s">
        <v>20</v>
      </c>
      <c r="C9" s="77"/>
      <c r="D9" s="91"/>
      <c r="E9" s="91"/>
      <c r="F9" s="91"/>
    </row>
    <row r="10" spans="2:11" ht="30" customHeight="1" x14ac:dyDescent="0.25">
      <c r="B10" s="91"/>
      <c r="C10" s="91"/>
      <c r="D10" s="89" t="s">
        <v>48</v>
      </c>
      <c r="E10" s="96"/>
      <c r="F10" s="89" t="s">
        <v>49</v>
      </c>
      <c r="J10" s="93"/>
      <c r="K10" s="93"/>
    </row>
    <row r="11" spans="2:11" ht="15.75" x14ac:dyDescent="0.25">
      <c r="B11" s="91" t="s">
        <v>50</v>
      </c>
      <c r="C11" s="91"/>
      <c r="D11" s="94">
        <v>35550</v>
      </c>
      <c r="E11" s="94"/>
      <c r="F11" s="91">
        <v>32</v>
      </c>
    </row>
    <row r="12" spans="2:11" ht="15.75" x14ac:dyDescent="0.25">
      <c r="B12" s="91" t="s">
        <v>1</v>
      </c>
      <c r="C12" s="91"/>
      <c r="D12" s="95">
        <v>8542</v>
      </c>
      <c r="E12" s="95"/>
      <c r="F12" s="91">
        <v>3</v>
      </c>
    </row>
    <row r="13" spans="2:11" ht="15.75" x14ac:dyDescent="0.25">
      <c r="B13" s="91" t="s">
        <v>29</v>
      </c>
      <c r="C13" s="91"/>
      <c r="D13" s="94">
        <v>15550</v>
      </c>
      <c r="E13" s="94"/>
      <c r="F13" s="91">
        <v>10</v>
      </c>
    </row>
    <row r="14" spans="2:11" ht="15.75" x14ac:dyDescent="0.25">
      <c r="B14" s="91"/>
      <c r="C14" s="91"/>
      <c r="D14" s="91"/>
      <c r="E14" s="91"/>
      <c r="F14" s="91"/>
    </row>
    <row r="15" spans="2:11" ht="15.75" x14ac:dyDescent="0.25">
      <c r="B15" s="91"/>
      <c r="C15" s="91"/>
      <c r="D15" s="91"/>
      <c r="E15" s="91"/>
      <c r="F15" s="91"/>
    </row>
    <row r="16" spans="2:11" ht="15.75" x14ac:dyDescent="0.25">
      <c r="B16" s="91"/>
      <c r="C16" s="91"/>
      <c r="D16" s="91"/>
      <c r="E16" s="91"/>
      <c r="F16" s="91"/>
    </row>
    <row r="17" spans="2:6" ht="15.75" x14ac:dyDescent="0.25">
      <c r="B17" s="90" t="s">
        <v>51</v>
      </c>
      <c r="C17" s="90"/>
      <c r="D17" s="91"/>
      <c r="E17" s="91"/>
      <c r="F17" s="91"/>
    </row>
    <row r="18" spans="2:6" ht="15.75" x14ac:dyDescent="0.25">
      <c r="B18" s="91"/>
      <c r="C18" s="91"/>
      <c r="D18" s="91"/>
      <c r="E18" s="91"/>
      <c r="F18" s="91"/>
    </row>
    <row r="19" spans="2:6" ht="15.75" x14ac:dyDescent="0.25">
      <c r="B19" s="92" t="s">
        <v>0</v>
      </c>
      <c r="C19" s="77"/>
      <c r="D19" s="91"/>
      <c r="E19" s="91"/>
      <c r="F19" s="91"/>
    </row>
    <row r="20" spans="2:6" ht="30" customHeight="1" x14ac:dyDescent="0.25">
      <c r="B20" s="91"/>
      <c r="C20" s="91"/>
      <c r="D20" s="89" t="s">
        <v>48</v>
      </c>
      <c r="E20" s="96"/>
      <c r="F20" s="89" t="s">
        <v>49</v>
      </c>
    </row>
    <row r="21" spans="2:6" ht="15.75" x14ac:dyDescent="0.25">
      <c r="B21" s="91" t="s">
        <v>50</v>
      </c>
      <c r="C21" s="91"/>
      <c r="D21" s="94">
        <v>31085</v>
      </c>
      <c r="E21" s="94"/>
      <c r="F21" s="91">
        <v>11</v>
      </c>
    </row>
    <row r="22" spans="2:6" ht="15.75" x14ac:dyDescent="0.25">
      <c r="B22" s="91" t="s">
        <v>1</v>
      </c>
      <c r="C22" s="91"/>
      <c r="D22" s="95">
        <v>3144</v>
      </c>
      <c r="E22" s="95"/>
      <c r="F22" s="91">
        <v>1</v>
      </c>
    </row>
    <row r="23" spans="2:6" ht="15.75" x14ac:dyDescent="0.25">
      <c r="B23" s="91" t="s">
        <v>29</v>
      </c>
      <c r="C23" s="91"/>
      <c r="D23" s="94">
        <v>18067</v>
      </c>
      <c r="E23" s="94"/>
      <c r="F23" s="91">
        <v>7</v>
      </c>
    </row>
    <row r="24" spans="2:6" ht="15.75" x14ac:dyDescent="0.25">
      <c r="B24" s="91"/>
      <c r="C24" s="91"/>
      <c r="D24" s="91"/>
      <c r="E24" s="91"/>
      <c r="F24" s="91"/>
    </row>
    <row r="25" spans="2:6" ht="15.75" x14ac:dyDescent="0.25">
      <c r="B25" s="92" t="s">
        <v>20</v>
      </c>
      <c r="C25" s="77"/>
      <c r="D25" s="91"/>
      <c r="E25" s="91"/>
      <c r="F25" s="91"/>
    </row>
    <row r="26" spans="2:6" ht="30" customHeight="1" x14ac:dyDescent="0.25">
      <c r="B26" s="91"/>
      <c r="C26" s="91"/>
      <c r="D26" s="89" t="s">
        <v>48</v>
      </c>
      <c r="E26" s="96"/>
      <c r="F26" s="89" t="s">
        <v>49</v>
      </c>
    </row>
    <row r="27" spans="2:6" ht="15.75" x14ac:dyDescent="0.25">
      <c r="B27" s="91" t="s">
        <v>50</v>
      </c>
      <c r="C27" s="91"/>
      <c r="D27" s="94">
        <v>8771</v>
      </c>
      <c r="E27" s="94"/>
      <c r="F27" s="91">
        <v>10</v>
      </c>
    </row>
    <row r="28" spans="2:6" ht="15.75" x14ac:dyDescent="0.25">
      <c r="B28" s="91" t="s">
        <v>1</v>
      </c>
      <c r="C28" s="91"/>
      <c r="D28" s="95">
        <v>1365</v>
      </c>
      <c r="E28" s="95"/>
      <c r="F28" s="91">
        <v>2</v>
      </c>
    </row>
    <row r="29" spans="2:6" ht="15.75" x14ac:dyDescent="0.25">
      <c r="B29" s="91" t="s">
        <v>29</v>
      </c>
      <c r="C29" s="91"/>
      <c r="D29" s="94">
        <v>5417</v>
      </c>
      <c r="E29" s="94"/>
      <c r="F29" s="91">
        <v>7</v>
      </c>
    </row>
    <row r="30" spans="2:6" ht="15.75" x14ac:dyDescent="0.25">
      <c r="B30" s="91"/>
      <c r="C30" s="91"/>
      <c r="D30" s="91"/>
      <c r="E30" s="91"/>
      <c r="F30" s="91"/>
    </row>
    <row r="31" spans="2:6" ht="15.75" x14ac:dyDescent="0.25">
      <c r="B31" s="91"/>
      <c r="C31" s="91"/>
      <c r="D31" s="91"/>
      <c r="E31" s="91"/>
      <c r="F31" s="91"/>
    </row>
    <row r="32" spans="2:6" ht="15.75" x14ac:dyDescent="0.25">
      <c r="B32" s="91"/>
      <c r="C32" s="91"/>
      <c r="D32" s="91"/>
      <c r="E32" s="91"/>
      <c r="F32" s="91"/>
    </row>
    <row r="33" spans="2:6" ht="15.75" x14ac:dyDescent="0.25">
      <c r="B33" s="90" t="s">
        <v>52</v>
      </c>
      <c r="C33" s="90"/>
      <c r="D33" s="91"/>
      <c r="E33" s="91"/>
      <c r="F33" s="91"/>
    </row>
    <row r="34" spans="2:6" ht="30" customHeight="1" x14ac:dyDescent="0.25">
      <c r="B34" s="91"/>
      <c r="C34" s="91"/>
      <c r="D34" s="89" t="s">
        <v>48</v>
      </c>
      <c r="E34" s="96"/>
      <c r="F34" s="89" t="s">
        <v>49</v>
      </c>
    </row>
    <row r="35" spans="2:6" ht="15.75" x14ac:dyDescent="0.25">
      <c r="B35" s="91" t="s">
        <v>50</v>
      </c>
      <c r="C35" s="91"/>
      <c r="D35" s="94">
        <v>43472</v>
      </c>
      <c r="E35" s="94"/>
      <c r="F35" s="91">
        <v>22</v>
      </c>
    </row>
    <row r="36" spans="2:6" ht="15.75" x14ac:dyDescent="0.25">
      <c r="B36" s="91" t="s">
        <v>1</v>
      </c>
      <c r="C36" s="91"/>
      <c r="D36" s="95">
        <v>0</v>
      </c>
      <c r="E36" s="95"/>
      <c r="F36" s="91">
        <v>0</v>
      </c>
    </row>
    <row r="37" spans="2:6" ht="15.75" x14ac:dyDescent="0.25">
      <c r="B37" s="91" t="s">
        <v>29</v>
      </c>
      <c r="C37" s="91"/>
      <c r="D37" s="94">
        <v>19550</v>
      </c>
      <c r="E37" s="94"/>
      <c r="F37" s="91">
        <v>8</v>
      </c>
    </row>
    <row r="40" spans="2:6" ht="15.75" x14ac:dyDescent="0.25">
      <c r="B40" s="90" t="s">
        <v>53</v>
      </c>
    </row>
    <row r="41" spans="2:6" ht="31.5" x14ac:dyDescent="0.25">
      <c r="B41" s="91"/>
      <c r="C41" s="91"/>
      <c r="D41" s="89" t="s">
        <v>48</v>
      </c>
      <c r="E41" s="96"/>
      <c r="F41" s="89" t="s">
        <v>49</v>
      </c>
    </row>
    <row r="42" spans="2:6" ht="15.75" x14ac:dyDescent="0.25">
      <c r="B42" s="91" t="s">
        <v>50</v>
      </c>
      <c r="C42" s="91"/>
      <c r="D42" s="94">
        <f>SUM(D5,D21,D35)</f>
        <v>209451</v>
      </c>
      <c r="E42" s="94"/>
      <c r="F42" s="91">
        <f>SUM(F5,F21,F35)</f>
        <v>102</v>
      </c>
    </row>
    <row r="43" spans="2:6" ht="15.75" x14ac:dyDescent="0.25">
      <c r="B43" s="91" t="s">
        <v>1</v>
      </c>
      <c r="C43" s="91"/>
      <c r="D43" s="94">
        <f>SUM(D6,D22,D36)</f>
        <v>11242</v>
      </c>
      <c r="E43" s="95"/>
      <c r="F43" s="91">
        <f>SUM(F6,F22,F36)</f>
        <v>3</v>
      </c>
    </row>
    <row r="44" spans="2:6" ht="15.75" x14ac:dyDescent="0.25">
      <c r="B44" s="91" t="s">
        <v>29</v>
      </c>
      <c r="C44" s="91"/>
      <c r="D44" s="94">
        <f>SUM(D7,D23,D37)</f>
        <v>79076</v>
      </c>
      <c r="E44" s="94"/>
      <c r="F44" s="91">
        <f>SUM(F7,F23,F37)</f>
        <v>31</v>
      </c>
    </row>
    <row r="46" spans="2:6" ht="15.75" x14ac:dyDescent="0.25">
      <c r="B46" s="90" t="s">
        <v>54</v>
      </c>
    </row>
    <row r="47" spans="2:6" ht="31.5" x14ac:dyDescent="0.25">
      <c r="B47" s="91"/>
      <c r="C47" s="91"/>
      <c r="D47" s="89" t="s">
        <v>48</v>
      </c>
      <c r="E47" s="96"/>
      <c r="F47" s="89" t="s">
        <v>49</v>
      </c>
    </row>
    <row r="48" spans="2:6" ht="15.75" x14ac:dyDescent="0.25">
      <c r="B48" s="91" t="s">
        <v>50</v>
      </c>
      <c r="C48" s="91"/>
      <c r="D48" s="94">
        <f>SUM(D11,D27)</f>
        <v>44321</v>
      </c>
      <c r="E48" s="94"/>
      <c r="F48" s="91">
        <f>SUM(F11,F27)</f>
        <v>42</v>
      </c>
    </row>
    <row r="49" spans="1:6" ht="15.75" x14ac:dyDescent="0.25">
      <c r="B49" s="91" t="s">
        <v>1</v>
      </c>
      <c r="C49" s="91"/>
      <c r="D49" s="94">
        <f t="shared" ref="D49:D50" si="0">SUM(D12,D28)</f>
        <v>9907</v>
      </c>
      <c r="E49" s="95"/>
      <c r="F49" s="91">
        <f t="shared" ref="F49:F50" si="1">SUM(F12,F28)</f>
        <v>5</v>
      </c>
    </row>
    <row r="50" spans="1:6" ht="15.75" x14ac:dyDescent="0.25">
      <c r="B50" s="91" t="s">
        <v>29</v>
      </c>
      <c r="C50" s="91"/>
      <c r="D50" s="94">
        <f t="shared" si="0"/>
        <v>20967</v>
      </c>
      <c r="E50" s="94"/>
      <c r="F50" s="91">
        <f t="shared" si="1"/>
        <v>17</v>
      </c>
    </row>
    <row r="53" spans="1:6" x14ac:dyDescent="0.25">
      <c r="A53" t="s">
        <v>55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7A00630-9A1D-4AF9-8B27-AF534E096166}"/>
</file>

<file path=customXml/itemProps2.xml><?xml version="1.0" encoding="utf-8"?>
<ds:datastoreItem xmlns:ds="http://schemas.openxmlformats.org/officeDocument/2006/customXml" ds:itemID="{6E2CBE6C-A1BB-4F92-9625-379E58D3E810}"/>
</file>

<file path=customXml/itemProps3.xml><?xml version="1.0" encoding="utf-8"?>
<ds:datastoreItem xmlns:ds="http://schemas.openxmlformats.org/officeDocument/2006/customXml" ds:itemID="{46011D38-4E4A-459A-A39F-E282423236F4}"/>
</file>

<file path=customXml/itemProps4.xml><?xml version="1.0" encoding="utf-8"?>
<ds:datastoreItem xmlns:ds="http://schemas.openxmlformats.org/officeDocument/2006/customXml" ds:itemID="{8AF60F4C-04B5-4F0F-86C2-0AC1E669A6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 rebuttal </vt:lpstr>
      <vt:lpstr>with rebuttal</vt:lpstr>
      <vt:lpstr>Table No. 7</vt:lpstr>
      <vt:lpstr>Witness Summary Tables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Machado</dc:creator>
  <cp:lastModifiedBy>David Machado</cp:lastModifiedBy>
  <cp:lastPrinted>2016-09-08T00:02:00Z</cp:lastPrinted>
  <dcterms:created xsi:type="dcterms:W3CDTF">2015-08-21T19:48:04Z</dcterms:created>
  <dcterms:modified xsi:type="dcterms:W3CDTF">2017-11-30T18:03:24Z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