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6.xml" ContentType="application/vnd.openxmlformats-officedocument.spreadsheetml.worksheet+xml"/>
  <Override PartName="/xl/worksheets/sheet19.xml" ContentType="application/vnd.openxmlformats-officedocument.spreadsheetml.worksheet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://home.utc.wa.gov/sites/ue-130137-remand/Staffs Testimony and Exhibits/"/>
    </mc:Choice>
  </mc:AlternateContent>
  <bookViews>
    <workbookView xWindow="0" yWindow="0" windowWidth="19200" windowHeight="11595" firstSheet="7" activeTab="8"/>
  </bookViews>
  <sheets>
    <sheet name="DCP-3" sheetId="83" r:id="rId1"/>
    <sheet name="DCP-4" sheetId="76" r:id="rId2"/>
    <sheet name="DCP-5" sheetId="84" r:id="rId3"/>
    <sheet name="DCP-6" sheetId="75" r:id="rId4"/>
    <sheet name="DCP-7 p 1" sheetId="12" r:id="rId5"/>
    <sheet name="DCP-7, p 2" sheetId="13" r:id="rId6"/>
    <sheet name="DCP-7, p 3" sheetId="14" r:id="rId7"/>
    <sheet name="DCP-7, p 4" sheetId="16" r:id="rId8"/>
    <sheet name="DCP-7, p 5" sheetId="80" r:id="rId9"/>
    <sheet name="DCP-8" sheetId="55" r:id="rId10"/>
    <sheet name="DCP-9, P 1" sheetId="39" r:id="rId11"/>
    <sheet name="Sheet1" sheetId="85" r:id="rId12"/>
    <sheet name="DCP-9, P 2" sheetId="81" r:id="rId13"/>
    <sheet name="DCP-10, p 1" sheetId="19" r:id="rId14"/>
    <sheet name="DCP-10, p 2" sheetId="20" r:id="rId15"/>
    <sheet name="DCP-11" sheetId="56" r:id="rId16"/>
    <sheet name="DCP-12, P 1" sheetId="23" r:id="rId17"/>
    <sheet name="DCP-12, P 2" sheetId="25" r:id="rId18"/>
    <sheet name="DCP-13" sheetId="82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22" localSheetId="2">'[1]Jun 99'!#REF!</definedName>
    <definedName name="\22" localSheetId="8">'[1]Jun 99'!#REF!</definedName>
    <definedName name="\22" localSheetId="12">'[1]Jun 99'!#REF!</definedName>
    <definedName name="\22">'[1]Jun 99'!#REF!</definedName>
    <definedName name="\A" localSheetId="1">'[1]Jun 99'!#REF!</definedName>
    <definedName name="\A" localSheetId="2">'[1]Jun 99'!#REF!</definedName>
    <definedName name="\A" localSheetId="8">'[1]Jun 99'!#REF!</definedName>
    <definedName name="\A" localSheetId="12">'[1]Jun 99'!#REF!</definedName>
    <definedName name="\A">'[1]Jun 99'!#REF!</definedName>
    <definedName name="\P" localSheetId="1">#REF!</definedName>
    <definedName name="\P" localSheetId="2">#REF!</definedName>
    <definedName name="\P" localSheetId="8">#REF!</definedName>
    <definedName name="\P" localSheetId="9">#REF!</definedName>
    <definedName name="\P" localSheetId="12">#REF!</definedName>
    <definedName name="\P">#REF!</definedName>
    <definedName name="\Q" localSheetId="1">#REF!</definedName>
    <definedName name="\Q" localSheetId="2">#REF!</definedName>
    <definedName name="\Q" localSheetId="8">#REF!</definedName>
    <definedName name="\Q" localSheetId="9">#REF!</definedName>
    <definedName name="\Q" localSheetId="12">#REF!</definedName>
    <definedName name="\Q">#REF!</definedName>
    <definedName name="\R" localSheetId="1">#REF!</definedName>
    <definedName name="\R" localSheetId="2">#REF!</definedName>
    <definedName name="\R" localSheetId="8">#REF!</definedName>
    <definedName name="\R" localSheetId="9">#REF!</definedName>
    <definedName name="\R" localSheetId="12">#REF!</definedName>
    <definedName name="\R">#REF!</definedName>
    <definedName name="\S" localSheetId="1">#REF!</definedName>
    <definedName name="\S" localSheetId="2">#REF!</definedName>
    <definedName name="\S" localSheetId="8">#REF!</definedName>
    <definedName name="\S" localSheetId="9">#REF!</definedName>
    <definedName name="\S" localSheetId="12">#REF!</definedName>
    <definedName name="\S">#REF!</definedName>
    <definedName name="\T" localSheetId="1">#REF!</definedName>
    <definedName name="\T" localSheetId="2">#REF!</definedName>
    <definedName name="\T" localSheetId="8">#REF!</definedName>
    <definedName name="\T" localSheetId="9">#REF!</definedName>
    <definedName name="\T" localSheetId="12">#REF!</definedName>
    <definedName name="\T">#REF!</definedName>
    <definedName name="\U" localSheetId="1">#REF!</definedName>
    <definedName name="\U" localSheetId="2">#REF!</definedName>
    <definedName name="\U" localSheetId="8">#REF!</definedName>
    <definedName name="\U" localSheetId="9">#REF!</definedName>
    <definedName name="\U" localSheetId="12">#REF!</definedName>
    <definedName name="\U">#REF!</definedName>
    <definedName name="__Div02">'[2]Alloc factors'!$D$12</definedName>
    <definedName name="__div10" localSheetId="2">'[3]WP 1-2'!#REF!</definedName>
    <definedName name="__div10" localSheetId="8">'[3]WP 1-2'!#REF!</definedName>
    <definedName name="__div10" localSheetId="12">'[3]WP 1-2'!#REF!</definedName>
    <definedName name="__div10">'[3]WP 1-2'!#REF!</definedName>
    <definedName name="__DIV12">'[4]Alloc factors'!$D$13</definedName>
    <definedName name="__div21" localSheetId="2">'[3]WP 1-2'!#REF!</definedName>
    <definedName name="__div21" localSheetId="8">'[3]WP 1-2'!#REF!</definedName>
    <definedName name="__div21" localSheetId="12">'[3]WP 1-2'!#REF!</definedName>
    <definedName name="__div21">'[3]WP 1-2'!#REF!</definedName>
    <definedName name="__EXH1" localSheetId="2">#REF!</definedName>
    <definedName name="__EXH1" localSheetId="8">#REF!</definedName>
    <definedName name="__EXH1" localSheetId="12">#REF!</definedName>
    <definedName name="__EXH1">#REF!</definedName>
    <definedName name="__EXH6" localSheetId="2">#REF!</definedName>
    <definedName name="__EXH6" localSheetId="8">#REF!</definedName>
    <definedName name="__EXH6" localSheetId="12">#REF!</definedName>
    <definedName name="__EXH6">#REF!</definedName>
    <definedName name="__swe80">[5]Input!$E$29</definedName>
    <definedName name="__ucg80">[5]Input!$E$31</definedName>
    <definedName name="_Div02">'[2]Alloc factors'!$D$12</definedName>
    <definedName name="_div10" localSheetId="1">'[3]WP 1-2'!#REF!</definedName>
    <definedName name="_div10" localSheetId="8">'[3]WP 1-2'!#REF!</definedName>
    <definedName name="_div10" localSheetId="12">'[3]WP 1-2'!#REF!</definedName>
    <definedName name="_div10">'[3]WP 1-2'!#REF!</definedName>
    <definedName name="_DIV12">'[4]Alloc factors'!$D$13</definedName>
    <definedName name="_div21" localSheetId="1">'[3]WP 1-2'!#REF!</definedName>
    <definedName name="_div21" localSheetId="8">'[3]WP 1-2'!#REF!</definedName>
    <definedName name="_div21" localSheetId="12">'[3]WP 1-2'!#REF!</definedName>
    <definedName name="_div21">'[3]WP 1-2'!#REF!</definedName>
    <definedName name="_EXH1" localSheetId="2">#REF!</definedName>
    <definedName name="_EXH1" localSheetId="8">#REF!</definedName>
    <definedName name="_EXH1" localSheetId="12">#REF!</definedName>
    <definedName name="_EXH1">#REF!</definedName>
    <definedName name="_EXH6" localSheetId="2">#REF!</definedName>
    <definedName name="_EXH6" localSheetId="8">#REF!</definedName>
    <definedName name="_EXH6" localSheetId="12">#REF!</definedName>
    <definedName name="_EXH6">#REF!</definedName>
    <definedName name="_Key1" localSheetId="2" hidden="1">#REF!</definedName>
    <definedName name="_Key1" localSheetId="8" hidden="1">#REF!</definedName>
    <definedName name="_Key1" localSheetId="12" hidden="1">#REF!</definedName>
    <definedName name="_Key1" hidden="1">#REF!</definedName>
    <definedName name="_Order1" hidden="1">255</definedName>
    <definedName name="_Order2" hidden="1">255</definedName>
    <definedName name="_Sort" localSheetId="2" hidden="1">#REF!</definedName>
    <definedName name="_Sort" localSheetId="8" hidden="1">#REF!</definedName>
    <definedName name="_Sort" localSheetId="12" hidden="1">#REF!</definedName>
    <definedName name="_Sort" hidden="1">#REF!</definedName>
    <definedName name="_swe80">[5]Input!$E$29</definedName>
    <definedName name="_ucg80">[5]Input!$E$31</definedName>
    <definedName name="a" localSheetId="2">#REF!</definedName>
    <definedName name="a" localSheetId="8">#REF!</definedName>
    <definedName name="a" localSheetId="12">#REF!</definedName>
    <definedName name="a">#REF!</definedName>
    <definedName name="AAA" localSheetId="1">#REF!</definedName>
    <definedName name="AAA" localSheetId="2">#REF!</definedName>
    <definedName name="AAA" localSheetId="8">#REF!</definedName>
    <definedName name="AAA" localSheetId="9">#REF!</definedName>
    <definedName name="AAA" localSheetId="12">#REF!</definedName>
    <definedName name="AAA">#REF!</definedName>
    <definedName name="atmos" localSheetId="2">#REF!</definedName>
    <definedName name="atmos" localSheetId="8">#REF!</definedName>
    <definedName name="atmos" localSheetId="12">#REF!</definedName>
    <definedName name="atmos">#REF!</definedName>
    <definedName name="AVG_RESIDUAL_PROFORMA">'[6]DATA INPUT'!$D$43</definedName>
    <definedName name="BBB" localSheetId="1">#REF!</definedName>
    <definedName name="BBB" localSheetId="2">#REF!</definedName>
    <definedName name="BBB" localSheetId="8">#REF!</definedName>
    <definedName name="BBB" localSheetId="9">#REF!</definedName>
    <definedName name="BBB" localSheetId="12">#REF!</definedName>
    <definedName name="BBB">#REF!</definedName>
    <definedName name="BUSUNIT">'[7]Input '!$C$9</definedName>
    <definedName name="BUTLER" localSheetId="2">#REF!</definedName>
    <definedName name="BUTLER" localSheetId="8">#REF!</definedName>
    <definedName name="BUTLER" localSheetId="12">#REF!</definedName>
    <definedName name="BUTLER">#REF!</definedName>
    <definedName name="C_" localSheetId="1">'[4]Schedule 4 O&amp;M'!#REF!</definedName>
    <definedName name="C_" localSheetId="8">'[4]Schedule 4 O&amp;M'!#REF!</definedName>
    <definedName name="C_" localSheetId="12">'[4]Schedule 4 O&amp;M'!#REF!</definedName>
    <definedName name="C_">'[4]Schedule 4 O&amp;M'!#REF!</definedName>
    <definedName name="CC" localSheetId="1">#REF!</definedName>
    <definedName name="CC" localSheetId="2">#REF!</definedName>
    <definedName name="CC" localSheetId="8">#REF!</definedName>
    <definedName name="CC" localSheetId="12">#REF!</definedName>
    <definedName name="CC">#REF!</definedName>
    <definedName name="CCC" localSheetId="1">#REF!</definedName>
    <definedName name="CCC" localSheetId="2">#REF!</definedName>
    <definedName name="CCC" localSheetId="8">#REF!</definedName>
    <definedName name="CCC" localSheetId="9">#REF!</definedName>
    <definedName name="CCC" localSheetId="12">#REF!</definedName>
    <definedName name="CCC">#REF!</definedName>
    <definedName name="Central_Only" localSheetId="1">'[4]Alloc factors'!#REF!</definedName>
    <definedName name="Central_Only" localSheetId="8">'[4]Alloc factors'!#REF!</definedName>
    <definedName name="Central_Only" localSheetId="12">'[4]Alloc factors'!#REF!</definedName>
    <definedName name="Central_Only">'[4]Alloc factors'!#REF!</definedName>
    <definedName name="company" localSheetId="1">'[8]Company Groups'!#REF!</definedName>
    <definedName name="company" localSheetId="2">'[9]Company Groups'!#REF!</definedName>
    <definedName name="company" localSheetId="8">'[8]Company Groups'!#REF!</definedName>
    <definedName name="company" localSheetId="12">'[8]Company Groups'!#REF!</definedName>
    <definedName name="company">'[8]Company Groups'!#REF!</definedName>
    <definedName name="Cortez" localSheetId="1">'[4]Alloc factors'!#REF!</definedName>
    <definedName name="Cortez" localSheetId="8">'[4]Alloc factors'!#REF!</definedName>
    <definedName name="Cortez" localSheetId="12">'[4]Alloc factors'!#REF!</definedName>
    <definedName name="Cortez">'[4]Alloc factors'!#REF!</definedName>
    <definedName name="csDesignMode">1</definedName>
    <definedName name="customerinput" localSheetId="2">#REF!</definedName>
    <definedName name="customerinput" localSheetId="8">#REF!</definedName>
    <definedName name="customerinput" localSheetId="12">#REF!</definedName>
    <definedName name="customerinput">#REF!</definedName>
    <definedName name="dataset" localSheetId="2">#REF!</definedName>
    <definedName name="dataset" localSheetId="8">#REF!</definedName>
    <definedName name="dataset" localSheetId="12">#REF!</definedName>
    <definedName name="dataset">#REF!</definedName>
    <definedName name="date" localSheetId="2">#REF!</definedName>
    <definedName name="date" localSheetId="8">#REF!</definedName>
    <definedName name="date" localSheetId="12">#REF!</definedName>
    <definedName name="date">#REF!</definedName>
    <definedName name="DDD" localSheetId="2">#REF!</definedName>
    <definedName name="DDD" localSheetId="8">#REF!</definedName>
    <definedName name="DDD" localSheetId="12">#REF!</definedName>
    <definedName name="DDD">#REF!</definedName>
    <definedName name="DEPRECIATION" localSheetId="1">'[1]Jun 99'!#REF!</definedName>
    <definedName name="DEPRECIATION" localSheetId="8">'[1]Jun 99'!#REF!</definedName>
    <definedName name="DEPRECIATION" localSheetId="12">'[1]Jun 99'!#REF!</definedName>
    <definedName name="DEPRECIATION">'[1]Jun 99'!#REF!</definedName>
    <definedName name="DJInd" localSheetId="2">#REF!</definedName>
    <definedName name="DJInd" localSheetId="8">#REF!</definedName>
    <definedName name="DJInd" localSheetId="12">#REF!</definedName>
    <definedName name="DJInd">#REF!</definedName>
    <definedName name="DJUtil" localSheetId="2">#REF!</definedName>
    <definedName name="DJUtil" localSheetId="8">#REF!</definedName>
    <definedName name="DJUtil" localSheetId="12">#REF!</definedName>
    <definedName name="DJUtil">#REF!</definedName>
    <definedName name="Durango" localSheetId="1">'[4]Alloc factors'!#REF!</definedName>
    <definedName name="Durango" localSheetId="8">'[4]Alloc factors'!#REF!</definedName>
    <definedName name="Durango" localSheetId="12">'[4]Alloc factors'!#REF!</definedName>
    <definedName name="Durango">'[4]Alloc factors'!#REF!</definedName>
    <definedName name="EEE" localSheetId="1">#REF!</definedName>
    <definedName name="EEE" localSheetId="2">#REF!</definedName>
    <definedName name="EEE" localSheetId="8">#REF!</definedName>
    <definedName name="EEE" localSheetId="12">#REF!</definedName>
    <definedName name="EEE">#REF!</definedName>
    <definedName name="EXH1A" localSheetId="2">#REF!</definedName>
    <definedName name="EXH1A" localSheetId="8">#REF!</definedName>
    <definedName name="EXH1A" localSheetId="12">#REF!</definedName>
    <definedName name="EXH1A">#REF!</definedName>
    <definedName name="FFF" localSheetId="1">#REF!</definedName>
    <definedName name="FFF" localSheetId="2">#REF!</definedName>
    <definedName name="FFF" localSheetId="8">#REF!</definedName>
    <definedName name="FFF" localSheetId="12">#REF!</definedName>
    <definedName name="FFF">#REF!</definedName>
    <definedName name="Fremont" localSheetId="1">'[4]Alloc factors'!#REF!</definedName>
    <definedName name="Fremont" localSheetId="8">'[4]Alloc factors'!#REF!</definedName>
    <definedName name="Fremont" localSheetId="12">'[4]Alloc factors'!#REF!</definedName>
    <definedName name="Fremont">'[4]Alloc factors'!#REF!</definedName>
    <definedName name="GGG" localSheetId="1">#REF!</definedName>
    <definedName name="GGG" localSheetId="2">#REF!</definedName>
    <definedName name="GGG" localSheetId="8">#REF!</definedName>
    <definedName name="GGG" localSheetId="12">#REF!</definedName>
    <definedName name="GGG">#REF!</definedName>
    <definedName name="GOEXP" localSheetId="1">'[7]Input '!#REF!</definedName>
    <definedName name="GOEXP" localSheetId="8">'[7]Input '!#REF!</definedName>
    <definedName name="GOEXP" localSheetId="12">'[7]Input '!#REF!</definedName>
    <definedName name="GOEXP">'[7]Input '!#REF!</definedName>
    <definedName name="GOEXP_PROFORMA">'[6]DATA INPUT'!$D$53</definedName>
    <definedName name="GOPLANT" localSheetId="1">'[7]Input '!#REF!</definedName>
    <definedName name="GOPLANT" localSheetId="8">'[7]Input '!#REF!</definedName>
    <definedName name="GOPLANT" localSheetId="12">'[7]Input '!#REF!</definedName>
    <definedName name="GOPLANT">'[7]Input '!#REF!</definedName>
    <definedName name="GOPLANT_PROFORMA">'[6]DATA INPUT'!$D$57</definedName>
    <definedName name="JURISDICTION">'[7]Input '!$C$8</definedName>
    <definedName name="KIRK" localSheetId="2">#REF!</definedName>
    <definedName name="KIRK" localSheetId="8">#REF!</definedName>
    <definedName name="KIRK" localSheetId="12">#REF!</definedName>
    <definedName name="KIRK">#REF!</definedName>
    <definedName name="Kirk_Plant" localSheetId="2">#REF!</definedName>
    <definedName name="Kirk_Plant" localSheetId="8">#REF!</definedName>
    <definedName name="Kirk_Plant" localSheetId="12">#REF!</definedName>
    <definedName name="Kirk_Plant">#REF!</definedName>
    <definedName name="LDCs" localSheetId="2">#REF!</definedName>
    <definedName name="LDCs" localSheetId="8">#REF!</definedName>
    <definedName name="LDCs" localSheetId="12">#REF!</definedName>
    <definedName name="LDCs">#REF!</definedName>
    <definedName name="LTD_Rate">'[7]Input '!$C$23</definedName>
    <definedName name="LTDcostrate" localSheetId="2">#REF!</definedName>
    <definedName name="LTDcostrate" localSheetId="8">#REF!</definedName>
    <definedName name="LTDcostrate" localSheetId="12">#REF!</definedName>
    <definedName name="LTDcostrate">#REF!</definedName>
    <definedName name="Market_Return" localSheetId="2">#REF!</definedName>
    <definedName name="Market_Return" localSheetId="8">#REF!</definedName>
    <definedName name="Market_Return" localSheetId="12">#REF!</definedName>
    <definedName name="Market_Return">#REF!</definedName>
    <definedName name="MS" localSheetId="2">#REF!</definedName>
    <definedName name="MS" localSheetId="8">#REF!</definedName>
    <definedName name="MS" localSheetId="12">#REF!</definedName>
    <definedName name="MS">#REF!</definedName>
    <definedName name="MS_Plant" localSheetId="2">#REF!</definedName>
    <definedName name="MS_Plant" localSheetId="8">#REF!</definedName>
    <definedName name="MS_Plant" localSheetId="12">#REF!</definedName>
    <definedName name="MS_Plant">#REF!</definedName>
    <definedName name="NEadit" localSheetId="2">#REF!</definedName>
    <definedName name="NEadit" localSheetId="8">#REF!</definedName>
    <definedName name="NEadit" localSheetId="12">#REF!</definedName>
    <definedName name="NEadit">#REF!</definedName>
    <definedName name="NEadv" localSheetId="2">#REF!</definedName>
    <definedName name="NEadv" localSheetId="8">#REF!</definedName>
    <definedName name="NEadv" localSheetId="12">#REF!</definedName>
    <definedName name="NEadv">#REF!</definedName>
    <definedName name="NEcash" localSheetId="2">#REF!</definedName>
    <definedName name="NEcash" localSheetId="8">#REF!</definedName>
    <definedName name="NEcash" localSheetId="12">#REF!</definedName>
    <definedName name="NEcash">#REF!</definedName>
    <definedName name="NEcwip" localSheetId="2">#REF!</definedName>
    <definedName name="NEcwip" localSheetId="8">#REF!</definedName>
    <definedName name="NEcwip" localSheetId="12">#REF!</definedName>
    <definedName name="NEcwip">#REF!</definedName>
    <definedName name="NEdep" localSheetId="2">#REF!</definedName>
    <definedName name="NEdep" localSheetId="8">#REF!</definedName>
    <definedName name="NEdep" localSheetId="12">#REF!</definedName>
    <definedName name="NEdep">#REF!</definedName>
    <definedName name="NEmatsup" localSheetId="2">#REF!</definedName>
    <definedName name="NEmatsup" localSheetId="8">#REF!</definedName>
    <definedName name="NEmatsup" localSheetId="12">#REF!</definedName>
    <definedName name="NEmatsup">#REF!</definedName>
    <definedName name="NEplant" localSheetId="2">#REF!</definedName>
    <definedName name="NEplant" localSheetId="8">#REF!</definedName>
    <definedName name="NEplant" localSheetId="12">#REF!</definedName>
    <definedName name="NEplant">#REF!</definedName>
    <definedName name="NEpp" localSheetId="2">#REF!</definedName>
    <definedName name="NEpp" localSheetId="8">#REF!</definedName>
    <definedName name="NEpp" localSheetId="12">#REF!</definedName>
    <definedName name="NEpp">#REF!</definedName>
    <definedName name="NEstorg" localSheetId="2">#REF!</definedName>
    <definedName name="NEstorg" localSheetId="8">#REF!</definedName>
    <definedName name="NEstorg" localSheetId="12">#REF!</definedName>
    <definedName name="NEstorg">#REF!</definedName>
    <definedName name="NW_Only" localSheetId="1">'[4]Alloc factors'!#REF!</definedName>
    <definedName name="NW_Only" localSheetId="8">'[4]Alloc factors'!#REF!</definedName>
    <definedName name="NW_Only" localSheetId="12">'[4]Alloc factors'!#REF!</definedName>
    <definedName name="NW_Only">'[4]Alloc factors'!#REF!</definedName>
    <definedName name="NWadit" localSheetId="2">#REF!</definedName>
    <definedName name="NWadit" localSheetId="8">#REF!</definedName>
    <definedName name="NWadit" localSheetId="12">#REF!</definedName>
    <definedName name="NWadit">#REF!</definedName>
    <definedName name="NWadv" localSheetId="2">#REF!</definedName>
    <definedName name="NWadv" localSheetId="8">#REF!</definedName>
    <definedName name="NWadv" localSheetId="12">#REF!</definedName>
    <definedName name="NWadv">#REF!</definedName>
    <definedName name="NWcash" localSheetId="2">#REF!</definedName>
    <definedName name="NWcash" localSheetId="8">#REF!</definedName>
    <definedName name="NWcash" localSheetId="12">#REF!</definedName>
    <definedName name="NWcash">#REF!</definedName>
    <definedName name="NWcwip" localSheetId="2">#REF!</definedName>
    <definedName name="NWcwip" localSheetId="8">#REF!</definedName>
    <definedName name="NWcwip" localSheetId="12">#REF!</definedName>
    <definedName name="NWcwip">#REF!</definedName>
    <definedName name="NWdep" localSheetId="2">#REF!</definedName>
    <definedName name="NWdep" localSheetId="8">#REF!</definedName>
    <definedName name="NWdep" localSheetId="12">#REF!</definedName>
    <definedName name="NWdep">#REF!</definedName>
    <definedName name="NWmatsup" localSheetId="2">#REF!</definedName>
    <definedName name="NWmatsup" localSheetId="8">#REF!</definedName>
    <definedName name="NWmatsup" localSheetId="12">#REF!</definedName>
    <definedName name="NWmatsup">#REF!</definedName>
    <definedName name="NWplant" localSheetId="2">#REF!</definedName>
    <definedName name="NWplant" localSheetId="8">#REF!</definedName>
    <definedName name="NWplant" localSheetId="12">#REF!</definedName>
    <definedName name="NWplant">#REF!</definedName>
    <definedName name="NWpp" localSheetId="2">#REF!</definedName>
    <definedName name="NWpp" localSheetId="8">#REF!</definedName>
    <definedName name="NWpp" localSheetId="12">#REF!</definedName>
    <definedName name="NWpp">#REF!</definedName>
    <definedName name="NWstorg" localSheetId="2">#REF!</definedName>
    <definedName name="NWstorg" localSheetId="8">#REF!</definedName>
    <definedName name="NWstorg" localSheetId="12">#REF!</definedName>
    <definedName name="NWstorg">#REF!</definedName>
    <definedName name="PAGE1">#N/A</definedName>
    <definedName name="PAGE5" localSheetId="2">#REF!</definedName>
    <definedName name="PAGE5" localSheetId="8">#REF!</definedName>
    <definedName name="PAGE5" localSheetId="12">#REF!</definedName>
    <definedName name="PAGE5">#REF!</definedName>
    <definedName name="PAGE6" localSheetId="2">#REF!</definedName>
    <definedName name="PAGE6" localSheetId="8">#REF!</definedName>
    <definedName name="PAGE6" localSheetId="12">#REF!</definedName>
    <definedName name="PAGE6">#REF!</definedName>
    <definedName name="PAGE7" localSheetId="2">#REF!</definedName>
    <definedName name="PAGE7" localSheetId="8">#REF!</definedName>
    <definedName name="PAGE7" localSheetId="12">#REF!</definedName>
    <definedName name="PAGE7">#REF!</definedName>
    <definedName name="PAGE8" localSheetId="2">#REF!</definedName>
    <definedName name="PAGE8" localSheetId="8">#REF!</definedName>
    <definedName name="PAGE8" localSheetId="12">#REF!</definedName>
    <definedName name="PAGE8">#REF!</definedName>
    <definedName name="Parent_Company" localSheetId="2">'[10]Company Groups'!$B$3</definedName>
    <definedName name="Parent_Company">'[11]Company Groups'!$B$3</definedName>
    <definedName name="PPP" localSheetId="15">'DCP-11'!$A$1:$G$49</definedName>
    <definedName name="PPP" localSheetId="1">#REF!</definedName>
    <definedName name="PPP" localSheetId="2">#REF!</definedName>
    <definedName name="PPP" localSheetId="8">#REF!</definedName>
    <definedName name="PPP" localSheetId="12">#REF!</definedName>
    <definedName name="PPP">#REF!</definedName>
    <definedName name="_xlnm.Print_Area" localSheetId="13">'DCP-10, p 1'!$A$1:$Q$107</definedName>
    <definedName name="_xlnm.Print_Area" localSheetId="14">'DCP-10, p 2'!$A$1:$N$106</definedName>
    <definedName name="_xlnm.Print_Area" localSheetId="1">'DCP-4'!$A$2:$E$39</definedName>
    <definedName name="_xlnm.Print_Area" localSheetId="2">'DCP-5'!$A$1:$G$29</definedName>
    <definedName name="_xlnm.Print_Area" localSheetId="5">'DCP-7, p 2'!$A$1:$L$92</definedName>
    <definedName name="_xlnm.Print_Area" localSheetId="6">'DCP-7, p 3'!$A$1:$K$94</definedName>
    <definedName name="_xlnm.Print_Area" localSheetId="8">#REF!</definedName>
    <definedName name="_xlnm.Print_Area" localSheetId="12">#REF!</definedName>
    <definedName name="_xlnm.Print_Area">#REF!</definedName>
    <definedName name="Print_Area_MI" localSheetId="1">'[1]Jun 99'!#REF!</definedName>
    <definedName name="Print_Area_MI" localSheetId="8">'[1]Jun 99'!#REF!</definedName>
    <definedName name="Print_Area_MI" localSheetId="12">'[1]Jun 99'!#REF!</definedName>
    <definedName name="Print_Area_MI">'[1]Jun 99'!#REF!</definedName>
    <definedName name="_xlnm.Print_Titles">#N/A</definedName>
    <definedName name="PROPERTY" localSheetId="1">'[1]Jun 99'!#REF!</definedName>
    <definedName name="PROPERTY" localSheetId="8">'[1]Jun 99'!#REF!</definedName>
    <definedName name="PROPERTY" localSheetId="12">'[1]Jun 99'!#REF!</definedName>
    <definedName name="PROPERTY">'[1]Jun 99'!#REF!</definedName>
    <definedName name="risk">#REF!</definedName>
    <definedName name="Risk_Free_Rate" localSheetId="2">#REF!</definedName>
    <definedName name="Risk_Free_Rate" localSheetId="8">#REF!</definedName>
    <definedName name="Risk_Free_Rate" localSheetId="12">#REF!</definedName>
    <definedName name="Risk_Free_Rate">#REF!</definedName>
    <definedName name="ROEXP" localSheetId="1">'[7]Input '!#REF!</definedName>
    <definedName name="ROEXP" localSheetId="8">'[7]Input '!#REF!</definedName>
    <definedName name="ROEXP" localSheetId="12">'[7]Input '!#REF!</definedName>
    <definedName name="ROEXP">'[7]Input '!#REF!</definedName>
    <definedName name="ROPLANT" localSheetId="1">'[7]Input '!#REF!</definedName>
    <definedName name="ROPLANT" localSheetId="8">'[7]Input '!#REF!</definedName>
    <definedName name="ROPLANT" localSheetId="12">'[7]Input '!#REF!</definedName>
    <definedName name="ROPLANT">'[7]Input '!#REF!</definedName>
    <definedName name="ROR_Rate">'[7]Input '!$C$25</definedName>
    <definedName name="RRR" localSheetId="1">#REF!</definedName>
    <definedName name="RRR">'DCP-12, P 2'!$A$2:$G$36</definedName>
    <definedName name="S">#REF!</definedName>
    <definedName name="sch">[12]WP_H9!$A$1:$Q$46</definedName>
    <definedName name="SCH_B1">[13]SCH_B1!$A$1:$G$30</definedName>
    <definedName name="SCH_B3">[13]SCH_B3!$A$1:$G$42</definedName>
    <definedName name="SCH_C2">[13]SCH_C2!$A$1:$G$42</definedName>
    <definedName name="SCH_D2">[13]SCH_D2!$A$1:$G$42</definedName>
    <definedName name="SCH_H2">[13]SCH_H2!$A$1:$G$42</definedName>
    <definedName name="SE_Only" localSheetId="1">'[4]Alloc factors'!#REF!</definedName>
    <definedName name="SE_Only" localSheetId="8">'[4]Alloc factors'!#REF!</definedName>
    <definedName name="SE_Only" localSheetId="12">'[4]Alloc factors'!#REF!</definedName>
    <definedName name="SE_Only">'[4]Alloc factors'!#REF!</definedName>
    <definedName name="SEadit" localSheetId="2">#REF!</definedName>
    <definedName name="SEadit" localSheetId="8">#REF!</definedName>
    <definedName name="SEadit" localSheetId="12">#REF!</definedName>
    <definedName name="SEadit">#REF!</definedName>
    <definedName name="SEadv" localSheetId="2">#REF!</definedName>
    <definedName name="SEadv" localSheetId="8">#REF!</definedName>
    <definedName name="SEadv" localSheetId="12">#REF!</definedName>
    <definedName name="SEadv">#REF!</definedName>
    <definedName name="SEcash" localSheetId="2">#REF!</definedName>
    <definedName name="SEcash" localSheetId="8">#REF!</definedName>
    <definedName name="SEcash" localSheetId="12">#REF!</definedName>
    <definedName name="SEcash">#REF!</definedName>
    <definedName name="SEcwip" localSheetId="2">#REF!</definedName>
    <definedName name="SEcwip" localSheetId="8">#REF!</definedName>
    <definedName name="SEcwip" localSheetId="12">#REF!</definedName>
    <definedName name="SEcwip">#REF!</definedName>
    <definedName name="SEdep" localSheetId="2">#REF!</definedName>
    <definedName name="SEdep" localSheetId="8">#REF!</definedName>
    <definedName name="SEdep" localSheetId="12">#REF!</definedName>
    <definedName name="SEdep">#REF!</definedName>
    <definedName name="SEmatsup" localSheetId="2">#REF!</definedName>
    <definedName name="SEmatsup" localSheetId="8">#REF!</definedName>
    <definedName name="SEmatsup" localSheetId="12">#REF!</definedName>
    <definedName name="SEmatsup">#REF!</definedName>
    <definedName name="SEMO" localSheetId="2">#REF!</definedName>
    <definedName name="SEMO" localSheetId="8">#REF!</definedName>
    <definedName name="SEMO" localSheetId="12">#REF!</definedName>
    <definedName name="SEMO">#REF!</definedName>
    <definedName name="SEMO_Plant" localSheetId="2">#REF!</definedName>
    <definedName name="SEMO_Plant" localSheetId="8">#REF!</definedName>
    <definedName name="SEMO_Plant" localSheetId="12">#REF!</definedName>
    <definedName name="SEMO_Plant">#REF!</definedName>
    <definedName name="SEplant" localSheetId="2">#REF!</definedName>
    <definedName name="SEplant" localSheetId="8">#REF!</definedName>
    <definedName name="SEplant" localSheetId="12">#REF!</definedName>
    <definedName name="SEplant">#REF!</definedName>
    <definedName name="SEpp" localSheetId="2">#REF!</definedName>
    <definedName name="SEpp" localSheetId="8">#REF!</definedName>
    <definedName name="SEpp" localSheetId="12">#REF!</definedName>
    <definedName name="SEpp">#REF!</definedName>
    <definedName name="SEstorg" localSheetId="2">#REF!</definedName>
    <definedName name="SEstorg" localSheetId="8">#REF!</definedName>
    <definedName name="SEstorg" localSheetId="12">#REF!</definedName>
    <definedName name="SEstorg">#REF!</definedName>
    <definedName name="sp" localSheetId="2">#REF!</definedName>
    <definedName name="sp" localSheetId="8">#REF!</definedName>
    <definedName name="sp" localSheetId="12">#REF!</definedName>
    <definedName name="sp">#REF!</definedName>
    <definedName name="SSExp" localSheetId="1">'[7]Input '!#REF!</definedName>
    <definedName name="SSExp" localSheetId="8">'[7]Input '!#REF!</definedName>
    <definedName name="SSExp" localSheetId="12">'[7]Input '!#REF!</definedName>
    <definedName name="SSExp">'[7]Input '!#REF!</definedName>
    <definedName name="SSPlant" localSheetId="1">'[7]Input '!#REF!</definedName>
    <definedName name="SSPlant" localSheetId="8">'[7]Input '!#REF!</definedName>
    <definedName name="SSPlant" localSheetId="12">'[7]Input '!#REF!</definedName>
    <definedName name="SSPlant">'[7]Input '!#REF!</definedName>
    <definedName name="SSS" localSheetId="1">#REF!</definedName>
    <definedName name="SSS" localSheetId="2">#REF!</definedName>
    <definedName name="SSS" localSheetId="8">#REF!</definedName>
    <definedName name="SSS" localSheetId="12">#REF!</definedName>
    <definedName name="SSS">#REF!</definedName>
    <definedName name="STD_Rate">'[7]Input '!$C$24</definedName>
    <definedName name="Sttax" localSheetId="2">#REF!</definedName>
    <definedName name="Sttax" localSheetId="8">#REF!</definedName>
    <definedName name="Sttax" localSheetId="12">#REF!</definedName>
    <definedName name="Sttax">#REF!</definedName>
    <definedName name="Study_Company" localSheetId="2">#REF!</definedName>
    <definedName name="Study_Company" localSheetId="8">#REF!</definedName>
    <definedName name="Study_Company" localSheetId="12">#REF!</definedName>
    <definedName name="Study_Company">#REF!</definedName>
    <definedName name="SWadit" localSheetId="2">#REF!</definedName>
    <definedName name="SWadit" localSheetId="8">#REF!</definedName>
    <definedName name="SWadit" localSheetId="12">#REF!</definedName>
    <definedName name="SWadit">#REF!</definedName>
    <definedName name="SWadv" localSheetId="2">#REF!</definedName>
    <definedName name="SWadv" localSheetId="8">#REF!</definedName>
    <definedName name="SWadv" localSheetId="12">#REF!</definedName>
    <definedName name="SWadv">#REF!</definedName>
    <definedName name="SWcash" localSheetId="2">#REF!</definedName>
    <definedName name="SWcash" localSheetId="8">#REF!</definedName>
    <definedName name="SWcash" localSheetId="12">#REF!</definedName>
    <definedName name="SWcash">#REF!</definedName>
    <definedName name="SWcwip" localSheetId="2">#REF!</definedName>
    <definedName name="SWcwip" localSheetId="8">#REF!</definedName>
    <definedName name="SWcwip" localSheetId="12">#REF!</definedName>
    <definedName name="SWcwip">#REF!</definedName>
    <definedName name="SWdep" localSheetId="2">#REF!</definedName>
    <definedName name="SWdep" localSheetId="8">#REF!</definedName>
    <definedName name="SWdep" localSheetId="12">#REF!</definedName>
    <definedName name="SWdep">#REF!</definedName>
    <definedName name="SWmatsup" localSheetId="2">#REF!</definedName>
    <definedName name="SWmatsup" localSheetId="8">#REF!</definedName>
    <definedName name="SWmatsup" localSheetId="12">#REF!</definedName>
    <definedName name="SWmatsup">#REF!</definedName>
    <definedName name="SWplant" localSheetId="2">#REF!</definedName>
    <definedName name="SWplant" localSheetId="8">#REF!</definedName>
    <definedName name="SWplant" localSheetId="12">#REF!</definedName>
    <definedName name="SWplant">#REF!</definedName>
    <definedName name="swPLANT1">#REF!</definedName>
    <definedName name="SWpp" localSheetId="2">#REF!</definedName>
    <definedName name="SWpp" localSheetId="8">#REF!</definedName>
    <definedName name="SWpp" localSheetId="12">#REF!</definedName>
    <definedName name="SWpp">#REF!</definedName>
    <definedName name="SWstorg" localSheetId="2">#REF!</definedName>
    <definedName name="SWstorg" localSheetId="8">#REF!</definedName>
    <definedName name="SWstorg" localSheetId="12">#REF!</definedName>
    <definedName name="SWstorg">#REF!</definedName>
    <definedName name="TESTPERIOD">'[7]Input '!$C$10</definedName>
    <definedName name="TestPeriodDate">[14]Inputs!$D$20</definedName>
    <definedName name="TESTYEAR">'[6]DATA INPUT'!$C$9</definedName>
    <definedName name="TOTadit" localSheetId="2">#REF!</definedName>
    <definedName name="TOTadit" localSheetId="8">#REF!</definedName>
    <definedName name="TOTadit" localSheetId="12">#REF!</definedName>
    <definedName name="TOTadit">#REF!</definedName>
    <definedName name="TOTadv" localSheetId="2">#REF!</definedName>
    <definedName name="TOTadv" localSheetId="8">#REF!</definedName>
    <definedName name="TOTadv" localSheetId="12">#REF!</definedName>
    <definedName name="TOTadv">#REF!</definedName>
    <definedName name="TOTcash" localSheetId="2">#REF!</definedName>
    <definedName name="TOTcash" localSheetId="8">#REF!</definedName>
    <definedName name="TOTcash" localSheetId="12">#REF!</definedName>
    <definedName name="TOTcash">#REF!</definedName>
    <definedName name="TOTcwip" localSheetId="2">#REF!</definedName>
    <definedName name="TOTcwip" localSheetId="8">#REF!</definedName>
    <definedName name="TOTcwip" localSheetId="12">#REF!</definedName>
    <definedName name="TOTcwip">#REF!</definedName>
    <definedName name="TOTdep" localSheetId="2">#REF!</definedName>
    <definedName name="TOTdep" localSheetId="8">#REF!</definedName>
    <definedName name="TOTdep" localSheetId="12">#REF!</definedName>
    <definedName name="TOTdep">#REF!</definedName>
    <definedName name="TOTmatsup" localSheetId="2">#REF!</definedName>
    <definedName name="TOTmatsup" localSheetId="8">#REF!</definedName>
    <definedName name="TOTmatsup" localSheetId="12">#REF!</definedName>
    <definedName name="TOTmatsup">#REF!</definedName>
    <definedName name="TOTplant" localSheetId="2">#REF!</definedName>
    <definedName name="TOTplant" localSheetId="8">#REF!</definedName>
    <definedName name="TOTplant" localSheetId="12">#REF!</definedName>
    <definedName name="TOTplant">#REF!</definedName>
    <definedName name="TOTpp" localSheetId="2">#REF!</definedName>
    <definedName name="TOTpp" localSheetId="8">#REF!</definedName>
    <definedName name="TOTpp" localSheetId="12">#REF!</definedName>
    <definedName name="TOTpp">#REF!</definedName>
    <definedName name="TOTstorg" localSheetId="2">#REF!</definedName>
    <definedName name="TOTstorg" localSheetId="8">#REF!</definedName>
    <definedName name="TOTstorg" localSheetId="12">#REF!</definedName>
    <definedName name="TOTstorg">#REF!</definedName>
    <definedName name="Trans" localSheetId="2">#REF!</definedName>
    <definedName name="Trans" localSheetId="8">#REF!</definedName>
    <definedName name="Trans" localSheetId="12">#REF!</definedName>
    <definedName name="Trans">#REF!</definedName>
    <definedName name="valueline" localSheetId="2">#REF!</definedName>
    <definedName name="valueline" localSheetId="8">#REF!</definedName>
    <definedName name="valueline" localSheetId="12">#REF!</definedName>
    <definedName name="valueline">#REF!</definedName>
    <definedName name="WP_2_3" localSheetId="2">#REF!</definedName>
    <definedName name="WP_2_3" localSheetId="8">#REF!</definedName>
    <definedName name="WP_2_3" localSheetId="12">#REF!</definedName>
    <definedName name="WP_2_3">#REF!</definedName>
    <definedName name="WP_3_1" localSheetId="2">#REF!</definedName>
    <definedName name="WP_3_1" localSheetId="8">#REF!</definedName>
    <definedName name="WP_3_1" localSheetId="12">#REF!</definedName>
    <definedName name="WP_3_1">#REF!</definedName>
    <definedName name="WP_6_1" localSheetId="2">#REF!</definedName>
    <definedName name="WP_6_1" localSheetId="8">#REF!</definedName>
    <definedName name="WP_6_1" localSheetId="12">#REF!</definedName>
    <definedName name="WP_6_1">#REF!</definedName>
    <definedName name="WP_6_1_1" localSheetId="2">#REF!</definedName>
    <definedName name="WP_6_1_1" localSheetId="8">#REF!</definedName>
    <definedName name="WP_6_1_1" localSheetId="12">#REF!</definedName>
    <definedName name="WP_6_1_1">#REF!</definedName>
    <definedName name="WP_6_2" localSheetId="2">#REF!</definedName>
    <definedName name="WP_6_2" localSheetId="8">#REF!</definedName>
    <definedName name="WP_6_2" localSheetId="12">#REF!</definedName>
    <definedName name="WP_6_2">#REF!</definedName>
    <definedName name="WP_6_2_1" localSheetId="2">#REF!</definedName>
    <definedName name="WP_6_2_1" localSheetId="8">#REF!</definedName>
    <definedName name="WP_6_2_1" localSheetId="12">#REF!</definedName>
    <definedName name="WP_6_2_1">#REF!</definedName>
    <definedName name="WP_6_3" localSheetId="2">#REF!</definedName>
    <definedName name="WP_6_3" localSheetId="8">#REF!</definedName>
    <definedName name="WP_6_3" localSheetId="12">#REF!</definedName>
    <definedName name="WP_6_3">#REF!</definedName>
    <definedName name="WP_6_3_1" localSheetId="2">#REF!</definedName>
    <definedName name="WP_6_3_1" localSheetId="8">#REF!</definedName>
    <definedName name="WP_6_3_1" localSheetId="12">#REF!</definedName>
    <definedName name="WP_6_3_1">#REF!</definedName>
    <definedName name="WP_7_3" localSheetId="2">#REF!</definedName>
    <definedName name="WP_7_3" localSheetId="8">#REF!</definedName>
    <definedName name="WP_7_3" localSheetId="12">#REF!</definedName>
    <definedName name="WP_7_3">#REF!</definedName>
    <definedName name="WP_7_6" localSheetId="2">#REF!</definedName>
    <definedName name="WP_7_6" localSheetId="8">#REF!</definedName>
    <definedName name="WP_7_6" localSheetId="12">#REF!</definedName>
    <definedName name="WP_7_6">#REF!</definedName>
    <definedName name="WP_9_1" localSheetId="2">#REF!</definedName>
    <definedName name="WP_9_1" localSheetId="8">#REF!</definedName>
    <definedName name="WP_9_1" localSheetId="12">#REF!</definedName>
    <definedName name="WP_9_1">#REF!</definedName>
    <definedName name="WP_B9a">[15]WP_B9!$A$30:$U$49</definedName>
    <definedName name="WP_B9b" localSheetId="1">[15]WP_B9!#REF!</definedName>
    <definedName name="WP_B9b" localSheetId="8">[15]WP_B9!#REF!</definedName>
    <definedName name="WP_B9b" localSheetId="12">[15]WP_B9!#REF!</definedName>
    <definedName name="WP_B9b">[15]WP_B9!#REF!</definedName>
    <definedName name="WP_G6">[15]WP_B5!$A$13:$J$349</definedName>
    <definedName name="wrn.MFR." localSheetId="1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SUP." localSheetId="1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Yields">#REF!</definedName>
  </definedNames>
  <calcPr calcId="152511"/>
</workbook>
</file>

<file path=xl/calcChain.xml><?xml version="1.0" encoding="utf-8"?>
<calcChain xmlns="http://schemas.openxmlformats.org/spreadsheetml/2006/main">
  <c r="A106" i="20" l="1"/>
  <c r="N95" i="20" l="1"/>
  <c r="M95" i="20"/>
  <c r="N94" i="20"/>
  <c r="M94" i="20"/>
  <c r="N91" i="20"/>
  <c r="M91" i="20"/>
  <c r="N90" i="20"/>
  <c r="M90" i="20"/>
  <c r="N87" i="20"/>
  <c r="M87" i="20"/>
  <c r="N86" i="20"/>
  <c r="M86" i="20"/>
  <c r="N83" i="20"/>
  <c r="M83" i="20"/>
  <c r="N81" i="20"/>
  <c r="M81" i="20"/>
  <c r="N79" i="20"/>
  <c r="M79" i="20"/>
  <c r="N76" i="20"/>
  <c r="M76" i="20"/>
  <c r="N62" i="20"/>
  <c r="M62" i="20"/>
  <c r="N61" i="20"/>
  <c r="M61" i="20"/>
  <c r="N56" i="20"/>
  <c r="M56" i="20"/>
  <c r="N55" i="20"/>
  <c r="M55" i="20"/>
  <c r="N53" i="20"/>
  <c r="M53" i="20"/>
  <c r="N52" i="20"/>
  <c r="M52" i="20"/>
  <c r="N50" i="20"/>
  <c r="M50" i="20"/>
  <c r="N49" i="20"/>
  <c r="M49" i="20"/>
  <c r="N48" i="20"/>
  <c r="M48" i="20"/>
  <c r="N47" i="20"/>
  <c r="M47" i="20"/>
  <c r="N46" i="20"/>
  <c r="M46" i="20"/>
  <c r="N43" i="20"/>
  <c r="M43" i="20"/>
  <c r="N42" i="20"/>
  <c r="M42" i="20"/>
  <c r="N30" i="20"/>
  <c r="M30" i="20"/>
  <c r="N29" i="20"/>
  <c r="M29" i="20"/>
  <c r="N28" i="20"/>
  <c r="M28" i="20"/>
  <c r="N27" i="20"/>
  <c r="M27" i="20"/>
  <c r="N26" i="20"/>
  <c r="M26" i="20"/>
  <c r="N25" i="20"/>
  <c r="M25" i="20"/>
  <c r="N24" i="20"/>
  <c r="M24" i="20"/>
  <c r="N23" i="20"/>
  <c r="M23" i="20"/>
  <c r="N22" i="20"/>
  <c r="M22" i="20"/>
  <c r="N21" i="20"/>
  <c r="M21" i="20"/>
  <c r="N20" i="20"/>
  <c r="M20" i="20"/>
  <c r="N19" i="20"/>
  <c r="M19" i="20"/>
  <c r="N18" i="20"/>
  <c r="M18" i="20"/>
  <c r="N95" i="19"/>
  <c r="M95" i="19"/>
  <c r="N94" i="19"/>
  <c r="M94" i="19"/>
  <c r="N91" i="19"/>
  <c r="M91" i="19"/>
  <c r="N90" i="19"/>
  <c r="M90" i="19"/>
  <c r="N87" i="19"/>
  <c r="M87" i="19"/>
  <c r="N86" i="19"/>
  <c r="M86" i="19"/>
  <c r="N83" i="19"/>
  <c r="M83" i="19"/>
  <c r="N81" i="19"/>
  <c r="M81" i="19"/>
  <c r="N79" i="19"/>
  <c r="M79" i="19"/>
  <c r="N76" i="19"/>
  <c r="M76" i="19"/>
  <c r="N62" i="19"/>
  <c r="M62" i="19"/>
  <c r="N61" i="19"/>
  <c r="M61" i="19"/>
  <c r="N56" i="19"/>
  <c r="M56" i="19"/>
  <c r="N55" i="19"/>
  <c r="M55" i="19"/>
  <c r="N53" i="19"/>
  <c r="M53" i="19"/>
  <c r="N52" i="19"/>
  <c r="M52" i="19"/>
  <c r="N50" i="19"/>
  <c r="M50" i="19"/>
  <c r="N49" i="19"/>
  <c r="M49" i="19"/>
  <c r="N48" i="19"/>
  <c r="M48" i="19"/>
  <c r="N47" i="19"/>
  <c r="M47" i="19"/>
  <c r="N46" i="19"/>
  <c r="M46" i="19"/>
  <c r="N43" i="19"/>
  <c r="M43" i="19"/>
  <c r="N42" i="19"/>
  <c r="M42" i="19"/>
  <c r="N41" i="19"/>
  <c r="Q36" i="19"/>
  <c r="P36" i="19"/>
  <c r="O36" i="19"/>
  <c r="Q33" i="19"/>
  <c r="P33" i="19"/>
  <c r="O33" i="19"/>
  <c r="N30" i="19"/>
  <c r="M30" i="19"/>
  <c r="N29" i="19"/>
  <c r="M29" i="19"/>
  <c r="N28" i="19"/>
  <c r="M28" i="19"/>
  <c r="N27" i="19"/>
  <c r="M27" i="19"/>
  <c r="N26" i="19"/>
  <c r="M26" i="19"/>
  <c r="N25" i="19"/>
  <c r="M25" i="19"/>
  <c r="N24" i="19"/>
  <c r="M24" i="19"/>
  <c r="N23" i="19"/>
  <c r="M23" i="19"/>
  <c r="N22" i="19"/>
  <c r="M22" i="19"/>
  <c r="N21" i="19"/>
  <c r="M21" i="19"/>
  <c r="N20" i="19"/>
  <c r="M20" i="19"/>
  <c r="N19" i="19"/>
  <c r="M19" i="19"/>
  <c r="N18" i="19"/>
  <c r="N33" i="19" s="1"/>
  <c r="M18" i="19"/>
  <c r="M33" i="19" s="1"/>
  <c r="L36" i="19"/>
  <c r="L33" i="19"/>
  <c r="B36" i="19"/>
  <c r="B33" i="19"/>
  <c r="H51" i="80"/>
  <c r="H48" i="80"/>
  <c r="H79" i="16"/>
  <c r="H76" i="16"/>
  <c r="H41" i="16"/>
  <c r="H38" i="16"/>
  <c r="K44" i="14"/>
  <c r="F44" i="14"/>
  <c r="L44" i="13"/>
  <c r="H44" i="13"/>
  <c r="G44" i="12"/>
  <c r="D44" i="12"/>
  <c r="I44" i="12" l="1"/>
  <c r="C22" i="76"/>
  <c r="C21" i="76"/>
  <c r="C18" i="76"/>
  <c r="C17" i="76"/>
  <c r="L59" i="20"/>
  <c r="K59" i="20"/>
  <c r="J59" i="20"/>
  <c r="I59" i="20"/>
  <c r="H59" i="20"/>
  <c r="G59" i="20"/>
  <c r="F59" i="20"/>
  <c r="E59" i="20"/>
  <c r="D59" i="20"/>
  <c r="C59" i="20"/>
  <c r="B59" i="20"/>
  <c r="M59" i="20" s="1"/>
  <c r="L45" i="20"/>
  <c r="K45" i="20"/>
  <c r="J45" i="20"/>
  <c r="I45" i="20"/>
  <c r="N45" i="20" s="1"/>
  <c r="H45" i="20"/>
  <c r="G45" i="20"/>
  <c r="F45" i="20"/>
  <c r="E45" i="20"/>
  <c r="D45" i="20"/>
  <c r="C45" i="20"/>
  <c r="B45" i="20"/>
  <c r="Q59" i="19"/>
  <c r="P59" i="19"/>
  <c r="O59" i="19"/>
  <c r="L59" i="19"/>
  <c r="K59" i="19"/>
  <c r="J59" i="19"/>
  <c r="I59" i="19"/>
  <c r="N59" i="19" s="1"/>
  <c r="H59" i="19"/>
  <c r="G59" i="19"/>
  <c r="F59" i="19"/>
  <c r="E59" i="19"/>
  <c r="D59" i="19"/>
  <c r="C59" i="19"/>
  <c r="B59" i="19"/>
  <c r="Q45" i="19"/>
  <c r="P45" i="19"/>
  <c r="O45" i="19"/>
  <c r="L45" i="19"/>
  <c r="K45" i="19"/>
  <c r="J45" i="19"/>
  <c r="I45" i="19"/>
  <c r="N45" i="19" s="1"/>
  <c r="H45" i="19"/>
  <c r="G45" i="19"/>
  <c r="F45" i="19"/>
  <c r="E45" i="19"/>
  <c r="D45" i="19"/>
  <c r="C45" i="19"/>
  <c r="B45" i="19"/>
  <c r="E31" i="39"/>
  <c r="E30" i="39"/>
  <c r="E29" i="39"/>
  <c r="E28" i="39"/>
  <c r="E27" i="39"/>
  <c r="E26" i="39"/>
  <c r="E25" i="39"/>
  <c r="E24" i="39"/>
  <c r="E23" i="39"/>
  <c r="E22" i="39"/>
  <c r="E21" i="39"/>
  <c r="E20" i="39"/>
  <c r="K53" i="23"/>
  <c r="J53" i="23"/>
  <c r="H53" i="23"/>
  <c r="G53" i="23"/>
  <c r="E53" i="23"/>
  <c r="C53" i="23"/>
  <c r="K39" i="23"/>
  <c r="J39" i="23"/>
  <c r="H39" i="23"/>
  <c r="G39" i="23"/>
  <c r="E39" i="23"/>
  <c r="C39" i="23"/>
  <c r="M45" i="19" l="1"/>
  <c r="M59" i="19"/>
  <c r="M45" i="20"/>
  <c r="N59" i="20"/>
  <c r="M33" i="20"/>
  <c r="J53" i="14"/>
  <c r="I53" i="14"/>
  <c r="H53" i="14"/>
  <c r="E53" i="14"/>
  <c r="D53" i="14"/>
  <c r="C53" i="14"/>
  <c r="J39" i="14"/>
  <c r="I39" i="14"/>
  <c r="H39" i="14"/>
  <c r="E39" i="14"/>
  <c r="D39" i="14"/>
  <c r="C39" i="14"/>
  <c r="K29" i="14"/>
  <c r="K28" i="14"/>
  <c r="G34" i="16" s="1"/>
  <c r="K27" i="14"/>
  <c r="K26" i="14"/>
  <c r="K25" i="14"/>
  <c r="K24" i="14"/>
  <c r="K23" i="14"/>
  <c r="K22" i="14"/>
  <c r="K21" i="14"/>
  <c r="G27" i="16" s="1"/>
  <c r="K20" i="14"/>
  <c r="K19" i="14"/>
  <c r="K18" i="14"/>
  <c r="F29" i="14"/>
  <c r="F28" i="14"/>
  <c r="F34" i="16" s="1"/>
  <c r="F27" i="14"/>
  <c r="F26" i="14"/>
  <c r="F25" i="14"/>
  <c r="F24" i="14"/>
  <c r="F23" i="14"/>
  <c r="F22" i="14"/>
  <c r="F21" i="14"/>
  <c r="F20" i="14"/>
  <c r="F26" i="16" s="1"/>
  <c r="F19" i="14"/>
  <c r="F18" i="14"/>
  <c r="G53" i="13"/>
  <c r="F53" i="13"/>
  <c r="E53" i="13"/>
  <c r="D53" i="13"/>
  <c r="C53" i="13"/>
  <c r="K39" i="13"/>
  <c r="J39" i="13"/>
  <c r="I39" i="13"/>
  <c r="G39" i="13"/>
  <c r="F39" i="13"/>
  <c r="E39" i="13"/>
  <c r="D39" i="13"/>
  <c r="C39" i="13"/>
  <c r="L29" i="13"/>
  <c r="L28" i="13"/>
  <c r="L27" i="13"/>
  <c r="L26" i="13"/>
  <c r="L25" i="13"/>
  <c r="L24" i="13"/>
  <c r="E30" i="16" s="1"/>
  <c r="L23" i="13"/>
  <c r="L22" i="13"/>
  <c r="L21" i="13"/>
  <c r="L20" i="13"/>
  <c r="E26" i="16" s="1"/>
  <c r="L19" i="13"/>
  <c r="L18" i="13"/>
  <c r="H29" i="13"/>
  <c r="H28" i="13"/>
  <c r="D34" i="16" s="1"/>
  <c r="H27" i="13"/>
  <c r="H26" i="13"/>
  <c r="H25" i="13"/>
  <c r="H23" i="13"/>
  <c r="H22" i="13"/>
  <c r="H21" i="13"/>
  <c r="D27" i="16" s="1"/>
  <c r="H20" i="13"/>
  <c r="D26" i="16" s="1"/>
  <c r="H19" i="13"/>
  <c r="H18" i="13"/>
  <c r="F53" i="12"/>
  <c r="E53" i="12"/>
  <c r="C53" i="12"/>
  <c r="F39" i="12"/>
  <c r="E39" i="12"/>
  <c r="C39" i="12"/>
  <c r="G29" i="12"/>
  <c r="G28" i="12"/>
  <c r="G27" i="12"/>
  <c r="G26" i="12"/>
  <c r="G25" i="12"/>
  <c r="G24" i="12"/>
  <c r="G23" i="12"/>
  <c r="G22" i="12"/>
  <c r="G21" i="12"/>
  <c r="G20" i="12"/>
  <c r="D29" i="12"/>
  <c r="D28" i="12"/>
  <c r="D27" i="12"/>
  <c r="D26" i="12"/>
  <c r="D25" i="12"/>
  <c r="D24" i="12"/>
  <c r="D23" i="12"/>
  <c r="D22" i="12"/>
  <c r="D21" i="12"/>
  <c r="D20" i="12"/>
  <c r="G52" i="75"/>
  <c r="F52" i="75"/>
  <c r="E52" i="75"/>
  <c r="D52" i="75"/>
  <c r="C52" i="75"/>
  <c r="B52" i="75"/>
  <c r="G38" i="75"/>
  <c r="F38" i="75"/>
  <c r="E38" i="75"/>
  <c r="D38" i="75"/>
  <c r="C38" i="75"/>
  <c r="B38" i="75"/>
  <c r="K73" i="14"/>
  <c r="F73" i="14"/>
  <c r="L73" i="13"/>
  <c r="H73" i="13"/>
  <c r="G73" i="12"/>
  <c r="D73" i="12"/>
  <c r="E34" i="16"/>
  <c r="G30" i="16"/>
  <c r="E27" i="16"/>
  <c r="G26" i="16"/>
  <c r="A28" i="13"/>
  <c r="A28" i="14" s="1"/>
  <c r="A34" i="16" s="1"/>
  <c r="A24" i="13"/>
  <c r="A24" i="14" s="1"/>
  <c r="A30" i="16" s="1"/>
  <c r="A21" i="13"/>
  <c r="A21" i="14" s="1"/>
  <c r="A20" i="13"/>
  <c r="A20" i="14" s="1"/>
  <c r="A26" i="16" s="1"/>
  <c r="I73" i="12" l="1"/>
  <c r="I21" i="12"/>
  <c r="I23" i="12"/>
  <c r="I25" i="12"/>
  <c r="I26" i="12"/>
  <c r="I28" i="12"/>
  <c r="I22" i="12"/>
  <c r="I27" i="12"/>
  <c r="I29" i="12"/>
  <c r="A27" i="16"/>
  <c r="A23" i="39"/>
  <c r="A22" i="19" s="1"/>
  <c r="A22" i="20" s="1"/>
  <c r="A20" i="23" s="1"/>
  <c r="A22" i="39"/>
  <c r="A21" i="19" s="1"/>
  <c r="A21" i="20" s="1"/>
  <c r="A19" i="23" s="1"/>
  <c r="A26" i="39"/>
  <c r="A25" i="19" s="1"/>
  <c r="A25" i="20" s="1"/>
  <c r="A23" i="23" s="1"/>
  <c r="A30" i="39"/>
  <c r="A29" i="19" s="1"/>
  <c r="A29" i="20" s="1"/>
  <c r="A27" i="23" s="1"/>
  <c r="J30" i="16"/>
  <c r="J26" i="16"/>
  <c r="J27" i="16"/>
  <c r="J34" i="16"/>
  <c r="C34" i="16" s="1"/>
  <c r="K34" i="16" s="1"/>
  <c r="I24" i="12"/>
  <c r="I20" i="12"/>
  <c r="A96" i="23"/>
  <c r="K79" i="23"/>
  <c r="J79" i="23"/>
  <c r="H79" i="23"/>
  <c r="G79" i="23"/>
  <c r="E79" i="23"/>
  <c r="E34" i="81" s="1"/>
  <c r="C79" i="23"/>
  <c r="H66" i="23"/>
  <c r="G66" i="23"/>
  <c r="E66" i="23"/>
  <c r="E21" i="81" s="1"/>
  <c r="C66" i="23"/>
  <c r="C64" i="23"/>
  <c r="H54" i="23"/>
  <c r="G54" i="23"/>
  <c r="E54" i="23"/>
  <c r="C54" i="23"/>
  <c r="K52" i="23"/>
  <c r="J52" i="23"/>
  <c r="J83" i="23" s="1"/>
  <c r="H52" i="23"/>
  <c r="G52" i="23"/>
  <c r="G83" i="23" s="1"/>
  <c r="E52" i="23"/>
  <c r="C52" i="23"/>
  <c r="C83" i="23" s="1"/>
  <c r="K51" i="23"/>
  <c r="J51" i="23"/>
  <c r="H51" i="23"/>
  <c r="G51" i="23"/>
  <c r="E51" i="23"/>
  <c r="C51" i="23"/>
  <c r="J48" i="23"/>
  <c r="H48" i="23"/>
  <c r="H76" i="23" s="1"/>
  <c r="G48" i="23"/>
  <c r="E48" i="23"/>
  <c r="E76" i="23" s="1"/>
  <c r="E31" i="81" s="1"/>
  <c r="C48" i="23"/>
  <c r="K45" i="23"/>
  <c r="J45" i="23"/>
  <c r="H45" i="23"/>
  <c r="G45" i="23"/>
  <c r="E45" i="23"/>
  <c r="E52" i="39" s="1"/>
  <c r="C45" i="23"/>
  <c r="H38" i="23"/>
  <c r="H65" i="23" s="1"/>
  <c r="G38" i="23"/>
  <c r="E38" i="23"/>
  <c r="E65" i="23" s="1"/>
  <c r="E20" i="81" s="1"/>
  <c r="C38" i="23"/>
  <c r="E35" i="23"/>
  <c r="E42" i="39" s="1"/>
  <c r="C35" i="23"/>
  <c r="C30" i="23"/>
  <c r="E30" i="23"/>
  <c r="H30" i="23"/>
  <c r="K30" i="23"/>
  <c r="F44" i="56"/>
  <c r="D44" i="56"/>
  <c r="D42" i="56"/>
  <c r="L88" i="20"/>
  <c r="K88" i="20"/>
  <c r="J88" i="20"/>
  <c r="I88" i="20"/>
  <c r="H88" i="20"/>
  <c r="G88" i="20"/>
  <c r="F88" i="20"/>
  <c r="E88" i="20"/>
  <c r="D88" i="20"/>
  <c r="C88" i="20"/>
  <c r="B88" i="20"/>
  <c r="L75" i="20"/>
  <c r="K75" i="20"/>
  <c r="J75" i="20"/>
  <c r="I75" i="20"/>
  <c r="H75" i="20"/>
  <c r="G75" i="20"/>
  <c r="F75" i="20"/>
  <c r="E75" i="20"/>
  <c r="D75" i="20"/>
  <c r="C75" i="20"/>
  <c r="B75" i="20"/>
  <c r="L60" i="20"/>
  <c r="K60" i="20"/>
  <c r="J60" i="20"/>
  <c r="I60" i="20"/>
  <c r="H60" i="20"/>
  <c r="G60" i="20"/>
  <c r="F60" i="20"/>
  <c r="E60" i="20"/>
  <c r="D60" i="20"/>
  <c r="C60" i="20"/>
  <c r="B60" i="20"/>
  <c r="L58" i="20"/>
  <c r="L92" i="20" s="1"/>
  <c r="K58" i="20"/>
  <c r="J58" i="20"/>
  <c r="J92" i="20" s="1"/>
  <c r="I58" i="20"/>
  <c r="H58" i="20"/>
  <c r="H92" i="20" s="1"/>
  <c r="G58" i="20"/>
  <c r="F58" i="20"/>
  <c r="F92" i="20" s="1"/>
  <c r="E58" i="20"/>
  <c r="D58" i="20"/>
  <c r="D92" i="20" s="1"/>
  <c r="C58" i="20"/>
  <c r="B58" i="20"/>
  <c r="B92" i="20" s="1"/>
  <c r="L57" i="20"/>
  <c r="K57" i="20"/>
  <c r="J57" i="20"/>
  <c r="I57" i="20"/>
  <c r="H57" i="20"/>
  <c r="G57" i="20"/>
  <c r="F57" i="20"/>
  <c r="L54" i="20"/>
  <c r="L85" i="20" s="1"/>
  <c r="K54" i="20"/>
  <c r="J54" i="20"/>
  <c r="J85" i="20" s="1"/>
  <c r="I54" i="20"/>
  <c r="H54" i="20"/>
  <c r="H85" i="20" s="1"/>
  <c r="G54" i="20"/>
  <c r="F54" i="20"/>
  <c r="F85" i="20" s="1"/>
  <c r="E54" i="20"/>
  <c r="L51" i="20"/>
  <c r="K51" i="20"/>
  <c r="J51" i="20"/>
  <c r="I51" i="20"/>
  <c r="H51" i="20"/>
  <c r="G51" i="20"/>
  <c r="F51" i="20"/>
  <c r="E51" i="20"/>
  <c r="D51" i="20"/>
  <c r="C51" i="20"/>
  <c r="B51" i="20"/>
  <c r="L44" i="20"/>
  <c r="K44" i="20"/>
  <c r="K74" i="20" s="1"/>
  <c r="J44" i="20"/>
  <c r="I44" i="20"/>
  <c r="I74" i="20" s="1"/>
  <c r="H44" i="20"/>
  <c r="G44" i="20"/>
  <c r="G74" i="20" s="1"/>
  <c r="F44" i="20"/>
  <c r="E44" i="20"/>
  <c r="E74" i="20" s="1"/>
  <c r="D44" i="20"/>
  <c r="C44" i="20"/>
  <c r="C74" i="20" s="1"/>
  <c r="B44" i="20"/>
  <c r="L41" i="20"/>
  <c r="K41" i="20"/>
  <c r="J41" i="20"/>
  <c r="I41" i="20"/>
  <c r="H41" i="20"/>
  <c r="G41" i="20"/>
  <c r="F41" i="20"/>
  <c r="E41" i="20"/>
  <c r="D41" i="20"/>
  <c r="L36" i="20"/>
  <c r="K36" i="20"/>
  <c r="J36" i="20"/>
  <c r="I36" i="20"/>
  <c r="H36" i="20"/>
  <c r="G36" i="20"/>
  <c r="F36" i="20"/>
  <c r="E36" i="20"/>
  <c r="D36" i="20"/>
  <c r="C36" i="20"/>
  <c r="L33" i="20"/>
  <c r="K33" i="20"/>
  <c r="J33" i="20"/>
  <c r="I33" i="20"/>
  <c r="H33" i="20"/>
  <c r="G33" i="20"/>
  <c r="F33" i="20"/>
  <c r="E33" i="20"/>
  <c r="D33" i="20"/>
  <c r="C33" i="20"/>
  <c r="B36" i="20"/>
  <c r="B33" i="20"/>
  <c r="Q88" i="19"/>
  <c r="P88" i="19"/>
  <c r="O88" i="19"/>
  <c r="L88" i="19"/>
  <c r="K88" i="19"/>
  <c r="J88" i="19"/>
  <c r="I88" i="19"/>
  <c r="H88" i="19"/>
  <c r="G88" i="19"/>
  <c r="F88" i="19"/>
  <c r="E88" i="19"/>
  <c r="D88" i="19"/>
  <c r="C88" i="19"/>
  <c r="B88" i="19"/>
  <c r="Q75" i="19"/>
  <c r="O75" i="19"/>
  <c r="L75" i="19"/>
  <c r="K75" i="19"/>
  <c r="J75" i="19"/>
  <c r="I75" i="19"/>
  <c r="H75" i="19"/>
  <c r="G75" i="19"/>
  <c r="F75" i="19"/>
  <c r="E75" i="19"/>
  <c r="D75" i="19"/>
  <c r="C75" i="19"/>
  <c r="B75" i="19"/>
  <c r="Q60" i="19"/>
  <c r="P60" i="19"/>
  <c r="O60" i="19"/>
  <c r="L60" i="19"/>
  <c r="K60" i="19"/>
  <c r="J60" i="19"/>
  <c r="I60" i="19"/>
  <c r="H60" i="19"/>
  <c r="G60" i="19"/>
  <c r="F60" i="19"/>
  <c r="E60" i="19"/>
  <c r="D60" i="19"/>
  <c r="C60" i="19"/>
  <c r="B60" i="19"/>
  <c r="Q58" i="19"/>
  <c r="Q92" i="19" s="1"/>
  <c r="P58" i="19"/>
  <c r="O58" i="19"/>
  <c r="O92" i="19" s="1"/>
  <c r="L58" i="19"/>
  <c r="K58" i="19"/>
  <c r="K92" i="19" s="1"/>
  <c r="J58" i="19"/>
  <c r="I58" i="19"/>
  <c r="I92" i="19" s="1"/>
  <c r="H58" i="19"/>
  <c r="G58" i="19"/>
  <c r="G92" i="19" s="1"/>
  <c r="F58" i="19"/>
  <c r="E58" i="19"/>
  <c r="E92" i="19" s="1"/>
  <c r="D58" i="19"/>
  <c r="C58" i="19"/>
  <c r="C92" i="19" s="1"/>
  <c r="B58" i="19"/>
  <c r="Q57" i="19"/>
  <c r="O57" i="19"/>
  <c r="L57" i="19"/>
  <c r="K57" i="19"/>
  <c r="J57" i="19"/>
  <c r="I57" i="19"/>
  <c r="H57" i="19"/>
  <c r="G57" i="19"/>
  <c r="F57" i="19"/>
  <c r="Q54" i="19"/>
  <c r="P54" i="19"/>
  <c r="O54" i="19"/>
  <c r="L54" i="19"/>
  <c r="K54" i="19"/>
  <c r="J54" i="19"/>
  <c r="I54" i="19"/>
  <c r="H54" i="19"/>
  <c r="G54" i="19"/>
  <c r="F54" i="19"/>
  <c r="E54" i="19"/>
  <c r="L51" i="19"/>
  <c r="L68" i="19" s="1"/>
  <c r="K51" i="19"/>
  <c r="J51" i="19"/>
  <c r="J68" i="19" s="1"/>
  <c r="I51" i="19"/>
  <c r="H51" i="19"/>
  <c r="H68" i="19" s="1"/>
  <c r="G51" i="19"/>
  <c r="F51" i="19"/>
  <c r="F68" i="19" s="1"/>
  <c r="E51" i="19"/>
  <c r="D51" i="19"/>
  <c r="C51" i="19"/>
  <c r="B51" i="19"/>
  <c r="Q44" i="19"/>
  <c r="O44" i="19"/>
  <c r="O74" i="19" s="1"/>
  <c r="L44" i="19"/>
  <c r="K44" i="19"/>
  <c r="J44" i="19"/>
  <c r="I44" i="19"/>
  <c r="I68" i="19" s="1"/>
  <c r="N68" i="19" s="1"/>
  <c r="H44" i="19"/>
  <c r="G44" i="19"/>
  <c r="F44" i="19"/>
  <c r="E44" i="19"/>
  <c r="E68" i="19" s="1"/>
  <c r="D44" i="19"/>
  <c r="C44" i="19"/>
  <c r="B44" i="19"/>
  <c r="D41" i="19"/>
  <c r="J36" i="19"/>
  <c r="I33" i="19"/>
  <c r="G50" i="55"/>
  <c r="I50" i="55" s="1"/>
  <c r="G49" i="55"/>
  <c r="G48" i="55"/>
  <c r="G47" i="55"/>
  <c r="G46" i="55"/>
  <c r="G45" i="55"/>
  <c r="G44" i="55"/>
  <c r="G43" i="55"/>
  <c r="G42" i="55"/>
  <c r="G41" i="55"/>
  <c r="G40" i="55"/>
  <c r="J78" i="14"/>
  <c r="I78" i="14"/>
  <c r="K78" i="14" s="1"/>
  <c r="G36" i="80" s="1"/>
  <c r="H78" i="14"/>
  <c r="E78" i="14"/>
  <c r="D78" i="14"/>
  <c r="C78" i="14"/>
  <c r="F78" i="14" s="1"/>
  <c r="J65" i="14"/>
  <c r="I65" i="14"/>
  <c r="K65" i="14" s="1"/>
  <c r="G23" i="80" s="1"/>
  <c r="H65" i="14"/>
  <c r="E65" i="14"/>
  <c r="D65" i="14"/>
  <c r="C65" i="14"/>
  <c r="J54" i="14"/>
  <c r="I54" i="14"/>
  <c r="H54" i="14"/>
  <c r="E54" i="14"/>
  <c r="D54" i="14"/>
  <c r="C54" i="14"/>
  <c r="J52" i="14"/>
  <c r="I52" i="14"/>
  <c r="I82" i="14" s="1"/>
  <c r="H52" i="14"/>
  <c r="J51" i="14"/>
  <c r="I51" i="14"/>
  <c r="H51" i="14"/>
  <c r="K51" i="14" s="1"/>
  <c r="G68" i="16" s="1"/>
  <c r="E52" i="14"/>
  <c r="D52" i="14"/>
  <c r="F52" i="14" s="1"/>
  <c r="F69" i="16" s="1"/>
  <c r="C52" i="14"/>
  <c r="E51" i="14"/>
  <c r="C51" i="14"/>
  <c r="J48" i="14"/>
  <c r="I48" i="14"/>
  <c r="H48" i="14"/>
  <c r="K48" i="14" s="1"/>
  <c r="G65" i="16" s="1"/>
  <c r="E48" i="14"/>
  <c r="D48" i="14"/>
  <c r="J45" i="14"/>
  <c r="I45" i="14"/>
  <c r="H45" i="14"/>
  <c r="E45" i="14"/>
  <c r="D45" i="14"/>
  <c r="C45" i="14"/>
  <c r="F45" i="14" s="1"/>
  <c r="F62" i="16" s="1"/>
  <c r="J38" i="14"/>
  <c r="I38" i="14"/>
  <c r="K38" i="14" s="1"/>
  <c r="G55" i="16" s="1"/>
  <c r="H38" i="14"/>
  <c r="E38" i="14"/>
  <c r="D38" i="14"/>
  <c r="C38" i="14"/>
  <c r="C64" i="14" s="1"/>
  <c r="H35" i="14"/>
  <c r="C35" i="14"/>
  <c r="G35" i="16"/>
  <c r="G33" i="16"/>
  <c r="G32" i="16"/>
  <c r="G31" i="16"/>
  <c r="G29" i="16"/>
  <c r="G28" i="16"/>
  <c r="G25" i="16"/>
  <c r="G24" i="16"/>
  <c r="F35" i="16"/>
  <c r="F33" i="16"/>
  <c r="F32" i="16"/>
  <c r="F29" i="16"/>
  <c r="F28" i="16"/>
  <c r="F25" i="16"/>
  <c r="F24" i="16"/>
  <c r="K78" i="13"/>
  <c r="J78" i="13"/>
  <c r="I78" i="13"/>
  <c r="G78" i="13"/>
  <c r="F78" i="13"/>
  <c r="E78" i="13"/>
  <c r="D78" i="13"/>
  <c r="C78" i="13"/>
  <c r="K75" i="13"/>
  <c r="I75" i="13"/>
  <c r="G75" i="13"/>
  <c r="F75" i="13"/>
  <c r="E75" i="13"/>
  <c r="D75" i="13"/>
  <c r="C75" i="13"/>
  <c r="K65" i="13"/>
  <c r="J65" i="13"/>
  <c r="I65" i="13"/>
  <c r="G65" i="13"/>
  <c r="F65" i="13"/>
  <c r="E65" i="13"/>
  <c r="D65" i="13"/>
  <c r="C65" i="13"/>
  <c r="H65" i="13" s="1"/>
  <c r="D23" i="80" s="1"/>
  <c r="K54" i="13"/>
  <c r="J54" i="13"/>
  <c r="L54" i="13" s="1"/>
  <c r="E71" i="16" s="1"/>
  <c r="I54" i="13"/>
  <c r="G54" i="13"/>
  <c r="F54" i="13"/>
  <c r="E54" i="13"/>
  <c r="D54" i="13"/>
  <c r="C54" i="13"/>
  <c r="K52" i="13"/>
  <c r="J52" i="13"/>
  <c r="J82" i="13" s="1"/>
  <c r="I52" i="13"/>
  <c r="K51" i="13"/>
  <c r="I51" i="13"/>
  <c r="G52" i="13"/>
  <c r="G82" i="13" s="1"/>
  <c r="F52" i="13"/>
  <c r="E52" i="13"/>
  <c r="E82" i="13" s="1"/>
  <c r="D52" i="13"/>
  <c r="C52" i="13"/>
  <c r="C82" i="13" s="1"/>
  <c r="G51" i="13"/>
  <c r="F51" i="13"/>
  <c r="E51" i="13"/>
  <c r="D51" i="13"/>
  <c r="C51" i="13"/>
  <c r="K48" i="13"/>
  <c r="I48" i="13"/>
  <c r="G48" i="13"/>
  <c r="F48" i="13"/>
  <c r="E48" i="13"/>
  <c r="D48" i="13"/>
  <c r="C48" i="13"/>
  <c r="K45" i="13"/>
  <c r="I45" i="13"/>
  <c r="G45" i="13"/>
  <c r="F45" i="13"/>
  <c r="E45" i="13"/>
  <c r="D45" i="13"/>
  <c r="C45" i="13"/>
  <c r="K38" i="13"/>
  <c r="K64" i="13" s="1"/>
  <c r="I38" i="13"/>
  <c r="G38" i="13"/>
  <c r="G64" i="13" s="1"/>
  <c r="F38" i="13"/>
  <c r="E38" i="13"/>
  <c r="E64" i="13" s="1"/>
  <c r="D38" i="13"/>
  <c r="C38" i="13"/>
  <c r="C64" i="13" s="1"/>
  <c r="K35" i="13"/>
  <c r="J35" i="13"/>
  <c r="I35" i="13"/>
  <c r="G35" i="13"/>
  <c r="F35" i="13"/>
  <c r="E35" i="13"/>
  <c r="D35" i="13"/>
  <c r="C35" i="13"/>
  <c r="E33" i="16"/>
  <c r="E32" i="16"/>
  <c r="D33" i="16"/>
  <c r="D32" i="16"/>
  <c r="F65" i="12"/>
  <c r="E65" i="12"/>
  <c r="G65" i="12" s="1"/>
  <c r="C65" i="12"/>
  <c r="D65" i="12" s="1"/>
  <c r="F54" i="12"/>
  <c r="E54" i="12"/>
  <c r="C54" i="12"/>
  <c r="F52" i="12"/>
  <c r="E52" i="12"/>
  <c r="E82" i="12" s="1"/>
  <c r="C52" i="12"/>
  <c r="F51" i="12"/>
  <c r="E51" i="12"/>
  <c r="C51" i="12"/>
  <c r="F48" i="12"/>
  <c r="F75" i="12" s="1"/>
  <c r="E48" i="12"/>
  <c r="E75" i="12" s="1"/>
  <c r="C48" i="12"/>
  <c r="C75" i="12" s="1"/>
  <c r="D75" i="12" s="1"/>
  <c r="F45" i="12"/>
  <c r="E45" i="12"/>
  <c r="C45" i="12"/>
  <c r="F38" i="12"/>
  <c r="F64" i="12" s="1"/>
  <c r="E38" i="12"/>
  <c r="E64" i="12" s="1"/>
  <c r="G64" i="12" s="1"/>
  <c r="C38" i="12"/>
  <c r="C64" i="12" s="1"/>
  <c r="D64" i="12" s="1"/>
  <c r="F35" i="12"/>
  <c r="E35" i="12"/>
  <c r="C35" i="12"/>
  <c r="A29" i="12"/>
  <c r="A29" i="13" s="1"/>
  <c r="A29" i="14" s="1"/>
  <c r="A31" i="39" s="1"/>
  <c r="A30" i="19" s="1"/>
  <c r="A30" i="20" s="1"/>
  <c r="A28" i="23" s="1"/>
  <c r="A27" i="12"/>
  <c r="A27" i="13" s="1"/>
  <c r="A27" i="14" s="1"/>
  <c r="A29" i="39" s="1"/>
  <c r="A28" i="19" s="1"/>
  <c r="A28" i="20" s="1"/>
  <c r="A26" i="23" s="1"/>
  <c r="A26" i="12"/>
  <c r="A26" i="13" s="1"/>
  <c r="A26" i="14" s="1"/>
  <c r="A28" i="39" s="1"/>
  <c r="A27" i="19" s="1"/>
  <c r="A27" i="20" s="1"/>
  <c r="A25" i="23" s="1"/>
  <c r="A25" i="12"/>
  <c r="A25" i="13" s="1"/>
  <c r="A25" i="14" s="1"/>
  <c r="A27" i="39" s="1"/>
  <c r="A26" i="19" s="1"/>
  <c r="A26" i="20" s="1"/>
  <c r="A24" i="23" s="1"/>
  <c r="A23" i="12"/>
  <c r="A23" i="13" s="1"/>
  <c r="A23" i="14" s="1"/>
  <c r="A25" i="39" s="1"/>
  <c r="A24" i="19" s="1"/>
  <c r="A24" i="20" s="1"/>
  <c r="A22" i="23" s="1"/>
  <c r="A22" i="12"/>
  <c r="A22" i="13" s="1"/>
  <c r="A22" i="14" s="1"/>
  <c r="A24" i="39" s="1"/>
  <c r="A23" i="19" s="1"/>
  <c r="A23" i="20" s="1"/>
  <c r="A21" i="23" s="1"/>
  <c r="A19" i="12"/>
  <c r="A19" i="13" s="1"/>
  <c r="A19" i="14" s="1"/>
  <c r="A21" i="39" s="1"/>
  <c r="A20" i="19" s="1"/>
  <c r="A20" i="20" s="1"/>
  <c r="A18" i="23" s="1"/>
  <c r="A18" i="12"/>
  <c r="A18" i="13" s="1"/>
  <c r="A18" i="14" s="1"/>
  <c r="A20" i="39" s="1"/>
  <c r="A19" i="19" s="1"/>
  <c r="A19" i="20" s="1"/>
  <c r="A17" i="23" s="1"/>
  <c r="G62" i="75"/>
  <c r="F62" i="75"/>
  <c r="E62" i="75"/>
  <c r="D62" i="75"/>
  <c r="C62" i="75"/>
  <c r="B62" i="75"/>
  <c r="G53" i="75"/>
  <c r="F53" i="75"/>
  <c r="E53" i="75"/>
  <c r="D53" i="75"/>
  <c r="C53" i="75"/>
  <c r="B53" i="75"/>
  <c r="G51" i="75"/>
  <c r="F51" i="75"/>
  <c r="E51" i="75"/>
  <c r="D51" i="75"/>
  <c r="D79" i="75" s="1"/>
  <c r="C51" i="75"/>
  <c r="B51" i="75"/>
  <c r="B79" i="75" s="1"/>
  <c r="G50" i="75"/>
  <c r="F50" i="75"/>
  <c r="E50" i="75"/>
  <c r="D50" i="75"/>
  <c r="C50" i="75"/>
  <c r="B50" i="75"/>
  <c r="G44" i="75"/>
  <c r="F44" i="75"/>
  <c r="E44" i="75"/>
  <c r="D44" i="75"/>
  <c r="C44" i="75"/>
  <c r="B44" i="75"/>
  <c r="G37" i="75"/>
  <c r="G61" i="75" s="1"/>
  <c r="F37" i="75"/>
  <c r="F61" i="75" s="1"/>
  <c r="E37" i="75"/>
  <c r="D37" i="75"/>
  <c r="D61" i="75" s="1"/>
  <c r="C37" i="75"/>
  <c r="B37" i="75"/>
  <c r="B61" i="75" s="1"/>
  <c r="G34" i="75"/>
  <c r="F34" i="75"/>
  <c r="E34" i="75"/>
  <c r="D34" i="75"/>
  <c r="C34" i="75"/>
  <c r="B34" i="75"/>
  <c r="G84" i="75"/>
  <c r="F84" i="75"/>
  <c r="E84" i="75"/>
  <c r="G83" i="75"/>
  <c r="F83" i="75"/>
  <c r="E83" i="75"/>
  <c r="D84" i="75"/>
  <c r="C84" i="75"/>
  <c r="D83" i="75"/>
  <c r="C83" i="75"/>
  <c r="B84" i="75"/>
  <c r="B83" i="75"/>
  <c r="E80" i="75"/>
  <c r="E79" i="75"/>
  <c r="C79" i="75"/>
  <c r="G76" i="75"/>
  <c r="F76" i="75"/>
  <c r="E76" i="75"/>
  <c r="D76" i="75"/>
  <c r="C76" i="75"/>
  <c r="B76" i="75"/>
  <c r="G75" i="75"/>
  <c r="F75" i="75"/>
  <c r="E75" i="75"/>
  <c r="D75" i="75"/>
  <c r="C75" i="75"/>
  <c r="B75" i="75"/>
  <c r="G72" i="75"/>
  <c r="F72" i="75"/>
  <c r="E72" i="75"/>
  <c r="D72" i="75"/>
  <c r="C72" i="75"/>
  <c r="B72" i="75"/>
  <c r="G71" i="75"/>
  <c r="F71" i="75"/>
  <c r="E71" i="75"/>
  <c r="D71" i="75"/>
  <c r="C71" i="75"/>
  <c r="B71" i="75"/>
  <c r="G69" i="75"/>
  <c r="F69" i="75"/>
  <c r="E69" i="75"/>
  <c r="D69" i="75"/>
  <c r="C69" i="75"/>
  <c r="B69" i="75"/>
  <c r="G67" i="75"/>
  <c r="F67" i="75"/>
  <c r="E67" i="75"/>
  <c r="D67" i="75"/>
  <c r="C67" i="75"/>
  <c r="B67" i="75"/>
  <c r="G65" i="75"/>
  <c r="F65" i="75"/>
  <c r="E65" i="75"/>
  <c r="D65" i="75"/>
  <c r="C65" i="75"/>
  <c r="B65" i="75"/>
  <c r="G64" i="75"/>
  <c r="F64" i="75"/>
  <c r="E64" i="75"/>
  <c r="D64" i="75"/>
  <c r="C64" i="75"/>
  <c r="B64" i="75"/>
  <c r="E61" i="75"/>
  <c r="C61" i="75"/>
  <c r="G60" i="75"/>
  <c r="F60" i="75"/>
  <c r="E60" i="75"/>
  <c r="D60" i="75"/>
  <c r="C60" i="75"/>
  <c r="B60" i="75"/>
  <c r="L97" i="20"/>
  <c r="K97" i="20"/>
  <c r="J97" i="20"/>
  <c r="I97" i="20"/>
  <c r="N97" i="20" s="1"/>
  <c r="H97" i="20"/>
  <c r="G97" i="20"/>
  <c r="F97" i="20"/>
  <c r="E97" i="20"/>
  <c r="D97" i="20"/>
  <c r="C97" i="20"/>
  <c r="B97" i="20"/>
  <c r="L96" i="20"/>
  <c r="K96" i="20"/>
  <c r="J96" i="20"/>
  <c r="I96" i="20"/>
  <c r="H96" i="20"/>
  <c r="G96" i="20"/>
  <c r="F96" i="20"/>
  <c r="E96" i="20"/>
  <c r="D96" i="20"/>
  <c r="C96" i="20"/>
  <c r="B96" i="20"/>
  <c r="M96" i="20" s="1"/>
  <c r="K92" i="20"/>
  <c r="I92" i="20"/>
  <c r="N92" i="20" s="1"/>
  <c r="G92" i="20"/>
  <c r="E92" i="20"/>
  <c r="C92" i="20"/>
  <c r="L89" i="20"/>
  <c r="K89" i="20"/>
  <c r="J89" i="20"/>
  <c r="I89" i="20"/>
  <c r="H89" i="20"/>
  <c r="G89" i="20"/>
  <c r="F89" i="20"/>
  <c r="E89" i="20"/>
  <c r="D89" i="20"/>
  <c r="C89" i="20"/>
  <c r="B89" i="20"/>
  <c r="M89" i="20" s="1"/>
  <c r="K85" i="20"/>
  <c r="I85" i="20"/>
  <c r="N85" i="20" s="1"/>
  <c r="G85" i="20"/>
  <c r="E85" i="20"/>
  <c r="M85" i="20" s="1"/>
  <c r="L84" i="20"/>
  <c r="K84" i="20"/>
  <c r="J84" i="20"/>
  <c r="I84" i="20"/>
  <c r="N84" i="20" s="1"/>
  <c r="H84" i="20"/>
  <c r="G84" i="20"/>
  <c r="F84" i="20"/>
  <c r="E84" i="20"/>
  <c r="D84" i="20"/>
  <c r="C84" i="20"/>
  <c r="B84" i="20"/>
  <c r="L82" i="20"/>
  <c r="K82" i="20"/>
  <c r="J82" i="20"/>
  <c r="I82" i="20"/>
  <c r="H82" i="20"/>
  <c r="G82" i="20"/>
  <c r="F82" i="20"/>
  <c r="E82" i="20"/>
  <c r="D82" i="20"/>
  <c r="C82" i="20"/>
  <c r="B82" i="20"/>
  <c r="M82" i="20" s="1"/>
  <c r="L80" i="20"/>
  <c r="K80" i="20"/>
  <c r="J80" i="20"/>
  <c r="I80" i="20"/>
  <c r="N80" i="20" s="1"/>
  <c r="H80" i="20"/>
  <c r="G80" i="20"/>
  <c r="F80" i="20"/>
  <c r="E80" i="20"/>
  <c r="D80" i="20"/>
  <c r="C80" i="20"/>
  <c r="B80" i="20"/>
  <c r="L78" i="20"/>
  <c r="K78" i="20"/>
  <c r="J78" i="20"/>
  <c r="I78" i="20"/>
  <c r="H78" i="20"/>
  <c r="G78" i="20"/>
  <c r="F78" i="20"/>
  <c r="E78" i="20"/>
  <c r="D78" i="20"/>
  <c r="C78" i="20"/>
  <c r="B78" i="20"/>
  <c r="M78" i="20" s="1"/>
  <c r="L77" i="20"/>
  <c r="K77" i="20"/>
  <c r="J77" i="20"/>
  <c r="I77" i="20"/>
  <c r="N77" i="20" s="1"/>
  <c r="H77" i="20"/>
  <c r="G77" i="20"/>
  <c r="F77" i="20"/>
  <c r="E77" i="20"/>
  <c r="D77" i="20"/>
  <c r="C77" i="20"/>
  <c r="B77" i="20"/>
  <c r="L74" i="20"/>
  <c r="J74" i="20"/>
  <c r="H74" i="20"/>
  <c r="F74" i="20"/>
  <c r="D74" i="20"/>
  <c r="B74" i="20"/>
  <c r="L73" i="20"/>
  <c r="K73" i="20"/>
  <c r="J73" i="20"/>
  <c r="I73" i="20"/>
  <c r="N73" i="20" s="1"/>
  <c r="H73" i="20"/>
  <c r="G73" i="20"/>
  <c r="F73" i="20"/>
  <c r="E73" i="20"/>
  <c r="D73" i="20"/>
  <c r="C73" i="20"/>
  <c r="B73" i="20"/>
  <c r="K36" i="19"/>
  <c r="I36" i="19"/>
  <c r="H36" i="19"/>
  <c r="G36" i="19"/>
  <c r="F36" i="19"/>
  <c r="E36" i="19"/>
  <c r="D36" i="19"/>
  <c r="C36" i="19"/>
  <c r="K33" i="19"/>
  <c r="J33" i="19"/>
  <c r="H33" i="19"/>
  <c r="G33" i="19"/>
  <c r="F33" i="19"/>
  <c r="E33" i="19"/>
  <c r="D33" i="19"/>
  <c r="C33" i="19"/>
  <c r="L97" i="19"/>
  <c r="K97" i="19"/>
  <c r="J97" i="19"/>
  <c r="I97" i="19"/>
  <c r="H97" i="19"/>
  <c r="G97" i="19"/>
  <c r="F97" i="19"/>
  <c r="E97" i="19"/>
  <c r="D97" i="19"/>
  <c r="C97" i="19"/>
  <c r="L96" i="19"/>
  <c r="K96" i="19"/>
  <c r="J96" i="19"/>
  <c r="I96" i="19"/>
  <c r="H96" i="19"/>
  <c r="G96" i="19"/>
  <c r="F96" i="19"/>
  <c r="E96" i="19"/>
  <c r="D96" i="19"/>
  <c r="C96" i="19"/>
  <c r="B97" i="19"/>
  <c r="M97" i="19" s="1"/>
  <c r="B96" i="19"/>
  <c r="L92" i="19"/>
  <c r="J92" i="19"/>
  <c r="H92" i="19"/>
  <c r="F92" i="19"/>
  <c r="D92" i="19"/>
  <c r="B92" i="19"/>
  <c r="M92" i="19" s="1"/>
  <c r="L89" i="19"/>
  <c r="K89" i="19"/>
  <c r="J89" i="19"/>
  <c r="I89" i="19"/>
  <c r="N89" i="19" s="1"/>
  <c r="H89" i="19"/>
  <c r="G89" i="19"/>
  <c r="F89" i="19"/>
  <c r="E89" i="19"/>
  <c r="D89" i="19"/>
  <c r="C89" i="19"/>
  <c r="B89" i="19"/>
  <c r="L85" i="19"/>
  <c r="K85" i="19"/>
  <c r="J85" i="19"/>
  <c r="I85" i="19"/>
  <c r="H85" i="19"/>
  <c r="G85" i="19"/>
  <c r="F85" i="19"/>
  <c r="E85" i="19"/>
  <c r="L84" i="19"/>
  <c r="K84" i="19"/>
  <c r="J84" i="19"/>
  <c r="I84" i="19"/>
  <c r="H84" i="19"/>
  <c r="G84" i="19"/>
  <c r="F84" i="19"/>
  <c r="E84" i="19"/>
  <c r="D84" i="19"/>
  <c r="C84" i="19"/>
  <c r="B84" i="19"/>
  <c r="M84" i="19" s="1"/>
  <c r="L82" i="19"/>
  <c r="K82" i="19"/>
  <c r="J82" i="19"/>
  <c r="I82" i="19"/>
  <c r="N82" i="19" s="1"/>
  <c r="H82" i="19"/>
  <c r="G82" i="19"/>
  <c r="F82" i="19"/>
  <c r="E82" i="19"/>
  <c r="D82" i="19"/>
  <c r="C82" i="19"/>
  <c r="B82" i="19"/>
  <c r="L80" i="19"/>
  <c r="K80" i="19"/>
  <c r="J80" i="19"/>
  <c r="I80" i="19"/>
  <c r="H80" i="19"/>
  <c r="G80" i="19"/>
  <c r="F80" i="19"/>
  <c r="E80" i="19"/>
  <c r="D80" i="19"/>
  <c r="C80" i="19"/>
  <c r="B80" i="19"/>
  <c r="M80" i="19" s="1"/>
  <c r="L78" i="19"/>
  <c r="K78" i="19"/>
  <c r="J78" i="19"/>
  <c r="I78" i="19"/>
  <c r="N78" i="19" s="1"/>
  <c r="H78" i="19"/>
  <c r="G78" i="19"/>
  <c r="F78" i="19"/>
  <c r="E78" i="19"/>
  <c r="D78" i="19"/>
  <c r="C78" i="19"/>
  <c r="L77" i="19"/>
  <c r="K77" i="19"/>
  <c r="J77" i="19"/>
  <c r="I77" i="19"/>
  <c r="N77" i="19" s="1"/>
  <c r="H77" i="19"/>
  <c r="G77" i="19"/>
  <c r="F77" i="19"/>
  <c r="E77" i="19"/>
  <c r="D77" i="19"/>
  <c r="C77" i="19"/>
  <c r="B78" i="19"/>
  <c r="B77" i="19"/>
  <c r="M77" i="19" s="1"/>
  <c r="L74" i="19"/>
  <c r="K74" i="19"/>
  <c r="J74" i="19"/>
  <c r="I74" i="19"/>
  <c r="N74" i="19" s="1"/>
  <c r="H74" i="19"/>
  <c r="G74" i="19"/>
  <c r="F74" i="19"/>
  <c r="E74" i="19"/>
  <c r="D74" i="19"/>
  <c r="C74" i="19"/>
  <c r="B74" i="19"/>
  <c r="L73" i="19"/>
  <c r="K73" i="19"/>
  <c r="J73" i="19"/>
  <c r="I73" i="19"/>
  <c r="H73" i="19"/>
  <c r="G73" i="19"/>
  <c r="F73" i="19"/>
  <c r="E73" i="19"/>
  <c r="D73" i="19"/>
  <c r="C73" i="19"/>
  <c r="B73" i="19"/>
  <c r="E41" i="81"/>
  <c r="E40" i="81"/>
  <c r="E37" i="81"/>
  <c r="E36" i="81"/>
  <c r="E33" i="81"/>
  <c r="E32" i="81"/>
  <c r="E29" i="81"/>
  <c r="E27" i="81"/>
  <c r="E25" i="81"/>
  <c r="E22" i="81"/>
  <c r="E63" i="39"/>
  <c r="E62" i="39"/>
  <c r="E61" i="39"/>
  <c r="E59" i="39"/>
  <c r="E58" i="39"/>
  <c r="E57" i="39"/>
  <c r="E56" i="39"/>
  <c r="E54" i="39"/>
  <c r="E53" i="39"/>
  <c r="E50" i="39"/>
  <c r="E49" i="39"/>
  <c r="E48" i="39"/>
  <c r="E47" i="39"/>
  <c r="E45" i="39"/>
  <c r="E44" i="39"/>
  <c r="E43" i="39"/>
  <c r="E19" i="39"/>
  <c r="G20" i="81"/>
  <c r="G20" i="25"/>
  <c r="F20" i="25"/>
  <c r="K88" i="23"/>
  <c r="J88" i="23"/>
  <c r="K87" i="23"/>
  <c r="J87" i="23"/>
  <c r="H88" i="23"/>
  <c r="G88" i="23"/>
  <c r="H87" i="23"/>
  <c r="G87" i="23"/>
  <c r="E88" i="23"/>
  <c r="E43" i="81" s="1"/>
  <c r="E87" i="23"/>
  <c r="E42" i="81" s="1"/>
  <c r="C88" i="23"/>
  <c r="C87" i="23"/>
  <c r="K83" i="23"/>
  <c r="H83" i="23"/>
  <c r="E83" i="23"/>
  <c r="E38" i="81" s="1"/>
  <c r="K80" i="23"/>
  <c r="J80" i="23"/>
  <c r="H80" i="23"/>
  <c r="G80" i="23"/>
  <c r="E80" i="23"/>
  <c r="E35" i="81" s="1"/>
  <c r="C80" i="23"/>
  <c r="J76" i="23"/>
  <c r="K75" i="23"/>
  <c r="J75" i="23"/>
  <c r="G76" i="23"/>
  <c r="H75" i="23"/>
  <c r="G75" i="23"/>
  <c r="E75" i="23"/>
  <c r="E30" i="81" s="1"/>
  <c r="C76" i="23"/>
  <c r="C75" i="23"/>
  <c r="K73" i="23"/>
  <c r="J73" i="23"/>
  <c r="H73" i="23"/>
  <c r="G73" i="23"/>
  <c r="E73" i="23"/>
  <c r="E28" i="81" s="1"/>
  <c r="C73" i="23"/>
  <c r="K71" i="23"/>
  <c r="J71" i="23"/>
  <c r="H71" i="23"/>
  <c r="G71" i="23"/>
  <c r="E71" i="23"/>
  <c r="E26" i="81" s="1"/>
  <c r="C71" i="23"/>
  <c r="K69" i="23"/>
  <c r="J69" i="23"/>
  <c r="K68" i="23"/>
  <c r="J68" i="23"/>
  <c r="H69" i="23"/>
  <c r="G69" i="23"/>
  <c r="H68" i="23"/>
  <c r="G68" i="23"/>
  <c r="E69" i="23"/>
  <c r="E24" i="81" s="1"/>
  <c r="E68" i="23"/>
  <c r="E23" i="81" s="1"/>
  <c r="C69" i="23"/>
  <c r="C68" i="23"/>
  <c r="K65" i="23"/>
  <c r="J65" i="23"/>
  <c r="G65" i="23"/>
  <c r="C65" i="23"/>
  <c r="K64" i="23"/>
  <c r="J64" i="23"/>
  <c r="H64" i="23"/>
  <c r="G64" i="23"/>
  <c r="E64" i="23"/>
  <c r="Q97" i="19"/>
  <c r="O97" i="19"/>
  <c r="Q96" i="19"/>
  <c r="P96" i="19"/>
  <c r="O96" i="19"/>
  <c r="P92" i="19"/>
  <c r="Q89" i="19"/>
  <c r="P89" i="19"/>
  <c r="O89" i="19"/>
  <c r="Q85" i="19"/>
  <c r="O85" i="19"/>
  <c r="Q84" i="19"/>
  <c r="P84" i="19"/>
  <c r="O84" i="19"/>
  <c r="Q82" i="19"/>
  <c r="P82" i="19"/>
  <c r="O82" i="19"/>
  <c r="Q80" i="19"/>
  <c r="P80" i="19"/>
  <c r="O80" i="19"/>
  <c r="Q78" i="19"/>
  <c r="P78" i="19"/>
  <c r="O78" i="19"/>
  <c r="Q77" i="19"/>
  <c r="P77" i="19"/>
  <c r="O77" i="19"/>
  <c r="Q74" i="19"/>
  <c r="Q73" i="19"/>
  <c r="P73" i="19"/>
  <c r="O73" i="19"/>
  <c r="G21" i="81"/>
  <c r="G22" i="81" s="1"/>
  <c r="G23" i="81" s="1"/>
  <c r="G24" i="81" s="1"/>
  <c r="G25" i="81" s="1"/>
  <c r="G26" i="81" s="1"/>
  <c r="G27" i="81" s="1"/>
  <c r="E59" i="81"/>
  <c r="C19" i="81" s="1"/>
  <c r="C20" i="81" s="1"/>
  <c r="C21" i="81" s="1"/>
  <c r="C22" i="81" s="1"/>
  <c r="C23" i="81" s="1"/>
  <c r="C24" i="81" s="1"/>
  <c r="C25" i="81" s="1"/>
  <c r="C26" i="81" s="1"/>
  <c r="C27" i="81" s="1"/>
  <c r="J79" i="14"/>
  <c r="I79" i="14"/>
  <c r="H79" i="14"/>
  <c r="J87" i="14"/>
  <c r="I87" i="14"/>
  <c r="H87" i="14"/>
  <c r="J86" i="14"/>
  <c r="I86" i="14"/>
  <c r="H86" i="14"/>
  <c r="E87" i="14"/>
  <c r="D87" i="14"/>
  <c r="C87" i="14"/>
  <c r="F87" i="14" s="1"/>
  <c r="F45" i="80" s="1"/>
  <c r="E86" i="14"/>
  <c r="D86" i="14"/>
  <c r="F86" i="14" s="1"/>
  <c r="F44" i="80" s="1"/>
  <c r="C86" i="14"/>
  <c r="J82" i="14"/>
  <c r="H82" i="14"/>
  <c r="E82" i="14"/>
  <c r="D82" i="14"/>
  <c r="F82" i="14" s="1"/>
  <c r="F40" i="80" s="1"/>
  <c r="C82" i="14"/>
  <c r="E79" i="14"/>
  <c r="D79" i="14"/>
  <c r="C79" i="14"/>
  <c r="J75" i="14"/>
  <c r="I75" i="14"/>
  <c r="H75" i="14"/>
  <c r="E75" i="14"/>
  <c r="D75" i="14"/>
  <c r="J74" i="14"/>
  <c r="I74" i="14"/>
  <c r="H74" i="14"/>
  <c r="E74" i="14"/>
  <c r="D74" i="14"/>
  <c r="C74" i="14"/>
  <c r="F74" i="14" s="1"/>
  <c r="F32" i="80" s="1"/>
  <c r="J72" i="14"/>
  <c r="I72" i="14"/>
  <c r="H72" i="14"/>
  <c r="E72" i="14"/>
  <c r="D72" i="14"/>
  <c r="C72" i="14"/>
  <c r="F72" i="14" s="1"/>
  <c r="F30" i="80" s="1"/>
  <c r="J70" i="14"/>
  <c r="I70" i="14"/>
  <c r="H70" i="14"/>
  <c r="E70" i="14"/>
  <c r="D70" i="14"/>
  <c r="C70" i="14"/>
  <c r="F70" i="14" s="1"/>
  <c r="F28" i="80" s="1"/>
  <c r="J68" i="14"/>
  <c r="I68" i="14"/>
  <c r="H68" i="14"/>
  <c r="E68" i="14"/>
  <c r="D68" i="14"/>
  <c r="C68" i="14"/>
  <c r="F68" i="14" s="1"/>
  <c r="F26" i="80" s="1"/>
  <c r="J67" i="14"/>
  <c r="I67" i="14"/>
  <c r="H67" i="14"/>
  <c r="E67" i="14"/>
  <c r="D67" i="14"/>
  <c r="C67" i="14"/>
  <c r="J64" i="14"/>
  <c r="I64" i="14"/>
  <c r="H64" i="14"/>
  <c r="E64" i="14"/>
  <c r="D64" i="14"/>
  <c r="J63" i="14"/>
  <c r="I63" i="14"/>
  <c r="H63" i="14"/>
  <c r="E63" i="14"/>
  <c r="D63" i="14"/>
  <c r="C63" i="14"/>
  <c r="F63" i="14" s="1"/>
  <c r="F21" i="80" s="1"/>
  <c r="K68" i="13"/>
  <c r="J68" i="13"/>
  <c r="I68" i="13"/>
  <c r="K85" i="14"/>
  <c r="G43" i="80" s="1"/>
  <c r="K84" i="14"/>
  <c r="G42" i="80" s="1"/>
  <c r="K81" i="14"/>
  <c r="G39" i="80" s="1"/>
  <c r="K80" i="14"/>
  <c r="G38" i="80" s="1"/>
  <c r="K79" i="14"/>
  <c r="K77" i="14"/>
  <c r="G35" i="80" s="1"/>
  <c r="K76" i="14"/>
  <c r="G34" i="80" s="1"/>
  <c r="G31" i="80"/>
  <c r="K71" i="14"/>
  <c r="G29" i="80" s="1"/>
  <c r="K69" i="14"/>
  <c r="G27" i="80" s="1"/>
  <c r="K66" i="14"/>
  <c r="G24" i="80" s="1"/>
  <c r="K63" i="14"/>
  <c r="G21" i="80" s="1"/>
  <c r="F85" i="14"/>
  <c r="F43" i="80" s="1"/>
  <c r="F84" i="14"/>
  <c r="F42" i="80" s="1"/>
  <c r="F81" i="14"/>
  <c r="F39" i="80" s="1"/>
  <c r="F80" i="14"/>
  <c r="F38" i="80" s="1"/>
  <c r="F79" i="14"/>
  <c r="F37" i="80" s="1"/>
  <c r="F77" i="14"/>
  <c r="F35" i="80" s="1"/>
  <c r="F76" i="14"/>
  <c r="F34" i="80" s="1"/>
  <c r="F75" i="14"/>
  <c r="F33" i="80" s="1"/>
  <c r="F31" i="80"/>
  <c r="F71" i="14"/>
  <c r="F29" i="80" s="1"/>
  <c r="F69" i="14"/>
  <c r="F27" i="80" s="1"/>
  <c r="F67" i="14"/>
  <c r="F25" i="80" s="1"/>
  <c r="F66" i="14"/>
  <c r="F24" i="80" s="1"/>
  <c r="F65" i="14"/>
  <c r="F23" i="80" s="1"/>
  <c r="A89" i="14"/>
  <c r="K87" i="13"/>
  <c r="J87" i="13"/>
  <c r="I87" i="13"/>
  <c r="K86" i="13"/>
  <c r="J86" i="13"/>
  <c r="I86" i="13"/>
  <c r="G87" i="13"/>
  <c r="F87" i="13"/>
  <c r="E87" i="13"/>
  <c r="D87" i="13"/>
  <c r="C87" i="13"/>
  <c r="G86" i="13"/>
  <c r="F86" i="13"/>
  <c r="E86" i="13"/>
  <c r="D86" i="13"/>
  <c r="C86" i="13"/>
  <c r="K82" i="13"/>
  <c r="I82" i="13"/>
  <c r="F82" i="13"/>
  <c r="D82" i="13"/>
  <c r="K79" i="13"/>
  <c r="L79" i="13" s="1"/>
  <c r="E37" i="80" s="1"/>
  <c r="I79" i="13"/>
  <c r="G79" i="13"/>
  <c r="F79" i="13"/>
  <c r="E79" i="13"/>
  <c r="D79" i="13"/>
  <c r="C79" i="13"/>
  <c r="K74" i="13"/>
  <c r="J74" i="13"/>
  <c r="I74" i="13"/>
  <c r="G74" i="13"/>
  <c r="F74" i="13"/>
  <c r="E74" i="13"/>
  <c r="D74" i="13"/>
  <c r="C74" i="13"/>
  <c r="K72" i="13"/>
  <c r="J72" i="13"/>
  <c r="I72" i="13"/>
  <c r="G72" i="13"/>
  <c r="F72" i="13"/>
  <c r="E72" i="13"/>
  <c r="D72" i="13"/>
  <c r="C72" i="13"/>
  <c r="K70" i="13"/>
  <c r="J70" i="13"/>
  <c r="I70" i="13"/>
  <c r="G70" i="13"/>
  <c r="F70" i="13"/>
  <c r="E70" i="13"/>
  <c r="D70" i="13"/>
  <c r="C70" i="13"/>
  <c r="G68" i="13"/>
  <c r="F68" i="13"/>
  <c r="E68" i="13"/>
  <c r="D68" i="13"/>
  <c r="C68" i="13"/>
  <c r="K67" i="13"/>
  <c r="J67" i="13"/>
  <c r="I67" i="13"/>
  <c r="G67" i="13"/>
  <c r="F67" i="13"/>
  <c r="E67" i="13"/>
  <c r="D67" i="13"/>
  <c r="H67" i="13" s="1"/>
  <c r="D25" i="80" s="1"/>
  <c r="C67" i="13"/>
  <c r="I64" i="13"/>
  <c r="F64" i="13"/>
  <c r="D64" i="13"/>
  <c r="K63" i="13"/>
  <c r="J63" i="13"/>
  <c r="I63" i="13"/>
  <c r="G63" i="13"/>
  <c r="F63" i="13"/>
  <c r="E63" i="13"/>
  <c r="D63" i="13"/>
  <c r="C63" i="13"/>
  <c r="L85" i="13"/>
  <c r="E43" i="80" s="1"/>
  <c r="L84" i="13"/>
  <c r="E42" i="80" s="1"/>
  <c r="L81" i="13"/>
  <c r="E39" i="80" s="1"/>
  <c r="L80" i="13"/>
  <c r="E38" i="80" s="1"/>
  <c r="L77" i="13"/>
  <c r="E35" i="80" s="1"/>
  <c r="L76" i="13"/>
  <c r="E34" i="80" s="1"/>
  <c r="E31" i="80"/>
  <c r="L71" i="13"/>
  <c r="E29" i="80" s="1"/>
  <c r="L69" i="13"/>
  <c r="E27" i="80" s="1"/>
  <c r="L66" i="13"/>
  <c r="E24" i="80" s="1"/>
  <c r="H85" i="13"/>
  <c r="D43" i="80" s="1"/>
  <c r="H84" i="13"/>
  <c r="D42" i="80" s="1"/>
  <c r="H81" i="13"/>
  <c r="D39" i="80" s="1"/>
  <c r="H80" i="13"/>
  <c r="D38" i="80" s="1"/>
  <c r="H77" i="13"/>
  <c r="D35" i="80" s="1"/>
  <c r="H76" i="13"/>
  <c r="D34" i="80" s="1"/>
  <c r="D31" i="80"/>
  <c r="H71" i="13"/>
  <c r="D29" i="80" s="1"/>
  <c r="H69" i="13"/>
  <c r="D27" i="80" s="1"/>
  <c r="H66" i="13"/>
  <c r="D24" i="80" s="1"/>
  <c r="F87" i="12"/>
  <c r="E87" i="12"/>
  <c r="F86" i="12"/>
  <c r="E86" i="12"/>
  <c r="C87" i="12"/>
  <c r="D87" i="12" s="1"/>
  <c r="C86" i="12"/>
  <c r="D86" i="12" s="1"/>
  <c r="F82" i="12"/>
  <c r="C82" i="12"/>
  <c r="D82" i="12" s="1"/>
  <c r="F79" i="12"/>
  <c r="E79" i="12"/>
  <c r="G79" i="12" s="1"/>
  <c r="C79" i="12"/>
  <c r="D79" i="12" s="1"/>
  <c r="F78" i="12"/>
  <c r="E78" i="12"/>
  <c r="C78" i="12"/>
  <c r="D78" i="12" s="1"/>
  <c r="F74" i="12"/>
  <c r="E74" i="12"/>
  <c r="C74" i="12"/>
  <c r="D74" i="12" s="1"/>
  <c r="F72" i="12"/>
  <c r="E72" i="12"/>
  <c r="C72" i="12"/>
  <c r="F70" i="12"/>
  <c r="G70" i="12" s="1"/>
  <c r="E70" i="12"/>
  <c r="C70" i="12"/>
  <c r="D70" i="12" s="1"/>
  <c r="F68" i="12"/>
  <c r="E68" i="12"/>
  <c r="G68" i="12" s="1"/>
  <c r="C68" i="12"/>
  <c r="F67" i="12"/>
  <c r="E67" i="12"/>
  <c r="C67" i="12"/>
  <c r="D67" i="12" s="1"/>
  <c r="F63" i="12"/>
  <c r="E63" i="12"/>
  <c r="C63" i="12"/>
  <c r="D63" i="12" s="1"/>
  <c r="G85" i="12"/>
  <c r="G84" i="12"/>
  <c r="G81" i="12"/>
  <c r="G80" i="12"/>
  <c r="G77" i="12"/>
  <c r="G76" i="12"/>
  <c r="G71" i="12"/>
  <c r="G69" i="12"/>
  <c r="G66" i="12"/>
  <c r="D85" i="12"/>
  <c r="D84" i="12"/>
  <c r="D81" i="12"/>
  <c r="D80" i="12"/>
  <c r="D77" i="12"/>
  <c r="D76" i="12"/>
  <c r="D72" i="12"/>
  <c r="D71" i="12"/>
  <c r="D69" i="12"/>
  <c r="D68" i="12"/>
  <c r="D66" i="12"/>
  <c r="A85" i="12"/>
  <c r="A85" i="13" s="1"/>
  <c r="A85" i="14" s="1"/>
  <c r="A43" i="80" s="1"/>
  <c r="A41" i="81" s="1"/>
  <c r="A95" i="19" s="1"/>
  <c r="A95" i="20" s="1"/>
  <c r="A86" i="23" s="1"/>
  <c r="A84" i="12"/>
  <c r="A84" i="13" s="1"/>
  <c r="A84" i="14" s="1"/>
  <c r="A42" i="80" s="1"/>
  <c r="A40" i="81" s="1"/>
  <c r="A94" i="19" s="1"/>
  <c r="A94" i="20" s="1"/>
  <c r="A85" i="23" s="1"/>
  <c r="A81" i="12"/>
  <c r="A81" i="13" s="1"/>
  <c r="A81" i="14" s="1"/>
  <c r="A39" i="80" s="1"/>
  <c r="A37" i="81" s="1"/>
  <c r="A91" i="19" s="1"/>
  <c r="A91" i="20" s="1"/>
  <c r="A82" i="23" s="1"/>
  <c r="A80" i="12"/>
  <c r="A80" i="13" s="1"/>
  <c r="A80" i="14" s="1"/>
  <c r="A38" i="80" s="1"/>
  <c r="A36" i="81" s="1"/>
  <c r="A90" i="19" s="1"/>
  <c r="A90" i="20" s="1"/>
  <c r="A81" i="23" s="1"/>
  <c r="A77" i="12"/>
  <c r="A77" i="13" s="1"/>
  <c r="A77" i="14" s="1"/>
  <c r="A35" i="80" s="1"/>
  <c r="A33" i="81" s="1"/>
  <c r="A87" i="19" s="1"/>
  <c r="A87" i="20" s="1"/>
  <c r="A78" i="23" s="1"/>
  <c r="A76" i="12"/>
  <c r="A76" i="13" s="1"/>
  <c r="A76" i="14" s="1"/>
  <c r="A34" i="80" s="1"/>
  <c r="A32" i="81" s="1"/>
  <c r="A86" i="19" s="1"/>
  <c r="A86" i="20" s="1"/>
  <c r="A77" i="23" s="1"/>
  <c r="A73" i="12"/>
  <c r="A73" i="13" s="1"/>
  <c r="A73" i="14" s="1"/>
  <c r="A31" i="80" s="1"/>
  <c r="A29" i="81" s="1"/>
  <c r="A83" i="19" s="1"/>
  <c r="A83" i="20" s="1"/>
  <c r="A74" i="23" s="1"/>
  <c r="A71" i="12"/>
  <c r="A71" i="13" s="1"/>
  <c r="A71" i="14" s="1"/>
  <c r="A29" i="80" s="1"/>
  <c r="A27" i="81" s="1"/>
  <c r="A81" i="19" s="1"/>
  <c r="A81" i="20" s="1"/>
  <c r="A72" i="23" s="1"/>
  <c r="A69" i="12"/>
  <c r="A69" i="13" s="1"/>
  <c r="A69" i="14" s="1"/>
  <c r="A27" i="80" s="1"/>
  <c r="A25" i="81" s="1"/>
  <c r="A79" i="19" s="1"/>
  <c r="A79" i="20" s="1"/>
  <c r="A70" i="23" s="1"/>
  <c r="A66" i="12"/>
  <c r="A66" i="13" s="1"/>
  <c r="A66" i="14" s="1"/>
  <c r="A24" i="80" s="1"/>
  <c r="A22" i="81" s="1"/>
  <c r="A76" i="19" s="1"/>
  <c r="A76" i="20" s="1"/>
  <c r="A67" i="23" s="1"/>
  <c r="A65" i="12"/>
  <c r="A65" i="13" s="1"/>
  <c r="A65" i="14" s="1"/>
  <c r="A23" i="80" s="1"/>
  <c r="A21" i="81" s="1"/>
  <c r="A75" i="19" s="1"/>
  <c r="A75" i="20" s="1"/>
  <c r="A66" i="23" s="1"/>
  <c r="A61" i="12"/>
  <c r="A61" i="13" s="1"/>
  <c r="A61" i="14" s="1"/>
  <c r="A19" i="80" s="1"/>
  <c r="A17" i="81" s="1"/>
  <c r="A71" i="19" s="1"/>
  <c r="A71" i="20" s="1"/>
  <c r="A62" i="23" s="1"/>
  <c r="A84" i="75"/>
  <c r="A87" i="12" s="1"/>
  <c r="A87" i="13" s="1"/>
  <c r="A87" i="14" s="1"/>
  <c r="A45" i="80" s="1"/>
  <c r="A43" i="81" s="1"/>
  <c r="A97" i="19" s="1"/>
  <c r="A97" i="20" s="1"/>
  <c r="A88" i="23" s="1"/>
  <c r="A83" i="75"/>
  <c r="A86" i="12" s="1"/>
  <c r="A86" i="13" s="1"/>
  <c r="A86" i="14" s="1"/>
  <c r="A44" i="80" s="1"/>
  <c r="A42" i="81" s="1"/>
  <c r="A96" i="19" s="1"/>
  <c r="A96" i="20" s="1"/>
  <c r="A87" i="23" s="1"/>
  <c r="A80" i="75"/>
  <c r="A83" i="12" s="1"/>
  <c r="A83" i="13" s="1"/>
  <c r="A83" i="14" s="1"/>
  <c r="A41" i="80" s="1"/>
  <c r="A39" i="81" s="1"/>
  <c r="A93" i="19" s="1"/>
  <c r="A93" i="20" s="1"/>
  <c r="A84" i="23" s="1"/>
  <c r="A79" i="75"/>
  <c r="A82" i="12" s="1"/>
  <c r="A82" i="13" s="1"/>
  <c r="A82" i="14" s="1"/>
  <c r="A40" i="80" s="1"/>
  <c r="A38" i="81" s="1"/>
  <c r="A92" i="19" s="1"/>
  <c r="A92" i="20" s="1"/>
  <c r="A83" i="23" s="1"/>
  <c r="A76" i="75"/>
  <c r="A79" i="12" s="1"/>
  <c r="A79" i="13" s="1"/>
  <c r="A79" i="14" s="1"/>
  <c r="A37" i="80" s="1"/>
  <c r="A35" i="81" s="1"/>
  <c r="A89" i="19" s="1"/>
  <c r="A89" i="20" s="1"/>
  <c r="A80" i="23" s="1"/>
  <c r="A78" i="12"/>
  <c r="A78" i="13" s="1"/>
  <c r="A78" i="14" s="1"/>
  <c r="A36" i="80" s="1"/>
  <c r="A34" i="81" s="1"/>
  <c r="A88" i="19" s="1"/>
  <c r="A88" i="20" s="1"/>
  <c r="A79" i="23" s="1"/>
  <c r="A72" i="75"/>
  <c r="A75" i="12" s="1"/>
  <c r="A75" i="13" s="1"/>
  <c r="A75" i="14" s="1"/>
  <c r="A33" i="80" s="1"/>
  <c r="A31" i="81" s="1"/>
  <c r="A85" i="19" s="1"/>
  <c r="A85" i="20" s="1"/>
  <c r="A76" i="23" s="1"/>
  <c r="A71" i="75"/>
  <c r="A74" i="12" s="1"/>
  <c r="A74" i="13" s="1"/>
  <c r="A74" i="14" s="1"/>
  <c r="A32" i="80" s="1"/>
  <c r="A30" i="81" s="1"/>
  <c r="A84" i="19" s="1"/>
  <c r="A84" i="20" s="1"/>
  <c r="A75" i="23" s="1"/>
  <c r="A69" i="75"/>
  <c r="A72" i="12" s="1"/>
  <c r="A72" i="13" s="1"/>
  <c r="A72" i="14" s="1"/>
  <c r="A30" i="80" s="1"/>
  <c r="A28" i="81" s="1"/>
  <c r="A82" i="19" s="1"/>
  <c r="A82" i="20" s="1"/>
  <c r="A73" i="23" s="1"/>
  <c r="A67" i="75"/>
  <c r="A70" i="12" s="1"/>
  <c r="A70" i="13" s="1"/>
  <c r="A70" i="14" s="1"/>
  <c r="A28" i="80" s="1"/>
  <c r="A26" i="81" s="1"/>
  <c r="A80" i="19" s="1"/>
  <c r="A80" i="20" s="1"/>
  <c r="A71" i="23" s="1"/>
  <c r="A65" i="75"/>
  <c r="A68" i="12" s="1"/>
  <c r="A68" i="13" s="1"/>
  <c r="A68" i="14" s="1"/>
  <c r="A26" i="80" s="1"/>
  <c r="A24" i="81" s="1"/>
  <c r="A78" i="19" s="1"/>
  <c r="A78" i="20" s="1"/>
  <c r="A69" i="23" s="1"/>
  <c r="A64" i="75"/>
  <c r="A67" i="12" s="1"/>
  <c r="A67" i="13" s="1"/>
  <c r="A67" i="14" s="1"/>
  <c r="A25" i="80" s="1"/>
  <c r="A23" i="81" s="1"/>
  <c r="A77" i="19" s="1"/>
  <c r="A77" i="20" s="1"/>
  <c r="A68" i="23" s="1"/>
  <c r="A61" i="75"/>
  <c r="A64" i="12" s="1"/>
  <c r="A64" i="13" s="1"/>
  <c r="A64" i="14" s="1"/>
  <c r="A22" i="80" s="1"/>
  <c r="A20" i="81" s="1"/>
  <c r="A74" i="19" s="1"/>
  <c r="A74" i="20" s="1"/>
  <c r="A65" i="23" s="1"/>
  <c r="A60" i="75"/>
  <c r="A63" i="12" s="1"/>
  <c r="A63" i="13" s="1"/>
  <c r="A63" i="14" s="1"/>
  <c r="A21" i="80" s="1"/>
  <c r="A19" i="81" s="1"/>
  <c r="A73" i="19" s="1"/>
  <c r="A73" i="20" s="1"/>
  <c r="A64" i="23" s="1"/>
  <c r="L93" i="20"/>
  <c r="K93" i="20"/>
  <c r="J93" i="20"/>
  <c r="I93" i="20"/>
  <c r="H93" i="20"/>
  <c r="G93" i="20"/>
  <c r="F93" i="20"/>
  <c r="E93" i="20"/>
  <c r="D93" i="20"/>
  <c r="C93" i="20"/>
  <c r="B93" i="20"/>
  <c r="M93" i="20" s="1"/>
  <c r="L93" i="19"/>
  <c r="K93" i="19"/>
  <c r="J93" i="19"/>
  <c r="I93" i="19"/>
  <c r="N93" i="19" s="1"/>
  <c r="H93" i="19"/>
  <c r="G93" i="19"/>
  <c r="F93" i="19"/>
  <c r="E93" i="19"/>
  <c r="D93" i="19"/>
  <c r="C93" i="19"/>
  <c r="K68" i="19"/>
  <c r="G68" i="19"/>
  <c r="C68" i="19"/>
  <c r="H84" i="23"/>
  <c r="G84" i="23"/>
  <c r="E84" i="23"/>
  <c r="E39" i="81" s="1"/>
  <c r="C84" i="23"/>
  <c r="E51" i="39"/>
  <c r="K59" i="23"/>
  <c r="Q93" i="19"/>
  <c r="P93" i="19"/>
  <c r="O93" i="19"/>
  <c r="J83" i="14"/>
  <c r="I83" i="14"/>
  <c r="H83" i="14"/>
  <c r="E83" i="14"/>
  <c r="D83" i="14"/>
  <c r="C83" i="14"/>
  <c r="K56" i="14"/>
  <c r="G73" i="16" s="1"/>
  <c r="K55" i="14"/>
  <c r="G72" i="16" s="1"/>
  <c r="K54" i="14"/>
  <c r="G71" i="16" s="1"/>
  <c r="K50" i="14"/>
  <c r="G67" i="16" s="1"/>
  <c r="K47" i="14"/>
  <c r="G64" i="16" s="1"/>
  <c r="K46" i="14"/>
  <c r="G63" i="16" s="1"/>
  <c r="K45" i="14"/>
  <c r="G62" i="16" s="1"/>
  <c r="G61" i="16"/>
  <c r="K43" i="14"/>
  <c r="G60" i="16" s="1"/>
  <c r="K42" i="14"/>
  <c r="G59" i="16" s="1"/>
  <c r="K41" i="14"/>
  <c r="G58" i="16" s="1"/>
  <c r="K40" i="14"/>
  <c r="G57" i="16" s="1"/>
  <c r="K39" i="14"/>
  <c r="G56" i="16" s="1"/>
  <c r="K37" i="14"/>
  <c r="G54" i="16" s="1"/>
  <c r="K36" i="14"/>
  <c r="G53" i="16" s="1"/>
  <c r="F56" i="14"/>
  <c r="F73" i="16" s="1"/>
  <c r="F55" i="14"/>
  <c r="F72" i="16" s="1"/>
  <c r="F54" i="14"/>
  <c r="F71" i="16" s="1"/>
  <c r="F51" i="14"/>
  <c r="F68" i="16" s="1"/>
  <c r="F50" i="14"/>
  <c r="F67" i="16" s="1"/>
  <c r="F48" i="14"/>
  <c r="F65" i="16" s="1"/>
  <c r="F47" i="14"/>
  <c r="F64" i="16" s="1"/>
  <c r="F46" i="14"/>
  <c r="F63" i="16" s="1"/>
  <c r="F43" i="14"/>
  <c r="F60" i="16" s="1"/>
  <c r="F42" i="14"/>
  <c r="F59" i="16" s="1"/>
  <c r="F41" i="14"/>
  <c r="F58" i="16" s="1"/>
  <c r="F40" i="14"/>
  <c r="F57" i="16" s="1"/>
  <c r="F38" i="14"/>
  <c r="F55" i="16" s="1"/>
  <c r="F37" i="14"/>
  <c r="F54" i="16" s="1"/>
  <c r="F36" i="14"/>
  <c r="F53" i="16" s="1"/>
  <c r="K83" i="13"/>
  <c r="I83" i="13"/>
  <c r="G83" i="13"/>
  <c r="F83" i="13"/>
  <c r="E83" i="13"/>
  <c r="D83" i="13"/>
  <c r="C83" i="13"/>
  <c r="A37" i="12"/>
  <c r="A37" i="13" s="1"/>
  <c r="A37" i="14" s="1"/>
  <c r="L56" i="13"/>
  <c r="E73" i="16" s="1"/>
  <c r="L55" i="13"/>
  <c r="E72" i="16" s="1"/>
  <c r="L52" i="13"/>
  <c r="E69" i="16" s="1"/>
  <c r="L51" i="13"/>
  <c r="E68" i="16" s="1"/>
  <c r="L50" i="13"/>
  <c r="E67" i="16" s="1"/>
  <c r="L49" i="13"/>
  <c r="E66" i="16" s="1"/>
  <c r="L48" i="13"/>
  <c r="E65" i="16" s="1"/>
  <c r="L47" i="13"/>
  <c r="E64" i="16" s="1"/>
  <c r="L46" i="13"/>
  <c r="E63" i="16" s="1"/>
  <c r="L45" i="13"/>
  <c r="E62" i="16" s="1"/>
  <c r="L43" i="13"/>
  <c r="E60" i="16" s="1"/>
  <c r="L42" i="13"/>
  <c r="E59" i="16" s="1"/>
  <c r="L41" i="13"/>
  <c r="E58" i="16" s="1"/>
  <c r="L40" i="13"/>
  <c r="E57" i="16" s="1"/>
  <c r="L38" i="13"/>
  <c r="E55" i="16" s="1"/>
  <c r="L37" i="13"/>
  <c r="E54" i="16" s="1"/>
  <c r="L36" i="13"/>
  <c r="E53" i="16" s="1"/>
  <c r="H56" i="13"/>
  <c r="D73" i="16" s="1"/>
  <c r="H55" i="13"/>
  <c r="D72" i="16" s="1"/>
  <c r="H54" i="13"/>
  <c r="D71" i="16" s="1"/>
  <c r="H53" i="13"/>
  <c r="D70" i="16" s="1"/>
  <c r="H52" i="13"/>
  <c r="D69" i="16" s="1"/>
  <c r="H51" i="13"/>
  <c r="D68" i="16" s="1"/>
  <c r="H50" i="13"/>
  <c r="D67" i="16" s="1"/>
  <c r="H49" i="13"/>
  <c r="D66" i="16" s="1"/>
  <c r="H48" i="13"/>
  <c r="D65" i="16" s="1"/>
  <c r="H47" i="13"/>
  <c r="D64" i="16" s="1"/>
  <c r="H46" i="13"/>
  <c r="D63" i="16" s="1"/>
  <c r="H45" i="13"/>
  <c r="D62" i="16" s="1"/>
  <c r="H43" i="13"/>
  <c r="D60" i="16" s="1"/>
  <c r="H42" i="13"/>
  <c r="D59" i="16" s="1"/>
  <c r="H41" i="13"/>
  <c r="D58" i="16" s="1"/>
  <c r="H40" i="13"/>
  <c r="D57" i="16" s="1"/>
  <c r="H38" i="13"/>
  <c r="D55" i="16" s="1"/>
  <c r="H37" i="13"/>
  <c r="D54" i="16" s="1"/>
  <c r="H36" i="13"/>
  <c r="D53" i="16" s="1"/>
  <c r="H35" i="13"/>
  <c r="D52" i="16" s="1"/>
  <c r="G80" i="75"/>
  <c r="F80" i="75"/>
  <c r="D80" i="75"/>
  <c r="C80" i="75"/>
  <c r="B80" i="75"/>
  <c r="F83" i="12"/>
  <c r="E83" i="12"/>
  <c r="C83" i="12"/>
  <c r="D83" i="12" s="1"/>
  <c r="G39" i="12"/>
  <c r="D1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3" i="12"/>
  <c r="G42" i="12"/>
  <c r="G41" i="12"/>
  <c r="G40" i="12"/>
  <c r="G38" i="12"/>
  <c r="G37" i="12"/>
  <c r="G36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3" i="12"/>
  <c r="D42" i="12"/>
  <c r="D41" i="12"/>
  <c r="D40" i="12"/>
  <c r="D39" i="12"/>
  <c r="D38" i="12"/>
  <c r="D37" i="12"/>
  <c r="D36" i="12"/>
  <c r="A56" i="12"/>
  <c r="A56" i="13" s="1"/>
  <c r="A56" i="14" s="1"/>
  <c r="A55" i="12"/>
  <c r="A55" i="13" s="1"/>
  <c r="A55" i="14" s="1"/>
  <c r="A54" i="12"/>
  <c r="A54" i="13" s="1"/>
  <c r="A54" i="14" s="1"/>
  <c r="A53" i="12"/>
  <c r="A53" i="13" s="1"/>
  <c r="A53" i="14" s="1"/>
  <c r="A52" i="12"/>
  <c r="A52" i="13" s="1"/>
  <c r="A52" i="14" s="1"/>
  <c r="A51" i="12"/>
  <c r="A51" i="13" s="1"/>
  <c r="A51" i="14" s="1"/>
  <c r="A50" i="12"/>
  <c r="A50" i="13" s="1"/>
  <c r="A50" i="14" s="1"/>
  <c r="A49" i="12"/>
  <c r="A49" i="13" s="1"/>
  <c r="A49" i="14" s="1"/>
  <c r="A48" i="12"/>
  <c r="A48" i="13" s="1"/>
  <c r="A48" i="14" s="1"/>
  <c r="A47" i="12"/>
  <c r="A47" i="13" s="1"/>
  <c r="A47" i="14" s="1"/>
  <c r="A46" i="12"/>
  <c r="A46" i="13" s="1"/>
  <c r="A46" i="14" s="1"/>
  <c r="A45" i="12"/>
  <c r="A45" i="13" s="1"/>
  <c r="A45" i="14" s="1"/>
  <c r="A44" i="12"/>
  <c r="A44" i="13" s="1"/>
  <c r="A44" i="14" s="1"/>
  <c r="A43" i="12"/>
  <c r="A43" i="13" s="1"/>
  <c r="A43" i="14" s="1"/>
  <c r="A42" i="12"/>
  <c r="A42" i="13" s="1"/>
  <c r="A42" i="14" s="1"/>
  <c r="A41" i="12"/>
  <c r="A41" i="13" s="1"/>
  <c r="A41" i="14" s="1"/>
  <c r="A40" i="12"/>
  <c r="A40" i="13" s="1"/>
  <c r="A40" i="14" s="1"/>
  <c r="A39" i="12"/>
  <c r="A39" i="13" s="1"/>
  <c r="A39" i="14" s="1"/>
  <c r="A38" i="12"/>
  <c r="A38" i="13" s="1"/>
  <c r="A38" i="14" s="1"/>
  <c r="A36" i="12"/>
  <c r="A36" i="13" s="1"/>
  <c r="A36" i="14" s="1"/>
  <c r="M41" i="19" l="1"/>
  <c r="D68" i="19"/>
  <c r="E55" i="39"/>
  <c r="M74" i="20"/>
  <c r="G63" i="12"/>
  <c r="N51" i="19"/>
  <c r="M54" i="19"/>
  <c r="N54" i="19"/>
  <c r="N57" i="19"/>
  <c r="M58" i="19"/>
  <c r="M60" i="19"/>
  <c r="M75" i="19"/>
  <c r="N88" i="19"/>
  <c r="M36" i="20"/>
  <c r="E68" i="20"/>
  <c r="G68" i="20"/>
  <c r="K68" i="20"/>
  <c r="C68" i="20"/>
  <c r="N51" i="20"/>
  <c r="M54" i="20"/>
  <c r="N54" i="20"/>
  <c r="M57" i="20"/>
  <c r="N58" i="20"/>
  <c r="M60" i="20"/>
  <c r="N75" i="20"/>
  <c r="M88" i="20"/>
  <c r="C27" i="16"/>
  <c r="K27" i="16" s="1"/>
  <c r="N93" i="20"/>
  <c r="F64" i="14"/>
  <c r="F22" i="80" s="1"/>
  <c r="K64" i="14"/>
  <c r="G22" i="80" s="1"/>
  <c r="K67" i="14"/>
  <c r="G25" i="80" s="1"/>
  <c r="K68" i="14"/>
  <c r="G26" i="80" s="1"/>
  <c r="K70" i="14"/>
  <c r="G28" i="80" s="1"/>
  <c r="K72" i="14"/>
  <c r="G30" i="80" s="1"/>
  <c r="K74" i="14"/>
  <c r="G32" i="80" s="1"/>
  <c r="K75" i="14"/>
  <c r="G33" i="80" s="1"/>
  <c r="P103" i="19"/>
  <c r="P100" i="19"/>
  <c r="K91" i="23"/>
  <c r="N73" i="19"/>
  <c r="M74" i="19"/>
  <c r="M78" i="19"/>
  <c r="N80" i="19"/>
  <c r="M82" i="19"/>
  <c r="N84" i="19"/>
  <c r="M85" i="19"/>
  <c r="N85" i="19"/>
  <c r="M89" i="19"/>
  <c r="N92" i="19"/>
  <c r="M96" i="19"/>
  <c r="N96" i="19"/>
  <c r="N97" i="19"/>
  <c r="M36" i="19"/>
  <c r="N36" i="19"/>
  <c r="M73" i="20"/>
  <c r="N74" i="20"/>
  <c r="M77" i="20"/>
  <c r="N78" i="20"/>
  <c r="M80" i="20"/>
  <c r="N82" i="20"/>
  <c r="M84" i="20"/>
  <c r="N89" i="20"/>
  <c r="M92" i="20"/>
  <c r="N96" i="20"/>
  <c r="M97" i="20"/>
  <c r="N44" i="19"/>
  <c r="O65" i="19"/>
  <c r="O68" i="19"/>
  <c r="M51" i="19"/>
  <c r="P68" i="19"/>
  <c r="P65" i="19"/>
  <c r="M57" i="19"/>
  <c r="N58" i="19"/>
  <c r="N60" i="19"/>
  <c r="N75" i="19"/>
  <c r="M88" i="19"/>
  <c r="M41" i="20"/>
  <c r="N44" i="20"/>
  <c r="M51" i="20"/>
  <c r="N57" i="20"/>
  <c r="M58" i="20"/>
  <c r="N60" i="20"/>
  <c r="M75" i="20"/>
  <c r="N88" i="20"/>
  <c r="O100" i="19"/>
  <c r="O103" i="19"/>
  <c r="Q100" i="19"/>
  <c r="Q103" i="19"/>
  <c r="M73" i="19"/>
  <c r="N100" i="20"/>
  <c r="M44" i="19"/>
  <c r="B65" i="19"/>
  <c r="B68" i="19"/>
  <c r="M68" i="19" s="1"/>
  <c r="Q65" i="19"/>
  <c r="Q68" i="19"/>
  <c r="I68" i="20"/>
  <c r="N41" i="20"/>
  <c r="B65" i="20"/>
  <c r="M44" i="20"/>
  <c r="J33" i="16"/>
  <c r="K82" i="14"/>
  <c r="G40" i="80" s="1"/>
  <c r="K86" i="14"/>
  <c r="G44" i="80" s="1"/>
  <c r="L65" i="13"/>
  <c r="E23" i="80" s="1"/>
  <c r="H78" i="13"/>
  <c r="D36" i="80" s="1"/>
  <c r="C30" i="16"/>
  <c r="K30" i="16" s="1"/>
  <c r="E59" i="23"/>
  <c r="H59" i="23"/>
  <c r="C59" i="23"/>
  <c r="D68" i="20"/>
  <c r="F68" i="20"/>
  <c r="H68" i="20"/>
  <c r="J68" i="20"/>
  <c r="L68" i="20"/>
  <c r="L64" i="13"/>
  <c r="E22" i="80" s="1"/>
  <c r="C26" i="16"/>
  <c r="K26" i="16" s="1"/>
  <c r="G86" i="12"/>
  <c r="G75" i="12"/>
  <c r="D103" i="20"/>
  <c r="F103" i="20"/>
  <c r="H103" i="20"/>
  <c r="J103" i="20"/>
  <c r="L103" i="20"/>
  <c r="C103" i="20"/>
  <c r="E103" i="20"/>
  <c r="G103" i="20"/>
  <c r="I103" i="20"/>
  <c r="N103" i="20" s="1"/>
  <c r="K103" i="20"/>
  <c r="B100" i="20"/>
  <c r="H91" i="23"/>
  <c r="E91" i="23"/>
  <c r="C91" i="23"/>
  <c r="D20" i="25" s="1"/>
  <c r="E60" i="39"/>
  <c r="E19" i="81"/>
  <c r="I19" i="81" s="1"/>
  <c r="N36" i="20"/>
  <c r="B68" i="20"/>
  <c r="M68" i="20" s="1"/>
  <c r="D65" i="20"/>
  <c r="F65" i="20"/>
  <c r="H65" i="20"/>
  <c r="J65" i="20"/>
  <c r="L65" i="20"/>
  <c r="B103" i="20"/>
  <c r="D100" i="20"/>
  <c r="F100" i="20"/>
  <c r="H100" i="20"/>
  <c r="J100" i="20"/>
  <c r="L100" i="20"/>
  <c r="N33" i="20"/>
  <c r="C65" i="20"/>
  <c r="E65" i="20"/>
  <c r="G65" i="20"/>
  <c r="I65" i="20"/>
  <c r="K65" i="20"/>
  <c r="C100" i="20"/>
  <c r="E100" i="20"/>
  <c r="G100" i="20"/>
  <c r="I100" i="20"/>
  <c r="K100" i="20"/>
  <c r="K87" i="14"/>
  <c r="G45" i="80" s="1"/>
  <c r="J72" i="16"/>
  <c r="J32" i="16"/>
  <c r="C32" i="16" s="1"/>
  <c r="H72" i="13"/>
  <c r="D30" i="80" s="1"/>
  <c r="H74" i="13"/>
  <c r="D32" i="80" s="1"/>
  <c r="L82" i="13"/>
  <c r="E40" i="80" s="1"/>
  <c r="H87" i="13"/>
  <c r="D45" i="80" s="1"/>
  <c r="L87" i="13"/>
  <c r="E45" i="80" s="1"/>
  <c r="L68" i="13"/>
  <c r="E26" i="80" s="1"/>
  <c r="G67" i="12"/>
  <c r="G82" i="12"/>
  <c r="J54" i="16"/>
  <c r="J57" i="16"/>
  <c r="J59" i="16"/>
  <c r="J64" i="16"/>
  <c r="J53" i="16"/>
  <c r="J58" i="16"/>
  <c r="J60" i="16"/>
  <c r="J63" i="16"/>
  <c r="J67" i="16"/>
  <c r="J73" i="16"/>
  <c r="A25" i="16"/>
  <c r="A31" i="16"/>
  <c r="A33" i="16"/>
  <c r="A24" i="16"/>
  <c r="A28" i="16"/>
  <c r="A29" i="16"/>
  <c r="A32" i="16"/>
  <c r="A35" i="16"/>
  <c r="E46" i="39"/>
  <c r="D103" i="19"/>
  <c r="F103" i="19"/>
  <c r="H103" i="19"/>
  <c r="J103" i="19"/>
  <c r="L103" i="19"/>
  <c r="C103" i="19"/>
  <c r="E103" i="19"/>
  <c r="G103" i="19"/>
  <c r="I103" i="19"/>
  <c r="N103" i="19" s="1"/>
  <c r="K103" i="19"/>
  <c r="B93" i="19"/>
  <c r="M93" i="19" s="1"/>
  <c r="D100" i="19"/>
  <c r="F100" i="19"/>
  <c r="H100" i="19"/>
  <c r="J100" i="19"/>
  <c r="L100" i="19"/>
  <c r="C100" i="19"/>
  <c r="E100" i="19"/>
  <c r="G100" i="19"/>
  <c r="I100" i="19"/>
  <c r="K100" i="19"/>
  <c r="D65" i="19"/>
  <c r="F65" i="19"/>
  <c r="H65" i="19"/>
  <c r="J65" i="19"/>
  <c r="L65" i="19"/>
  <c r="C65" i="19"/>
  <c r="E65" i="19"/>
  <c r="G65" i="19"/>
  <c r="I65" i="19"/>
  <c r="K65" i="19"/>
  <c r="F53" i="14"/>
  <c r="F70" i="16" s="1"/>
  <c r="J71" i="16"/>
  <c r="J68" i="16"/>
  <c r="J65" i="16"/>
  <c r="J62" i="16"/>
  <c r="J55" i="16"/>
  <c r="G79" i="75"/>
  <c r="F79" i="75"/>
  <c r="E20" i="25"/>
  <c r="G29" i="81"/>
  <c r="G30" i="81" s="1"/>
  <c r="G31" i="81" s="1"/>
  <c r="G32" i="81" s="1"/>
  <c r="G33" i="81" s="1"/>
  <c r="G34" i="81" s="1"/>
  <c r="G35" i="81" s="1"/>
  <c r="G28" i="81"/>
  <c r="C29" i="81"/>
  <c r="C30" i="81" s="1"/>
  <c r="C31" i="81" s="1"/>
  <c r="C32" i="81" s="1"/>
  <c r="C33" i="81" s="1"/>
  <c r="C34" i="81" s="1"/>
  <c r="C35" i="81" s="1"/>
  <c r="C28" i="81"/>
  <c r="I20" i="81"/>
  <c r="I22" i="81"/>
  <c r="I24" i="81"/>
  <c r="I26" i="81"/>
  <c r="I35" i="81"/>
  <c r="I21" i="81"/>
  <c r="I23" i="81"/>
  <c r="I25" i="81"/>
  <c r="I27" i="81"/>
  <c r="I28" i="81"/>
  <c r="I30" i="81"/>
  <c r="K83" i="14"/>
  <c r="G41" i="80" s="1"/>
  <c r="F39" i="14"/>
  <c r="F56" i="16" s="1"/>
  <c r="F83" i="14"/>
  <c r="F41" i="80" s="1"/>
  <c r="K53" i="14"/>
  <c r="G70" i="16" s="1"/>
  <c r="I43" i="80"/>
  <c r="I35" i="80"/>
  <c r="G37" i="80"/>
  <c r="G48" i="80" s="1"/>
  <c r="I34" i="80"/>
  <c r="I38" i="80"/>
  <c r="H63" i="13"/>
  <c r="D21" i="80" s="1"/>
  <c r="L63" i="13"/>
  <c r="H64" i="13"/>
  <c r="D22" i="80" s="1"/>
  <c r="L67" i="13"/>
  <c r="E25" i="80" s="1"/>
  <c r="I25" i="80" s="1"/>
  <c r="H68" i="13"/>
  <c r="D26" i="80" s="1"/>
  <c r="I26" i="80" s="1"/>
  <c r="H70" i="13"/>
  <c r="D28" i="80" s="1"/>
  <c r="L70" i="13"/>
  <c r="E28" i="80" s="1"/>
  <c r="L72" i="13"/>
  <c r="E30" i="80" s="1"/>
  <c r="I30" i="80" s="1"/>
  <c r="H75" i="13"/>
  <c r="D33" i="80" s="1"/>
  <c r="L75" i="13"/>
  <c r="E33" i="80" s="1"/>
  <c r="H79" i="13"/>
  <c r="D37" i="80" s="1"/>
  <c r="H82" i="13"/>
  <c r="D40" i="80" s="1"/>
  <c r="I40" i="80" s="1"/>
  <c r="H86" i="13"/>
  <c r="D44" i="80" s="1"/>
  <c r="L86" i="13"/>
  <c r="E44" i="80" s="1"/>
  <c r="L39" i="13"/>
  <c r="E56" i="16" s="1"/>
  <c r="D61" i="16"/>
  <c r="E61" i="16"/>
  <c r="L53" i="13"/>
  <c r="E70" i="16" s="1"/>
  <c r="I27" i="80"/>
  <c r="I23" i="80"/>
  <c r="I29" i="80"/>
  <c r="I39" i="80"/>
  <c r="H83" i="13"/>
  <c r="D41" i="80" s="1"/>
  <c r="I24" i="80"/>
  <c r="I31" i="80"/>
  <c r="I42" i="80"/>
  <c r="I45" i="80"/>
  <c r="E21" i="80"/>
  <c r="I22" i="80"/>
  <c r="H39" i="13"/>
  <c r="D56" i="16" s="1"/>
  <c r="D76" i="16" s="1"/>
  <c r="L74" i="13"/>
  <c r="E32" i="80" s="1"/>
  <c r="I32" i="80" s="1"/>
  <c r="L78" i="13"/>
  <c r="E36" i="80" s="1"/>
  <c r="I36" i="80" s="1"/>
  <c r="J83" i="13"/>
  <c r="L83" i="13" s="1"/>
  <c r="E41" i="80" s="1"/>
  <c r="G72" i="12"/>
  <c r="G74" i="12"/>
  <c r="I74" i="12" s="1"/>
  <c r="G78" i="12"/>
  <c r="I78" i="12" s="1"/>
  <c r="I37" i="12"/>
  <c r="C54" i="16" s="1"/>
  <c r="K54" i="16" s="1"/>
  <c r="G87" i="12"/>
  <c r="I87" i="12" s="1"/>
  <c r="G83" i="12"/>
  <c r="I83" i="12" s="1"/>
  <c r="I65" i="12"/>
  <c r="I69" i="12"/>
  <c r="I71" i="12"/>
  <c r="I76" i="12"/>
  <c r="I81" i="12"/>
  <c r="I85" i="12"/>
  <c r="I66" i="12"/>
  <c r="I77" i="12"/>
  <c r="I80" i="12"/>
  <c r="I84" i="12"/>
  <c r="I86" i="12"/>
  <c r="I82" i="12"/>
  <c r="I79" i="12"/>
  <c r="I75" i="12"/>
  <c r="I72" i="12"/>
  <c r="I70" i="12"/>
  <c r="I68" i="12"/>
  <c r="I67" i="12"/>
  <c r="I64" i="12"/>
  <c r="I63" i="12"/>
  <c r="I36" i="12"/>
  <c r="I40" i="12"/>
  <c r="C57" i="16" s="1"/>
  <c r="K57" i="16" s="1"/>
  <c r="I42" i="12"/>
  <c r="I54" i="12"/>
  <c r="I56" i="12"/>
  <c r="I41" i="12"/>
  <c r="C58" i="16" s="1"/>
  <c r="K58" i="16" s="1"/>
  <c r="I45" i="12"/>
  <c r="I47" i="12"/>
  <c r="I49" i="12"/>
  <c r="I51" i="12"/>
  <c r="A43" i="39"/>
  <c r="A42" i="19" s="1"/>
  <c r="A42" i="20" s="1"/>
  <c r="A36" i="23" s="1"/>
  <c r="A53" i="16"/>
  <c r="A48" i="39"/>
  <c r="A47" i="19" s="1"/>
  <c r="A47" i="20" s="1"/>
  <c r="A41" i="23" s="1"/>
  <c r="A58" i="16"/>
  <c r="A52" i="39"/>
  <c r="A51" i="19" s="1"/>
  <c r="A51" i="20" s="1"/>
  <c r="A45" i="23" s="1"/>
  <c r="A62" i="16"/>
  <c r="A45" i="39"/>
  <c r="A44" i="19" s="1"/>
  <c r="A44" i="20" s="1"/>
  <c r="A38" i="23" s="1"/>
  <c r="A55" i="16"/>
  <c r="A47" i="39"/>
  <c r="A46" i="19" s="1"/>
  <c r="A46" i="20" s="1"/>
  <c r="A40" i="23" s="1"/>
  <c r="A57" i="16"/>
  <c r="A49" i="39"/>
  <c r="A48" i="19" s="1"/>
  <c r="A48" i="20" s="1"/>
  <c r="A42" i="23" s="1"/>
  <c r="A59" i="16"/>
  <c r="A51" i="39"/>
  <c r="A50" i="19" s="1"/>
  <c r="A50" i="20" s="1"/>
  <c r="A44" i="23" s="1"/>
  <c r="A61" i="16"/>
  <c r="A53" i="39"/>
  <c r="A52" i="19" s="1"/>
  <c r="A52" i="20" s="1"/>
  <c r="A46" i="23" s="1"/>
  <c r="A63" i="16"/>
  <c r="A55" i="39"/>
  <c r="A54" i="19" s="1"/>
  <c r="A54" i="20" s="1"/>
  <c r="A48" i="23" s="1"/>
  <c r="A65" i="16"/>
  <c r="A57" i="39"/>
  <c r="A56" i="19" s="1"/>
  <c r="A56" i="20" s="1"/>
  <c r="A50" i="23" s="1"/>
  <c r="A67" i="16"/>
  <c r="A59" i="39"/>
  <c r="A58" i="19" s="1"/>
  <c r="A58" i="20" s="1"/>
  <c r="A52" i="23" s="1"/>
  <c r="A69" i="16"/>
  <c r="A61" i="39"/>
  <c r="A60" i="19" s="1"/>
  <c r="A60" i="20" s="1"/>
  <c r="A54" i="23" s="1"/>
  <c r="A71" i="16"/>
  <c r="A63" i="39"/>
  <c r="A62" i="19" s="1"/>
  <c r="A62" i="20" s="1"/>
  <c r="A56" i="23" s="1"/>
  <c r="A73" i="16"/>
  <c r="A46" i="39"/>
  <c r="A45" i="19" s="1"/>
  <c r="A45" i="20" s="1"/>
  <c r="A39" i="23" s="1"/>
  <c r="A56" i="16"/>
  <c r="A50" i="39"/>
  <c r="A49" i="19" s="1"/>
  <c r="A49" i="20" s="1"/>
  <c r="A43" i="23" s="1"/>
  <c r="A60" i="16"/>
  <c r="A54" i="39"/>
  <c r="A53" i="19" s="1"/>
  <c r="A53" i="20" s="1"/>
  <c r="A47" i="23" s="1"/>
  <c r="A64" i="16"/>
  <c r="A56" i="39"/>
  <c r="A55" i="19" s="1"/>
  <c r="A55" i="20" s="1"/>
  <c r="A49" i="23" s="1"/>
  <c r="A66" i="16"/>
  <c r="A58" i="39"/>
  <c r="A57" i="19" s="1"/>
  <c r="A57" i="20" s="1"/>
  <c r="A51" i="23" s="1"/>
  <c r="A68" i="16"/>
  <c r="A60" i="39"/>
  <c r="A59" i="19" s="1"/>
  <c r="A59" i="20" s="1"/>
  <c r="A53" i="23" s="1"/>
  <c r="A70" i="16"/>
  <c r="A62" i="39"/>
  <c r="A61" i="19" s="1"/>
  <c r="A61" i="20" s="1"/>
  <c r="A55" i="23" s="1"/>
  <c r="A72" i="16"/>
  <c r="A44" i="39"/>
  <c r="A43" i="19" s="1"/>
  <c r="A43" i="20" s="1"/>
  <c r="A37" i="23" s="1"/>
  <c r="A54" i="16"/>
  <c r="I55" i="12"/>
  <c r="I53" i="12"/>
  <c r="I52" i="12"/>
  <c r="I50" i="12"/>
  <c r="I48" i="12"/>
  <c r="I46" i="12"/>
  <c r="I43" i="12"/>
  <c r="I39" i="12"/>
  <c r="I38" i="12"/>
  <c r="F42" i="56"/>
  <c r="E79" i="39"/>
  <c r="C19" i="39" s="1"/>
  <c r="C20" i="39" s="1"/>
  <c r="C21" i="39" s="1"/>
  <c r="C22" i="39" s="1"/>
  <c r="I49" i="55"/>
  <c r="I48" i="55"/>
  <c r="I47" i="55"/>
  <c r="K52" i="14"/>
  <c r="G69" i="16" s="1"/>
  <c r="J69" i="16" s="1"/>
  <c r="K49" i="14"/>
  <c r="G66" i="16" s="1"/>
  <c r="F49" i="14"/>
  <c r="F66" i="16" s="1"/>
  <c r="E18" i="25"/>
  <c r="D16" i="25"/>
  <c r="N12" i="20"/>
  <c r="F35" i="14"/>
  <c r="E35" i="16"/>
  <c r="E31" i="16"/>
  <c r="D35" i="16"/>
  <c r="J35" i="16" s="1"/>
  <c r="C35" i="16" s="1"/>
  <c r="D31" i="16"/>
  <c r="J31" i="16" s="1"/>
  <c r="C31" i="16" s="1"/>
  <c r="A35" i="12"/>
  <c r="A35" i="13" s="1"/>
  <c r="A35" i="14" s="1"/>
  <c r="A33" i="12"/>
  <c r="A33" i="13" s="1"/>
  <c r="A33" i="14" s="1"/>
  <c r="A17" i="12"/>
  <c r="D34" i="76"/>
  <c r="B34" i="76"/>
  <c r="E33" i="76"/>
  <c r="D33" i="76"/>
  <c r="B33" i="76"/>
  <c r="D30" i="76"/>
  <c r="B30" i="76"/>
  <c r="E29" i="76"/>
  <c r="D29" i="76"/>
  <c r="B29" i="76"/>
  <c r="D26" i="76"/>
  <c r="B26" i="76"/>
  <c r="E25" i="76"/>
  <c r="D25" i="76"/>
  <c r="B25" i="76"/>
  <c r="D22" i="76"/>
  <c r="B22" i="76"/>
  <c r="E21" i="76"/>
  <c r="D21" i="76"/>
  <c r="B21" i="76"/>
  <c r="I46" i="55"/>
  <c r="G20" i="39"/>
  <c r="G21" i="39" s="1"/>
  <c r="G22" i="39" s="1"/>
  <c r="G23" i="39" s="1"/>
  <c r="I45" i="55"/>
  <c r="D35" i="12"/>
  <c r="D19" i="12"/>
  <c r="D18" i="12"/>
  <c r="K35" i="14"/>
  <c r="G52" i="16" s="1"/>
  <c r="K17" i="14"/>
  <c r="F17" i="14"/>
  <c r="L35" i="13"/>
  <c r="E29" i="16"/>
  <c r="E28" i="16"/>
  <c r="E25" i="16"/>
  <c r="E24" i="16"/>
  <c r="L17" i="13"/>
  <c r="E23" i="16" s="1"/>
  <c r="D29" i="16"/>
  <c r="D28" i="16"/>
  <c r="D25" i="16"/>
  <c r="D24" i="16"/>
  <c r="H17" i="13"/>
  <c r="D23" i="16" s="1"/>
  <c r="G35" i="12"/>
  <c r="G19" i="12"/>
  <c r="G18" i="12"/>
  <c r="G17" i="12"/>
  <c r="D18" i="76"/>
  <c r="B18" i="76"/>
  <c r="E17" i="76"/>
  <c r="D17" i="76"/>
  <c r="B17" i="76"/>
  <c r="A36" i="20"/>
  <c r="A33" i="20"/>
  <c r="G16" i="25"/>
  <c r="F16" i="25"/>
  <c r="D18" i="25"/>
  <c r="G18" i="25"/>
  <c r="F18" i="25"/>
  <c r="E16" i="25"/>
  <c r="G9" i="75"/>
  <c r="A10" i="75"/>
  <c r="G10" i="75"/>
  <c r="A16" i="55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G16" i="55"/>
  <c r="I16" i="55"/>
  <c r="G17" i="55"/>
  <c r="I17" i="55"/>
  <c r="G18" i="55"/>
  <c r="I18" i="55"/>
  <c r="G19" i="55"/>
  <c r="I19" i="55"/>
  <c r="G20" i="55"/>
  <c r="I20" i="55"/>
  <c r="G21" i="55"/>
  <c r="I21" i="55"/>
  <c r="G22" i="55"/>
  <c r="I22" i="55"/>
  <c r="G23" i="55"/>
  <c r="I23" i="55"/>
  <c r="G24" i="55"/>
  <c r="I24" i="55"/>
  <c r="G25" i="55"/>
  <c r="I25" i="55"/>
  <c r="G26" i="55"/>
  <c r="I26" i="55"/>
  <c r="G27" i="55"/>
  <c r="I27" i="55"/>
  <c r="G28" i="55"/>
  <c r="I28" i="55"/>
  <c r="G29" i="55"/>
  <c r="I29" i="55"/>
  <c r="G30" i="55"/>
  <c r="I30" i="55"/>
  <c r="G31" i="55"/>
  <c r="I31" i="55"/>
  <c r="G32" i="55"/>
  <c r="I32" i="55"/>
  <c r="G33" i="55"/>
  <c r="I33" i="55"/>
  <c r="G34" i="55"/>
  <c r="I34" i="55"/>
  <c r="G35" i="55"/>
  <c r="I35" i="55"/>
  <c r="G36" i="55"/>
  <c r="I36" i="55"/>
  <c r="G37" i="55"/>
  <c r="I37" i="55"/>
  <c r="G38" i="55"/>
  <c r="I38" i="55"/>
  <c r="A39" i="55"/>
  <c r="A40" i="55"/>
  <c r="A41" i="55" s="1"/>
  <c r="A42" i="55" s="1"/>
  <c r="G39" i="55"/>
  <c r="I39" i="55"/>
  <c r="I40" i="55"/>
  <c r="I41" i="55"/>
  <c r="I42" i="55"/>
  <c r="I43" i="55"/>
  <c r="I44" i="55"/>
  <c r="A6" i="13"/>
  <c r="A5" i="14" s="1"/>
  <c r="A11" i="13"/>
  <c r="A11" i="14" s="1"/>
  <c r="A10" i="23"/>
  <c r="A15" i="13"/>
  <c r="A15" i="14" s="1"/>
  <c r="A20" i="16" s="1"/>
  <c r="A17" i="39" s="1"/>
  <c r="A16" i="19" s="1"/>
  <c r="A16" i="20" s="1"/>
  <c r="A14" i="23" s="1"/>
  <c r="B16" i="25" s="1"/>
  <c r="A92" i="14"/>
  <c r="A68" i="20"/>
  <c r="A65" i="20"/>
  <c r="M12" i="20"/>
  <c r="M65" i="19" l="1"/>
  <c r="F51" i="80"/>
  <c r="D38" i="16"/>
  <c r="D41" i="16"/>
  <c r="D51" i="80"/>
  <c r="D48" i="80"/>
  <c r="C36" i="81"/>
  <c r="C37" i="81" s="1"/>
  <c r="G36" i="81"/>
  <c r="G37" i="81" s="1"/>
  <c r="G38" i="81" s="1"/>
  <c r="G39" i="81" s="1"/>
  <c r="G40" i="81" s="1"/>
  <c r="G41" i="81" s="1"/>
  <c r="G42" i="81" s="1"/>
  <c r="G43" i="81" s="1"/>
  <c r="N68" i="20"/>
  <c r="B100" i="19"/>
  <c r="G51" i="80"/>
  <c r="D79" i="16"/>
  <c r="N65" i="19"/>
  <c r="M100" i="20"/>
  <c r="F48" i="80"/>
  <c r="I53" i="55"/>
  <c r="E41" i="16"/>
  <c r="E38" i="16"/>
  <c r="G79" i="16"/>
  <c r="G76" i="16"/>
  <c r="C23" i="39"/>
  <c r="C24" i="39" s="1"/>
  <c r="C25" i="39" s="1"/>
  <c r="C26" i="39" s="1"/>
  <c r="C27" i="39" s="1"/>
  <c r="C28" i="39" s="1"/>
  <c r="C29" i="39" s="1"/>
  <c r="C30" i="39" s="1"/>
  <c r="C31" i="39" s="1"/>
  <c r="E48" i="80"/>
  <c r="E51" i="80"/>
  <c r="I34" i="81"/>
  <c r="I31" i="81"/>
  <c r="M103" i="20"/>
  <c r="N65" i="20"/>
  <c r="B103" i="19"/>
  <c r="M103" i="19" s="1"/>
  <c r="M100" i="19"/>
  <c r="M65" i="20"/>
  <c r="N100" i="19"/>
  <c r="C60" i="16"/>
  <c r="K60" i="16" s="1"/>
  <c r="C59" i="16"/>
  <c r="K59" i="16" s="1"/>
  <c r="J25" i="16"/>
  <c r="J29" i="16"/>
  <c r="C29" i="16" s="1"/>
  <c r="I89" i="12"/>
  <c r="J66" i="16"/>
  <c r="I22" i="39"/>
  <c r="G23" i="16"/>
  <c r="K31" i="14"/>
  <c r="F23" i="16"/>
  <c r="F31" i="14"/>
  <c r="F89" i="14"/>
  <c r="K89" i="14"/>
  <c r="J24" i="16"/>
  <c r="J28" i="16"/>
  <c r="C28" i="16" s="1"/>
  <c r="K31" i="16"/>
  <c r="C64" i="16"/>
  <c r="K64" i="16" s="1"/>
  <c r="C53" i="16"/>
  <c r="K53" i="16" s="1"/>
  <c r="K29" i="16"/>
  <c r="J70" i="16"/>
  <c r="C55" i="16"/>
  <c r="K55" i="16" s="1"/>
  <c r="F58" i="14"/>
  <c r="F52" i="16"/>
  <c r="C26" i="80"/>
  <c r="J26" i="80" s="1"/>
  <c r="C35" i="80"/>
  <c r="J35" i="80" s="1"/>
  <c r="L58" i="13"/>
  <c r="E52" i="16"/>
  <c r="H89" i="13"/>
  <c r="J61" i="16"/>
  <c r="J56" i="16"/>
  <c r="C56" i="16" s="1"/>
  <c r="K56" i="16" s="1"/>
  <c r="C31" i="80"/>
  <c r="J31" i="80" s="1"/>
  <c r="C34" i="80"/>
  <c r="J34" i="80" s="1"/>
  <c r="C27" i="80"/>
  <c r="J27" i="80" s="1"/>
  <c r="I21" i="80"/>
  <c r="I28" i="80"/>
  <c r="C28" i="80" s="1"/>
  <c r="J28" i="80" s="1"/>
  <c r="I37" i="80"/>
  <c r="C37" i="80" s="1"/>
  <c r="J37" i="80" s="1"/>
  <c r="I18" i="12"/>
  <c r="A17" i="13"/>
  <c r="A17" i="14" s="1"/>
  <c r="A19" i="39" s="1"/>
  <c r="A18" i="19" s="1"/>
  <c r="A18" i="20" s="1"/>
  <c r="A16" i="23" s="1"/>
  <c r="C38" i="80"/>
  <c r="J38" i="80" s="1"/>
  <c r="I32" i="81"/>
  <c r="I36" i="81"/>
  <c r="I33" i="81"/>
  <c r="I29" i="81"/>
  <c r="C24" i="80"/>
  <c r="J24" i="80" s="1"/>
  <c r="C30" i="80"/>
  <c r="J30" i="80" s="1"/>
  <c r="C39" i="80"/>
  <c r="J39" i="80" s="1"/>
  <c r="C29" i="80"/>
  <c r="J29" i="80" s="1"/>
  <c r="K58" i="14"/>
  <c r="I44" i="80"/>
  <c r="C44" i="80" s="1"/>
  <c r="J44" i="80" s="1"/>
  <c r="I33" i="80"/>
  <c r="C33" i="80" s="1"/>
  <c r="J33" i="80" s="1"/>
  <c r="H31" i="13"/>
  <c r="C25" i="80"/>
  <c r="J25" i="80" s="1"/>
  <c r="C22" i="80"/>
  <c r="J22" i="80" s="1"/>
  <c r="C40" i="80"/>
  <c r="J40" i="80" s="1"/>
  <c r="C23" i="80"/>
  <c r="J23" i="80" s="1"/>
  <c r="C21" i="80"/>
  <c r="C36" i="80"/>
  <c r="J36" i="80" s="1"/>
  <c r="C32" i="80"/>
  <c r="J32" i="80" s="1"/>
  <c r="I41" i="80"/>
  <c r="C41" i="80" s="1"/>
  <c r="J41" i="80" s="1"/>
  <c r="L31" i="13"/>
  <c r="H58" i="13"/>
  <c r="L89" i="13"/>
  <c r="C33" i="16"/>
  <c r="A6" i="16"/>
  <c r="A6" i="80"/>
  <c r="A16" i="16"/>
  <c r="A16" i="80"/>
  <c r="I19" i="12"/>
  <c r="C25" i="16" s="1"/>
  <c r="C43" i="80"/>
  <c r="J43" i="80" s="1"/>
  <c r="C45" i="80"/>
  <c r="J45" i="80" s="1"/>
  <c r="C42" i="80"/>
  <c r="J42" i="80" s="1"/>
  <c r="I19" i="39"/>
  <c r="I20" i="39"/>
  <c r="I21" i="39"/>
  <c r="C73" i="16"/>
  <c r="K73" i="16" s="1"/>
  <c r="C68" i="16"/>
  <c r="K68" i="16" s="1"/>
  <c r="J23" i="16"/>
  <c r="I35" i="12"/>
  <c r="I58" i="12" s="1"/>
  <c r="I17" i="12"/>
  <c r="C63" i="16"/>
  <c r="K63" i="16" s="1"/>
  <c r="A52" i="16"/>
  <c r="A42" i="39"/>
  <c r="A41" i="19" s="1"/>
  <c r="A41" i="20" s="1"/>
  <c r="A35" i="23" s="1"/>
  <c r="A40" i="39"/>
  <c r="A39" i="19" s="1"/>
  <c r="A39" i="20" s="1"/>
  <c r="A33" i="23" s="1"/>
  <c r="B18" i="25" s="1"/>
  <c r="A50" i="16"/>
  <c r="C38" i="81" l="1"/>
  <c r="I37" i="81"/>
  <c r="J41" i="16"/>
  <c r="J38" i="16"/>
  <c r="C51" i="80"/>
  <c r="C48" i="80"/>
  <c r="E79" i="16"/>
  <c r="E76" i="16"/>
  <c r="F76" i="16"/>
  <c r="F79" i="16"/>
  <c r="I48" i="80"/>
  <c r="I51" i="80"/>
  <c r="F38" i="16"/>
  <c r="F41" i="16"/>
  <c r="G41" i="16"/>
  <c r="G38" i="16"/>
  <c r="C39" i="81"/>
  <c r="I38" i="81"/>
  <c r="A23" i="16"/>
  <c r="C24" i="16"/>
  <c r="K24" i="16" s="1"/>
  <c r="I31" i="12"/>
  <c r="K32" i="16"/>
  <c r="K28" i="16"/>
  <c r="K33" i="16"/>
  <c r="K25" i="16"/>
  <c r="K35" i="16"/>
  <c r="J52" i="16"/>
  <c r="A13" i="39"/>
  <c r="A12" i="19" s="1"/>
  <c r="A13" i="81"/>
  <c r="A6" i="39"/>
  <c r="A5" i="19" s="1"/>
  <c r="A5" i="20" s="1"/>
  <c r="A6" i="81"/>
  <c r="C23" i="16"/>
  <c r="J21" i="80"/>
  <c r="C65" i="16"/>
  <c r="K65" i="16" s="1"/>
  <c r="C69" i="16"/>
  <c r="K69" i="16" s="1"/>
  <c r="C66" i="16"/>
  <c r="K66" i="16" s="1"/>
  <c r="C71" i="16"/>
  <c r="K71" i="16" s="1"/>
  <c r="C61" i="16"/>
  <c r="K61" i="16" s="1"/>
  <c r="C67" i="16"/>
  <c r="K67" i="16" s="1"/>
  <c r="C72" i="16"/>
  <c r="K72" i="16" s="1"/>
  <c r="C70" i="16"/>
  <c r="K70" i="16" s="1"/>
  <c r="C62" i="16"/>
  <c r="K62" i="16" s="1"/>
  <c r="I57" i="80" l="1"/>
  <c r="G57" i="80"/>
  <c r="E57" i="80"/>
  <c r="F57" i="80"/>
  <c r="H57" i="80"/>
  <c r="D57" i="80"/>
  <c r="K23" i="16"/>
  <c r="C38" i="16"/>
  <c r="C41" i="16"/>
  <c r="J51" i="80"/>
  <c r="J48" i="80"/>
  <c r="J79" i="16"/>
  <c r="J76" i="16"/>
  <c r="C40" i="81"/>
  <c r="I39" i="81"/>
  <c r="I54" i="80"/>
  <c r="G54" i="80"/>
  <c r="E54" i="80"/>
  <c r="H54" i="80"/>
  <c r="D54" i="80"/>
  <c r="F54" i="80"/>
  <c r="C52" i="16"/>
  <c r="C42" i="39"/>
  <c r="C43" i="39" s="1"/>
  <c r="J47" i="16" l="1"/>
  <c r="G47" i="16"/>
  <c r="E47" i="16"/>
  <c r="H47" i="16"/>
  <c r="D47" i="16"/>
  <c r="F47" i="16"/>
  <c r="K38" i="16"/>
  <c r="K41" i="16"/>
  <c r="K52" i="16"/>
  <c r="C76" i="16"/>
  <c r="E82" i="16" s="1"/>
  <c r="C79" i="16"/>
  <c r="F85" i="16" s="1"/>
  <c r="C41" i="81"/>
  <c r="I40" i="81"/>
  <c r="H44" i="16"/>
  <c r="F44" i="16"/>
  <c r="D44" i="16"/>
  <c r="J44" i="16"/>
  <c r="G44" i="16"/>
  <c r="E44" i="16"/>
  <c r="I23" i="39"/>
  <c r="G24" i="39"/>
  <c r="J82" i="16"/>
  <c r="C44" i="39"/>
  <c r="D85" i="16"/>
  <c r="H85" i="16"/>
  <c r="G82" i="16" l="1"/>
  <c r="H82" i="16"/>
  <c r="F82" i="16"/>
  <c r="D82" i="16"/>
  <c r="J85" i="16"/>
  <c r="G85" i="16"/>
  <c r="E85" i="16"/>
  <c r="K76" i="16"/>
  <c r="K79" i="16"/>
  <c r="C42" i="81"/>
  <c r="I41" i="81"/>
  <c r="I24" i="39"/>
  <c r="G25" i="39"/>
  <c r="C45" i="39"/>
  <c r="C43" i="81" l="1"/>
  <c r="I43" i="81" s="1"/>
  <c r="I42" i="81"/>
  <c r="I25" i="39"/>
  <c r="G26" i="39"/>
  <c r="C46" i="39"/>
  <c r="I49" i="81" l="1"/>
  <c r="I46" i="81"/>
  <c r="I26" i="39"/>
  <c r="G27" i="39"/>
  <c r="G28" i="39" s="1"/>
  <c r="C47" i="39"/>
  <c r="I27" i="39" l="1"/>
  <c r="C48" i="39"/>
  <c r="C49" i="39" l="1"/>
  <c r="I28" i="39" l="1"/>
  <c r="G42" i="39"/>
  <c r="G29" i="39"/>
  <c r="C50" i="39"/>
  <c r="G43" i="39" l="1"/>
  <c r="I42" i="39"/>
  <c r="I29" i="39"/>
  <c r="G30" i="39"/>
  <c r="C51" i="39"/>
  <c r="G31" i="39" l="1"/>
  <c r="I31" i="39" s="1"/>
  <c r="I30" i="39"/>
  <c r="I43" i="39"/>
  <c r="G44" i="39"/>
  <c r="C52" i="39"/>
  <c r="I37" i="39" l="1"/>
  <c r="I34" i="39"/>
  <c r="G45" i="39"/>
  <c r="I44" i="39"/>
  <c r="C53" i="39"/>
  <c r="G46" i="39" l="1"/>
  <c r="I45" i="39"/>
  <c r="C54" i="39"/>
  <c r="I46" i="39" l="1"/>
  <c r="G47" i="39"/>
  <c r="C55" i="39"/>
  <c r="G48" i="39" l="1"/>
  <c r="I47" i="39"/>
  <c r="C56" i="39"/>
  <c r="G49" i="39" l="1"/>
  <c r="I48" i="39"/>
  <c r="C57" i="39"/>
  <c r="G50" i="39" l="1"/>
  <c r="I49" i="39"/>
  <c r="C58" i="39"/>
  <c r="G51" i="39" l="1"/>
  <c r="I50" i="39"/>
  <c r="C59" i="39"/>
  <c r="G52" i="39" l="1"/>
  <c r="I51" i="39"/>
  <c r="C60" i="39"/>
  <c r="G53" i="39" l="1"/>
  <c r="I52" i="39"/>
  <c r="C61" i="39"/>
  <c r="G54" i="39" l="1"/>
  <c r="I53" i="39"/>
  <c r="C62" i="39"/>
  <c r="G55" i="39" l="1"/>
  <c r="I54" i="39"/>
  <c r="C63" i="39"/>
  <c r="G56" i="39" l="1"/>
  <c r="I55" i="39"/>
  <c r="G57" i="39" l="1"/>
  <c r="I56" i="39"/>
  <c r="G58" i="39" l="1"/>
  <c r="I57" i="39"/>
  <c r="G59" i="39" l="1"/>
  <c r="I58" i="39"/>
  <c r="G60" i="39" l="1"/>
  <c r="I59" i="39"/>
  <c r="G61" i="39" l="1"/>
  <c r="I60" i="39"/>
  <c r="G62" i="39" l="1"/>
  <c r="I61" i="39"/>
  <c r="G63" i="39" l="1"/>
  <c r="I63" i="39" s="1"/>
  <c r="I62" i="39"/>
  <c r="I66" i="39" l="1"/>
  <c r="I69" i="39"/>
</calcChain>
</file>

<file path=xl/sharedStrings.xml><?xml version="1.0" encoding="utf-8"?>
<sst xmlns="http://schemas.openxmlformats.org/spreadsheetml/2006/main" count="572" uniqueCount="247">
  <si>
    <t>YEAR</t>
  </si>
  <si>
    <t>GROWTH</t>
  </si>
  <si>
    <t>RATE</t>
  </si>
  <si>
    <t>S&amp;P</t>
  </si>
  <si>
    <t>Year</t>
  </si>
  <si>
    <t>S &amp; P</t>
  </si>
  <si>
    <t>CAPITAL STRUCTURE RATIOS</t>
  </si>
  <si>
    <t>COMMON</t>
  </si>
  <si>
    <t>EQUITY</t>
  </si>
  <si>
    <t>STOCK</t>
  </si>
  <si>
    <t>LONG-TERM</t>
  </si>
  <si>
    <t xml:space="preserve">  DEBT</t>
  </si>
  <si>
    <t>SHORT-TERM</t>
  </si>
  <si>
    <t>DEBT</t>
  </si>
  <si>
    <t>COMPARISON COMPANIES</t>
  </si>
  <si>
    <t>COMPANY</t>
  </si>
  <si>
    <t>RANKING</t>
  </si>
  <si>
    <t>A-</t>
  </si>
  <si>
    <t>VALUE LINE</t>
  </si>
  <si>
    <t>SAFETY</t>
  </si>
  <si>
    <t>DIVIDEND YIELD</t>
  </si>
  <si>
    <t>AVERAGE</t>
  </si>
  <si>
    <t>DPS</t>
  </si>
  <si>
    <t>HIGH</t>
  </si>
  <si>
    <t>LOW</t>
  </si>
  <si>
    <t>YIELD</t>
  </si>
  <si>
    <t>RETENTION GROWTH RATES</t>
  </si>
  <si>
    <t>Average</t>
  </si>
  <si>
    <t>PER SHARE GROWTH RATES</t>
  </si>
  <si>
    <t>5-Year Historic Growth Rates</t>
  </si>
  <si>
    <t>EPS</t>
  </si>
  <si>
    <t>BVPS</t>
  </si>
  <si>
    <t>DCF COST RATES</t>
  </si>
  <si>
    <t>ADJUSTED</t>
  </si>
  <si>
    <t>HISTORIC</t>
  </si>
  <si>
    <t>RETENTION</t>
  </si>
  <si>
    <t>PROSPECTIVE</t>
  </si>
  <si>
    <t>PER SHARE</t>
  </si>
  <si>
    <t>DCF</t>
  </si>
  <si>
    <t>RATES</t>
  </si>
  <si>
    <t>CAPM COST RATES</t>
  </si>
  <si>
    <t>Sources:  Value Line Investment Survey, Standard &amp; Poor's Analysts' Handbook, Federal Reserve.</t>
  </si>
  <si>
    <t>RISK-FREE</t>
  </si>
  <si>
    <t>BETA</t>
  </si>
  <si>
    <t>CAPM</t>
  </si>
  <si>
    <t>RATES OF RETURN ON AVERAGE COMMON EQUITY</t>
  </si>
  <si>
    <t>MARKET TO BOOK RATIOS</t>
  </si>
  <si>
    <t>ROE</t>
  </si>
  <si>
    <t>STANDARD &amp; POOR'S 500 COMPOSITE</t>
  </si>
  <si>
    <t>RETURNS AND MARKET-TO-BOOK RATIOS</t>
  </si>
  <si>
    <t>Averages:</t>
  </si>
  <si>
    <t xml:space="preserve">  RETURN ON</t>
  </si>
  <si>
    <t>AVERAGE EQUITY</t>
  </si>
  <si>
    <t>MARKET-TO</t>
  </si>
  <si>
    <t>BOOK RATIO</t>
  </si>
  <si>
    <t>FINANCIAL</t>
  </si>
  <si>
    <t>STRENGTH</t>
  </si>
  <si>
    <t>B++</t>
  </si>
  <si>
    <t>B</t>
  </si>
  <si>
    <t>A</t>
  </si>
  <si>
    <t>S&amp; P</t>
  </si>
  <si>
    <t>RISK INDICATORS</t>
  </si>
  <si>
    <t>GROUP</t>
  </si>
  <si>
    <t>S &amp; P's 500</t>
  </si>
  <si>
    <t>Composite</t>
  </si>
  <si>
    <t>Sources:  Value Line Investment Survey, Standard &amp; Poor's Stock Guide.</t>
  </si>
  <si>
    <t>Definitions:</t>
  </si>
  <si>
    <t>Safety rankings are in a range of 1 to 5, with 1 representing the highest safety or lowest risk.</t>
  </si>
  <si>
    <t>Beta reflects the variability of a particular stock, relative to the market as a whole.  A stock with</t>
  </si>
  <si>
    <t>a beta of 1.0 moves in concert with the market, a stock with a beta below 1.0 is less variable</t>
  </si>
  <si>
    <t>than the market, and a stock with a beta above 1.0 is more variable than the market.</t>
  </si>
  <si>
    <t>Financial strengths range from C to A++, with the latter representing the highest level.</t>
  </si>
  <si>
    <t>FIN STR</t>
  </si>
  <si>
    <t>STK RANK</t>
  </si>
  <si>
    <t>FIRST CALL</t>
  </si>
  <si>
    <t>Median</t>
  </si>
  <si>
    <t>RISK</t>
  </si>
  <si>
    <t>PREMIUM</t>
  </si>
  <si>
    <t>Mean</t>
  </si>
  <si>
    <t>Source:  Yahoo! Finance.</t>
  </si>
  <si>
    <t>Revenues</t>
  </si>
  <si>
    <t>BBB</t>
  </si>
  <si>
    <t>20-YEAR U.S. TREASURY BOND YIELDS</t>
  </si>
  <si>
    <t>RISK PREMIUMS</t>
  </si>
  <si>
    <t>20-YEAR</t>
  </si>
  <si>
    <t>T-BOND</t>
  </si>
  <si>
    <t>Source:  Standard &amp; Poor's Analysts' Handbook, Ibbotson Associates Handbook.</t>
  </si>
  <si>
    <t>Rate</t>
  </si>
  <si>
    <t>1/</t>
  </si>
  <si>
    <t>Composite - Mean</t>
  </si>
  <si>
    <t>Composite - Median</t>
  </si>
  <si>
    <t>Moody's</t>
  </si>
  <si>
    <t>Common</t>
  </si>
  <si>
    <t>Value</t>
  </si>
  <si>
    <t>Bond</t>
  </si>
  <si>
    <t>Equity</t>
  </si>
  <si>
    <t>Line</t>
  </si>
  <si>
    <t>Rating</t>
  </si>
  <si>
    <t>Ratio</t>
  </si>
  <si>
    <t>Safety</t>
  </si>
  <si>
    <t>Sources:  AUS Utility Reports, Value Line.</t>
  </si>
  <si>
    <t>Parcell Proxy Group</t>
  </si>
  <si>
    <t>BBB+</t>
  </si>
  <si>
    <t>Baa2</t>
  </si>
  <si>
    <t>BBB-</t>
  </si>
  <si>
    <t>Month</t>
  </si>
  <si>
    <t>20-year Treasury Bonds</t>
  </si>
  <si>
    <t>Market</t>
  </si>
  <si>
    <t>Capitalization</t>
  </si>
  <si>
    <t>($ millions)</t>
  </si>
  <si>
    <t>PROXY COMPANIES</t>
  </si>
  <si>
    <t>Percent Reg</t>
  </si>
  <si>
    <t>Portland General Electric</t>
  </si>
  <si>
    <t>UIL Holdings</t>
  </si>
  <si>
    <t>Qtr</t>
  </si>
  <si>
    <t>A2</t>
  </si>
  <si>
    <t>A3</t>
  </si>
  <si>
    <t>BASIS FOR SELECTION</t>
  </si>
  <si>
    <t>2002-2008</t>
  </si>
  <si>
    <t>Electric</t>
  </si>
  <si>
    <t>Cleco Corp</t>
  </si>
  <si>
    <t>Great Plains Energy, Inc.</t>
  </si>
  <si>
    <t>BBB/BBB-</t>
  </si>
  <si>
    <t>Baa1/Baa2</t>
  </si>
  <si>
    <t>A-/BBB+</t>
  </si>
  <si>
    <t>IDACORP, Inc.</t>
  </si>
  <si>
    <t>Pinnacle West Capital Corp</t>
  </si>
  <si>
    <t>Westar Energy</t>
  </si>
  <si>
    <t xml:space="preserve">Baa1 </t>
  </si>
  <si>
    <t>A2/A3</t>
  </si>
  <si>
    <t>ALLETE</t>
  </si>
  <si>
    <t>2016-'18</t>
  </si>
  <si>
    <t>Est'd '10-'12 to '16-'18 Growth Rates</t>
  </si>
  <si>
    <t>2009-2012</t>
  </si>
  <si>
    <t>2016-18</t>
  </si>
  <si>
    <t>nmf</t>
  </si>
  <si>
    <t>B+</t>
  </si>
  <si>
    <t>Pepco Holdings</t>
  </si>
  <si>
    <t>March, 2013</t>
  </si>
  <si>
    <t>Puget Sound Energy</t>
  </si>
  <si>
    <t>Gorman Proxy Group</t>
  </si>
  <si>
    <t>Alliant Energy Corp</t>
  </si>
  <si>
    <t>Avista Corp</t>
  </si>
  <si>
    <t>CMS Energy</t>
  </si>
  <si>
    <t>Consolidated Edison</t>
  </si>
  <si>
    <t>DTE Energy</t>
  </si>
  <si>
    <t>Edison International</t>
  </si>
  <si>
    <t>Integrys Energy Group</t>
  </si>
  <si>
    <t>Northeast Utilities</t>
  </si>
  <si>
    <t>NorthWestern Corp</t>
  </si>
  <si>
    <t>PG&amp;E Corp</t>
  </si>
  <si>
    <t>TECO Energy</t>
  </si>
  <si>
    <t>Wisconsin Energy Corp</t>
  </si>
  <si>
    <t>Xcel Energy Inc.</t>
  </si>
  <si>
    <t>January - March, 2013</t>
  </si>
  <si>
    <t>A3/Baa1</t>
  </si>
  <si>
    <t>A1</t>
  </si>
  <si>
    <t>American Electric Power Co.</t>
  </si>
  <si>
    <t>January, 2013</t>
  </si>
  <si>
    <t>February, 2013</t>
  </si>
  <si>
    <t xml:space="preserve">B+ </t>
  </si>
  <si>
    <t>A+</t>
  </si>
  <si>
    <t>Morin Proxy Group</t>
  </si>
  <si>
    <t>Black Hills Corp.</t>
  </si>
  <si>
    <t>CenterPoint Energy</t>
  </si>
  <si>
    <t>Dominion Resources</t>
  </si>
  <si>
    <t>Duke Energy</t>
  </si>
  <si>
    <t>MGE Energy</t>
  </si>
  <si>
    <t>NV Energy</t>
  </si>
  <si>
    <t>OGE Energy</t>
  </si>
  <si>
    <t>SCANA Corp.</t>
  </si>
  <si>
    <t>Sempra Energy</t>
  </si>
  <si>
    <t>UNS Energy</t>
  </si>
  <si>
    <t>Vectren Corp.</t>
  </si>
  <si>
    <t>GROWTH 1/</t>
  </si>
  <si>
    <t>AA-</t>
  </si>
  <si>
    <t>Baa1</t>
  </si>
  <si>
    <t>A/A-</t>
  </si>
  <si>
    <t>neg</t>
  </si>
  <si>
    <t xml:space="preserve">A- </t>
  </si>
  <si>
    <t>Avista</t>
  </si>
  <si>
    <t>Black Hills Corp</t>
  </si>
  <si>
    <t>IDACORP</t>
  </si>
  <si>
    <t>Portland General Corp</t>
  </si>
  <si>
    <t>2002 - 2012</t>
  </si>
  <si>
    <t>nr</t>
  </si>
  <si>
    <t>RISK INDICATORS 1/</t>
  </si>
  <si>
    <t>1/  Indicator values as of first quarter of 2013.</t>
  </si>
  <si>
    <t>Cleco</t>
  </si>
  <si>
    <t>Hawaiian Electric</t>
  </si>
  <si>
    <t>Otter Tail Corp</t>
  </si>
  <si>
    <t>Hawaiian Electric Industries</t>
  </si>
  <si>
    <t>baa2</t>
  </si>
  <si>
    <t>PUGET SOUND ENERGY, INC.</t>
  </si>
  <si>
    <t>2008 - 2012</t>
  </si>
  <si>
    <t>PREFERRED</t>
  </si>
  <si>
    <t>($000)</t>
  </si>
  <si>
    <t>HISTORY OF SECURITY RATINGS</t>
  </si>
  <si>
    <t>Date</t>
  </si>
  <si>
    <t>As of 12/31/07</t>
  </si>
  <si>
    <t>Issuer Rating</t>
  </si>
  <si>
    <t>Senior Secured</t>
  </si>
  <si>
    <t>Standard &amp; Poor's</t>
  </si>
  <si>
    <t>Baa3</t>
  </si>
  <si>
    <t>As of 12/31/08</t>
  </si>
  <si>
    <t>As of 8/3/09</t>
  </si>
  <si>
    <t>As of 3/16/11</t>
  </si>
  <si>
    <t>As of 3/31/13</t>
  </si>
  <si>
    <t>AUS UTILITY REPORTS</t>
  </si>
  <si>
    <t>ELECTRIC UTILITY GROUPS</t>
  </si>
  <si>
    <t>AVERAGE COMMON EQUITY RATIOS</t>
  </si>
  <si>
    <t>Combination</t>
  </si>
  <si>
    <t>and Gas</t>
  </si>
  <si>
    <t>Note:  Averages include short-term debt.</t>
  </si>
  <si>
    <t>Source:  AUS Utility Reports.</t>
  </si>
  <si>
    <t>Source:  Value Line Investment Survey, as of February and March of 2013.</t>
  </si>
  <si>
    <t>Period</t>
  </si>
  <si>
    <t>1Q 2013</t>
  </si>
  <si>
    <t>2Q 2013</t>
  </si>
  <si>
    <t>3Q 2013</t>
  </si>
  <si>
    <t>4Q 2013</t>
  </si>
  <si>
    <t>1Q 2012</t>
  </si>
  <si>
    <t>2Q 2012</t>
  </si>
  <si>
    <t>3Q 2012</t>
  </si>
  <si>
    <t>4Q 2012</t>
  </si>
  <si>
    <t>Electric 1/</t>
  </si>
  <si>
    <t>Gas</t>
  </si>
  <si>
    <t>1/  Excludes Virginia surcharge/rider generation cases, as noted by</t>
  </si>
  <si>
    <t>RRA in its publication.</t>
  </si>
  <si>
    <t>Regulatory Research</t>
  </si>
  <si>
    <t>EEI</t>
  </si>
  <si>
    <t>Sources:  Regulatory Research Associates, Regulatory Focus;</t>
  </si>
  <si>
    <t>AUTHORIZED RETURNS ON EQUITY FOR ELETRIC AND</t>
  </si>
  <si>
    <t>NATURAL GAS UTILITIES</t>
  </si>
  <si>
    <t>2013 Avg.</t>
  </si>
  <si>
    <t>2012 Avg.</t>
  </si>
  <si>
    <t>As of 01/16/09</t>
  </si>
  <si>
    <t>Source:  Response to UTC Staff Data Request No. 3, Attachment A.</t>
  </si>
  <si>
    <t>Source:  Response to UTC Staff Data Request No. 2, Attachment A.</t>
  </si>
  <si>
    <t>Note:  Negative values not used in calculations.</t>
  </si>
  <si>
    <t>1/  Projected EPS growth rates as shown in Exhibit No. ___ (RAM-5).</t>
  </si>
  <si>
    <t>Source:  Standard &amp; Poor's Analysts' Handbook.</t>
  </si>
  <si>
    <t>Common stock rankings range from D to A+, with the latter representing the highest level.</t>
  </si>
  <si>
    <t>Edison Electric Institute, Rate Case Summary.</t>
  </si>
  <si>
    <t>Source:  Calculations made from data contained in Value Line Investment Survey.</t>
  </si>
  <si>
    <t>Sources:  Prior pages of this exhibit.</t>
  </si>
  <si>
    <t>1/  Projected EPS growth rates as shown in Exhibit No. ___ (MPG-10).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</si>
</sst>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0.0"/>
    <numFmt numFmtId="166" formatCode="[$$-409]#,##0"/>
    <numFmt numFmtId="167" formatCode="[$$-409]#,##0.00"/>
    <numFmt numFmtId="168" formatCode="&quot;$&quot;#,##0.00"/>
    <numFmt numFmtId="169" formatCode="&quot;$&quot;#,##0"/>
    <numFmt numFmtId="170" formatCode="&quot;$&quot;#,##0.000"/>
  </numFmts>
  <fonts count="21" x14ac:knownFonts="1">
    <font>
      <sz val="12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Tms Rmn"/>
    </font>
    <font>
      <b/>
      <sz val="18"/>
      <name val="Arial"/>
      <family val="2"/>
    </font>
    <font>
      <b/>
      <sz val="12"/>
      <name val="Tms Rmn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</fonts>
  <fills count="7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4">
    <xf numFmtId="0" fontId="0" fillId="0" borderId="0"/>
    <xf numFmtId="3" fontId="10" fillId="0" borderId="0" applyFont="0" applyFill="0" applyBorder="0" applyAlignment="0" applyProtection="0"/>
    <xf numFmtId="5" fontId="10" fillId="0" borderId="0" applyFill="0" applyBorder="0" applyAlignment="0" applyProtection="0"/>
    <xf numFmtId="0" fontId="12" fillId="0" borderId="0"/>
    <xf numFmtId="0" fontId="12" fillId="0" borderId="0"/>
    <xf numFmtId="0" fontId="12" fillId="0" borderId="1"/>
    <xf numFmtId="0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2" borderId="1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0" fontId="15" fillId="3" borderId="0">
      <alignment horizontal="right"/>
    </xf>
    <xf numFmtId="0" fontId="16" fillId="4" borderId="0">
      <alignment horizontal="center"/>
    </xf>
    <xf numFmtId="0" fontId="17" fillId="5" borderId="2"/>
    <xf numFmtId="0" fontId="18" fillId="0" borderId="0" applyBorder="0">
      <alignment horizontal="centerContinuous"/>
    </xf>
    <xf numFmtId="0" fontId="19" fillId="0" borderId="0" applyBorder="0">
      <alignment horizontal="centerContinuous"/>
    </xf>
    <xf numFmtId="0" fontId="12" fillId="0" borderId="0"/>
    <xf numFmtId="0" fontId="12" fillId="0" borderId="0"/>
    <xf numFmtId="0" fontId="12" fillId="0" borderId="1"/>
    <xf numFmtId="0" fontId="12" fillId="0" borderId="1"/>
    <xf numFmtId="0" fontId="20" fillId="6" borderId="0"/>
    <xf numFmtId="0" fontId="20" fillId="6" borderId="0"/>
    <xf numFmtId="0" fontId="10" fillId="0" borderId="3" applyNumberFormat="0" applyFont="0" applyFill="0" applyAlignment="0" applyProtection="0"/>
    <xf numFmtId="0" fontId="14" fillId="0" borderId="4"/>
    <xf numFmtId="0" fontId="14" fillId="0" borderId="4"/>
    <xf numFmtId="0" fontId="14" fillId="0" borderId="1"/>
    <xf numFmtId="0" fontId="14" fillId="0" borderId="1"/>
    <xf numFmtId="0" fontId="4" fillId="0" borderId="0"/>
    <xf numFmtId="167" fontId="4" fillId="0" borderId="0"/>
    <xf numFmtId="167" fontId="4" fillId="0" borderId="0"/>
    <xf numFmtId="44" fontId="10" fillId="0" borderId="0"/>
    <xf numFmtId="0" fontId="4" fillId="0" borderId="0"/>
    <xf numFmtId="167" fontId="4" fillId="0" borderId="0"/>
    <xf numFmtId="0" fontId="1" fillId="0" borderId="0"/>
    <xf numFmtId="0" fontId="1" fillId="0" borderId="0"/>
    <xf numFmtId="0" fontId="1" fillId="0" borderId="0"/>
  </cellStyleXfs>
  <cellXfs count="214">
    <xf numFmtId="0" fontId="0" fillId="0" borderId="0" xfId="0"/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Continuous"/>
    </xf>
    <xf numFmtId="0" fontId="4" fillId="0" borderId="0" xfId="0" applyNumberFormat="1" applyFont="1" applyAlignment="1">
      <alignment horizontal="centerContinuous"/>
    </xf>
    <xf numFmtId="0" fontId="4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0" fillId="0" borderId="0" xfId="0" applyNumberFormat="1"/>
    <xf numFmtId="10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5" xfId="0" applyNumberFormat="1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0" fontId="5" fillId="0" borderId="0" xfId="0" applyNumberFormat="1" applyFont="1" applyAlignment="1"/>
    <xf numFmtId="0" fontId="0" fillId="0" borderId="3" xfId="0" applyNumberFormat="1" applyBorder="1"/>
    <xf numFmtId="164" fontId="2" fillId="0" borderId="0" xfId="0" applyNumberFormat="1" applyFont="1" applyAlignment="1">
      <alignment horizontal="center"/>
    </xf>
    <xf numFmtId="0" fontId="4" fillId="0" borderId="3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6" fillId="0" borderId="0" xfId="0" applyNumberFormat="1" applyFont="1" applyAlignment="1"/>
    <xf numFmtId="0" fontId="7" fillId="0" borderId="0" xfId="0" applyNumberFormat="1" applyFont="1" applyAlignment="1"/>
    <xf numFmtId="0" fontId="0" fillId="0" borderId="0" xfId="0" applyNumberFormat="1" applyBorder="1"/>
    <xf numFmtId="0" fontId="5" fillId="0" borderId="0" xfId="0" applyNumberFormat="1" applyFont="1" applyBorder="1" applyAlignment="1"/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 applyBorder="1"/>
    <xf numFmtId="0" fontId="0" fillId="0" borderId="6" xfId="0" applyBorder="1"/>
    <xf numFmtId="167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5" fillId="0" borderId="6" xfId="0" applyNumberFormat="1" applyFont="1" applyBorder="1" applyAlignment="1"/>
    <xf numFmtId="164" fontId="4" fillId="0" borderId="6" xfId="0" applyNumberFormat="1" applyFont="1" applyBorder="1" applyAlignment="1">
      <alignment horizontal="center"/>
    </xf>
    <xf numFmtId="0" fontId="5" fillId="0" borderId="7" xfId="0" applyNumberFormat="1" applyFont="1" applyBorder="1" applyAlignment="1"/>
    <xf numFmtId="167" fontId="4" fillId="0" borderId="7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0" fillId="0" borderId="6" xfId="0" applyNumberFormat="1" applyBorder="1"/>
    <xf numFmtId="164" fontId="0" fillId="0" borderId="0" xfId="0" applyNumberFormat="1" applyBorder="1"/>
    <xf numFmtId="164" fontId="2" fillId="0" borderId="0" xfId="0" applyNumberFormat="1" applyFont="1" applyBorder="1" applyAlignment="1">
      <alignment horizontal="center"/>
    </xf>
    <xf numFmtId="164" fontId="0" fillId="0" borderId="7" xfId="0" applyNumberFormat="1" applyBorder="1"/>
    <xf numFmtId="0" fontId="6" fillId="0" borderId="0" xfId="0" applyNumberFormat="1" applyFont="1" applyAlignment="1">
      <alignment horizontal="left"/>
    </xf>
    <xf numFmtId="0" fontId="5" fillId="0" borderId="6" xfId="0" applyNumberFormat="1" applyFont="1" applyBorder="1" applyAlignment="1">
      <alignment horizontal="left"/>
    </xf>
    <xf numFmtId="0" fontId="5" fillId="0" borderId="7" xfId="0" applyNumberFormat="1" applyFont="1" applyBorder="1" applyAlignment="1">
      <alignment horizontal="left"/>
    </xf>
    <xf numFmtId="167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10" fontId="4" fillId="0" borderId="7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9" fontId="4" fillId="0" borderId="6" xfId="0" applyNumberFormat="1" applyFont="1" applyBorder="1" applyAlignment="1">
      <alignment horizontal="center"/>
    </xf>
    <xf numFmtId="9" fontId="4" fillId="0" borderId="7" xfId="0" applyNumberFormat="1" applyFont="1" applyBorder="1" applyAlignment="1">
      <alignment horizontal="center"/>
    </xf>
    <xf numFmtId="9" fontId="4" fillId="0" borderId="0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9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5" fillId="0" borderId="0" xfId="0" applyNumberFormat="1" applyFont="1" applyBorder="1" applyAlignment="1">
      <alignment horizontal="left"/>
    </xf>
    <xf numFmtId="10" fontId="6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Continuous"/>
    </xf>
    <xf numFmtId="0" fontId="7" fillId="0" borderId="0" xfId="0" applyNumberFormat="1" applyFont="1" applyAlignment="1">
      <alignment horizontal="centerContinuous"/>
    </xf>
    <xf numFmtId="0" fontId="7" fillId="0" borderId="5" xfId="0" applyNumberFormat="1" applyFont="1" applyBorder="1" applyAlignment="1"/>
    <xf numFmtId="0" fontId="7" fillId="0" borderId="5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5" xfId="0" applyNumberFormat="1" applyFont="1" applyBorder="1"/>
    <xf numFmtId="166" fontId="7" fillId="0" borderId="0" xfId="0" applyNumberFormat="1" applyFont="1" applyAlignment="1">
      <alignment horizontal="center"/>
    </xf>
    <xf numFmtId="0" fontId="7" fillId="0" borderId="0" xfId="0" applyNumberFormat="1" applyFont="1" applyBorder="1"/>
    <xf numFmtId="164" fontId="7" fillId="0" borderId="0" xfId="0" applyNumberFormat="1" applyFont="1" applyAlignment="1"/>
    <xf numFmtId="165" fontId="7" fillId="0" borderId="0" xfId="0" applyNumberFormat="1" applyFont="1"/>
    <xf numFmtId="2" fontId="7" fillId="0" borderId="0" xfId="0" applyNumberFormat="1" applyFont="1"/>
    <xf numFmtId="165" fontId="7" fillId="0" borderId="0" xfId="0" applyNumberFormat="1" applyFont="1" applyAlignment="1">
      <alignment horizontal="centerContinuous"/>
    </xf>
    <xf numFmtId="164" fontId="7" fillId="0" borderId="0" xfId="0" applyNumberFormat="1" applyFont="1"/>
    <xf numFmtId="0" fontId="0" fillId="0" borderId="0" xfId="0" applyNumberForma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9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" fontId="7" fillId="0" borderId="0" xfId="0" applyNumberFormat="1" applyFont="1" applyAlignment="1"/>
    <xf numFmtId="165" fontId="9" fillId="0" borderId="0" xfId="0" applyNumberFormat="1" applyFont="1" applyAlignment="1">
      <alignment horizontal="centerContinuous"/>
    </xf>
    <xf numFmtId="165" fontId="7" fillId="0" borderId="0" xfId="0" applyNumberFormat="1" applyFont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6" xfId="0" applyNumberFormat="1" applyFont="1" applyBorder="1"/>
    <xf numFmtId="10" fontId="0" fillId="0" borderId="0" xfId="0" applyNumberFormat="1"/>
    <xf numFmtId="1" fontId="7" fillId="0" borderId="0" xfId="0" applyNumberFormat="1" applyFont="1" applyAlignment="1">
      <alignment horizontal="center"/>
    </xf>
    <xf numFmtId="10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6" xfId="0" applyNumberFormat="1" applyFont="1" applyBorder="1" applyAlignment="1"/>
    <xf numFmtId="168" fontId="4" fillId="0" borderId="0" xfId="0" applyNumberFormat="1" applyFont="1" applyAlignment="1">
      <alignment horizontal="center"/>
    </xf>
    <xf numFmtId="10" fontId="4" fillId="0" borderId="0" xfId="0" applyNumberFormat="1" applyFont="1" applyAlignment="1"/>
    <xf numFmtId="169" fontId="7" fillId="0" borderId="0" xfId="0" applyNumberFormat="1" applyFont="1" applyAlignment="1">
      <alignment horizontal="center"/>
    </xf>
    <xf numFmtId="0" fontId="7" fillId="0" borderId="0" xfId="0" applyNumberFormat="1" applyFont="1" applyBorder="1" applyAlignment="1"/>
    <xf numFmtId="0" fontId="4" fillId="0" borderId="0" xfId="0" applyNumberFormat="1" applyFont="1" applyAlignment="1">
      <alignment horizontal="left"/>
    </xf>
    <xf numFmtId="10" fontId="6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/>
    <xf numFmtId="164" fontId="5" fillId="0" borderId="7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9" fontId="5" fillId="0" borderId="6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6" fillId="0" borderId="0" xfId="0" applyFont="1" applyBorder="1"/>
    <xf numFmtId="9" fontId="0" fillId="0" borderId="0" xfId="0" applyNumberFormat="1" applyBorder="1"/>
    <xf numFmtId="9" fontId="0" fillId="0" borderId="0" xfId="0" applyNumberFormat="1"/>
    <xf numFmtId="168" fontId="4" fillId="0" borderId="0" xfId="0" applyNumberFormat="1" applyFont="1" applyBorder="1" applyAlignment="1">
      <alignment horizontal="center"/>
    </xf>
    <xf numFmtId="168" fontId="4" fillId="0" borderId="6" xfId="0" applyNumberFormat="1" applyFon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0" fontId="7" fillId="0" borderId="0" xfId="0" quotePrefix="1" applyNumberFormat="1" applyFont="1" applyAlignment="1">
      <alignment horizontal="center"/>
    </xf>
    <xf numFmtId="164" fontId="6" fillId="0" borderId="0" xfId="0" applyNumberFormat="1" applyFont="1"/>
    <xf numFmtId="9" fontId="6" fillId="0" borderId="6" xfId="0" applyNumberFormat="1" applyFont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164" fontId="4" fillId="0" borderId="0" xfId="0" applyNumberFormat="1" applyFont="1"/>
    <xf numFmtId="0" fontId="4" fillId="0" borderId="0" xfId="0" applyFont="1" applyAlignment="1">
      <alignment horizontal="right"/>
    </xf>
    <xf numFmtId="169" fontId="0" fillId="0" borderId="0" xfId="0" applyNumberFormat="1" applyBorder="1"/>
    <xf numFmtId="169" fontId="6" fillId="0" borderId="0" xfId="0" applyNumberFormat="1" applyFont="1" applyBorder="1"/>
    <xf numFmtId="0" fontId="0" fillId="0" borderId="0" xfId="0" applyFill="1" applyBorder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164" fontId="5" fillId="0" borderId="0" xfId="0" applyNumberFormat="1" applyFont="1" applyAlignment="1"/>
    <xf numFmtId="164" fontId="4" fillId="0" borderId="0" xfId="0" quotePrefix="1" applyNumberFormat="1" applyFont="1" applyBorder="1" applyAlignment="1">
      <alignment horizontal="center"/>
    </xf>
    <xf numFmtId="9" fontId="5" fillId="0" borderId="0" xfId="0" applyNumberFormat="1" applyFont="1" applyAlignment="1"/>
    <xf numFmtId="9" fontId="3" fillId="0" borderId="0" xfId="0" applyNumberFormat="1" applyFont="1" applyAlignment="1">
      <alignment horizontal="centerContinuous"/>
    </xf>
    <xf numFmtId="9" fontId="0" fillId="0" borderId="3" xfId="0" applyNumberFormat="1" applyBorder="1"/>
    <xf numFmtId="9" fontId="4" fillId="0" borderId="3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4" fontId="4" fillId="0" borderId="0" xfId="0" applyNumberFormat="1" applyFont="1" applyAlignment="1">
      <alignment horizontal="right"/>
    </xf>
    <xf numFmtId="2" fontId="0" fillId="0" borderId="0" xfId="0" applyNumberFormat="1"/>
    <xf numFmtId="0" fontId="11" fillId="0" borderId="0" xfId="0" applyFont="1" applyBorder="1" applyAlignment="1"/>
    <xf numFmtId="0" fontId="7" fillId="0" borderId="7" xfId="0" applyNumberFormat="1" applyFont="1" applyBorder="1" applyAlignment="1"/>
    <xf numFmtId="164" fontId="7" fillId="0" borderId="7" xfId="0" applyNumberFormat="1" applyFont="1" applyBorder="1" applyAlignment="1">
      <alignment horizontal="center"/>
    </xf>
    <xf numFmtId="166" fontId="7" fillId="0" borderId="7" xfId="0" applyNumberFormat="1" applyFont="1" applyBorder="1" applyAlignment="1">
      <alignment horizontal="center"/>
    </xf>
    <xf numFmtId="6" fontId="9" fillId="0" borderId="7" xfId="0" quotePrefix="1" applyNumberFormat="1" applyFont="1" applyBorder="1" applyAlignment="1">
      <alignment horizontal="center"/>
    </xf>
    <xf numFmtId="6" fontId="9" fillId="0" borderId="0" xfId="0" quotePrefix="1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2" fillId="0" borderId="0" xfId="0" applyFont="1" applyBorder="1"/>
    <xf numFmtId="170" fontId="5" fillId="0" borderId="0" xfId="0" applyNumberFormat="1" applyFont="1" applyAlignment="1">
      <alignment horizontal="center"/>
    </xf>
    <xf numFmtId="170" fontId="5" fillId="0" borderId="0" xfId="0" applyNumberFormat="1" applyFont="1" applyAlignment="1"/>
    <xf numFmtId="170" fontId="5" fillId="0" borderId="7" xfId="0" applyNumberFormat="1" applyFont="1" applyBorder="1" applyAlignment="1"/>
    <xf numFmtId="170" fontId="5" fillId="0" borderId="0" xfId="0" applyNumberFormat="1" applyFont="1" applyBorder="1" applyAlignment="1"/>
    <xf numFmtId="0" fontId="4" fillId="0" borderId="0" xfId="0" applyFont="1" applyBorder="1"/>
    <xf numFmtId="0" fontId="0" fillId="0" borderId="0" xfId="0" applyFont="1" applyFill="1" applyBorder="1"/>
    <xf numFmtId="0" fontId="4" fillId="0" borderId="0" xfId="0" applyFont="1" applyFill="1" applyBorder="1"/>
    <xf numFmtId="170" fontId="5" fillId="0" borderId="7" xfId="0" applyNumberFormat="1" applyFont="1" applyBorder="1" applyAlignment="1">
      <alignment horizontal="center"/>
    </xf>
    <xf numFmtId="170" fontId="0" fillId="0" borderId="0" xfId="0" applyNumberForma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170" fontId="5" fillId="0" borderId="6" xfId="0" applyNumberFormat="1" applyFont="1" applyBorder="1" applyAlignment="1"/>
    <xf numFmtId="167" fontId="4" fillId="0" borderId="6" xfId="0" applyNumberFormat="1" applyFont="1" applyBorder="1" applyAlignment="1">
      <alignment horizontal="center"/>
    </xf>
    <xf numFmtId="164" fontId="2" fillId="0" borderId="0" xfId="0" applyNumberFormat="1" applyFont="1"/>
    <xf numFmtId="0" fontId="2" fillId="0" borderId="0" xfId="0" applyNumberFormat="1" applyFont="1" applyBorder="1" applyAlignment="1"/>
    <xf numFmtId="164" fontId="6" fillId="0" borderId="7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9" fontId="5" fillId="0" borderId="0" xfId="0" applyNumberFormat="1" applyFont="1" applyBorder="1" applyAlignment="1">
      <alignment horizontal="center"/>
    </xf>
    <xf numFmtId="9" fontId="5" fillId="0" borderId="7" xfId="0" applyNumberFormat="1" applyFont="1" applyBorder="1" applyAlignment="1"/>
    <xf numFmtId="9" fontId="2" fillId="0" borderId="0" xfId="0" applyNumberFormat="1" applyFont="1" applyAlignment="1">
      <alignment horizontal="center"/>
    </xf>
    <xf numFmtId="0" fontId="2" fillId="0" borderId="6" xfId="0" applyNumberFormat="1" applyFont="1" applyBorder="1" applyAlignment="1"/>
    <xf numFmtId="1" fontId="0" fillId="0" borderId="0" xfId="0" applyNumberFormat="1" applyBorder="1"/>
    <xf numFmtId="1" fontId="0" fillId="0" borderId="0" xfId="0" applyNumberFormat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4" fillId="0" borderId="6" xfId="0" applyFont="1" applyBorder="1"/>
    <xf numFmtId="169" fontId="0" fillId="0" borderId="6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11" fillId="0" borderId="0" xfId="0" applyFont="1"/>
    <xf numFmtId="0" fontId="4" fillId="0" borderId="0" xfId="35"/>
    <xf numFmtId="0" fontId="2" fillId="0" borderId="0" xfId="35" applyFont="1"/>
    <xf numFmtId="0" fontId="11" fillId="0" borderId="0" xfId="35" applyFont="1" applyBorder="1" applyAlignment="1"/>
    <xf numFmtId="0" fontId="4" fillId="0" borderId="0" xfId="35" applyBorder="1"/>
    <xf numFmtId="0" fontId="4" fillId="0" borderId="8" xfId="35" applyBorder="1"/>
    <xf numFmtId="0" fontId="4" fillId="0" borderId="8" xfId="35" applyBorder="1" applyAlignment="1">
      <alignment horizontal="center"/>
    </xf>
    <xf numFmtId="0" fontId="4" fillId="0" borderId="0" xfId="35" applyBorder="1" applyAlignment="1">
      <alignment horizontal="center"/>
    </xf>
    <xf numFmtId="0" fontId="4" fillId="0" borderId="7" xfId="35" applyBorder="1" applyAlignment="1">
      <alignment horizontal="center"/>
    </xf>
    <xf numFmtId="0" fontId="4" fillId="0" borderId="0" xfId="35" applyAlignment="1">
      <alignment horizontal="center"/>
    </xf>
    <xf numFmtId="9" fontId="4" fillId="0" borderId="0" xfId="35" applyNumberFormat="1" applyAlignment="1">
      <alignment horizontal="center"/>
    </xf>
    <xf numFmtId="0" fontId="4" fillId="0" borderId="0" xfId="35" applyAlignment="1">
      <alignment horizontal="left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6" fontId="3" fillId="0" borderId="0" xfId="0" quotePrefix="1" applyNumberFormat="1" applyFont="1" applyAlignment="1">
      <alignment horizontal="center"/>
    </xf>
    <xf numFmtId="6" fontId="9" fillId="0" borderId="0" xfId="0" quotePrefix="1" applyNumberFormat="1" applyFont="1" applyAlignment="1">
      <alignment horizontal="center"/>
    </xf>
    <xf numFmtId="0" fontId="11" fillId="0" borderId="0" xfId="35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44">
    <cellStyle name="Comma0" xfId="1"/>
    <cellStyle name="Currency 2" xfId="38"/>
    <cellStyle name="Currency0" xfId="2"/>
    <cellStyle name="Custom - Style1" xfId="3"/>
    <cellStyle name="Custom - Style8" xfId="4"/>
    <cellStyle name="Data   - Style2" xfId="5"/>
    <cellStyle name="Date" xfId="6"/>
    <cellStyle name="Fixed" xfId="7"/>
    <cellStyle name="Heading 1" xfId="8" builtinId="16" customBuiltin="1"/>
    <cellStyle name="Heading 2" xfId="9" builtinId="17" customBuiltin="1"/>
    <cellStyle name="Labels - Style3" xfId="10"/>
    <cellStyle name="Normal" xfId="0" builtinId="0"/>
    <cellStyle name="Normal - Style1" xfId="11"/>
    <cellStyle name="Normal - Style2" xfId="12"/>
    <cellStyle name="Normal - Style3" xfId="13"/>
    <cellStyle name="Normal - Style4" xfId="14"/>
    <cellStyle name="Normal - Style5" xfId="15"/>
    <cellStyle name="Normal - Style6" xfId="16"/>
    <cellStyle name="Normal - Style7" xfId="17"/>
    <cellStyle name="Normal - Style8" xfId="18"/>
    <cellStyle name="Normal 2" xfId="35"/>
    <cellStyle name="Normal 2 2" xfId="39"/>
    <cellStyle name="Normal 3" xfId="36"/>
    <cellStyle name="Normal 3 2" xfId="37"/>
    <cellStyle name="Normal 3 3" xfId="40"/>
    <cellStyle name="Normal 4" xfId="41"/>
    <cellStyle name="Normal 4 2" xfId="42"/>
    <cellStyle name="Normal 5" xfId="43"/>
    <cellStyle name="Output Amounts" xfId="19"/>
    <cellStyle name="Output Column Headings" xfId="20"/>
    <cellStyle name="Output Line Items" xfId="21"/>
    <cellStyle name="Output Report Heading" xfId="22"/>
    <cellStyle name="Output Report Title" xfId="23"/>
    <cellStyle name="Reset  - Style4" xfId="24"/>
    <cellStyle name="Reset  - Style7" xfId="25"/>
    <cellStyle name="Table  - Style5" xfId="26"/>
    <cellStyle name="Table  - Style6" xfId="27"/>
    <cellStyle name="Title  - Style1" xfId="28"/>
    <cellStyle name="Title  - Style6" xfId="29"/>
    <cellStyle name="Total" xfId="30" builtinId="25" customBuiltin="1"/>
    <cellStyle name="TotCol - Style5" xfId="31"/>
    <cellStyle name="TotCol - Style7" xfId="32"/>
    <cellStyle name="TotRow - Style4" xfId="33"/>
    <cellStyle name="TotRow - Style8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TAI\06%20Cases\0636%20%20UNS%20Gas\UNS%20Gas%20Schedu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CASES\TAI\06%20Cases\0636%20%20UNS%20Gas\UNS%20Gas%20Schedu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TAI\08%20Cases\0812%20Atmos%20Energy\Atmos%20Schedu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Cash%20Working%20Capital\Cash%20Working%20Capi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econ\COMMON\CASES\TAI\07%20Cases\0704%20PEPCO\Schedules\Pepco%20Schedul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SL\MY%20DOCUMENTS\MY%20TAI\PPL%20ELECTRIC\PPL%20SCHEDU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B2" t="str">
            <v>Section H - Operating Income Statement</v>
          </cell>
        </row>
        <row r="3">
          <cell r="B3" t="str">
            <v>W/P H-9</v>
          </cell>
        </row>
        <row r="4">
          <cell r="A4" t="str">
            <v>OKLAHOMA GAS AND ELECTRIC SERVICES</v>
          </cell>
        </row>
        <row r="5">
          <cell r="A5" t="str">
            <v>DIRECTORS' FEES &amp; EXECUTIVE SALARIES &amp; EXPENSES</v>
          </cell>
        </row>
        <row r="6">
          <cell r="A6" t="str">
            <v>TEST YEAR ENDING DECEMBER 31, 1995</v>
          </cell>
        </row>
        <row r="7">
          <cell r="A7" t="str">
            <v>CAUSE NO. PUD  960000116</v>
          </cell>
        </row>
        <row r="10">
          <cell r="B10" t="str">
            <v>Line</v>
          </cell>
          <cell r="F10" t="str">
            <v>Fees &amp;</v>
          </cell>
          <cell r="H10" t="str">
            <v>Incentive</v>
          </cell>
          <cell r="J10" t="str">
            <v>Restricted</v>
          </cell>
        </row>
        <row r="11">
          <cell r="B11" t="str">
            <v>No.</v>
          </cell>
          <cell r="D11" t="str">
            <v>Description</v>
          </cell>
          <cell r="F11" t="str">
            <v>Salaries</v>
          </cell>
          <cell r="H11" t="str">
            <v>Compensation</v>
          </cell>
          <cell r="J11" t="str">
            <v>Stock</v>
          </cell>
          <cell r="L11" t="str">
            <v>Expenses</v>
          </cell>
        </row>
        <row r="13">
          <cell r="B13" t="str">
            <v>1.</v>
          </cell>
          <cell r="D13" t="str">
            <v>Herbert H Champlin</v>
          </cell>
          <cell r="F13">
            <v>34000</v>
          </cell>
          <cell r="L13">
            <v>1495</v>
          </cell>
        </row>
        <row r="14">
          <cell r="D14" t="str">
            <v>William E Durrett</v>
          </cell>
          <cell r="F14">
            <v>35000</v>
          </cell>
        </row>
        <row r="15">
          <cell r="D15" t="str">
            <v>Martha W Griffin</v>
          </cell>
          <cell r="F15">
            <v>34000</v>
          </cell>
          <cell r="L15">
            <v>1740</v>
          </cell>
        </row>
        <row r="16">
          <cell r="D16" t="str">
            <v>Hugh Hembree</v>
          </cell>
          <cell r="F16">
            <v>30000</v>
          </cell>
          <cell r="L16">
            <v>2074</v>
          </cell>
        </row>
        <row r="17">
          <cell r="D17" t="str">
            <v>Donald S Kennedy</v>
          </cell>
          <cell r="F17">
            <v>8000</v>
          </cell>
        </row>
        <row r="18">
          <cell r="D18" t="str">
            <v>Wayne A Parker</v>
          </cell>
          <cell r="F18">
            <v>24000</v>
          </cell>
        </row>
        <row r="19">
          <cell r="D19" t="str">
            <v>John F Snodgrass</v>
          </cell>
          <cell r="F19">
            <v>31000</v>
          </cell>
          <cell r="L19">
            <v>1329</v>
          </cell>
        </row>
        <row r="20">
          <cell r="D20" t="str">
            <v>John A Taylor</v>
          </cell>
          <cell r="F20">
            <v>35000</v>
          </cell>
          <cell r="L20">
            <v>407</v>
          </cell>
        </row>
        <row r="21">
          <cell r="D21" t="str">
            <v>Ronald White</v>
          </cell>
          <cell r="F21">
            <v>31000</v>
          </cell>
        </row>
        <row r="24">
          <cell r="D24" t="str">
            <v>J G Harlow jr</v>
          </cell>
          <cell r="F24">
            <v>500000</v>
          </cell>
          <cell r="H24">
            <v>183000</v>
          </cell>
          <cell r="J24">
            <v>149972</v>
          </cell>
          <cell r="L24">
            <v>6850</v>
          </cell>
        </row>
        <row r="25">
          <cell r="D25" t="str">
            <v>Patrick J Ryan</v>
          </cell>
          <cell r="F25">
            <v>295000</v>
          </cell>
          <cell r="H25">
            <v>63130</v>
          </cell>
          <cell r="J25">
            <v>58968</v>
          </cell>
          <cell r="L25">
            <v>5218</v>
          </cell>
        </row>
        <row r="26">
          <cell r="D26" t="str">
            <v>S E Moore</v>
          </cell>
          <cell r="F26">
            <v>212000</v>
          </cell>
          <cell r="H26">
            <v>58591</v>
          </cell>
          <cell r="J26">
            <v>52974</v>
          </cell>
          <cell r="L26">
            <v>1912</v>
          </cell>
        </row>
        <row r="27">
          <cell r="D27" t="str">
            <v>A M Strecker</v>
          </cell>
          <cell r="F27">
            <v>200000</v>
          </cell>
          <cell r="H27">
            <v>46800</v>
          </cell>
          <cell r="J27">
            <v>39974</v>
          </cell>
          <cell r="L27">
            <v>602</v>
          </cell>
        </row>
        <row r="28">
          <cell r="D28" t="str">
            <v>J T Coffman</v>
          </cell>
          <cell r="F28">
            <v>127500</v>
          </cell>
          <cell r="H28">
            <v>31720</v>
          </cell>
          <cell r="J28">
            <v>25475</v>
          </cell>
          <cell r="L28">
            <v>3758</v>
          </cell>
        </row>
        <row r="29">
          <cell r="D29" t="str">
            <v>J R Hatfield</v>
          </cell>
          <cell r="F29">
            <v>127500</v>
          </cell>
          <cell r="H29">
            <v>29835</v>
          </cell>
          <cell r="J29">
            <v>25475</v>
          </cell>
          <cell r="L29">
            <v>1902</v>
          </cell>
        </row>
        <row r="30">
          <cell r="D30" t="str">
            <v>D L Young</v>
          </cell>
          <cell r="F30">
            <v>120000</v>
          </cell>
          <cell r="H30">
            <v>25894</v>
          </cell>
          <cell r="J30">
            <v>23976</v>
          </cell>
          <cell r="L30">
            <v>2050</v>
          </cell>
        </row>
        <row r="31">
          <cell r="D31" t="str">
            <v>M D Bowen jr</v>
          </cell>
          <cell r="F31">
            <v>119167</v>
          </cell>
          <cell r="H31">
            <v>28548</v>
          </cell>
          <cell r="J31">
            <v>23814</v>
          </cell>
          <cell r="L31">
            <v>3474</v>
          </cell>
        </row>
        <row r="32">
          <cell r="D32" t="str">
            <v>M G Davis</v>
          </cell>
          <cell r="F32">
            <v>118000</v>
          </cell>
          <cell r="H32">
            <v>25680</v>
          </cell>
          <cell r="J32">
            <v>23571</v>
          </cell>
        </row>
        <row r="33">
          <cell r="D33" t="str">
            <v>D R Rowlett</v>
          </cell>
          <cell r="F33">
            <v>94167</v>
          </cell>
          <cell r="H33">
            <v>15960</v>
          </cell>
          <cell r="J33">
            <v>18833</v>
          </cell>
          <cell r="L33">
            <v>1053</v>
          </cell>
        </row>
        <row r="34">
          <cell r="D34" t="str">
            <v>I B Elliott</v>
          </cell>
          <cell r="F34">
            <v>94333</v>
          </cell>
          <cell r="H34">
            <v>16128</v>
          </cell>
          <cell r="J34">
            <v>9396</v>
          </cell>
          <cell r="L34">
            <v>763</v>
          </cell>
        </row>
        <row r="37">
          <cell r="D37" t="str">
            <v>B G Anthony</v>
          </cell>
          <cell r="F37">
            <v>104772</v>
          </cell>
          <cell r="J37">
            <v>8384</v>
          </cell>
          <cell r="L37">
            <v>7579</v>
          </cell>
        </row>
        <row r="38">
          <cell r="D38" t="str">
            <v>T C Vincent</v>
          </cell>
          <cell r="F38">
            <v>104472</v>
          </cell>
          <cell r="J38">
            <v>8384</v>
          </cell>
          <cell r="L38">
            <v>1091</v>
          </cell>
        </row>
        <row r="39">
          <cell r="D39" t="str">
            <v>W L Wylie</v>
          </cell>
          <cell r="F39">
            <v>104472</v>
          </cell>
          <cell r="J39">
            <v>8384</v>
          </cell>
          <cell r="L39">
            <v>5126</v>
          </cell>
        </row>
        <row r="40">
          <cell r="D40" t="str">
            <v>P M Dean</v>
          </cell>
          <cell r="F40">
            <v>104472</v>
          </cell>
          <cell r="J40">
            <v>6278</v>
          </cell>
          <cell r="L40">
            <v>7328</v>
          </cell>
        </row>
        <row r="41">
          <cell r="D41" t="str">
            <v>O W Beasley</v>
          </cell>
          <cell r="F41">
            <v>103712</v>
          </cell>
          <cell r="J41">
            <v>5184</v>
          </cell>
          <cell r="L41">
            <v>3143</v>
          </cell>
        </row>
        <row r="42">
          <cell r="D42" t="str">
            <v>T L Henry</v>
          </cell>
          <cell r="F42">
            <v>102340</v>
          </cell>
          <cell r="J42">
            <v>5103</v>
          </cell>
          <cell r="L42">
            <v>3483</v>
          </cell>
        </row>
        <row r="43">
          <cell r="D43" t="str">
            <v>J R Helton</v>
          </cell>
          <cell r="F43">
            <v>101980</v>
          </cell>
          <cell r="J43">
            <v>5103</v>
          </cell>
          <cell r="L43">
            <v>8777</v>
          </cell>
        </row>
        <row r="44">
          <cell r="D44" t="str">
            <v>R P Schmid</v>
          </cell>
          <cell r="F44">
            <v>95820</v>
          </cell>
          <cell r="J44">
            <v>9599</v>
          </cell>
          <cell r="L44">
            <v>4449</v>
          </cell>
        </row>
        <row r="45">
          <cell r="D45" t="str">
            <v>J E Wilson *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/>
      <sheetData sheetId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/>
      <sheetData sheetId="4"/>
      <sheetData sheetId="5"/>
      <sheetData sheetId="6"/>
      <sheetData sheetId="7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/>
      <sheetData sheetId="10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/>
      <sheetData sheetId="13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</sheetNames>
    <sheetDataSet>
      <sheetData sheetId="0"/>
      <sheetData sheetId="1"/>
      <sheetData sheetId="2"/>
      <sheetData sheetId="3"/>
      <sheetData sheetId="4"/>
      <sheetData sheetId="5">
        <row r="14">
          <cell r="B14" t="str">
            <v>1.</v>
          </cell>
          <cell r="D14" t="str">
            <v>December 1994</v>
          </cell>
          <cell r="F14">
            <v>24941476.600000001</v>
          </cell>
          <cell r="H14">
            <v>1866801.99</v>
          </cell>
          <cell r="J14">
            <v>26808278.59</v>
          </cell>
        </row>
        <row r="15">
          <cell r="B15" t="str">
            <v>2.</v>
          </cell>
          <cell r="D15" t="str">
            <v>January 1995</v>
          </cell>
          <cell r="F15">
            <v>25485000.73</v>
          </cell>
          <cell r="H15">
            <v>1814996.68</v>
          </cell>
          <cell r="J15">
            <v>27299997.41</v>
          </cell>
        </row>
        <row r="16">
          <cell r="B16" t="str">
            <v>3.</v>
          </cell>
          <cell r="D16" t="str">
            <v>February 1995</v>
          </cell>
          <cell r="F16">
            <v>24987449.539999999</v>
          </cell>
          <cell r="H16">
            <v>1814532.74</v>
          </cell>
          <cell r="J16">
            <v>26801982.279999997</v>
          </cell>
        </row>
        <row r="17">
          <cell r="B17" t="str">
            <v>4.</v>
          </cell>
          <cell r="D17" t="str">
            <v>March 1995</v>
          </cell>
          <cell r="F17">
            <v>25178482.41</v>
          </cell>
          <cell r="H17">
            <v>2163538.5099999998</v>
          </cell>
          <cell r="J17">
            <v>27342020.920000002</v>
          </cell>
        </row>
        <row r="18">
          <cell r="B18" t="str">
            <v>5.</v>
          </cell>
          <cell r="D18" t="str">
            <v>April 1995</v>
          </cell>
          <cell r="F18">
            <v>24197150.059999999</v>
          </cell>
          <cell r="H18">
            <v>2279739.9700000002</v>
          </cell>
          <cell r="J18">
            <v>26476890.029999997</v>
          </cell>
        </row>
        <row r="19">
          <cell r="B19" t="str">
            <v>6.</v>
          </cell>
          <cell r="D19" t="str">
            <v>May 1995</v>
          </cell>
          <cell r="F19">
            <v>23165235.16</v>
          </cell>
          <cell r="H19">
            <v>2343292.67</v>
          </cell>
          <cell r="J19">
            <v>25508527.829999998</v>
          </cell>
        </row>
        <row r="20">
          <cell r="B20" t="str">
            <v>7.</v>
          </cell>
          <cell r="D20" t="str">
            <v>June 1995</v>
          </cell>
          <cell r="F20">
            <v>21010269.390000001</v>
          </cell>
          <cell r="H20">
            <v>2226928.59</v>
          </cell>
          <cell r="J20">
            <v>23237197.98</v>
          </cell>
        </row>
        <row r="21">
          <cell r="B21" t="str">
            <v>8.</v>
          </cell>
          <cell r="D21" t="str">
            <v>July 1995</v>
          </cell>
          <cell r="F21">
            <v>19948585.600000001</v>
          </cell>
          <cell r="H21">
            <v>2104992.17</v>
          </cell>
          <cell r="J21">
            <v>22053577.770000003</v>
          </cell>
        </row>
        <row r="22">
          <cell r="B22" t="str">
            <v>9.</v>
          </cell>
          <cell r="D22" t="str">
            <v>August 1995</v>
          </cell>
          <cell r="F22">
            <v>18877211.559999999</v>
          </cell>
          <cell r="H22">
            <v>1470401.39</v>
          </cell>
          <cell r="J22">
            <v>20347612.949999999</v>
          </cell>
        </row>
        <row r="23">
          <cell r="B23" t="str">
            <v>10.</v>
          </cell>
          <cell r="D23" t="str">
            <v>September 1995</v>
          </cell>
          <cell r="F23">
            <v>18181226.510000002</v>
          </cell>
          <cell r="H23">
            <v>1189428.6499999999</v>
          </cell>
          <cell r="J23">
            <v>19370655.16</v>
          </cell>
        </row>
        <row r="24">
          <cell r="B24" t="str">
            <v>11.</v>
          </cell>
          <cell r="D24" t="str">
            <v>October 1995</v>
          </cell>
          <cell r="F24">
            <v>17322422.190000001</v>
          </cell>
          <cell r="H24">
            <v>832329.37</v>
          </cell>
          <cell r="J24">
            <v>18154751.560000002</v>
          </cell>
        </row>
        <row r="25">
          <cell r="B25" t="str">
            <v>12.</v>
          </cell>
          <cell r="D25" t="str">
            <v>November 1995</v>
          </cell>
          <cell r="F25">
            <v>16855400.690000001</v>
          </cell>
          <cell r="H25">
            <v>1273455.75</v>
          </cell>
          <cell r="J25">
            <v>18128856.440000001</v>
          </cell>
        </row>
        <row r="26">
          <cell r="B26" t="str">
            <v>13.</v>
          </cell>
          <cell r="D26" t="str">
            <v>December 1995</v>
          </cell>
          <cell r="F26">
            <v>17102940.969999999</v>
          </cell>
          <cell r="H26">
            <v>1752853.75</v>
          </cell>
          <cell r="J26">
            <v>18855794.719999999</v>
          </cell>
        </row>
        <row r="28">
          <cell r="B28" t="str">
            <v>14.</v>
          </cell>
          <cell r="D28" t="str">
            <v>13 month average</v>
          </cell>
          <cell r="F28">
            <v>21327142.416153844</v>
          </cell>
          <cell r="H28">
            <v>1779484.0176923077</v>
          </cell>
          <cell r="J28">
            <v>23106626.433846153</v>
          </cell>
        </row>
      </sheetData>
      <sheetData sheetId="6"/>
      <sheetData sheetId="7"/>
      <sheetData sheetId="8"/>
      <sheetData sheetId="9"/>
      <sheetData sheetId="10"/>
      <sheetData sheetId="11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Sch 2, p 1"/>
      <sheetName val="Sch 2, p 2"/>
      <sheetName val="Sch 2, p 3"/>
      <sheetName val="Sch 2, p 4"/>
      <sheetName val="Sch 2, p 5"/>
      <sheetName val="Sch 2, p 6"/>
      <sheetName val="Sch 3"/>
      <sheetName val="Sch 4"/>
      <sheetName val="Sch 5"/>
      <sheetName val="Sch 6, p 1"/>
      <sheetName val="Sch 6, p 2"/>
      <sheetName val="Sch 7"/>
      <sheetName val="Sch 8, p1"/>
      <sheetName val="Sch 8, p 2"/>
      <sheetName val="Sch 8, p 3"/>
      <sheetName val="Sch 8, p 4"/>
      <sheetName val="Sch 8"/>
      <sheetName val="Sch 10"/>
      <sheetName val="Sch 11, p 1"/>
      <sheetName val="Sch 11, p 2"/>
      <sheetName val="Sch 12"/>
      <sheetName val="Sch 13 WP"/>
      <sheetName val="Sch 13"/>
      <sheetName val="Sch 14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A11" t="str">
            <v>Company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>
        <row r="7">
          <cell r="C7" t="str">
            <v>ATMOS ENERGY CORPORATION</v>
          </cell>
        </row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>
        <row r="8">
          <cell r="C8" t="str">
            <v>Missouri</v>
          </cell>
        </row>
        <row r="9">
          <cell r="C9" t="str">
            <v>Atmos Energy Mid-States</v>
          </cell>
        </row>
        <row r="10">
          <cell r="C10" t="str">
            <v>September 30, 2005</v>
          </cell>
        </row>
        <row r="23">
          <cell r="C23">
            <v>5.5753243416792088E-2</v>
          </cell>
        </row>
        <row r="24">
          <cell r="C24">
            <v>4.0312366146111597E-2</v>
          </cell>
        </row>
        <row r="25">
          <cell r="C25">
            <v>0.12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edule 2"/>
      <sheetName val=" Schedule 2"/>
      <sheetName val="  Schedule 2"/>
      <sheetName val="Schedule 3"/>
      <sheetName val="Schedule 4"/>
      <sheetName val="Schedule 5"/>
      <sheetName val=" Schedule 5"/>
      <sheetName val="  Schedule 5"/>
      <sheetName val="Schedule 6"/>
      <sheetName val="Schedule 7"/>
      <sheetName val="Schedule 8"/>
      <sheetName val=" Schedule 8"/>
      <sheetName val="  Schedule 8"/>
      <sheetName val="   Schedule 8"/>
      <sheetName val="Schedule 9"/>
      <sheetName val="Schedule 10"/>
      <sheetName val="Schedule 11"/>
      <sheetName val=" Schedule 11"/>
      <sheetName val="Schedule 12"/>
      <sheetName val="Schedule 13"/>
      <sheetName val="Schedule 14"/>
      <sheetName val="Schedule 15"/>
      <sheetName val="Schedule 16"/>
      <sheetName val="W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, p 1"/>
      <sheetName val="Sch 2, p 2 "/>
      <sheetName val="Sch 2, p 3"/>
      <sheetName val="Sch 3"/>
      <sheetName val="Sch 4"/>
      <sheetName val="Sch 5"/>
      <sheetName val="Sch 6, p1"/>
      <sheetName val="Sch 6, p 2"/>
      <sheetName val="Sch 6, p 3"/>
      <sheetName val="Company Groups"/>
      <sheetName val="Company Data Inputs"/>
      <sheetName val="Sch 7"/>
      <sheetName val="Sch 8 "/>
      <sheetName val="Sch 9, p1"/>
      <sheetName val="Sch 9, p 2"/>
      <sheetName val="Sch 9, p 3"/>
      <sheetName val="Sch 9, p 4"/>
      <sheetName val="Sch 10"/>
      <sheetName val="Sch 11"/>
      <sheetName val="Sch 12, p 1"/>
      <sheetName val="Sch 12, p 2"/>
      <sheetName val="Sch 13"/>
      <sheetName val="Sch 12 WP"/>
      <sheetName val="Sch 14 "/>
      <sheetName val="Sch 15"/>
      <sheetName val="Sch 16"/>
      <sheetName val="p.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workbookViewId="0">
      <selection activeCell="A31" sqref="A31"/>
    </sheetView>
  </sheetViews>
  <sheetFormatPr defaultRowHeight="15" x14ac:dyDescent="0.2"/>
  <cols>
    <col min="1" max="1" width="13" customWidth="1"/>
    <col min="2" max="2" width="2.21875" customWidth="1"/>
    <col min="3" max="3" width="11.44140625" customWidth="1"/>
    <col min="4" max="4" width="13.44140625" customWidth="1"/>
    <col min="5" max="5" width="1.5546875" customWidth="1"/>
    <col min="6" max="6" width="11.6640625" customWidth="1"/>
    <col min="7" max="7" width="13.33203125" customWidth="1"/>
  </cols>
  <sheetData>
    <row r="2" spans="1:7" ht="15.75" x14ac:dyDescent="0.25">
      <c r="F2" s="119"/>
    </row>
    <row r="5" spans="1:7" ht="18" x14ac:dyDescent="0.25">
      <c r="A5" s="203" t="s">
        <v>193</v>
      </c>
      <c r="B5" s="203"/>
      <c r="C5" s="203"/>
      <c r="D5" s="203"/>
      <c r="E5" s="203"/>
      <c r="F5" s="203"/>
      <c r="G5" s="203"/>
    </row>
    <row r="6" spans="1:7" ht="18" x14ac:dyDescent="0.25">
      <c r="A6" s="187"/>
    </row>
    <row r="7" spans="1:7" ht="18" x14ac:dyDescent="0.25">
      <c r="A7" s="203" t="s">
        <v>197</v>
      </c>
      <c r="B7" s="203"/>
      <c r="C7" s="203"/>
      <c r="D7" s="203"/>
      <c r="E7" s="203"/>
      <c r="F7" s="203"/>
      <c r="G7" s="203"/>
    </row>
    <row r="9" spans="1:7" ht="15.75" thickBot="1" x14ac:dyDescent="0.25">
      <c r="A9" s="91"/>
      <c r="B9" s="91"/>
      <c r="C9" s="91"/>
      <c r="D9" s="91"/>
      <c r="E9" s="91"/>
      <c r="F9" s="91"/>
      <c r="G9" s="91"/>
    </row>
    <row r="10" spans="1:7" ht="15.75" thickTop="1" x14ac:dyDescent="0.2"/>
    <row r="11" spans="1:7" x14ac:dyDescent="0.2">
      <c r="C11" s="202" t="s">
        <v>91</v>
      </c>
      <c r="D11" s="202"/>
      <c r="F11" s="202" t="s">
        <v>202</v>
      </c>
      <c r="G11" s="202"/>
    </row>
    <row r="13" spans="1:7" x14ac:dyDescent="0.2">
      <c r="A13" t="s">
        <v>198</v>
      </c>
      <c r="C13" s="29" t="s">
        <v>200</v>
      </c>
      <c r="D13" s="29" t="s">
        <v>201</v>
      </c>
      <c r="E13" s="29"/>
      <c r="F13" s="29" t="s">
        <v>200</v>
      </c>
      <c r="G13" s="29" t="s">
        <v>201</v>
      </c>
    </row>
    <row r="14" spans="1:7" x14ac:dyDescent="0.2">
      <c r="A14" s="32"/>
      <c r="B14" s="32"/>
      <c r="C14" s="32"/>
      <c r="D14" s="32"/>
      <c r="E14" s="32"/>
      <c r="F14" s="32"/>
      <c r="G14" s="32"/>
    </row>
    <row r="17" spans="1:7" x14ac:dyDescent="0.2">
      <c r="A17" t="s">
        <v>199</v>
      </c>
      <c r="C17" s="29" t="s">
        <v>203</v>
      </c>
      <c r="D17" s="29" t="s">
        <v>103</v>
      </c>
      <c r="E17" s="29"/>
      <c r="F17" s="29" t="s">
        <v>104</v>
      </c>
      <c r="G17" s="29" t="s">
        <v>102</v>
      </c>
    </row>
    <row r="18" spans="1:7" x14ac:dyDescent="0.2">
      <c r="C18" s="29"/>
      <c r="D18" s="29"/>
      <c r="E18" s="29"/>
      <c r="F18" s="29"/>
      <c r="G18" s="29"/>
    </row>
    <row r="19" spans="1:7" x14ac:dyDescent="0.2">
      <c r="A19" t="s">
        <v>204</v>
      </c>
      <c r="C19" s="29" t="s">
        <v>203</v>
      </c>
      <c r="D19" s="29" t="s">
        <v>103</v>
      </c>
      <c r="E19" s="29"/>
      <c r="F19" s="29" t="s">
        <v>104</v>
      </c>
      <c r="G19" s="29" t="s">
        <v>102</v>
      </c>
    </row>
    <row r="20" spans="1:7" x14ac:dyDescent="0.2">
      <c r="C20" s="29"/>
      <c r="D20" s="29"/>
      <c r="E20" s="29"/>
      <c r="F20" s="29"/>
      <c r="G20" s="29"/>
    </row>
    <row r="21" spans="1:7" x14ac:dyDescent="0.2">
      <c r="A21" t="s">
        <v>236</v>
      </c>
      <c r="C21" s="29" t="s">
        <v>203</v>
      </c>
      <c r="D21" s="29" t="s">
        <v>103</v>
      </c>
      <c r="E21" s="29"/>
      <c r="F21" s="29" t="s">
        <v>81</v>
      </c>
      <c r="G21" s="29" t="s">
        <v>17</v>
      </c>
    </row>
    <row r="22" spans="1:7" x14ac:dyDescent="0.2">
      <c r="C22" s="29"/>
      <c r="D22" s="29"/>
      <c r="E22" s="29"/>
      <c r="F22" s="29"/>
      <c r="G22" s="29"/>
    </row>
    <row r="23" spans="1:7" x14ac:dyDescent="0.2">
      <c r="A23" t="s">
        <v>205</v>
      </c>
      <c r="C23" s="29" t="s">
        <v>203</v>
      </c>
      <c r="D23" s="29" t="s">
        <v>176</v>
      </c>
      <c r="E23" s="29"/>
      <c r="F23" s="29" t="s">
        <v>81</v>
      </c>
      <c r="G23" s="29" t="s">
        <v>17</v>
      </c>
    </row>
    <row r="24" spans="1:7" x14ac:dyDescent="0.2">
      <c r="C24" s="29"/>
      <c r="D24" s="29"/>
      <c r="E24" s="29"/>
      <c r="F24" s="29"/>
      <c r="G24" s="29"/>
    </row>
    <row r="25" spans="1:7" x14ac:dyDescent="0.2">
      <c r="A25" t="s">
        <v>206</v>
      </c>
      <c r="C25" s="29" t="s">
        <v>103</v>
      </c>
      <c r="D25" s="29" t="s">
        <v>116</v>
      </c>
      <c r="E25" s="29"/>
      <c r="F25" s="29" t="s">
        <v>81</v>
      </c>
      <c r="G25" s="29" t="s">
        <v>17</v>
      </c>
    </row>
    <row r="26" spans="1:7" x14ac:dyDescent="0.2">
      <c r="C26" s="29"/>
      <c r="D26" s="29"/>
      <c r="E26" s="29"/>
      <c r="F26" s="29"/>
      <c r="G26" s="29"/>
    </row>
    <row r="27" spans="1:7" x14ac:dyDescent="0.2">
      <c r="A27" t="s">
        <v>207</v>
      </c>
      <c r="C27" s="29" t="s">
        <v>103</v>
      </c>
      <c r="D27" s="29" t="s">
        <v>116</v>
      </c>
      <c r="E27" s="29"/>
      <c r="F27" s="29" t="s">
        <v>81</v>
      </c>
      <c r="G27" s="29" t="s">
        <v>17</v>
      </c>
    </row>
    <row r="28" spans="1:7" x14ac:dyDescent="0.2">
      <c r="C28" s="29"/>
      <c r="D28" s="29"/>
      <c r="E28" s="29"/>
      <c r="F28" s="29"/>
      <c r="G28" s="29"/>
    </row>
    <row r="29" spans="1:7" ht="15.75" thickBot="1" x14ac:dyDescent="0.25">
      <c r="A29" s="91"/>
      <c r="B29" s="91"/>
      <c r="C29" s="91"/>
      <c r="D29" s="91"/>
      <c r="E29" s="91"/>
      <c r="F29" s="91"/>
      <c r="G29" s="91"/>
    </row>
    <row r="30" spans="1:7" ht="15.75" thickTop="1" x14ac:dyDescent="0.2"/>
    <row r="31" spans="1:7" x14ac:dyDescent="0.2">
      <c r="A31" t="s">
        <v>237</v>
      </c>
    </row>
  </sheetData>
  <mergeCells count="4">
    <mergeCell ref="C11:D11"/>
    <mergeCell ref="F11:G11"/>
    <mergeCell ref="A5:G5"/>
    <mergeCell ref="A7:G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showOutlineSymbols="0" zoomScaleNormal="87" workbookViewId="0">
      <selection activeCell="H2" sqref="H2:I3"/>
    </sheetView>
  </sheetViews>
  <sheetFormatPr defaultColWidth="9.77734375" defaultRowHeight="15" x14ac:dyDescent="0.2"/>
  <cols>
    <col min="1" max="1" width="9.77734375" style="4" customWidth="1"/>
    <col min="2" max="2" width="5.77734375" style="4" customWidth="1"/>
    <col min="3" max="3" width="9.77734375" style="4" customWidth="1"/>
    <col min="4" max="4" width="5.77734375" style="4" customWidth="1"/>
    <col min="5" max="5" width="9.77734375" style="4" customWidth="1"/>
    <col min="6" max="6" width="5.77734375" style="4" customWidth="1"/>
    <col min="7" max="7" width="12.77734375" style="4" customWidth="1"/>
    <col min="8" max="16384" width="9.77734375" style="4"/>
  </cols>
  <sheetData>
    <row r="1" spans="1:9" ht="15.75" x14ac:dyDescent="0.25">
      <c r="F1" s="1"/>
      <c r="H1" s="25"/>
    </row>
    <row r="2" spans="1:9" ht="15.75" x14ac:dyDescent="0.25">
      <c r="E2" s="5"/>
      <c r="F2" s="1"/>
      <c r="H2" s="1"/>
    </row>
    <row r="3" spans="1:9" ht="15.75" x14ac:dyDescent="0.25">
      <c r="G3" s="1"/>
      <c r="H3" s="1"/>
    </row>
    <row r="5" spans="1:9" ht="20.25" x14ac:dyDescent="0.3">
      <c r="A5" s="204" t="s">
        <v>48</v>
      </c>
      <c r="B5" s="204"/>
      <c r="C5" s="204"/>
      <c r="D5" s="204"/>
      <c r="E5" s="204"/>
      <c r="F5" s="204"/>
      <c r="G5" s="204"/>
      <c r="H5" s="204"/>
      <c r="I5" s="204"/>
    </row>
    <row r="6" spans="1:9" ht="20.25" x14ac:dyDescent="0.3">
      <c r="A6" s="204" t="s">
        <v>82</v>
      </c>
      <c r="B6" s="204"/>
      <c r="C6" s="204"/>
      <c r="D6" s="204"/>
      <c r="E6" s="204"/>
      <c r="F6" s="204"/>
      <c r="G6" s="204"/>
      <c r="H6" s="204"/>
      <c r="I6" s="204"/>
    </row>
    <row r="7" spans="1:9" ht="20.25" x14ac:dyDescent="0.3">
      <c r="A7" s="204" t="s">
        <v>83</v>
      </c>
      <c r="B7" s="204"/>
      <c r="C7" s="204"/>
      <c r="D7" s="204"/>
      <c r="E7" s="204"/>
      <c r="F7" s="204"/>
      <c r="G7" s="204"/>
      <c r="H7" s="204"/>
      <c r="I7" s="204"/>
    </row>
    <row r="10" spans="1:9" x14ac:dyDescent="0.2">
      <c r="H10" s="5" t="s">
        <v>84</v>
      </c>
    </row>
    <row r="11" spans="1:9" x14ac:dyDescent="0.2">
      <c r="H11" s="5" t="s">
        <v>85</v>
      </c>
      <c r="I11" s="5" t="s">
        <v>76</v>
      </c>
    </row>
    <row r="12" spans="1:9" x14ac:dyDescent="0.2">
      <c r="A12" s="5" t="s">
        <v>4</v>
      </c>
      <c r="B12" s="5"/>
      <c r="C12" s="5" t="s">
        <v>30</v>
      </c>
      <c r="D12" s="5"/>
      <c r="E12" s="5" t="s">
        <v>31</v>
      </c>
      <c r="F12" s="5"/>
      <c r="G12" s="5" t="s">
        <v>47</v>
      </c>
      <c r="H12" s="5" t="s">
        <v>25</v>
      </c>
      <c r="I12" s="5" t="s">
        <v>77</v>
      </c>
    </row>
    <row r="13" spans="1:9" x14ac:dyDescent="0.2">
      <c r="A13" s="55"/>
      <c r="B13" s="55"/>
      <c r="C13" s="55"/>
      <c r="D13" s="55"/>
      <c r="E13" s="55"/>
      <c r="F13" s="55"/>
      <c r="G13" s="55"/>
      <c r="H13" s="94"/>
      <c r="I13" s="94"/>
    </row>
    <row r="14" spans="1:9" x14ac:dyDescent="0.2">
      <c r="A14" s="78"/>
      <c r="B14" s="78"/>
      <c r="C14" s="78"/>
      <c r="D14" s="78"/>
      <c r="E14" s="78"/>
      <c r="F14" s="78"/>
      <c r="G14" s="78"/>
    </row>
    <row r="15" spans="1:9" x14ac:dyDescent="0.2">
      <c r="A15" s="78">
        <v>1977</v>
      </c>
      <c r="B15" s="78"/>
      <c r="C15" s="79"/>
      <c r="D15" s="79"/>
      <c r="E15" s="79">
        <v>79.069999999999993</v>
      </c>
      <c r="F15" s="78"/>
      <c r="G15" s="78"/>
    </row>
    <row r="16" spans="1:9" x14ac:dyDescent="0.2">
      <c r="A16" s="5">
        <f>+A15+1</f>
        <v>1978</v>
      </c>
      <c r="B16" s="5"/>
      <c r="C16" s="49">
        <v>12.33</v>
      </c>
      <c r="D16" s="49"/>
      <c r="E16" s="49">
        <v>85.35</v>
      </c>
      <c r="F16" s="49"/>
      <c r="G16" s="50">
        <f t="shared" ref="G16:G50" si="0">C16/(AVERAGE(E15:E16))</f>
        <v>0.14998175404452013</v>
      </c>
      <c r="H16" s="8">
        <v>7.9000000000000001E-2</v>
      </c>
      <c r="I16" s="8">
        <f t="shared" ref="I16:I50" si="1">+G16-H16</f>
        <v>7.0981754044520132E-2</v>
      </c>
    </row>
    <row r="17" spans="1:9" x14ac:dyDescent="0.2">
      <c r="A17" s="5">
        <f t="shared" ref="A17:A34" si="2">A16+1</f>
        <v>1979</v>
      </c>
      <c r="B17" s="5"/>
      <c r="C17" s="49">
        <v>14.86</v>
      </c>
      <c r="D17" s="49"/>
      <c r="E17" s="49">
        <v>94.27</v>
      </c>
      <c r="F17" s="49"/>
      <c r="G17" s="50">
        <f t="shared" si="0"/>
        <v>0.16546041643469545</v>
      </c>
      <c r="H17" s="8">
        <v>8.8599999999999998E-2</v>
      </c>
      <c r="I17" s="8">
        <f t="shared" si="1"/>
        <v>7.6860416434695447E-2</v>
      </c>
    </row>
    <row r="18" spans="1:9" x14ac:dyDescent="0.2">
      <c r="A18" s="5">
        <f t="shared" si="2"/>
        <v>1980</v>
      </c>
      <c r="B18" s="5"/>
      <c r="C18" s="49">
        <v>14.82</v>
      </c>
      <c r="D18" s="49"/>
      <c r="E18" s="49">
        <v>102.48</v>
      </c>
      <c r="F18" s="49"/>
      <c r="G18" s="50">
        <f t="shared" si="0"/>
        <v>0.15064803049555273</v>
      </c>
      <c r="H18" s="8">
        <v>9.9699999999999997E-2</v>
      </c>
      <c r="I18" s="8">
        <f t="shared" si="1"/>
        <v>5.0948030495552729E-2</v>
      </c>
    </row>
    <row r="19" spans="1:9" x14ac:dyDescent="0.2">
      <c r="A19" s="5">
        <f t="shared" si="2"/>
        <v>1981</v>
      </c>
      <c r="B19" s="5"/>
      <c r="C19" s="49">
        <v>15.36</v>
      </c>
      <c r="D19" s="49"/>
      <c r="E19" s="49">
        <v>109.43</v>
      </c>
      <c r="F19" s="49"/>
      <c r="G19" s="50">
        <f t="shared" si="0"/>
        <v>0.14496720305790192</v>
      </c>
      <c r="H19" s="8">
        <v>0.11550000000000001</v>
      </c>
      <c r="I19" s="8">
        <f t="shared" si="1"/>
        <v>2.9467203057901917E-2</v>
      </c>
    </row>
    <row r="20" spans="1:9" x14ac:dyDescent="0.2">
      <c r="A20" s="5">
        <f t="shared" si="2"/>
        <v>1982</v>
      </c>
      <c r="B20" s="5"/>
      <c r="C20" s="49">
        <v>12.64</v>
      </c>
      <c r="D20" s="49"/>
      <c r="E20" s="49">
        <v>112.46</v>
      </c>
      <c r="F20" s="49"/>
      <c r="G20" s="50">
        <f t="shared" si="0"/>
        <v>0.11393032583712652</v>
      </c>
      <c r="H20" s="8">
        <v>0.13500000000000001</v>
      </c>
      <c r="I20" s="8">
        <f t="shared" si="1"/>
        <v>-2.1069674162873489E-2</v>
      </c>
    </row>
    <row r="21" spans="1:9" x14ac:dyDescent="0.2">
      <c r="A21" s="5">
        <f t="shared" si="2"/>
        <v>1983</v>
      </c>
      <c r="B21" s="5"/>
      <c r="C21" s="49">
        <v>14.03</v>
      </c>
      <c r="D21" s="49"/>
      <c r="E21" s="49">
        <v>116.93</v>
      </c>
      <c r="F21" s="49"/>
      <c r="G21" s="50">
        <f t="shared" si="0"/>
        <v>0.12232442565063865</v>
      </c>
      <c r="H21" s="8">
        <v>0.1038</v>
      </c>
      <c r="I21" s="8">
        <f t="shared" si="1"/>
        <v>1.8524425650638651E-2</v>
      </c>
    </row>
    <row r="22" spans="1:9" x14ac:dyDescent="0.2">
      <c r="A22" s="5">
        <f t="shared" si="2"/>
        <v>1984</v>
      </c>
      <c r="B22" s="5"/>
      <c r="C22" s="49">
        <v>16.64</v>
      </c>
      <c r="D22" s="49"/>
      <c r="E22" s="49">
        <v>122.47</v>
      </c>
      <c r="F22" s="49"/>
      <c r="G22" s="50">
        <f t="shared" si="0"/>
        <v>0.13901420217209692</v>
      </c>
      <c r="H22" s="8">
        <v>0.1174</v>
      </c>
      <c r="I22" s="8">
        <f t="shared" si="1"/>
        <v>2.1614202172096919E-2</v>
      </c>
    </row>
    <row r="23" spans="1:9" x14ac:dyDescent="0.2">
      <c r="A23" s="5">
        <f t="shared" si="2"/>
        <v>1985</v>
      </c>
      <c r="B23" s="5"/>
      <c r="C23" s="49">
        <v>14.61</v>
      </c>
      <c r="D23" s="49"/>
      <c r="E23" s="49">
        <v>125.2</v>
      </c>
      <c r="F23" s="49"/>
      <c r="G23" s="50">
        <f t="shared" si="0"/>
        <v>0.11797956958856541</v>
      </c>
      <c r="H23" s="8">
        <v>0.1125</v>
      </c>
      <c r="I23" s="8">
        <f t="shared" si="1"/>
        <v>5.4795695885654083E-3</v>
      </c>
    </row>
    <row r="24" spans="1:9" x14ac:dyDescent="0.2">
      <c r="A24" s="5">
        <f t="shared" si="2"/>
        <v>1986</v>
      </c>
      <c r="B24" s="5"/>
      <c r="C24" s="49">
        <v>14.48</v>
      </c>
      <c r="D24" s="49"/>
      <c r="E24" s="49">
        <v>126.82</v>
      </c>
      <c r="F24" s="49"/>
      <c r="G24" s="50">
        <f t="shared" si="0"/>
        <v>0.11491151495913024</v>
      </c>
      <c r="H24" s="8">
        <v>8.9800000000000005E-2</v>
      </c>
      <c r="I24" s="8">
        <f t="shared" si="1"/>
        <v>2.5111514959130235E-2</v>
      </c>
    </row>
    <row r="25" spans="1:9" x14ac:dyDescent="0.2">
      <c r="A25" s="5">
        <f t="shared" si="2"/>
        <v>1987</v>
      </c>
      <c r="B25" s="5"/>
      <c r="C25" s="49">
        <v>17.5</v>
      </c>
      <c r="D25" s="49"/>
      <c r="E25" s="49">
        <v>134.04</v>
      </c>
      <c r="F25" s="49"/>
      <c r="G25" s="50">
        <f t="shared" si="0"/>
        <v>0.13417158629149734</v>
      </c>
      <c r="H25" s="8">
        <v>7.9200000000000007E-2</v>
      </c>
      <c r="I25" s="8">
        <f t="shared" si="1"/>
        <v>5.4971586291497329E-2</v>
      </c>
    </row>
    <row r="26" spans="1:9" x14ac:dyDescent="0.2">
      <c r="A26" s="5">
        <f t="shared" si="2"/>
        <v>1988</v>
      </c>
      <c r="B26" s="5"/>
      <c r="C26" s="49">
        <v>23.75</v>
      </c>
      <c r="D26" s="49"/>
      <c r="E26" s="49">
        <v>141.32</v>
      </c>
      <c r="F26" s="49"/>
      <c r="G26" s="50">
        <f t="shared" si="0"/>
        <v>0.17250145264381173</v>
      </c>
      <c r="H26" s="8">
        <v>8.9700000000000002E-2</v>
      </c>
      <c r="I26" s="8">
        <f t="shared" si="1"/>
        <v>8.2801452643811724E-2</v>
      </c>
    </row>
    <row r="27" spans="1:9" x14ac:dyDescent="0.2">
      <c r="A27" s="5">
        <f t="shared" si="2"/>
        <v>1989</v>
      </c>
      <c r="B27" s="5"/>
      <c r="C27" s="49">
        <v>22.87</v>
      </c>
      <c r="D27" s="49"/>
      <c r="E27" s="49">
        <v>147.26</v>
      </c>
      <c r="F27" s="49"/>
      <c r="G27" s="50">
        <f t="shared" si="0"/>
        <v>0.15850024256705247</v>
      </c>
      <c r="H27" s="8">
        <v>8.8099999999999998E-2</v>
      </c>
      <c r="I27" s="8">
        <f t="shared" si="1"/>
        <v>7.0400242567052476E-2</v>
      </c>
    </row>
    <row r="28" spans="1:9" x14ac:dyDescent="0.2">
      <c r="A28" s="5">
        <f t="shared" si="2"/>
        <v>1990</v>
      </c>
      <c r="B28" s="5"/>
      <c r="C28" s="49">
        <v>21.73</v>
      </c>
      <c r="D28" s="49"/>
      <c r="E28" s="49">
        <v>153.01</v>
      </c>
      <c r="F28" s="49"/>
      <c r="G28" s="50">
        <f t="shared" si="0"/>
        <v>0.14473640390315384</v>
      </c>
      <c r="H28" s="8">
        <v>8.1900000000000001E-2</v>
      </c>
      <c r="I28" s="8">
        <f t="shared" si="1"/>
        <v>6.2836403903153842E-2</v>
      </c>
    </row>
    <row r="29" spans="1:9" x14ac:dyDescent="0.2">
      <c r="A29" s="5">
        <f t="shared" si="2"/>
        <v>1991</v>
      </c>
      <c r="B29" s="5"/>
      <c r="C29" s="49">
        <v>16.29</v>
      </c>
      <c r="D29" s="49"/>
      <c r="E29" s="49">
        <v>158.85</v>
      </c>
      <c r="F29" s="49"/>
      <c r="G29" s="50">
        <f t="shared" si="0"/>
        <v>0.10446995446674789</v>
      </c>
      <c r="H29" s="8">
        <v>8.2199999999999995E-2</v>
      </c>
      <c r="I29" s="8">
        <f t="shared" si="1"/>
        <v>2.2269954466747899E-2</v>
      </c>
    </row>
    <row r="30" spans="1:9" x14ac:dyDescent="0.2">
      <c r="A30" s="5">
        <f t="shared" si="2"/>
        <v>1992</v>
      </c>
      <c r="B30" s="5"/>
      <c r="C30" s="49">
        <v>19.09</v>
      </c>
      <c r="D30" s="49"/>
      <c r="E30" s="49">
        <v>149.74</v>
      </c>
      <c r="F30" s="49"/>
      <c r="G30" s="50">
        <f t="shared" si="0"/>
        <v>0.12372403512751547</v>
      </c>
      <c r="H30" s="8">
        <v>7.2900000000000006E-2</v>
      </c>
      <c r="I30" s="8">
        <f t="shared" si="1"/>
        <v>5.082403512751546E-2</v>
      </c>
    </row>
    <row r="31" spans="1:9" x14ac:dyDescent="0.2">
      <c r="A31" s="5">
        <f t="shared" si="2"/>
        <v>1993</v>
      </c>
      <c r="B31" s="5"/>
      <c r="C31" s="49">
        <v>21.89</v>
      </c>
      <c r="D31" s="49"/>
      <c r="E31" s="49">
        <v>180.88</v>
      </c>
      <c r="F31" s="49"/>
      <c r="G31" s="50">
        <f t="shared" si="0"/>
        <v>0.13241788155586473</v>
      </c>
      <c r="H31" s="8">
        <v>7.17E-2</v>
      </c>
      <c r="I31" s="8">
        <f t="shared" si="1"/>
        <v>6.0717881555864731E-2</v>
      </c>
    </row>
    <row r="32" spans="1:9" x14ac:dyDescent="0.2">
      <c r="A32" s="5">
        <f t="shared" si="2"/>
        <v>1994</v>
      </c>
      <c r="B32" s="5"/>
      <c r="C32" s="49">
        <v>30.6</v>
      </c>
      <c r="D32" s="49"/>
      <c r="E32" s="49">
        <v>193.06</v>
      </c>
      <c r="F32" s="49"/>
      <c r="G32" s="50">
        <f t="shared" si="0"/>
        <v>0.16366261967160509</v>
      </c>
      <c r="H32" s="8">
        <v>6.59E-2</v>
      </c>
      <c r="I32" s="8">
        <f t="shared" si="1"/>
        <v>9.7762619671605086E-2</v>
      </c>
    </row>
    <row r="33" spans="1:9" x14ac:dyDescent="0.2">
      <c r="A33" s="5">
        <f t="shared" si="2"/>
        <v>1995</v>
      </c>
      <c r="B33" s="5"/>
      <c r="C33" s="49">
        <v>33.96</v>
      </c>
      <c r="D33" s="49"/>
      <c r="E33" s="49">
        <v>215.51</v>
      </c>
      <c r="F33" s="49"/>
      <c r="G33" s="50">
        <f t="shared" si="0"/>
        <v>0.16623834349071151</v>
      </c>
      <c r="H33" s="8">
        <v>7.5999999999999998E-2</v>
      </c>
      <c r="I33" s="8">
        <f t="shared" si="1"/>
        <v>9.0238343490711512E-2</v>
      </c>
    </row>
    <row r="34" spans="1:9" x14ac:dyDescent="0.2">
      <c r="A34" s="5">
        <f t="shared" si="2"/>
        <v>1996</v>
      </c>
      <c r="B34" s="5"/>
      <c r="C34" s="49">
        <v>38.729999999999997</v>
      </c>
      <c r="D34" s="49"/>
      <c r="E34" s="49">
        <v>237.08</v>
      </c>
      <c r="F34" s="49"/>
      <c r="G34" s="50">
        <f t="shared" si="0"/>
        <v>0.17114827990013035</v>
      </c>
      <c r="H34" s="8">
        <v>6.1800000000000001E-2</v>
      </c>
      <c r="I34" s="8">
        <f t="shared" si="1"/>
        <v>0.10934827990013035</v>
      </c>
    </row>
    <row r="35" spans="1:9" x14ac:dyDescent="0.2">
      <c r="A35" s="5">
        <v>1997</v>
      </c>
      <c r="B35" s="5"/>
      <c r="C35" s="49">
        <v>39.72</v>
      </c>
      <c r="D35" s="49"/>
      <c r="E35" s="49">
        <v>249.52</v>
      </c>
      <c r="F35" s="49"/>
      <c r="G35" s="50">
        <f t="shared" si="0"/>
        <v>0.16325524044389642</v>
      </c>
      <c r="H35" s="8">
        <v>6.6400000000000001E-2</v>
      </c>
      <c r="I35" s="8">
        <f t="shared" si="1"/>
        <v>9.6855240443896415E-2</v>
      </c>
    </row>
    <row r="36" spans="1:9" x14ac:dyDescent="0.2">
      <c r="A36" s="5">
        <v>1998</v>
      </c>
      <c r="B36" s="5"/>
      <c r="C36" s="49">
        <v>37.71</v>
      </c>
      <c r="D36" s="49"/>
      <c r="E36" s="49">
        <v>266.39999999999998</v>
      </c>
      <c r="F36" s="49"/>
      <c r="G36" s="50">
        <f t="shared" si="0"/>
        <v>0.1461854551093193</v>
      </c>
      <c r="H36" s="8">
        <v>5.8299999999999998E-2</v>
      </c>
      <c r="I36" s="8">
        <f t="shared" si="1"/>
        <v>8.7885455109319305E-2</v>
      </c>
    </row>
    <row r="37" spans="1:9" x14ac:dyDescent="0.2">
      <c r="A37" s="5">
        <v>1999</v>
      </c>
      <c r="B37" s="5"/>
      <c r="C37" s="49">
        <v>48.17</v>
      </c>
      <c r="D37" s="49"/>
      <c r="E37" s="49">
        <v>290.68</v>
      </c>
      <c r="F37" s="49"/>
      <c r="G37" s="50">
        <f t="shared" si="0"/>
        <v>0.1729374596108279</v>
      </c>
      <c r="H37" s="8">
        <v>5.57E-2</v>
      </c>
      <c r="I37" s="8">
        <f t="shared" si="1"/>
        <v>0.1172374596108279</v>
      </c>
    </row>
    <row r="38" spans="1:9" x14ac:dyDescent="0.2">
      <c r="A38" s="5">
        <v>2000</v>
      </c>
      <c r="B38" s="5"/>
      <c r="C38" s="49">
        <v>50</v>
      </c>
      <c r="D38" s="49"/>
      <c r="E38" s="49">
        <v>325.8</v>
      </c>
      <c r="F38" s="49"/>
      <c r="G38" s="50">
        <f t="shared" si="0"/>
        <v>0.16221126395016869</v>
      </c>
      <c r="H38" s="8">
        <v>6.5000000000000002E-2</v>
      </c>
      <c r="I38" s="8">
        <f t="shared" si="1"/>
        <v>9.7211263950168686E-2</v>
      </c>
    </row>
    <row r="39" spans="1:9" x14ac:dyDescent="0.2">
      <c r="A39" s="5">
        <f>+A38+1</f>
        <v>2001</v>
      </c>
      <c r="B39" s="5"/>
      <c r="C39" s="95">
        <v>24.69</v>
      </c>
      <c r="D39" s="95"/>
      <c r="E39" s="95">
        <v>338.37</v>
      </c>
      <c r="F39" s="5"/>
      <c r="G39" s="50">
        <f t="shared" si="0"/>
        <v>7.4348434888658013E-2</v>
      </c>
      <c r="H39" s="8">
        <v>5.5300000000000002E-2</v>
      </c>
      <c r="I39" s="8">
        <f t="shared" si="1"/>
        <v>1.9048434888658011E-2</v>
      </c>
    </row>
    <row r="40" spans="1:9" x14ac:dyDescent="0.2">
      <c r="A40" s="5">
        <f>+A39+1</f>
        <v>2002</v>
      </c>
      <c r="B40" s="5"/>
      <c r="C40" s="95">
        <v>27.59</v>
      </c>
      <c r="D40" s="95"/>
      <c r="E40" s="95">
        <v>321.72000000000003</v>
      </c>
      <c r="F40" s="5"/>
      <c r="G40" s="50">
        <f t="shared" si="0"/>
        <v>8.3594661334060502E-2</v>
      </c>
      <c r="H40" s="8">
        <v>5.5899999999999998E-2</v>
      </c>
      <c r="I40" s="8">
        <f t="shared" si="1"/>
        <v>2.7694661334060504E-2</v>
      </c>
    </row>
    <row r="41" spans="1:9" x14ac:dyDescent="0.2">
      <c r="A41" s="5">
        <f>+A40+1</f>
        <v>2003</v>
      </c>
      <c r="B41" s="5"/>
      <c r="C41" s="95">
        <v>48.73</v>
      </c>
      <c r="D41" s="95"/>
      <c r="E41" s="95">
        <v>367.17</v>
      </c>
      <c r="F41" s="5"/>
      <c r="G41" s="50">
        <f t="shared" si="0"/>
        <v>0.14147396536457196</v>
      </c>
      <c r="H41" s="8">
        <v>4.8000000000000001E-2</v>
      </c>
      <c r="I41" s="8">
        <f t="shared" si="1"/>
        <v>9.3473965364571962E-2</v>
      </c>
    </row>
    <row r="42" spans="1:9" x14ac:dyDescent="0.2">
      <c r="A42" s="5">
        <f>+A41+1</f>
        <v>2004</v>
      </c>
      <c r="B42" s="5"/>
      <c r="C42" s="95">
        <v>58.55</v>
      </c>
      <c r="D42" s="95"/>
      <c r="E42" s="95">
        <v>414.75</v>
      </c>
      <c r="F42" s="5"/>
      <c r="G42" s="50">
        <f t="shared" si="0"/>
        <v>0.14975956619603026</v>
      </c>
      <c r="H42" s="8">
        <v>5.0199999999999995E-2</v>
      </c>
      <c r="I42" s="8">
        <f t="shared" si="1"/>
        <v>9.9559566196030264E-2</v>
      </c>
    </row>
    <row r="43" spans="1:9" x14ac:dyDescent="0.2">
      <c r="A43" s="5">
        <v>2005</v>
      </c>
      <c r="B43" s="5"/>
      <c r="C43" s="95">
        <v>69.930000000000007</v>
      </c>
      <c r="D43" s="95"/>
      <c r="E43" s="95">
        <v>453.06</v>
      </c>
      <c r="F43" s="5"/>
      <c r="G43" s="50">
        <f t="shared" si="0"/>
        <v>0.16116431016005811</v>
      </c>
      <c r="H43" s="8">
        <v>4.6899999999999997E-2</v>
      </c>
      <c r="I43" s="8">
        <f t="shared" si="1"/>
        <v>0.11426431016005811</v>
      </c>
    </row>
    <row r="44" spans="1:9" x14ac:dyDescent="0.2">
      <c r="A44" s="35">
        <v>2006</v>
      </c>
      <c r="B44" s="35"/>
      <c r="C44" s="113">
        <v>81.510000000000005</v>
      </c>
      <c r="D44" s="113"/>
      <c r="E44" s="113">
        <v>504.39</v>
      </c>
      <c r="F44" s="35"/>
      <c r="G44" s="50">
        <f t="shared" si="0"/>
        <v>0.17026476578411406</v>
      </c>
      <c r="H44" s="89">
        <v>4.6800000000000001E-2</v>
      </c>
      <c r="I44" s="89">
        <f t="shared" si="1"/>
        <v>0.12346476578411406</v>
      </c>
    </row>
    <row r="45" spans="1:9" x14ac:dyDescent="0.2">
      <c r="A45" s="5">
        <v>2007</v>
      </c>
      <c r="B45" s="5"/>
      <c r="C45" s="95">
        <v>66.17</v>
      </c>
      <c r="D45" s="95"/>
      <c r="E45" s="95">
        <v>529.59</v>
      </c>
      <c r="F45" s="5"/>
      <c r="G45" s="50">
        <f t="shared" si="0"/>
        <v>0.12799087022959826</v>
      </c>
      <c r="H45" s="8">
        <v>4.8599999999999997E-2</v>
      </c>
      <c r="I45" s="8">
        <f t="shared" si="1"/>
        <v>7.9390870229598259E-2</v>
      </c>
    </row>
    <row r="46" spans="1:9" x14ac:dyDescent="0.2">
      <c r="A46" s="5">
        <v>2008</v>
      </c>
      <c r="B46" s="5"/>
      <c r="C46" s="95">
        <v>14.88</v>
      </c>
      <c r="D46" s="95"/>
      <c r="E46" s="95">
        <v>451.37</v>
      </c>
      <c r="F46" s="5"/>
      <c r="G46" s="50">
        <f t="shared" si="0"/>
        <v>3.0337628445604305E-2</v>
      </c>
      <c r="H46" s="8">
        <v>4.4499999999999998E-2</v>
      </c>
      <c r="I46" s="8">
        <f t="shared" si="1"/>
        <v>-1.4162371554395693E-2</v>
      </c>
    </row>
    <row r="47" spans="1:9" x14ac:dyDescent="0.2">
      <c r="A47" s="5">
        <v>2009</v>
      </c>
      <c r="B47" s="5"/>
      <c r="C47" s="95">
        <v>50.97</v>
      </c>
      <c r="D47" s="95"/>
      <c r="E47" s="95">
        <v>513.58000000000004</v>
      </c>
      <c r="F47" s="5"/>
      <c r="G47" s="50">
        <f t="shared" si="0"/>
        <v>0.10564277941862273</v>
      </c>
      <c r="H47" s="8">
        <v>3.4700000000000002E-2</v>
      </c>
      <c r="I47" s="8">
        <f t="shared" si="1"/>
        <v>7.0942779418622731E-2</v>
      </c>
    </row>
    <row r="48" spans="1:9" x14ac:dyDescent="0.2">
      <c r="A48" s="5">
        <v>2010</v>
      </c>
      <c r="B48" s="5"/>
      <c r="C48" s="95">
        <v>77.349999999999994</v>
      </c>
      <c r="D48" s="95"/>
      <c r="E48" s="95">
        <v>579.14</v>
      </c>
      <c r="F48" s="5"/>
      <c r="G48" s="50">
        <f t="shared" si="0"/>
        <v>0.14157332161944505</v>
      </c>
      <c r="H48" s="8">
        <v>4.2500000000000003E-2</v>
      </c>
      <c r="I48" s="8">
        <f t="shared" si="1"/>
        <v>9.9073321619445043E-2</v>
      </c>
    </row>
    <row r="49" spans="1:9" x14ac:dyDescent="0.2">
      <c r="A49" s="5">
        <v>2011</v>
      </c>
      <c r="B49" s="5"/>
      <c r="C49" s="95">
        <v>86.58</v>
      </c>
      <c r="D49" s="95"/>
      <c r="E49" s="95">
        <v>613.14</v>
      </c>
      <c r="F49" s="5"/>
      <c r="G49" s="50">
        <f t="shared" si="0"/>
        <v>0.14523434092662799</v>
      </c>
      <c r="H49" s="8">
        <v>3.8100000000000002E-2</v>
      </c>
      <c r="I49" s="8">
        <f t="shared" si="1"/>
        <v>0.10713434092662799</v>
      </c>
    </row>
    <row r="50" spans="1:9" x14ac:dyDescent="0.2">
      <c r="A50" s="5">
        <v>2012</v>
      </c>
      <c r="B50" s="5"/>
      <c r="C50" s="95">
        <v>86.51</v>
      </c>
      <c r="D50" s="95"/>
      <c r="E50" s="95">
        <v>666.97</v>
      </c>
      <c r="F50" s="5"/>
      <c r="G50" s="50">
        <f t="shared" si="0"/>
        <v>0.13516025966518502</v>
      </c>
      <c r="H50" s="8">
        <v>2.4E-2</v>
      </c>
      <c r="I50" s="8">
        <f t="shared" si="1"/>
        <v>0.11116025966518503</v>
      </c>
    </row>
    <row r="51" spans="1:9" x14ac:dyDescent="0.2">
      <c r="A51" s="55"/>
      <c r="B51" s="55"/>
      <c r="C51" s="114"/>
      <c r="D51" s="114"/>
      <c r="E51" s="114"/>
      <c r="F51" s="55"/>
      <c r="G51" s="115"/>
      <c r="H51" s="51"/>
      <c r="I51" s="51"/>
    </row>
    <row r="52" spans="1:9" ht="15.75" x14ac:dyDescent="0.25">
      <c r="A52" s="5"/>
      <c r="B52" s="5"/>
      <c r="C52" s="5"/>
      <c r="D52" s="5"/>
      <c r="E52" s="5"/>
      <c r="F52" s="5"/>
      <c r="G52" s="64"/>
      <c r="H52" s="96"/>
    </row>
    <row r="53" spans="1:9" ht="15.75" x14ac:dyDescent="0.25">
      <c r="A53" s="35" t="s">
        <v>27</v>
      </c>
      <c r="B53" s="35"/>
      <c r="C53" s="35"/>
      <c r="D53" s="35"/>
      <c r="E53" s="35"/>
      <c r="F53" s="35"/>
      <c r="G53" s="100"/>
      <c r="H53" s="101"/>
      <c r="I53" s="100">
        <f>AVERAGE(I16:I50)</f>
        <v>6.6009216143003049E-2</v>
      </c>
    </row>
    <row r="54" spans="1:9" x14ac:dyDescent="0.2">
      <c r="A54" s="94"/>
      <c r="B54" s="94"/>
      <c r="C54" s="94"/>
      <c r="D54" s="94"/>
      <c r="E54" s="94"/>
      <c r="F54" s="94"/>
      <c r="G54" s="94"/>
      <c r="H54" s="94"/>
      <c r="I54" s="94"/>
    </row>
    <row r="55" spans="1:9" x14ac:dyDescent="0.2">
      <c r="A55" s="4" t="s">
        <v>86</v>
      </c>
      <c r="I55" s="96"/>
    </row>
  </sheetData>
  <mergeCells count="3">
    <mergeCell ref="A5:I5"/>
    <mergeCell ref="A7:I7"/>
    <mergeCell ref="A6:I6"/>
  </mergeCells>
  <phoneticPr fontId="0" type="noConversion"/>
  <printOptions horizontalCentered="1"/>
  <pageMargins left="0.5" right="0.5" top="0.5" bottom="0.55000000000000004" header="0" footer="0"/>
  <pageSetup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topLeftCell="C1" zoomScaleNormal="100" workbookViewId="0">
      <selection activeCell="G2" sqref="G2:I3"/>
    </sheetView>
  </sheetViews>
  <sheetFormatPr defaultRowHeight="15" x14ac:dyDescent="0.2"/>
  <cols>
    <col min="1" max="1" width="22.44140625" bestFit="1" customWidth="1"/>
    <col min="2" max="2" width="3.77734375" customWidth="1"/>
    <col min="3" max="3" width="10.33203125" bestFit="1" customWidth="1"/>
    <col min="4" max="4" width="3.77734375" customWidth="1"/>
    <col min="6" max="6" width="3.77734375" customWidth="1"/>
    <col min="8" max="8" width="3.77734375" customWidth="1"/>
  </cols>
  <sheetData>
    <row r="1" spans="1:9" ht="15.75" x14ac:dyDescent="0.25">
      <c r="A1" s="14"/>
      <c r="B1" s="14"/>
      <c r="C1" s="14"/>
      <c r="D1" s="14"/>
      <c r="E1" s="14"/>
      <c r="F1" s="14"/>
      <c r="G1" s="1"/>
      <c r="H1" s="25"/>
      <c r="I1" s="14"/>
    </row>
    <row r="2" spans="1:9" ht="15.75" x14ac:dyDescent="0.25">
      <c r="A2" s="14"/>
      <c r="B2" s="14"/>
      <c r="C2" s="14"/>
      <c r="D2" s="14"/>
      <c r="E2" s="14"/>
      <c r="F2" s="14"/>
      <c r="G2" s="1"/>
      <c r="I2" s="14"/>
    </row>
    <row r="3" spans="1:9" ht="15.75" x14ac:dyDescent="0.25">
      <c r="A3" s="14"/>
      <c r="B3" s="14"/>
      <c r="C3" s="14"/>
      <c r="D3" s="14"/>
      <c r="E3" s="14"/>
      <c r="F3" s="14"/>
      <c r="G3" s="1"/>
      <c r="I3" s="14"/>
    </row>
    <row r="4" spans="1:9" ht="15.75" x14ac:dyDescent="0.25">
      <c r="A4" s="14"/>
      <c r="B4" s="14"/>
      <c r="C4" s="14"/>
      <c r="D4" s="14"/>
      <c r="E4" s="14"/>
      <c r="F4" s="14"/>
      <c r="G4" s="14"/>
      <c r="H4" s="14"/>
      <c r="I4" s="1"/>
    </row>
    <row r="5" spans="1:9" ht="15.75" x14ac:dyDescent="0.25">
      <c r="A5" s="14"/>
      <c r="B5" s="14"/>
      <c r="C5" s="14"/>
      <c r="D5" s="14"/>
      <c r="E5" s="14"/>
      <c r="F5" s="14"/>
      <c r="G5" s="14"/>
      <c r="H5" s="14"/>
      <c r="I5" s="1"/>
    </row>
    <row r="6" spans="1:9" ht="20.25" x14ac:dyDescent="0.3">
      <c r="A6" s="2" t="str">
        <f>'DCP-7, p 4'!A6</f>
        <v>COMPARISON COMPANIES</v>
      </c>
      <c r="B6" s="2"/>
      <c r="C6" s="2"/>
      <c r="D6" s="2"/>
      <c r="E6" s="2"/>
      <c r="F6" s="2"/>
      <c r="G6" s="2"/>
      <c r="H6" s="2"/>
      <c r="I6" s="2"/>
    </row>
    <row r="7" spans="1:9" ht="20.25" x14ac:dyDescent="0.3">
      <c r="A7" s="2" t="s">
        <v>40</v>
      </c>
      <c r="B7" s="2"/>
      <c r="C7" s="2"/>
      <c r="D7" s="2"/>
      <c r="E7" s="2"/>
      <c r="F7" s="2"/>
      <c r="G7" s="2"/>
      <c r="H7" s="2"/>
      <c r="I7" s="2"/>
    </row>
    <row r="8" spans="1:9" ht="20.25" x14ac:dyDescent="0.3">
      <c r="A8" s="205"/>
      <c r="B8" s="205"/>
      <c r="C8" s="205"/>
      <c r="D8" s="205"/>
      <c r="E8" s="205"/>
      <c r="F8" s="205"/>
      <c r="G8" s="205"/>
      <c r="H8" s="205"/>
      <c r="I8" s="211"/>
    </row>
    <row r="9" spans="1:9" x14ac:dyDescent="0.2">
      <c r="A9" s="14"/>
      <c r="B9" s="14"/>
      <c r="C9" s="14"/>
      <c r="D9" s="14"/>
      <c r="E9" s="14"/>
      <c r="F9" s="14"/>
      <c r="G9" s="14"/>
      <c r="H9" s="14"/>
      <c r="I9" s="14"/>
    </row>
    <row r="10" spans="1:9" ht="15.75" thickBot="1" x14ac:dyDescent="0.25">
      <c r="A10" s="14"/>
      <c r="B10" s="14"/>
      <c r="C10" s="14"/>
      <c r="D10" s="14"/>
      <c r="E10" s="14"/>
      <c r="F10" s="14"/>
      <c r="G10" s="14"/>
      <c r="H10" s="14"/>
      <c r="I10" s="14"/>
    </row>
    <row r="11" spans="1:9" ht="15.75" thickTop="1" x14ac:dyDescent="0.2">
      <c r="A11" s="15"/>
      <c r="B11" s="15"/>
      <c r="C11" s="15"/>
      <c r="D11" s="15"/>
      <c r="E11" s="15"/>
      <c r="F11" s="15"/>
      <c r="G11" s="15"/>
      <c r="H11" s="15"/>
      <c r="I11" s="15"/>
    </row>
    <row r="12" spans="1:9" x14ac:dyDescent="0.2">
      <c r="A12" s="14"/>
      <c r="B12" s="14"/>
      <c r="C12" s="5" t="s">
        <v>42</v>
      </c>
      <c r="D12" s="5"/>
      <c r="E12" s="5"/>
      <c r="F12" s="5"/>
      <c r="G12" s="5" t="s">
        <v>76</v>
      </c>
      <c r="H12" s="5"/>
      <c r="I12" s="5" t="s">
        <v>44</v>
      </c>
    </row>
    <row r="13" spans="1:9" x14ac:dyDescent="0.2">
      <c r="A13" s="5" t="str">
        <f>'DCP-7, p 4'!A16</f>
        <v>COMPANY</v>
      </c>
      <c r="B13" s="14"/>
      <c r="C13" s="5" t="s">
        <v>2</v>
      </c>
      <c r="D13" s="5"/>
      <c r="E13" s="5" t="s">
        <v>43</v>
      </c>
      <c r="F13" s="5"/>
      <c r="G13" s="5" t="s">
        <v>77</v>
      </c>
      <c r="H13" s="5"/>
      <c r="I13" s="5" t="s">
        <v>39</v>
      </c>
    </row>
    <row r="14" spans="1:9" ht="15.75" thickBot="1" x14ac:dyDescent="0.25">
      <c r="A14" s="14"/>
      <c r="B14" s="14"/>
      <c r="C14" s="14"/>
      <c r="D14" s="14"/>
      <c r="E14" s="14"/>
      <c r="F14" s="14"/>
      <c r="G14" s="14"/>
      <c r="H14" s="14"/>
      <c r="I14" s="14"/>
    </row>
    <row r="15" spans="1:9" ht="15.75" thickTop="1" x14ac:dyDescent="0.2">
      <c r="A15" s="15"/>
      <c r="B15" s="15"/>
      <c r="C15" s="15"/>
      <c r="D15" s="15"/>
      <c r="E15" s="15"/>
      <c r="F15" s="15"/>
      <c r="G15" s="15"/>
      <c r="H15" s="15"/>
      <c r="I15" s="15"/>
    </row>
    <row r="16" spans="1:9" x14ac:dyDescent="0.2">
      <c r="A16" s="14"/>
      <c r="B16" s="14"/>
      <c r="C16" s="14"/>
      <c r="D16" s="14"/>
      <c r="E16" s="14"/>
      <c r="F16" s="14"/>
      <c r="G16" s="14"/>
      <c r="H16" s="14"/>
      <c r="I16" s="14"/>
    </row>
    <row r="17" spans="1:16" ht="15.75" x14ac:dyDescent="0.25">
      <c r="A17" s="25" t="str">
        <f>'DCP-7, p 4'!A20</f>
        <v>Parcell Proxy Group</v>
      </c>
      <c r="B17" s="14"/>
      <c r="C17" s="14"/>
      <c r="D17" s="14"/>
      <c r="E17" s="14"/>
      <c r="F17" s="14"/>
      <c r="G17" s="14"/>
      <c r="H17" s="14"/>
      <c r="I17" s="14"/>
    </row>
    <row r="18" spans="1:16" x14ac:dyDescent="0.2">
      <c r="A18" s="14"/>
      <c r="B18" s="14"/>
      <c r="D18" s="14"/>
      <c r="E18" s="14"/>
      <c r="F18" s="14"/>
      <c r="G18" s="14"/>
      <c r="H18" s="14"/>
      <c r="I18" s="14"/>
    </row>
    <row r="19" spans="1:16" x14ac:dyDescent="0.2">
      <c r="A19" s="14" t="str">
        <f>+'DCP-7, p 3'!A17</f>
        <v>ALLETE</v>
      </c>
      <c r="B19" s="14"/>
      <c r="C19" s="8">
        <f>+E79</f>
        <v>2.7466666666666667E-2</v>
      </c>
      <c r="D19" s="14"/>
      <c r="E19" s="9">
        <f>+'DCP-12, P 1'!E16</f>
        <v>0.7</v>
      </c>
      <c r="F19" s="14"/>
      <c r="G19" s="8">
        <v>5.5E-2</v>
      </c>
      <c r="H19" s="14"/>
      <c r="I19" s="6">
        <f t="shared" ref="I19:I21" si="0">+C19+(E19*G19)</f>
        <v>6.5966666666666673E-2</v>
      </c>
    </row>
    <row r="20" spans="1:16" x14ac:dyDescent="0.2">
      <c r="A20" s="14" t="str">
        <f>+'DCP-7, p 3'!A18</f>
        <v>Avista</v>
      </c>
      <c r="B20" s="14"/>
      <c r="C20" s="8">
        <f t="shared" ref="C20:C31" si="1">+C19</f>
        <v>2.7466666666666667E-2</v>
      </c>
      <c r="D20" s="14"/>
      <c r="E20" s="9">
        <f>+'DCP-12, P 1'!E17</f>
        <v>0.7</v>
      </c>
      <c r="F20" s="14"/>
      <c r="G20" s="8">
        <f t="shared" ref="G20:G31" si="2">+G19</f>
        <v>5.5E-2</v>
      </c>
      <c r="H20" s="14"/>
      <c r="I20" s="6">
        <f t="shared" si="0"/>
        <v>6.5966666666666673E-2</v>
      </c>
      <c r="P20" s="137"/>
    </row>
    <row r="21" spans="1:16" x14ac:dyDescent="0.2">
      <c r="A21" s="14" t="str">
        <f>+'DCP-7, p 3'!A19</f>
        <v>Black Hills Corp</v>
      </c>
      <c r="B21" s="14"/>
      <c r="C21" s="8">
        <f t="shared" si="1"/>
        <v>2.7466666666666667E-2</v>
      </c>
      <c r="D21" s="14"/>
      <c r="E21" s="9">
        <f>+'DCP-12, P 1'!E18</f>
        <v>0.8</v>
      </c>
      <c r="F21" s="14"/>
      <c r="G21" s="8">
        <f t="shared" si="2"/>
        <v>5.5E-2</v>
      </c>
      <c r="H21" s="14"/>
      <c r="I21" s="6">
        <f t="shared" si="0"/>
        <v>7.1466666666666678E-2</v>
      </c>
    </row>
    <row r="22" spans="1:16" x14ac:dyDescent="0.2">
      <c r="A22" s="14" t="str">
        <f>+'DCP-7, p 3'!A20</f>
        <v>Cleco</v>
      </c>
      <c r="B22" s="14"/>
      <c r="C22" s="8">
        <f t="shared" si="1"/>
        <v>2.7466666666666667E-2</v>
      </c>
      <c r="D22" s="14"/>
      <c r="E22" s="9">
        <f>+'DCP-12, P 1'!E19</f>
        <v>0.65</v>
      </c>
      <c r="F22" s="14"/>
      <c r="G22" s="8">
        <f t="shared" si="2"/>
        <v>5.5E-2</v>
      </c>
      <c r="H22" s="14"/>
      <c r="I22" s="6">
        <f t="shared" ref="I22:I31" si="3">+C22+(E22*G22)</f>
        <v>6.3216666666666671E-2</v>
      </c>
    </row>
    <row r="23" spans="1:16" x14ac:dyDescent="0.2">
      <c r="A23" s="14" t="str">
        <f>+'DCP-7, p 3'!A21</f>
        <v>Hawaiian Electric</v>
      </c>
      <c r="B23" s="14"/>
      <c r="C23" s="8">
        <f>+C22</f>
        <v>2.7466666666666667E-2</v>
      </c>
      <c r="D23" s="14"/>
      <c r="E23" s="9">
        <f>+'DCP-12, P 1'!E20</f>
        <v>0.7</v>
      </c>
      <c r="F23" s="14"/>
      <c r="G23" s="8">
        <f>+G22</f>
        <v>5.5E-2</v>
      </c>
      <c r="H23" s="14"/>
      <c r="I23" s="6">
        <f t="shared" si="3"/>
        <v>6.5966666666666673E-2</v>
      </c>
    </row>
    <row r="24" spans="1:16" x14ac:dyDescent="0.2">
      <c r="A24" s="14" t="str">
        <f>+'DCP-7, p 3'!A22</f>
        <v>IDACORP</v>
      </c>
      <c r="B24" s="14"/>
      <c r="C24" s="8">
        <f t="shared" si="1"/>
        <v>2.7466666666666667E-2</v>
      </c>
      <c r="D24" s="14"/>
      <c r="E24" s="9">
        <f>+'DCP-12, P 1'!E21</f>
        <v>0.7</v>
      </c>
      <c r="F24" s="14"/>
      <c r="G24" s="8">
        <f t="shared" si="2"/>
        <v>5.5E-2</v>
      </c>
      <c r="H24" s="14"/>
      <c r="I24" s="6">
        <f t="shared" si="3"/>
        <v>6.5966666666666673E-2</v>
      </c>
    </row>
    <row r="25" spans="1:16" x14ac:dyDescent="0.2">
      <c r="A25" s="14" t="str">
        <f>+'DCP-7, p 3'!A23</f>
        <v>NorthWestern Corp</v>
      </c>
      <c r="B25" s="14"/>
      <c r="C25" s="8">
        <f t="shared" si="1"/>
        <v>2.7466666666666667E-2</v>
      </c>
      <c r="D25" s="14"/>
      <c r="E25" s="9">
        <f>+'DCP-12, P 1'!E22</f>
        <v>0.7</v>
      </c>
      <c r="F25" s="14"/>
      <c r="G25" s="8">
        <f t="shared" si="2"/>
        <v>5.5E-2</v>
      </c>
      <c r="H25" s="14"/>
      <c r="I25" s="6">
        <f t="shared" si="3"/>
        <v>6.5966666666666673E-2</v>
      </c>
    </row>
    <row r="26" spans="1:16" x14ac:dyDescent="0.2">
      <c r="A26" s="14" t="str">
        <f>+'DCP-7, p 3'!A24</f>
        <v>Otter Tail Corp</v>
      </c>
      <c r="B26" s="14"/>
      <c r="C26" s="8">
        <f t="shared" si="1"/>
        <v>2.7466666666666667E-2</v>
      </c>
      <c r="D26" s="14"/>
      <c r="E26" s="9">
        <f>+'DCP-12, P 1'!E23</f>
        <v>0.9</v>
      </c>
      <c r="F26" s="14"/>
      <c r="G26" s="8">
        <f t="shared" si="2"/>
        <v>5.5E-2</v>
      </c>
      <c r="H26" s="14"/>
      <c r="I26" s="6">
        <f t="shared" si="3"/>
        <v>7.6966666666666669E-2</v>
      </c>
    </row>
    <row r="27" spans="1:16" x14ac:dyDescent="0.2">
      <c r="A27" s="14" t="str">
        <f>+'DCP-7, p 3'!A25</f>
        <v>Pepco Holdings</v>
      </c>
      <c r="B27" s="14"/>
      <c r="C27" s="8">
        <f t="shared" si="1"/>
        <v>2.7466666666666667E-2</v>
      </c>
      <c r="D27" s="14"/>
      <c r="E27" s="9">
        <f>+'DCP-12, P 1'!E24</f>
        <v>0.75</v>
      </c>
      <c r="F27" s="14"/>
      <c r="G27" s="8">
        <f t="shared" si="2"/>
        <v>5.5E-2</v>
      </c>
      <c r="H27" s="14"/>
      <c r="I27" s="6">
        <f t="shared" si="3"/>
        <v>6.8716666666666676E-2</v>
      </c>
    </row>
    <row r="28" spans="1:16" x14ac:dyDescent="0.2">
      <c r="A28" s="14" t="str">
        <f>+'DCP-7, p 3'!A26</f>
        <v>Portland General Corp</v>
      </c>
      <c r="B28" s="14"/>
      <c r="C28" s="8">
        <f>+C27</f>
        <v>2.7466666666666667E-2</v>
      </c>
      <c r="D28" s="14"/>
      <c r="E28" s="9">
        <f>+'DCP-12, P 1'!E25</f>
        <v>0.75</v>
      </c>
      <c r="F28" s="14"/>
      <c r="G28" s="8">
        <f>+G27</f>
        <v>5.5E-2</v>
      </c>
      <c r="H28" s="14"/>
      <c r="I28" s="6">
        <f t="shared" si="3"/>
        <v>6.8716666666666676E-2</v>
      </c>
    </row>
    <row r="29" spans="1:16" x14ac:dyDescent="0.2">
      <c r="A29" s="14" t="str">
        <f>+'DCP-7, p 3'!A27</f>
        <v>TECO Energy</v>
      </c>
      <c r="B29" s="14"/>
      <c r="C29" s="8">
        <f t="shared" si="1"/>
        <v>2.7466666666666667E-2</v>
      </c>
      <c r="D29" s="14"/>
      <c r="E29" s="9">
        <f>+'DCP-12, P 1'!E26</f>
        <v>0.85</v>
      </c>
      <c r="F29" s="14"/>
      <c r="G29" s="8">
        <f t="shared" si="2"/>
        <v>5.5E-2</v>
      </c>
      <c r="H29" s="14"/>
      <c r="I29" s="6">
        <f t="shared" si="3"/>
        <v>7.4216666666666667E-2</v>
      </c>
    </row>
    <row r="30" spans="1:16" x14ac:dyDescent="0.2">
      <c r="A30" s="14" t="str">
        <f>+'DCP-7, p 3'!A28</f>
        <v>UIL Holdings</v>
      </c>
      <c r="B30" s="14"/>
      <c r="C30" s="8">
        <f t="shared" si="1"/>
        <v>2.7466666666666667E-2</v>
      </c>
      <c r="D30" s="14"/>
      <c r="E30" s="9">
        <f>+'DCP-12, P 1'!E27</f>
        <v>0.7</v>
      </c>
      <c r="F30" s="14"/>
      <c r="G30" s="8">
        <f t="shared" si="2"/>
        <v>5.5E-2</v>
      </c>
      <c r="H30" s="14"/>
      <c r="I30" s="6">
        <f t="shared" si="3"/>
        <v>6.5966666666666673E-2</v>
      </c>
    </row>
    <row r="31" spans="1:16" x14ac:dyDescent="0.2">
      <c r="A31" s="14" t="str">
        <f>+'DCP-7, p 3'!A29</f>
        <v>Westar Energy</v>
      </c>
      <c r="B31" s="14"/>
      <c r="C31" s="8">
        <f t="shared" si="1"/>
        <v>2.7466666666666667E-2</v>
      </c>
      <c r="D31" s="14"/>
      <c r="E31" s="9">
        <f>+'DCP-12, P 1'!E28</f>
        <v>0.7</v>
      </c>
      <c r="F31" s="14"/>
      <c r="G31" s="8">
        <f t="shared" si="2"/>
        <v>5.5E-2</v>
      </c>
      <c r="H31" s="14"/>
      <c r="I31" s="6">
        <f t="shared" si="3"/>
        <v>6.5966666666666673E-2</v>
      </c>
    </row>
    <row r="32" spans="1:16" x14ac:dyDescent="0.2">
      <c r="A32" s="36"/>
      <c r="B32" s="36"/>
      <c r="C32" s="51"/>
      <c r="D32" s="36"/>
      <c r="E32" s="52"/>
      <c r="F32" s="36"/>
      <c r="G32" s="51"/>
      <c r="H32" s="36"/>
      <c r="I32" s="37"/>
    </row>
    <row r="33" spans="1:9" x14ac:dyDescent="0.2">
      <c r="A33" s="14"/>
      <c r="B33" s="14"/>
      <c r="C33" s="8"/>
      <c r="D33" s="14"/>
      <c r="E33" s="9"/>
      <c r="F33" s="14"/>
      <c r="G33" s="8"/>
      <c r="H33" s="14"/>
      <c r="I33" s="6"/>
    </row>
    <row r="34" spans="1:9" ht="15.75" x14ac:dyDescent="0.25">
      <c r="A34" s="14" t="s">
        <v>78</v>
      </c>
      <c r="B34" s="14"/>
      <c r="C34" s="8"/>
      <c r="D34" s="14"/>
      <c r="E34" s="9"/>
      <c r="F34" s="14"/>
      <c r="G34" s="8"/>
      <c r="H34" s="14"/>
      <c r="I34" s="24">
        <f>AVERAGE(I19:I31)</f>
        <v>6.8082051282051304E-2</v>
      </c>
    </row>
    <row r="35" spans="1:9" ht="15.75" x14ac:dyDescent="0.25">
      <c r="A35" s="36"/>
      <c r="B35" s="36"/>
      <c r="C35" s="51"/>
      <c r="D35" s="36"/>
      <c r="E35" s="52"/>
      <c r="F35" s="36"/>
      <c r="G35" s="51"/>
      <c r="H35" s="36"/>
      <c r="I35" s="41"/>
    </row>
    <row r="36" spans="1:9" ht="15.75" x14ac:dyDescent="0.25">
      <c r="A36" s="14"/>
      <c r="B36" s="14"/>
      <c r="C36" s="8"/>
      <c r="D36" s="14"/>
      <c r="E36" s="9"/>
      <c r="F36" s="14"/>
      <c r="G36" s="8"/>
      <c r="H36" s="14"/>
      <c r="I36" s="24"/>
    </row>
    <row r="37" spans="1:9" ht="15.75" x14ac:dyDescent="0.25">
      <c r="A37" s="14" t="s">
        <v>75</v>
      </c>
      <c r="B37" s="14"/>
      <c r="C37" s="8"/>
      <c r="D37" s="14"/>
      <c r="E37" s="9"/>
      <c r="F37" s="14"/>
      <c r="G37" s="8"/>
      <c r="H37" s="14"/>
      <c r="I37" s="24">
        <f>MEDIAN(I19:I31)</f>
        <v>6.5966666666666673E-2</v>
      </c>
    </row>
    <row r="38" spans="1:9" ht="15.75" thickBot="1" x14ac:dyDescent="0.25">
      <c r="A38" s="38"/>
      <c r="B38" s="38"/>
      <c r="C38" s="53"/>
      <c r="D38" s="38"/>
      <c r="E38" s="54"/>
      <c r="F38" s="38"/>
      <c r="G38" s="53"/>
      <c r="H38" s="38"/>
      <c r="I38" s="40"/>
    </row>
    <row r="39" spans="1:9" ht="15.75" thickTop="1" x14ac:dyDescent="0.2">
      <c r="A39" s="28"/>
      <c r="B39" s="28"/>
      <c r="C39" s="89"/>
      <c r="D39" s="28"/>
      <c r="E39" s="90"/>
      <c r="F39" s="28"/>
      <c r="G39" s="89"/>
      <c r="H39" s="28"/>
      <c r="I39" s="34"/>
    </row>
    <row r="40" spans="1:9" ht="15.75" x14ac:dyDescent="0.25">
      <c r="A40" s="25" t="str">
        <f>+'DCP-7, p 3'!A33</f>
        <v>Gorman Proxy Group</v>
      </c>
      <c r="B40" s="14"/>
      <c r="C40" s="8"/>
      <c r="D40" s="14"/>
      <c r="E40" s="9"/>
      <c r="F40" s="14"/>
      <c r="G40" s="8"/>
      <c r="H40" s="14"/>
      <c r="I40" s="6"/>
    </row>
    <row r="41" spans="1:9" x14ac:dyDescent="0.2">
      <c r="A41" s="14"/>
      <c r="B41" s="14"/>
      <c r="C41" s="8"/>
      <c r="D41" s="14"/>
      <c r="E41" s="9"/>
      <c r="F41" s="14"/>
      <c r="G41" s="8"/>
      <c r="H41" s="14"/>
      <c r="I41" s="6"/>
    </row>
    <row r="42" spans="1:9" x14ac:dyDescent="0.2">
      <c r="A42" s="14" t="str">
        <f>+'DCP-7, p 3'!A35</f>
        <v>ALLETE</v>
      </c>
      <c r="B42" s="14"/>
      <c r="C42" s="8">
        <f>+C28</f>
        <v>2.7466666666666667E-2</v>
      </c>
      <c r="D42" s="14"/>
      <c r="E42" s="9">
        <f>+'DCP-12, P 1'!E35</f>
        <v>0.7</v>
      </c>
      <c r="F42" s="14"/>
      <c r="G42" s="8">
        <f>+G28</f>
        <v>5.5E-2</v>
      </c>
      <c r="H42" s="14"/>
      <c r="I42" s="6">
        <f t="shared" ref="I42:I63" si="4">+C42+(E42*G42)</f>
        <v>6.5966666666666673E-2</v>
      </c>
    </row>
    <row r="43" spans="1:9" x14ac:dyDescent="0.2">
      <c r="A43" s="14" t="str">
        <f>+'DCP-7, p 3'!A36</f>
        <v>Alliant Energy Corp</v>
      </c>
      <c r="B43" s="14"/>
      <c r="C43" s="8">
        <f>+C42</f>
        <v>2.7466666666666667E-2</v>
      </c>
      <c r="D43" s="14"/>
      <c r="E43" s="9">
        <f>+'DCP-12, P 1'!E36</f>
        <v>0.7</v>
      </c>
      <c r="F43" s="14"/>
      <c r="G43" s="8">
        <f>+G42</f>
        <v>5.5E-2</v>
      </c>
      <c r="H43" s="14"/>
      <c r="I43" s="6">
        <f t="shared" si="4"/>
        <v>6.5966666666666673E-2</v>
      </c>
    </row>
    <row r="44" spans="1:9" x14ac:dyDescent="0.2">
      <c r="A44" s="14" t="str">
        <f>+'DCP-7, p 3'!A37</f>
        <v>American Electric Power Co.</v>
      </c>
      <c r="B44" s="14"/>
      <c r="C44" s="8">
        <f t="shared" ref="C44:C63" si="5">+C43</f>
        <v>2.7466666666666667E-2</v>
      </c>
      <c r="D44" s="14"/>
      <c r="E44" s="9">
        <f>+'DCP-12, P 1'!E37</f>
        <v>0.65</v>
      </c>
      <c r="F44" s="14"/>
      <c r="G44" s="8">
        <f t="shared" ref="G44:G63" si="6">+G43</f>
        <v>5.5E-2</v>
      </c>
      <c r="H44" s="14"/>
      <c r="I44" s="6">
        <f t="shared" si="4"/>
        <v>6.3216666666666671E-2</v>
      </c>
    </row>
    <row r="45" spans="1:9" x14ac:dyDescent="0.2">
      <c r="A45" s="14" t="str">
        <f>+'DCP-7, p 3'!A38</f>
        <v>Avista Corp</v>
      </c>
      <c r="B45" s="14"/>
      <c r="C45" s="8">
        <f t="shared" si="5"/>
        <v>2.7466666666666667E-2</v>
      </c>
      <c r="D45" s="14"/>
      <c r="E45" s="9">
        <f>+'DCP-12, P 1'!E38</f>
        <v>0.7</v>
      </c>
      <c r="F45" s="14"/>
      <c r="G45" s="8">
        <f t="shared" si="6"/>
        <v>5.5E-2</v>
      </c>
      <c r="H45" s="14"/>
      <c r="I45" s="6">
        <f t="shared" si="4"/>
        <v>6.5966666666666673E-2</v>
      </c>
    </row>
    <row r="46" spans="1:9" x14ac:dyDescent="0.2">
      <c r="A46" s="14" t="str">
        <f>+'DCP-7, p 3'!A39</f>
        <v>Cleco Corp</v>
      </c>
      <c r="B46" s="14"/>
      <c r="C46" s="8">
        <f t="shared" si="5"/>
        <v>2.7466666666666667E-2</v>
      </c>
      <c r="D46" s="14"/>
      <c r="E46" s="9">
        <f>+'DCP-12, P 1'!E39</f>
        <v>0.65</v>
      </c>
      <c r="F46" s="14"/>
      <c r="G46" s="8">
        <f t="shared" si="6"/>
        <v>5.5E-2</v>
      </c>
      <c r="H46" s="14"/>
      <c r="I46" s="6">
        <f t="shared" si="4"/>
        <v>6.3216666666666671E-2</v>
      </c>
    </row>
    <row r="47" spans="1:9" x14ac:dyDescent="0.2">
      <c r="A47" s="14" t="str">
        <f>+'DCP-7, p 3'!A40</f>
        <v>CMS Energy</v>
      </c>
      <c r="B47" s="14"/>
      <c r="C47" s="8">
        <f t="shared" si="5"/>
        <v>2.7466666666666667E-2</v>
      </c>
      <c r="D47" s="14"/>
      <c r="E47" s="9">
        <f>+'DCP-12, P 1'!E40</f>
        <v>0.75</v>
      </c>
      <c r="F47" s="14"/>
      <c r="G47" s="8">
        <f t="shared" si="6"/>
        <v>5.5E-2</v>
      </c>
      <c r="H47" s="14"/>
      <c r="I47" s="6">
        <f t="shared" si="4"/>
        <v>6.8716666666666676E-2</v>
      </c>
    </row>
    <row r="48" spans="1:9" x14ac:dyDescent="0.2">
      <c r="A48" s="14" t="str">
        <f>+'DCP-7, p 3'!A41</f>
        <v>Consolidated Edison</v>
      </c>
      <c r="B48" s="14"/>
      <c r="C48" s="8">
        <f t="shared" si="5"/>
        <v>2.7466666666666667E-2</v>
      </c>
      <c r="D48" s="14"/>
      <c r="E48" s="9">
        <f>+'DCP-12, P 1'!E41</f>
        <v>0.6</v>
      </c>
      <c r="F48" s="14"/>
      <c r="G48" s="8">
        <f t="shared" si="6"/>
        <v>5.5E-2</v>
      </c>
      <c r="H48" s="14"/>
      <c r="I48" s="6">
        <f t="shared" si="4"/>
        <v>6.0466666666666669E-2</v>
      </c>
    </row>
    <row r="49" spans="1:9" x14ac:dyDescent="0.2">
      <c r="A49" s="14" t="str">
        <f>+'DCP-7, p 3'!A42</f>
        <v>DTE Energy</v>
      </c>
      <c r="B49" s="14"/>
      <c r="C49" s="8">
        <f t="shared" si="5"/>
        <v>2.7466666666666667E-2</v>
      </c>
      <c r="D49" s="14"/>
      <c r="E49" s="9">
        <f>+'DCP-12, P 1'!E42</f>
        <v>0.75</v>
      </c>
      <c r="F49" s="14"/>
      <c r="G49" s="8">
        <f t="shared" si="6"/>
        <v>5.5E-2</v>
      </c>
      <c r="H49" s="14"/>
      <c r="I49" s="6">
        <f t="shared" si="4"/>
        <v>6.8716666666666676E-2</v>
      </c>
    </row>
    <row r="50" spans="1:9" x14ac:dyDescent="0.2">
      <c r="A50" s="14" t="str">
        <f>+'DCP-7, p 3'!A43</f>
        <v>Edison International</v>
      </c>
      <c r="B50" s="14"/>
      <c r="C50" s="8">
        <f t="shared" si="5"/>
        <v>2.7466666666666667E-2</v>
      </c>
      <c r="D50" s="14"/>
      <c r="E50" s="9">
        <f>+'DCP-12, P 1'!E43</f>
        <v>0.75</v>
      </c>
      <c r="F50" s="14"/>
      <c r="G50" s="8">
        <f t="shared" si="6"/>
        <v>5.5E-2</v>
      </c>
      <c r="H50" s="14"/>
      <c r="I50" s="6">
        <f t="shared" si="4"/>
        <v>6.8716666666666676E-2</v>
      </c>
    </row>
    <row r="51" spans="1:9" x14ac:dyDescent="0.2">
      <c r="A51" s="14" t="str">
        <f>+'DCP-7, p 3'!A44</f>
        <v>Great Plains Energy, Inc.</v>
      </c>
      <c r="B51" s="14"/>
      <c r="C51" s="8">
        <f t="shared" si="5"/>
        <v>2.7466666666666667E-2</v>
      </c>
      <c r="D51" s="14"/>
      <c r="E51" s="9">
        <f>+'DCP-12, P 1'!E44</f>
        <v>0.75</v>
      </c>
      <c r="F51" s="14"/>
      <c r="G51" s="8">
        <f t="shared" si="6"/>
        <v>5.5E-2</v>
      </c>
      <c r="H51" s="14"/>
      <c r="I51" s="6">
        <f t="shared" si="4"/>
        <v>6.8716666666666676E-2</v>
      </c>
    </row>
    <row r="52" spans="1:9" x14ac:dyDescent="0.2">
      <c r="A52" s="14" t="str">
        <f>+'DCP-7, p 3'!A45</f>
        <v>IDACORP, Inc.</v>
      </c>
      <c r="B52" s="14"/>
      <c r="C52" s="8">
        <f t="shared" si="5"/>
        <v>2.7466666666666667E-2</v>
      </c>
      <c r="D52" s="14"/>
      <c r="E52" s="9">
        <f>+'DCP-12, P 1'!E45</f>
        <v>0.7</v>
      </c>
      <c r="F52" s="14"/>
      <c r="G52" s="8">
        <f t="shared" si="6"/>
        <v>5.5E-2</v>
      </c>
      <c r="H52" s="14"/>
      <c r="I52" s="6">
        <f t="shared" si="4"/>
        <v>6.5966666666666673E-2</v>
      </c>
    </row>
    <row r="53" spans="1:9" x14ac:dyDescent="0.2">
      <c r="A53" s="14" t="str">
        <f>+'DCP-7, p 3'!A46</f>
        <v>Integrys Energy Group</v>
      </c>
      <c r="B53" s="14"/>
      <c r="C53" s="8">
        <f t="shared" si="5"/>
        <v>2.7466666666666667E-2</v>
      </c>
      <c r="D53" s="14"/>
      <c r="E53" s="9">
        <f>+'DCP-12, P 1'!E46</f>
        <v>0.9</v>
      </c>
      <c r="F53" s="14"/>
      <c r="G53" s="8">
        <f t="shared" si="6"/>
        <v>5.5E-2</v>
      </c>
      <c r="H53" s="14"/>
      <c r="I53" s="6">
        <f t="shared" si="4"/>
        <v>7.6966666666666669E-2</v>
      </c>
    </row>
    <row r="54" spans="1:9" x14ac:dyDescent="0.2">
      <c r="A54" s="14" t="str">
        <f>+'DCP-7, p 3'!A47</f>
        <v>Northeast Utilities</v>
      </c>
      <c r="B54" s="14"/>
      <c r="C54" s="8">
        <f t="shared" si="5"/>
        <v>2.7466666666666667E-2</v>
      </c>
      <c r="D54" s="14"/>
      <c r="E54" s="9">
        <f>+'DCP-12, P 1'!E47</f>
        <v>0.7</v>
      </c>
      <c r="F54" s="14"/>
      <c r="G54" s="8">
        <f t="shared" si="6"/>
        <v>5.5E-2</v>
      </c>
      <c r="H54" s="14"/>
      <c r="I54" s="6">
        <f t="shared" si="4"/>
        <v>6.5966666666666673E-2</v>
      </c>
    </row>
    <row r="55" spans="1:9" x14ac:dyDescent="0.2">
      <c r="A55" s="14" t="str">
        <f>+'DCP-7, p 3'!A48</f>
        <v>NorthWestern Corp</v>
      </c>
      <c r="B55" s="14"/>
      <c r="C55" s="8">
        <f t="shared" si="5"/>
        <v>2.7466666666666667E-2</v>
      </c>
      <c r="D55" s="14"/>
      <c r="E55" s="9">
        <f>+'DCP-12, P 1'!E48</f>
        <v>0.7</v>
      </c>
      <c r="F55" s="14"/>
      <c r="G55" s="8">
        <f t="shared" si="6"/>
        <v>5.5E-2</v>
      </c>
      <c r="H55" s="14"/>
      <c r="I55" s="6">
        <f t="shared" si="4"/>
        <v>6.5966666666666673E-2</v>
      </c>
    </row>
    <row r="56" spans="1:9" x14ac:dyDescent="0.2">
      <c r="A56" s="14" t="str">
        <f>+'DCP-7, p 3'!A49</f>
        <v>PG&amp;E Corp</v>
      </c>
      <c r="B56" s="14"/>
      <c r="C56" s="8">
        <f t="shared" si="5"/>
        <v>2.7466666666666667E-2</v>
      </c>
      <c r="D56" s="14"/>
      <c r="E56" s="9">
        <f>+'DCP-12, P 1'!E49</f>
        <v>0.5</v>
      </c>
      <c r="F56" s="14"/>
      <c r="G56" s="8">
        <f t="shared" si="6"/>
        <v>5.5E-2</v>
      </c>
      <c r="H56" s="14"/>
      <c r="I56" s="6">
        <f t="shared" si="4"/>
        <v>5.4966666666666664E-2</v>
      </c>
    </row>
    <row r="57" spans="1:9" x14ac:dyDescent="0.2">
      <c r="A57" s="14" t="str">
        <f>+'DCP-7, p 3'!A50</f>
        <v>Pinnacle West Capital Corp</v>
      </c>
      <c r="B57" s="14"/>
      <c r="C57" s="8">
        <f t="shared" si="5"/>
        <v>2.7466666666666667E-2</v>
      </c>
      <c r="D57" s="14"/>
      <c r="E57" s="9">
        <f>+'DCP-12, P 1'!E50</f>
        <v>0.7</v>
      </c>
      <c r="F57" s="14"/>
      <c r="G57" s="8">
        <f t="shared" si="6"/>
        <v>5.5E-2</v>
      </c>
      <c r="H57" s="14"/>
      <c r="I57" s="6">
        <f t="shared" si="4"/>
        <v>6.5966666666666673E-2</v>
      </c>
    </row>
    <row r="58" spans="1:9" x14ac:dyDescent="0.2">
      <c r="A58" s="14" t="str">
        <f>+'DCP-7, p 3'!A51</f>
        <v>Portland General Electric</v>
      </c>
      <c r="B58" s="14"/>
      <c r="C58" s="8">
        <f t="shared" si="5"/>
        <v>2.7466666666666667E-2</v>
      </c>
      <c r="D58" s="14"/>
      <c r="E58" s="9">
        <f>+'DCP-12, P 1'!E51</f>
        <v>0.75</v>
      </c>
      <c r="F58" s="14"/>
      <c r="G58" s="8">
        <f t="shared" si="6"/>
        <v>5.5E-2</v>
      </c>
      <c r="H58" s="14"/>
      <c r="I58" s="6">
        <f t="shared" si="4"/>
        <v>6.8716666666666676E-2</v>
      </c>
    </row>
    <row r="59" spans="1:9" x14ac:dyDescent="0.2">
      <c r="A59" s="14" t="str">
        <f>+'DCP-7, p 3'!A52</f>
        <v>TECO Energy</v>
      </c>
      <c r="B59" s="14"/>
      <c r="C59" s="8">
        <f t="shared" si="5"/>
        <v>2.7466666666666667E-2</v>
      </c>
      <c r="D59" s="14"/>
      <c r="E59" s="9">
        <f>+'DCP-12, P 1'!E52</f>
        <v>0.85</v>
      </c>
      <c r="F59" s="14"/>
      <c r="G59" s="8">
        <f t="shared" si="6"/>
        <v>5.5E-2</v>
      </c>
      <c r="H59" s="14"/>
      <c r="I59" s="6">
        <f t="shared" si="4"/>
        <v>7.4216666666666667E-2</v>
      </c>
    </row>
    <row r="60" spans="1:9" x14ac:dyDescent="0.2">
      <c r="A60" s="14" t="str">
        <f>+'DCP-7, p 3'!A53</f>
        <v>UIL Holdings</v>
      </c>
      <c r="B60" s="14"/>
      <c r="C60" s="8">
        <f t="shared" si="5"/>
        <v>2.7466666666666667E-2</v>
      </c>
      <c r="D60" s="14"/>
      <c r="E60" s="9">
        <f>+'DCP-12, P 1'!E53</f>
        <v>0.7</v>
      </c>
      <c r="F60" s="14"/>
      <c r="G60" s="8">
        <f t="shared" si="6"/>
        <v>5.5E-2</v>
      </c>
      <c r="H60" s="14"/>
      <c r="I60" s="6">
        <f t="shared" si="4"/>
        <v>6.5966666666666673E-2</v>
      </c>
    </row>
    <row r="61" spans="1:9" x14ac:dyDescent="0.2">
      <c r="A61" s="14" t="str">
        <f>+'DCP-7, p 3'!A54</f>
        <v>Westar Energy</v>
      </c>
      <c r="B61" s="14"/>
      <c r="C61" s="8">
        <f t="shared" si="5"/>
        <v>2.7466666666666667E-2</v>
      </c>
      <c r="D61" s="14"/>
      <c r="E61" s="9">
        <f>+'DCP-12, P 1'!E54</f>
        <v>0.7</v>
      </c>
      <c r="F61" s="14"/>
      <c r="G61" s="8">
        <f t="shared" si="6"/>
        <v>5.5E-2</v>
      </c>
      <c r="H61" s="14"/>
      <c r="I61" s="6">
        <f t="shared" si="4"/>
        <v>6.5966666666666673E-2</v>
      </c>
    </row>
    <row r="62" spans="1:9" x14ac:dyDescent="0.2">
      <c r="A62" s="14" t="str">
        <f>+'DCP-7, p 3'!A55</f>
        <v>Wisconsin Energy Corp</v>
      </c>
      <c r="B62" s="14"/>
      <c r="C62" s="8">
        <f t="shared" si="5"/>
        <v>2.7466666666666667E-2</v>
      </c>
      <c r="D62" s="14"/>
      <c r="E62" s="9">
        <f>+'DCP-12, P 1'!E55</f>
        <v>0.6</v>
      </c>
      <c r="F62" s="14"/>
      <c r="G62" s="8">
        <f t="shared" si="6"/>
        <v>5.5E-2</v>
      </c>
      <c r="H62" s="14"/>
      <c r="I62" s="6">
        <f t="shared" si="4"/>
        <v>6.0466666666666669E-2</v>
      </c>
    </row>
    <row r="63" spans="1:9" x14ac:dyDescent="0.2">
      <c r="A63" s="14" t="str">
        <f>+'DCP-7, p 3'!A56</f>
        <v>Xcel Energy Inc.</v>
      </c>
      <c r="B63" s="14"/>
      <c r="C63" s="8">
        <f t="shared" si="5"/>
        <v>2.7466666666666667E-2</v>
      </c>
      <c r="D63" s="14"/>
      <c r="E63" s="9">
        <f>+'DCP-12, P 1'!E56</f>
        <v>0.6</v>
      </c>
      <c r="F63" s="14"/>
      <c r="G63" s="8">
        <f t="shared" si="6"/>
        <v>5.5E-2</v>
      </c>
      <c r="H63" s="14"/>
      <c r="I63" s="6">
        <f t="shared" si="4"/>
        <v>6.0466666666666669E-2</v>
      </c>
    </row>
    <row r="64" spans="1:9" x14ac:dyDescent="0.2">
      <c r="A64" s="36"/>
      <c r="B64" s="36"/>
      <c r="C64" s="51"/>
      <c r="D64" s="36"/>
      <c r="E64" s="52"/>
      <c r="F64" s="36"/>
      <c r="G64" s="51"/>
      <c r="H64" s="36"/>
      <c r="I64" s="37"/>
    </row>
    <row r="65" spans="1:9" x14ac:dyDescent="0.2">
      <c r="A65" s="14"/>
      <c r="B65" s="14"/>
      <c r="C65" s="8"/>
      <c r="D65" s="14"/>
      <c r="E65" s="9"/>
      <c r="F65" s="14"/>
      <c r="G65" s="8"/>
      <c r="H65" s="14"/>
      <c r="I65" s="6"/>
    </row>
    <row r="66" spans="1:9" ht="15.75" x14ac:dyDescent="0.25">
      <c r="A66" s="14" t="s">
        <v>78</v>
      </c>
      <c r="B66" s="14"/>
      <c r="C66" s="8"/>
      <c r="D66" s="14"/>
      <c r="E66" s="9"/>
      <c r="F66" s="14"/>
      <c r="G66" s="8"/>
      <c r="H66" s="14"/>
      <c r="I66" s="24">
        <f>AVERAGE(I42:I63)</f>
        <v>6.5966666666666673E-2</v>
      </c>
    </row>
    <row r="67" spans="1:9" ht="15.75" x14ac:dyDescent="0.25">
      <c r="A67" s="36"/>
      <c r="B67" s="36"/>
      <c r="C67" s="51"/>
      <c r="D67" s="36"/>
      <c r="E67" s="52"/>
      <c r="F67" s="36"/>
      <c r="G67" s="51"/>
      <c r="H67" s="36"/>
      <c r="I67" s="41"/>
    </row>
    <row r="68" spans="1:9" ht="15.75" x14ac:dyDescent="0.25">
      <c r="A68" s="14"/>
      <c r="B68" s="14"/>
      <c r="C68" s="8"/>
      <c r="D68" s="14"/>
      <c r="E68" s="9"/>
      <c r="F68" s="14"/>
      <c r="G68" s="8"/>
      <c r="H68" s="14"/>
      <c r="I68" s="24"/>
    </row>
    <row r="69" spans="1:9" ht="15.75" x14ac:dyDescent="0.25">
      <c r="A69" s="14" t="s">
        <v>75</v>
      </c>
      <c r="B69" s="14"/>
      <c r="C69" s="8"/>
      <c r="D69" s="14"/>
      <c r="E69" s="9"/>
      <c r="F69" s="14"/>
      <c r="G69" s="8"/>
      <c r="H69" s="14"/>
      <c r="I69" s="24">
        <f>MEDIAN(I42:I63)</f>
        <v>6.5966666666666673E-2</v>
      </c>
    </row>
    <row r="70" spans="1:9" ht="15.75" thickBot="1" x14ac:dyDescent="0.25">
      <c r="A70" s="38"/>
      <c r="B70" s="38"/>
      <c r="C70" s="53"/>
      <c r="D70" s="38"/>
      <c r="E70" s="54"/>
      <c r="F70" s="38"/>
      <c r="G70" s="53"/>
      <c r="H70" s="38"/>
      <c r="I70" s="40"/>
    </row>
    <row r="71" spans="1:9" ht="15.75" thickTop="1" x14ac:dyDescent="0.2">
      <c r="A71" s="14"/>
      <c r="B71" s="14"/>
      <c r="C71" s="8"/>
      <c r="D71" s="14"/>
      <c r="E71" s="9"/>
      <c r="F71" s="14"/>
      <c r="G71" s="8"/>
      <c r="H71" s="14"/>
      <c r="I71" s="6"/>
    </row>
    <row r="72" spans="1:9" x14ac:dyDescent="0.2">
      <c r="A72" s="14" t="s">
        <v>41</v>
      </c>
      <c r="B72" s="14"/>
      <c r="C72" s="14"/>
      <c r="D72" s="14"/>
      <c r="E72" s="14"/>
      <c r="F72" s="14"/>
      <c r="G72" s="5"/>
      <c r="H72" s="14"/>
      <c r="I72" s="14"/>
    </row>
    <row r="73" spans="1:9" x14ac:dyDescent="0.2">
      <c r="C73" s="212" t="s">
        <v>106</v>
      </c>
      <c r="D73" s="212"/>
      <c r="E73" s="212"/>
    </row>
    <row r="74" spans="1:9" x14ac:dyDescent="0.2">
      <c r="C74" s="124" t="s">
        <v>105</v>
      </c>
      <c r="E74" s="120" t="s">
        <v>87</v>
      </c>
    </row>
    <row r="75" spans="1:9" x14ac:dyDescent="0.2">
      <c r="C75" s="136" t="s">
        <v>158</v>
      </c>
      <c r="E75" s="50">
        <v>2.6800000000000001E-2</v>
      </c>
    </row>
    <row r="76" spans="1:9" x14ac:dyDescent="0.2">
      <c r="C76" s="136" t="s">
        <v>159</v>
      </c>
      <c r="E76" s="50">
        <v>2.7799999999999998E-2</v>
      </c>
    </row>
    <row r="77" spans="1:9" x14ac:dyDescent="0.2">
      <c r="C77" s="136" t="s">
        <v>138</v>
      </c>
      <c r="E77" s="50">
        <v>2.7799999999999998E-2</v>
      </c>
    </row>
    <row r="78" spans="1:9" x14ac:dyDescent="0.2">
      <c r="A78" s="121"/>
      <c r="C78" s="87"/>
    </row>
    <row r="79" spans="1:9" x14ac:dyDescent="0.2">
      <c r="C79" s="136" t="s">
        <v>27</v>
      </c>
      <c r="E79" s="50">
        <f>AVERAGE(E75:E77)</f>
        <v>2.7466666666666667E-2</v>
      </c>
    </row>
  </sheetData>
  <mergeCells count="2">
    <mergeCell ref="A8:I8"/>
    <mergeCell ref="C73:E73"/>
  </mergeCells>
  <phoneticPr fontId="8" type="noConversion"/>
  <printOptions horizontalCentered="1"/>
  <pageMargins left="0.75" right="0.75" top="1" bottom="1" header="0.5" footer="0.5"/>
  <pageSetup scale="5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zoomScaleNormal="100" workbookViewId="0">
      <selection activeCell="G2" sqref="G2:H3"/>
    </sheetView>
  </sheetViews>
  <sheetFormatPr defaultRowHeight="15" x14ac:dyDescent="0.2"/>
  <cols>
    <col min="1" max="1" width="22.44140625" bestFit="1" customWidth="1"/>
    <col min="2" max="2" width="3.77734375" customWidth="1"/>
    <col min="3" max="3" width="10.33203125" bestFit="1" customWidth="1"/>
    <col min="4" max="4" width="3.77734375" customWidth="1"/>
    <col min="6" max="6" width="3.77734375" customWidth="1"/>
    <col min="8" max="8" width="3.77734375" customWidth="1"/>
  </cols>
  <sheetData>
    <row r="1" spans="1:9" ht="15.75" x14ac:dyDescent="0.25">
      <c r="A1" s="14"/>
      <c r="B1" s="14"/>
      <c r="C1" s="14"/>
      <c r="D1" s="14"/>
      <c r="E1" s="14"/>
      <c r="F1" s="14"/>
      <c r="G1" s="1"/>
      <c r="H1" s="25"/>
      <c r="I1" s="14"/>
    </row>
    <row r="2" spans="1:9" ht="15.75" x14ac:dyDescent="0.25">
      <c r="A2" s="14"/>
      <c r="B2" s="14"/>
      <c r="C2" s="14"/>
      <c r="D2" s="14"/>
      <c r="E2" s="14"/>
      <c r="F2" s="14"/>
      <c r="G2" s="1"/>
      <c r="I2" s="14"/>
    </row>
    <row r="3" spans="1:9" ht="15.75" x14ac:dyDescent="0.25">
      <c r="A3" s="14"/>
      <c r="B3" s="14"/>
      <c r="C3" s="14"/>
      <c r="D3" s="14"/>
      <c r="E3" s="14"/>
      <c r="F3" s="14"/>
      <c r="G3" s="1"/>
      <c r="I3" s="14"/>
    </row>
    <row r="4" spans="1:9" ht="15.75" x14ac:dyDescent="0.25">
      <c r="A4" s="14"/>
      <c r="B4" s="14"/>
      <c r="C4" s="14"/>
      <c r="D4" s="14"/>
      <c r="E4" s="14"/>
      <c r="F4" s="14"/>
      <c r="G4" s="14"/>
      <c r="H4" s="14"/>
      <c r="I4" s="1"/>
    </row>
    <row r="5" spans="1:9" ht="15.75" x14ac:dyDescent="0.25">
      <c r="A5" s="14"/>
      <c r="B5" s="14"/>
      <c r="C5" s="14"/>
      <c r="D5" s="14"/>
      <c r="E5" s="14"/>
      <c r="F5" s="14"/>
      <c r="G5" s="14"/>
      <c r="H5" s="14"/>
      <c r="I5" s="1"/>
    </row>
    <row r="6" spans="1:9" ht="20.25" x14ac:dyDescent="0.3">
      <c r="A6" s="2" t="str">
        <f>'DCP-7, p 4'!A6</f>
        <v>COMPARISON COMPANIES</v>
      </c>
      <c r="B6" s="2"/>
      <c r="C6" s="2"/>
      <c r="D6" s="2"/>
      <c r="E6" s="2"/>
      <c r="F6" s="2"/>
      <c r="G6" s="2"/>
      <c r="H6" s="2"/>
      <c r="I6" s="2"/>
    </row>
    <row r="7" spans="1:9" ht="20.25" x14ac:dyDescent="0.3">
      <c r="A7" s="2" t="s">
        <v>40</v>
      </c>
      <c r="B7" s="2"/>
      <c r="C7" s="2"/>
      <c r="D7" s="2"/>
      <c r="E7" s="2"/>
      <c r="F7" s="2"/>
      <c r="G7" s="2"/>
      <c r="H7" s="2"/>
      <c r="I7" s="2"/>
    </row>
    <row r="8" spans="1:9" ht="20.25" x14ac:dyDescent="0.3">
      <c r="A8" s="205"/>
      <c r="B8" s="205"/>
      <c r="C8" s="205"/>
      <c r="D8" s="205"/>
      <c r="E8" s="205"/>
      <c r="F8" s="205"/>
      <c r="G8" s="205"/>
      <c r="H8" s="205"/>
      <c r="I8" s="211"/>
    </row>
    <row r="9" spans="1:9" x14ac:dyDescent="0.2">
      <c r="A9" s="14"/>
      <c r="B9" s="14"/>
      <c r="C9" s="14"/>
      <c r="D9" s="14"/>
      <c r="E9" s="14"/>
      <c r="F9" s="14"/>
      <c r="G9" s="14"/>
      <c r="H9" s="14"/>
      <c r="I9" s="14"/>
    </row>
    <row r="10" spans="1:9" ht="15.75" thickBot="1" x14ac:dyDescent="0.25">
      <c r="A10" s="14"/>
      <c r="B10" s="14"/>
      <c r="C10" s="14"/>
      <c r="D10" s="14"/>
      <c r="E10" s="14"/>
      <c r="F10" s="14"/>
      <c r="G10" s="14"/>
      <c r="H10" s="14"/>
      <c r="I10" s="14"/>
    </row>
    <row r="11" spans="1:9" ht="15.75" thickTop="1" x14ac:dyDescent="0.2">
      <c r="A11" s="15"/>
      <c r="B11" s="15"/>
      <c r="C11" s="15"/>
      <c r="D11" s="15"/>
      <c r="E11" s="15"/>
      <c r="F11" s="15"/>
      <c r="G11" s="15"/>
      <c r="H11" s="15"/>
      <c r="I11" s="15"/>
    </row>
    <row r="12" spans="1:9" x14ac:dyDescent="0.2">
      <c r="A12" s="14"/>
      <c r="B12" s="14"/>
      <c r="C12" s="5" t="s">
        <v>42</v>
      </c>
      <c r="D12" s="5"/>
      <c r="E12" s="5"/>
      <c r="F12" s="5"/>
      <c r="G12" s="5" t="s">
        <v>76</v>
      </c>
      <c r="H12" s="5"/>
      <c r="I12" s="5" t="s">
        <v>44</v>
      </c>
    </row>
    <row r="13" spans="1:9" x14ac:dyDescent="0.2">
      <c r="A13" s="5" t="str">
        <f>'DCP-7, p 4'!A16</f>
        <v>COMPANY</v>
      </c>
      <c r="B13" s="14"/>
      <c r="C13" s="5" t="s">
        <v>2</v>
      </c>
      <c r="D13" s="5"/>
      <c r="E13" s="5" t="s">
        <v>43</v>
      </c>
      <c r="F13" s="5"/>
      <c r="G13" s="5" t="s">
        <v>77</v>
      </c>
      <c r="H13" s="5"/>
      <c r="I13" s="5" t="s">
        <v>39</v>
      </c>
    </row>
    <row r="14" spans="1:9" ht="15.75" thickBot="1" x14ac:dyDescent="0.25">
      <c r="A14" s="14"/>
      <c r="B14" s="14"/>
      <c r="C14" s="14"/>
      <c r="D14" s="14"/>
      <c r="E14" s="14"/>
      <c r="F14" s="14"/>
      <c r="G14" s="14"/>
      <c r="H14" s="14"/>
      <c r="I14" s="14"/>
    </row>
    <row r="15" spans="1:9" ht="15.75" thickTop="1" x14ac:dyDescent="0.2">
      <c r="A15" s="15"/>
      <c r="B15" s="15"/>
      <c r="C15" s="15"/>
      <c r="D15" s="15"/>
      <c r="E15" s="15"/>
      <c r="F15" s="15"/>
      <c r="G15" s="15"/>
      <c r="H15" s="15"/>
      <c r="I15" s="15"/>
    </row>
    <row r="16" spans="1:9" x14ac:dyDescent="0.2">
      <c r="A16" s="14"/>
      <c r="B16" s="14"/>
      <c r="C16" s="14"/>
      <c r="D16" s="14"/>
      <c r="E16" s="14"/>
      <c r="F16" s="14"/>
      <c r="G16" s="14"/>
      <c r="H16" s="14"/>
      <c r="I16" s="14"/>
    </row>
    <row r="17" spans="1:16" ht="15.75" x14ac:dyDescent="0.25">
      <c r="A17" s="25" t="str">
        <f>+'DCP-7, p 5'!A19</f>
        <v>Morin Proxy Group</v>
      </c>
      <c r="B17" s="14"/>
      <c r="C17" s="14"/>
      <c r="D17" s="14"/>
      <c r="E17" s="14"/>
      <c r="F17" s="14"/>
      <c r="G17" s="14"/>
      <c r="H17" s="14"/>
      <c r="I17" s="14"/>
    </row>
    <row r="18" spans="1:16" x14ac:dyDescent="0.2">
      <c r="A18" s="14"/>
      <c r="B18" s="14"/>
      <c r="D18" s="14"/>
      <c r="E18" s="14"/>
      <c r="F18" s="14"/>
      <c r="G18" s="14"/>
      <c r="H18" s="14"/>
      <c r="I18" s="14"/>
    </row>
    <row r="19" spans="1:16" x14ac:dyDescent="0.2">
      <c r="A19" s="4" t="str">
        <f>+'DCP-7, p 5'!A21</f>
        <v>Alliant Energy Corp</v>
      </c>
      <c r="B19" s="14"/>
      <c r="C19" s="8">
        <f>+E59</f>
        <v>2.7466666666666667E-2</v>
      </c>
      <c r="D19" s="14"/>
      <c r="E19" s="9">
        <f>+'DCP-12, P 1'!E64</f>
        <v>0.7</v>
      </c>
      <c r="F19" s="14"/>
      <c r="G19" s="8">
        <v>5.4199999999999998E-2</v>
      </c>
      <c r="H19" s="14"/>
      <c r="I19" s="6">
        <f t="shared" ref="I19:I43" si="0">+C19+(E19*G19)</f>
        <v>6.5406666666666669E-2</v>
      </c>
    </row>
    <row r="20" spans="1:16" x14ac:dyDescent="0.2">
      <c r="A20" s="4" t="str">
        <f>+'DCP-7, p 5'!A22</f>
        <v>Avista Corp</v>
      </c>
      <c r="B20" s="14"/>
      <c r="C20" s="8">
        <f>+C19</f>
        <v>2.7466666666666667E-2</v>
      </c>
      <c r="D20" s="14"/>
      <c r="E20" s="9">
        <f>+'DCP-12, P 1'!E65</f>
        <v>0.7</v>
      </c>
      <c r="F20" s="14"/>
      <c r="G20" s="8">
        <f>+G19</f>
        <v>5.4199999999999998E-2</v>
      </c>
      <c r="H20" s="14"/>
      <c r="I20" s="6">
        <f t="shared" si="0"/>
        <v>6.5406666666666669E-2</v>
      </c>
      <c r="P20" s="137"/>
    </row>
    <row r="21" spans="1:16" x14ac:dyDescent="0.2">
      <c r="A21" s="4" t="str">
        <f>+'DCP-7, p 5'!A23</f>
        <v>Black Hills Corp.</v>
      </c>
      <c r="B21" s="14"/>
      <c r="C21" s="8">
        <f t="shared" ref="C21:C43" si="1">+C20</f>
        <v>2.7466666666666667E-2</v>
      </c>
      <c r="D21" s="14"/>
      <c r="E21" s="9">
        <f>+'DCP-12, P 1'!E66</f>
        <v>0.8</v>
      </c>
      <c r="F21" s="14"/>
      <c r="G21" s="8">
        <f t="shared" ref="G21:G43" si="2">+G20</f>
        <v>5.4199999999999998E-2</v>
      </c>
      <c r="H21" s="14"/>
      <c r="I21" s="6">
        <f t="shared" si="0"/>
        <v>7.0826666666666677E-2</v>
      </c>
      <c r="P21" s="137"/>
    </row>
    <row r="22" spans="1:16" x14ac:dyDescent="0.2">
      <c r="A22" s="4" t="str">
        <f>+'DCP-7, p 5'!A24</f>
        <v>CenterPoint Energy</v>
      </c>
      <c r="B22" s="14"/>
      <c r="C22" s="8">
        <f t="shared" si="1"/>
        <v>2.7466666666666667E-2</v>
      </c>
      <c r="D22" s="14"/>
      <c r="E22" s="9">
        <f>+'DCP-12, P 1'!E67</f>
        <v>0.8</v>
      </c>
      <c r="F22" s="14"/>
      <c r="G22" s="8">
        <f t="shared" si="2"/>
        <v>5.4199999999999998E-2</v>
      </c>
      <c r="H22" s="14"/>
      <c r="I22" s="6">
        <f t="shared" si="0"/>
        <v>7.0826666666666677E-2</v>
      </c>
      <c r="P22" s="137"/>
    </row>
    <row r="23" spans="1:16" x14ac:dyDescent="0.2">
      <c r="A23" s="4" t="str">
        <f>+'DCP-7, p 5'!A25</f>
        <v>CMS Energy</v>
      </c>
      <c r="B23" s="14"/>
      <c r="C23" s="8">
        <f t="shared" si="1"/>
        <v>2.7466666666666667E-2</v>
      </c>
      <c r="D23" s="14"/>
      <c r="E23" s="9">
        <f>+'DCP-12, P 1'!E68</f>
        <v>0.75</v>
      </c>
      <c r="F23" s="14"/>
      <c r="G23" s="8">
        <f t="shared" si="2"/>
        <v>5.4199999999999998E-2</v>
      </c>
      <c r="H23" s="14"/>
      <c r="I23" s="6">
        <f t="shared" si="0"/>
        <v>6.8116666666666659E-2</v>
      </c>
      <c r="P23" s="137"/>
    </row>
    <row r="24" spans="1:16" x14ac:dyDescent="0.2">
      <c r="A24" s="4" t="str">
        <f>+'DCP-7, p 5'!A26</f>
        <v>Consolidated Edison</v>
      </c>
      <c r="B24" s="14"/>
      <c r="C24" s="8">
        <f t="shared" si="1"/>
        <v>2.7466666666666667E-2</v>
      </c>
      <c r="D24" s="14"/>
      <c r="E24" s="9">
        <f>+'DCP-12, P 1'!E69</f>
        <v>0.6</v>
      </c>
      <c r="F24" s="14"/>
      <c r="G24" s="8">
        <f t="shared" si="2"/>
        <v>5.4199999999999998E-2</v>
      </c>
      <c r="H24" s="14"/>
      <c r="I24" s="6">
        <f t="shared" si="0"/>
        <v>5.9986666666666667E-2</v>
      </c>
      <c r="P24" s="137"/>
    </row>
    <row r="25" spans="1:16" x14ac:dyDescent="0.2">
      <c r="A25" s="4" t="str">
        <f>+'DCP-7, p 5'!A27</f>
        <v>Dominion Resources</v>
      </c>
      <c r="B25" s="14"/>
      <c r="C25" s="8">
        <f t="shared" si="1"/>
        <v>2.7466666666666667E-2</v>
      </c>
      <c r="D25" s="14"/>
      <c r="E25" s="9">
        <f>+'DCP-12, P 1'!E70</f>
        <v>0.65</v>
      </c>
      <c r="F25" s="14"/>
      <c r="G25" s="8">
        <f t="shared" si="2"/>
        <v>5.4199999999999998E-2</v>
      </c>
      <c r="H25" s="14"/>
      <c r="I25" s="6">
        <f t="shared" si="0"/>
        <v>6.2696666666666664E-2</v>
      </c>
      <c r="P25" s="137"/>
    </row>
    <row r="26" spans="1:16" x14ac:dyDescent="0.2">
      <c r="A26" s="4" t="str">
        <f>+'DCP-7, p 5'!A28</f>
        <v>DTE Energy</v>
      </c>
      <c r="B26" s="14"/>
      <c r="C26" s="8">
        <f t="shared" si="1"/>
        <v>2.7466666666666667E-2</v>
      </c>
      <c r="D26" s="14"/>
      <c r="E26" s="9">
        <f>+'DCP-12, P 1'!E71</f>
        <v>0.75</v>
      </c>
      <c r="F26" s="14"/>
      <c r="G26" s="8">
        <f t="shared" si="2"/>
        <v>5.4199999999999998E-2</v>
      </c>
      <c r="H26" s="14"/>
      <c r="I26" s="6">
        <f t="shared" si="0"/>
        <v>6.8116666666666659E-2</v>
      </c>
      <c r="P26" s="137"/>
    </row>
    <row r="27" spans="1:16" x14ac:dyDescent="0.2">
      <c r="A27" s="4" t="str">
        <f>+'DCP-7, p 5'!A29</f>
        <v>Duke Energy</v>
      </c>
      <c r="B27" s="14"/>
      <c r="C27" s="8">
        <f t="shared" si="1"/>
        <v>2.7466666666666667E-2</v>
      </c>
      <c r="D27" s="14"/>
      <c r="E27" s="9">
        <f>+'DCP-12, P 1'!E72</f>
        <v>0.6</v>
      </c>
      <c r="F27" s="14"/>
      <c r="G27" s="8">
        <f t="shared" si="2"/>
        <v>5.4199999999999998E-2</v>
      </c>
      <c r="H27" s="14"/>
      <c r="I27" s="6">
        <f t="shared" si="0"/>
        <v>5.9986666666666667E-2</v>
      </c>
      <c r="P27" s="137"/>
    </row>
    <row r="28" spans="1:16" x14ac:dyDescent="0.2">
      <c r="A28" s="4" t="str">
        <f>+'DCP-7, p 5'!A30</f>
        <v>Integrys Energy Group</v>
      </c>
      <c r="B28" s="14"/>
      <c r="C28" s="8">
        <f>+C27</f>
        <v>2.7466666666666667E-2</v>
      </c>
      <c r="D28" s="14"/>
      <c r="E28" s="9">
        <f>+'DCP-12, P 1'!E73</f>
        <v>0.9</v>
      </c>
      <c r="F28" s="14"/>
      <c r="G28" s="8">
        <f>+G27</f>
        <v>5.4199999999999998E-2</v>
      </c>
      <c r="H28" s="14"/>
      <c r="I28" s="6">
        <f t="shared" si="0"/>
        <v>7.6246666666666657E-2</v>
      </c>
      <c r="P28" s="137"/>
    </row>
    <row r="29" spans="1:16" x14ac:dyDescent="0.2">
      <c r="A29" s="4" t="str">
        <f>+'DCP-7, p 5'!A31</f>
        <v>MGE Energy</v>
      </c>
      <c r="B29" s="14"/>
      <c r="C29" s="8">
        <f t="shared" si="1"/>
        <v>2.7466666666666667E-2</v>
      </c>
      <c r="D29" s="14"/>
      <c r="E29" s="9">
        <f>+'DCP-12, P 1'!E74</f>
        <v>0.6</v>
      </c>
      <c r="F29" s="14"/>
      <c r="G29" s="8">
        <f t="shared" si="2"/>
        <v>5.4199999999999998E-2</v>
      </c>
      <c r="H29" s="14"/>
      <c r="I29" s="6">
        <f t="shared" si="0"/>
        <v>5.9986666666666667E-2</v>
      </c>
      <c r="P29" s="137"/>
    </row>
    <row r="30" spans="1:16" x14ac:dyDescent="0.2">
      <c r="A30" s="4" t="str">
        <f>+'DCP-7, p 5'!A32</f>
        <v>Northeast Utilities</v>
      </c>
      <c r="B30" s="14"/>
      <c r="C30" s="8">
        <f t="shared" si="1"/>
        <v>2.7466666666666667E-2</v>
      </c>
      <c r="D30" s="14"/>
      <c r="E30" s="9">
        <f>+'DCP-12, P 1'!E75</f>
        <v>0.7</v>
      </c>
      <c r="F30" s="14"/>
      <c r="G30" s="8">
        <f t="shared" si="2"/>
        <v>5.4199999999999998E-2</v>
      </c>
      <c r="H30" s="14"/>
      <c r="I30" s="6">
        <f t="shared" si="0"/>
        <v>6.5406666666666669E-2</v>
      </c>
      <c r="P30" s="137"/>
    </row>
    <row r="31" spans="1:16" x14ac:dyDescent="0.2">
      <c r="A31" s="4" t="str">
        <f>+'DCP-7, p 5'!A33</f>
        <v>NorthWestern Corp</v>
      </c>
      <c r="B31" s="14"/>
      <c r="C31" s="8">
        <f t="shared" si="1"/>
        <v>2.7466666666666667E-2</v>
      </c>
      <c r="D31" s="14"/>
      <c r="E31" s="9">
        <f>+'DCP-12, P 1'!E76</f>
        <v>0.7</v>
      </c>
      <c r="F31" s="14"/>
      <c r="G31" s="8">
        <f t="shared" si="2"/>
        <v>5.4199999999999998E-2</v>
      </c>
      <c r="H31" s="14"/>
      <c r="I31" s="6">
        <f t="shared" si="0"/>
        <v>6.5406666666666669E-2</v>
      </c>
      <c r="P31" s="137"/>
    </row>
    <row r="32" spans="1:16" x14ac:dyDescent="0.2">
      <c r="A32" s="4" t="str">
        <f>+'DCP-7, p 5'!A34</f>
        <v>NV Energy</v>
      </c>
      <c r="B32" s="14"/>
      <c r="C32" s="8">
        <f t="shared" si="1"/>
        <v>2.7466666666666667E-2</v>
      </c>
      <c r="D32" s="14"/>
      <c r="E32" s="9">
        <f>+'DCP-12, P 1'!E77</f>
        <v>0.85</v>
      </c>
      <c r="F32" s="14"/>
      <c r="G32" s="8">
        <f t="shared" si="2"/>
        <v>5.4199999999999998E-2</v>
      </c>
      <c r="H32" s="14"/>
      <c r="I32" s="6">
        <f t="shared" si="0"/>
        <v>7.3536666666666667E-2</v>
      </c>
      <c r="P32" s="137"/>
    </row>
    <row r="33" spans="1:16" x14ac:dyDescent="0.2">
      <c r="A33" s="4" t="str">
        <f>+'DCP-7, p 5'!A35</f>
        <v>OGE Energy</v>
      </c>
      <c r="B33" s="14"/>
      <c r="C33" s="8">
        <f t="shared" si="1"/>
        <v>2.7466666666666667E-2</v>
      </c>
      <c r="D33" s="14"/>
      <c r="E33" s="9">
        <f>+'DCP-12, P 1'!E78</f>
        <v>0.75</v>
      </c>
      <c r="F33" s="14"/>
      <c r="G33" s="8">
        <f t="shared" si="2"/>
        <v>5.4199999999999998E-2</v>
      </c>
      <c r="H33" s="14"/>
      <c r="I33" s="6">
        <f t="shared" si="0"/>
        <v>6.8116666666666659E-2</v>
      </c>
      <c r="P33" s="137"/>
    </row>
    <row r="34" spans="1:16" x14ac:dyDescent="0.2">
      <c r="A34" s="4" t="str">
        <f>+'DCP-7, p 5'!A36</f>
        <v>Pepco Holdings</v>
      </c>
      <c r="B34" s="14"/>
      <c r="C34" s="8">
        <f t="shared" si="1"/>
        <v>2.7466666666666667E-2</v>
      </c>
      <c r="D34" s="14"/>
      <c r="E34" s="9">
        <f>+'DCP-12, P 1'!E79</f>
        <v>0.75</v>
      </c>
      <c r="F34" s="14"/>
      <c r="G34" s="8">
        <f t="shared" si="2"/>
        <v>5.4199999999999998E-2</v>
      </c>
      <c r="H34" s="14"/>
      <c r="I34" s="6">
        <f t="shared" si="0"/>
        <v>6.8116666666666659E-2</v>
      </c>
      <c r="P34" s="137"/>
    </row>
    <row r="35" spans="1:16" x14ac:dyDescent="0.2">
      <c r="A35" s="4" t="str">
        <f>+'DCP-7, p 5'!A37</f>
        <v>PG&amp;E Corp</v>
      </c>
      <c r="B35" s="14"/>
      <c r="C35" s="8">
        <f t="shared" si="1"/>
        <v>2.7466666666666667E-2</v>
      </c>
      <c r="D35" s="14"/>
      <c r="E35" s="9">
        <f>+'DCP-12, P 1'!E80</f>
        <v>0.5</v>
      </c>
      <c r="F35" s="14"/>
      <c r="G35" s="8">
        <f t="shared" si="2"/>
        <v>5.4199999999999998E-2</v>
      </c>
      <c r="H35" s="14"/>
      <c r="I35" s="6">
        <f t="shared" si="0"/>
        <v>5.4566666666666666E-2</v>
      </c>
      <c r="P35" s="137"/>
    </row>
    <row r="36" spans="1:16" x14ac:dyDescent="0.2">
      <c r="A36" s="4" t="str">
        <f>+'DCP-7, p 5'!A38</f>
        <v>SCANA Corp.</v>
      </c>
      <c r="B36" s="14"/>
      <c r="C36" s="8">
        <f>+C35</f>
        <v>2.7466666666666667E-2</v>
      </c>
      <c r="D36" s="14"/>
      <c r="E36" s="9">
        <f>+'DCP-12, P 1'!E81</f>
        <v>0.65</v>
      </c>
      <c r="F36" s="14"/>
      <c r="G36" s="8">
        <f>+G35</f>
        <v>5.4199999999999998E-2</v>
      </c>
      <c r="H36" s="14"/>
      <c r="I36" s="6">
        <f t="shared" si="0"/>
        <v>6.2696666666666664E-2</v>
      </c>
      <c r="P36" s="137"/>
    </row>
    <row r="37" spans="1:16" x14ac:dyDescent="0.2">
      <c r="A37" s="4" t="str">
        <f>+'DCP-7, p 5'!A39</f>
        <v>Sempra Energy</v>
      </c>
      <c r="B37" s="14"/>
      <c r="C37" s="8">
        <f t="shared" si="1"/>
        <v>2.7466666666666667E-2</v>
      </c>
      <c r="D37" s="14"/>
      <c r="E37" s="9">
        <f>+'DCP-12, P 1'!E82</f>
        <v>0.8</v>
      </c>
      <c r="F37" s="14"/>
      <c r="G37" s="8">
        <f t="shared" si="2"/>
        <v>5.4199999999999998E-2</v>
      </c>
      <c r="H37" s="14"/>
      <c r="I37" s="6">
        <f t="shared" si="0"/>
        <v>7.0826666666666677E-2</v>
      </c>
      <c r="P37" s="137"/>
    </row>
    <row r="38" spans="1:16" x14ac:dyDescent="0.2">
      <c r="A38" s="4" t="str">
        <f>+'DCP-7, p 5'!A40</f>
        <v>TECO Energy</v>
      </c>
      <c r="B38" s="14"/>
      <c r="C38" s="8">
        <f t="shared" si="1"/>
        <v>2.7466666666666667E-2</v>
      </c>
      <c r="D38" s="14"/>
      <c r="E38" s="9">
        <f>+'DCP-12, P 1'!E83</f>
        <v>0.85</v>
      </c>
      <c r="F38" s="14"/>
      <c r="G38" s="8">
        <f t="shared" si="2"/>
        <v>5.4199999999999998E-2</v>
      </c>
      <c r="H38" s="14"/>
      <c r="I38" s="6">
        <f t="shared" si="0"/>
        <v>7.3536666666666667E-2</v>
      </c>
      <c r="P38" s="137"/>
    </row>
    <row r="39" spans="1:16" x14ac:dyDescent="0.2">
      <c r="A39" s="4" t="str">
        <f>+'DCP-7, p 5'!A41</f>
        <v>UIL Holdings</v>
      </c>
      <c r="B39" s="14"/>
      <c r="C39" s="8">
        <f t="shared" si="1"/>
        <v>2.7466666666666667E-2</v>
      </c>
      <c r="D39" s="14"/>
      <c r="E39" s="9">
        <f>+'DCP-12, P 1'!E84</f>
        <v>0.7</v>
      </c>
      <c r="F39" s="14"/>
      <c r="G39" s="8">
        <f t="shared" si="2"/>
        <v>5.4199999999999998E-2</v>
      </c>
      <c r="H39" s="14"/>
      <c r="I39" s="6">
        <f t="shared" si="0"/>
        <v>6.5406666666666669E-2</v>
      </c>
    </row>
    <row r="40" spans="1:16" x14ac:dyDescent="0.2">
      <c r="A40" s="4" t="str">
        <f>+'DCP-7, p 5'!A42</f>
        <v>UNS Energy</v>
      </c>
      <c r="B40" s="14"/>
      <c r="C40" s="8">
        <f t="shared" si="1"/>
        <v>2.7466666666666667E-2</v>
      </c>
      <c r="D40" s="14"/>
      <c r="E40" s="9">
        <f>+'DCP-12, P 1'!E85</f>
        <v>0.7</v>
      </c>
      <c r="F40" s="14"/>
      <c r="G40" s="8">
        <f t="shared" si="2"/>
        <v>5.4199999999999998E-2</v>
      </c>
      <c r="H40" s="14"/>
      <c r="I40" s="6">
        <f t="shared" si="0"/>
        <v>6.5406666666666669E-2</v>
      </c>
    </row>
    <row r="41" spans="1:16" x14ac:dyDescent="0.2">
      <c r="A41" s="4" t="str">
        <f>+'DCP-7, p 5'!A43</f>
        <v>Vectren Corp.</v>
      </c>
      <c r="B41" s="14"/>
      <c r="C41" s="8">
        <f t="shared" si="1"/>
        <v>2.7466666666666667E-2</v>
      </c>
      <c r="D41" s="14"/>
      <c r="E41" s="9">
        <f>+'DCP-12, P 1'!E86</f>
        <v>0.7</v>
      </c>
      <c r="F41" s="14"/>
      <c r="G41" s="8">
        <f t="shared" si="2"/>
        <v>5.4199999999999998E-2</v>
      </c>
      <c r="H41" s="14"/>
      <c r="I41" s="6">
        <f t="shared" si="0"/>
        <v>6.5406666666666669E-2</v>
      </c>
    </row>
    <row r="42" spans="1:16" x14ac:dyDescent="0.2">
      <c r="A42" s="4" t="str">
        <f>+'DCP-7, p 5'!A44</f>
        <v>Wisconsin Energy Corp</v>
      </c>
      <c r="B42" s="14"/>
      <c r="C42" s="8">
        <f t="shared" si="1"/>
        <v>2.7466666666666667E-2</v>
      </c>
      <c r="D42" s="14"/>
      <c r="E42" s="9">
        <f>+'DCP-12, P 1'!E87</f>
        <v>0.6</v>
      </c>
      <c r="F42" s="14"/>
      <c r="G42" s="8">
        <f t="shared" si="2"/>
        <v>5.4199999999999998E-2</v>
      </c>
      <c r="H42" s="14"/>
      <c r="I42" s="6">
        <f t="shared" si="0"/>
        <v>5.9986666666666667E-2</v>
      </c>
    </row>
    <row r="43" spans="1:16" x14ac:dyDescent="0.2">
      <c r="A43" s="4" t="str">
        <f>+'DCP-7, p 5'!A45</f>
        <v>Xcel Energy Inc.</v>
      </c>
      <c r="B43" s="14"/>
      <c r="C43" s="8">
        <f t="shared" si="1"/>
        <v>2.7466666666666667E-2</v>
      </c>
      <c r="D43" s="14"/>
      <c r="E43" s="9">
        <f>+'DCP-12, P 1'!E88</f>
        <v>0.6</v>
      </c>
      <c r="F43" s="14"/>
      <c r="G43" s="8">
        <f t="shared" si="2"/>
        <v>5.4199999999999998E-2</v>
      </c>
      <c r="H43" s="14"/>
      <c r="I43" s="6">
        <f t="shared" si="0"/>
        <v>5.9986666666666667E-2</v>
      </c>
    </row>
    <row r="44" spans="1:16" x14ac:dyDescent="0.2">
      <c r="A44" s="36"/>
      <c r="B44" s="36"/>
      <c r="C44" s="51"/>
      <c r="D44" s="36"/>
      <c r="E44" s="52"/>
      <c r="F44" s="36"/>
      <c r="G44" s="51"/>
      <c r="H44" s="36"/>
      <c r="I44" s="37"/>
    </row>
    <row r="45" spans="1:16" x14ac:dyDescent="0.2">
      <c r="A45" s="14"/>
      <c r="B45" s="14"/>
      <c r="C45" s="8"/>
      <c r="D45" s="14"/>
      <c r="E45" s="9"/>
      <c r="F45" s="14"/>
      <c r="G45" s="8"/>
      <c r="H45" s="14"/>
      <c r="I45" s="6"/>
    </row>
    <row r="46" spans="1:16" ht="15.75" x14ac:dyDescent="0.25">
      <c r="A46" s="14" t="s">
        <v>78</v>
      </c>
      <c r="B46" s="14"/>
      <c r="C46" s="8"/>
      <c r="D46" s="14"/>
      <c r="E46" s="9"/>
      <c r="F46" s="14"/>
      <c r="G46" s="8"/>
      <c r="H46" s="14"/>
      <c r="I46" s="24">
        <f>AVERAGE(I19:I43)</f>
        <v>6.5840266666666647E-2</v>
      </c>
    </row>
    <row r="47" spans="1:16" ht="15.75" x14ac:dyDescent="0.25">
      <c r="A47" s="36"/>
      <c r="B47" s="36"/>
      <c r="C47" s="51"/>
      <c r="D47" s="36"/>
      <c r="E47" s="52"/>
      <c r="F47" s="36"/>
      <c r="G47" s="51"/>
      <c r="H47" s="36"/>
      <c r="I47" s="41"/>
    </row>
    <row r="48" spans="1:16" ht="15.75" x14ac:dyDescent="0.25">
      <c r="A48" s="14"/>
      <c r="B48" s="14"/>
      <c r="C48" s="8"/>
      <c r="D48" s="14"/>
      <c r="E48" s="9"/>
      <c r="F48" s="14"/>
      <c r="G48" s="8"/>
      <c r="H48" s="14"/>
      <c r="I48" s="24"/>
    </row>
    <row r="49" spans="1:9" ht="15.75" x14ac:dyDescent="0.25">
      <c r="A49" s="14" t="s">
        <v>75</v>
      </c>
      <c r="B49" s="14"/>
      <c r="C49" s="8"/>
      <c r="D49" s="14"/>
      <c r="E49" s="9"/>
      <c r="F49" s="14"/>
      <c r="G49" s="8"/>
      <c r="H49" s="14"/>
      <c r="I49" s="24">
        <f>MEDIAN(I19:I43)</f>
        <v>6.5406666666666669E-2</v>
      </c>
    </row>
    <row r="50" spans="1:9" ht="15.75" thickBot="1" x14ac:dyDescent="0.25">
      <c r="A50" s="38"/>
      <c r="B50" s="38"/>
      <c r="C50" s="53"/>
      <c r="D50" s="38"/>
      <c r="E50" s="54"/>
      <c r="F50" s="38"/>
      <c r="G50" s="53"/>
      <c r="H50" s="38"/>
      <c r="I50" s="40"/>
    </row>
    <row r="51" spans="1:9" ht="15.75" thickTop="1" x14ac:dyDescent="0.2">
      <c r="A51" s="28"/>
      <c r="B51" s="28"/>
      <c r="C51" s="89"/>
      <c r="D51" s="28"/>
      <c r="E51" s="90"/>
      <c r="F51" s="28"/>
      <c r="G51" s="89"/>
      <c r="H51" s="28"/>
      <c r="I51" s="34"/>
    </row>
    <row r="52" spans="1:9" x14ac:dyDescent="0.2">
      <c r="A52" s="14" t="s">
        <v>41</v>
      </c>
      <c r="B52" s="14"/>
      <c r="C52" s="14"/>
      <c r="D52" s="14"/>
      <c r="E52" s="14"/>
      <c r="F52" s="14"/>
      <c r="G52" s="5"/>
      <c r="H52" s="14"/>
      <c r="I52" s="14"/>
    </row>
    <row r="53" spans="1:9" x14ac:dyDescent="0.2">
      <c r="C53" s="212" t="s">
        <v>106</v>
      </c>
      <c r="D53" s="212"/>
      <c r="E53" s="212"/>
    </row>
    <row r="54" spans="1:9" x14ac:dyDescent="0.2">
      <c r="C54" s="124" t="s">
        <v>105</v>
      </c>
      <c r="E54" s="120" t="s">
        <v>87</v>
      </c>
    </row>
    <row r="55" spans="1:9" x14ac:dyDescent="0.2">
      <c r="C55" s="136" t="s">
        <v>158</v>
      </c>
      <c r="E55" s="50">
        <v>2.6800000000000001E-2</v>
      </c>
    </row>
    <row r="56" spans="1:9" x14ac:dyDescent="0.2">
      <c r="C56" s="136" t="s">
        <v>159</v>
      </c>
      <c r="E56" s="50">
        <v>2.7799999999999998E-2</v>
      </c>
    </row>
    <row r="57" spans="1:9" x14ac:dyDescent="0.2">
      <c r="C57" s="136" t="s">
        <v>138</v>
      </c>
      <c r="E57" s="50">
        <v>2.7799999999999998E-2</v>
      </c>
    </row>
    <row r="58" spans="1:9" x14ac:dyDescent="0.2">
      <c r="A58" s="121"/>
      <c r="C58" s="87"/>
    </row>
    <row r="59" spans="1:9" x14ac:dyDescent="0.2">
      <c r="C59" s="136" t="s">
        <v>27</v>
      </c>
      <c r="E59" s="50">
        <f>AVERAGE(E55:E57)</f>
        <v>2.7466666666666667E-2</v>
      </c>
    </row>
  </sheetData>
  <mergeCells count="2">
    <mergeCell ref="A8:I8"/>
    <mergeCell ref="C53:E53"/>
  </mergeCells>
  <printOptions horizontalCentered="1"/>
  <pageMargins left="0.75" right="0.75" top="1" bottom="1" header="0.5" footer="0.5"/>
  <pageSetup scale="7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2"/>
  <sheetViews>
    <sheetView showOutlineSymbols="0" topLeftCell="A59" zoomScale="70" zoomScaleNormal="70" workbookViewId="0">
      <selection activeCell="A83" sqref="A83"/>
    </sheetView>
  </sheetViews>
  <sheetFormatPr defaultColWidth="9.77734375" defaultRowHeight="15" x14ac:dyDescent="0.2"/>
  <cols>
    <col min="1" max="1" width="26.6640625" style="14" customWidth="1"/>
    <col min="2" max="16384" width="9.77734375" style="14"/>
  </cols>
  <sheetData>
    <row r="1" spans="1:17" ht="15.75" x14ac:dyDescent="0.25">
      <c r="O1" s="1"/>
      <c r="P1" s="1"/>
    </row>
    <row r="2" spans="1:17" ht="15.75" x14ac:dyDescent="0.25">
      <c r="O2" s="1"/>
      <c r="P2" s="1"/>
    </row>
    <row r="3" spans="1:17" ht="15.75" x14ac:dyDescent="0.25">
      <c r="O3" s="1"/>
      <c r="P3" s="1"/>
    </row>
    <row r="4" spans="1:17" ht="15.75" x14ac:dyDescent="0.25">
      <c r="O4" s="1"/>
      <c r="P4" s="1"/>
      <c r="Q4" s="1"/>
    </row>
    <row r="5" spans="1:17" ht="20.25" x14ac:dyDescent="0.3">
      <c r="A5" s="2" t="str">
        <f>+'DCP-9, P 1'!A6</f>
        <v>COMPARISON COMPANIES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20.25" x14ac:dyDescent="0.3">
      <c r="A6" s="2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9" spans="1:17" ht="15.75" thickBot="1" x14ac:dyDescent="0.25"/>
    <row r="10" spans="1:17" ht="15.75" thickTop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 t="s">
        <v>118</v>
      </c>
      <c r="N11" s="5" t="s">
        <v>133</v>
      </c>
      <c r="O11" s="5"/>
      <c r="P11" s="5"/>
      <c r="Q11" s="5"/>
    </row>
    <row r="12" spans="1:17" x14ac:dyDescent="0.2">
      <c r="A12" s="5" t="str">
        <f>+'DCP-9, P 1'!A13</f>
        <v>COMPANY</v>
      </c>
      <c r="B12" s="5">
        <v>2002</v>
      </c>
      <c r="C12" s="5">
        <v>2003</v>
      </c>
      <c r="D12" s="5">
        <v>2004</v>
      </c>
      <c r="E12" s="5">
        <v>2005</v>
      </c>
      <c r="F12" s="5">
        <v>2006</v>
      </c>
      <c r="G12" s="5">
        <v>2007</v>
      </c>
      <c r="H12" s="5">
        <v>2008</v>
      </c>
      <c r="I12" s="5">
        <v>2009</v>
      </c>
      <c r="J12" s="5">
        <v>2010</v>
      </c>
      <c r="K12" s="5">
        <v>2011</v>
      </c>
      <c r="L12" s="5">
        <v>2012</v>
      </c>
      <c r="M12" s="5" t="s">
        <v>27</v>
      </c>
      <c r="N12" s="5" t="s">
        <v>27</v>
      </c>
      <c r="O12" s="5">
        <v>2013</v>
      </c>
      <c r="P12" s="5">
        <v>2014</v>
      </c>
      <c r="Q12" s="5" t="s">
        <v>134</v>
      </c>
    </row>
    <row r="13" spans="1:17" ht="15.75" thickBot="1" x14ac:dyDescent="0.25"/>
    <row r="14" spans="1:17" ht="15.75" thickTop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6" spans="1:17" ht="15.75" x14ac:dyDescent="0.25">
      <c r="A16" s="25" t="str">
        <f>+'DCP-9, P 1'!A17</f>
        <v>Parcell Proxy Group</v>
      </c>
    </row>
    <row r="18" spans="1:17" x14ac:dyDescent="0.2">
      <c r="A18" s="14" t="str">
        <f>+'DCP-9, P 1'!A19</f>
        <v>ALLETE</v>
      </c>
      <c r="B18" s="6"/>
      <c r="C18" s="6"/>
      <c r="D18" s="6">
        <v>0.127</v>
      </c>
      <c r="E18" s="6">
        <v>0.12</v>
      </c>
      <c r="F18" s="6">
        <v>0.13200000000000001</v>
      </c>
      <c r="G18" s="6">
        <v>0.13400000000000001</v>
      </c>
      <c r="H18" s="6">
        <v>0.114</v>
      </c>
      <c r="I18" s="6">
        <v>7.2999999999999995E-2</v>
      </c>
      <c r="J18" s="6">
        <v>8.2000000000000003E-2</v>
      </c>
      <c r="K18" s="6">
        <v>9.5000000000000001E-2</v>
      </c>
      <c r="L18" s="6">
        <v>8.6999999999999994E-2</v>
      </c>
      <c r="M18" s="6">
        <f>AVERAGE(B18:H18)</f>
        <v>0.12540000000000001</v>
      </c>
      <c r="N18" s="6">
        <f>AVERAGE(I18:L18)</f>
        <v>8.4249999999999992E-2</v>
      </c>
      <c r="O18" s="6">
        <v>0.08</v>
      </c>
      <c r="P18" s="6">
        <v>8.5000000000000006E-2</v>
      </c>
      <c r="Q18" s="6">
        <v>0.1</v>
      </c>
    </row>
    <row r="19" spans="1:17" x14ac:dyDescent="0.2">
      <c r="A19" s="14" t="str">
        <f>+'DCP-9, P 1'!A20</f>
        <v>Avista</v>
      </c>
      <c r="B19" s="6">
        <v>4.4999999999999998E-2</v>
      </c>
      <c r="C19" s="6">
        <v>6.7000000000000004E-2</v>
      </c>
      <c r="D19" s="6">
        <v>4.5999999999999999E-2</v>
      </c>
      <c r="E19" s="6">
        <v>5.8000000000000003E-2</v>
      </c>
      <c r="F19" s="6">
        <v>8.7999999999999995E-2</v>
      </c>
      <c r="G19" s="6">
        <v>4.1000000000000002E-2</v>
      </c>
      <c r="H19" s="6">
        <v>7.5999999999999998E-2</v>
      </c>
      <c r="I19" s="6">
        <v>8.4000000000000005E-2</v>
      </c>
      <c r="J19" s="6">
        <v>8.5000000000000006E-2</v>
      </c>
      <c r="K19" s="6">
        <v>8.5999999999999993E-2</v>
      </c>
      <c r="L19" s="6">
        <v>6.4000000000000001E-2</v>
      </c>
      <c r="M19" s="6">
        <f t="shared" ref="M19:M30" si="0">AVERAGE(B19:H19)</f>
        <v>6.0142857142857144E-2</v>
      </c>
      <c r="N19" s="6">
        <f t="shared" ref="N19:N30" si="1">AVERAGE(I19:L19)</f>
        <v>7.9750000000000001E-2</v>
      </c>
      <c r="O19" s="6">
        <v>0.08</v>
      </c>
      <c r="P19" s="6"/>
      <c r="Q19" s="6">
        <v>0.09</v>
      </c>
    </row>
    <row r="20" spans="1:17" x14ac:dyDescent="0.2">
      <c r="A20" s="14" t="str">
        <f>+'DCP-9, P 1'!A21</f>
        <v>Black Hills Corp</v>
      </c>
      <c r="B20" s="6">
        <v>0.121</v>
      </c>
      <c r="C20" s="6">
        <v>8.8999999999999996E-2</v>
      </c>
      <c r="D20" s="6">
        <v>7.9000000000000001E-2</v>
      </c>
      <c r="E20" s="6">
        <v>9.4E-2</v>
      </c>
      <c r="F20" s="6">
        <v>9.6000000000000002E-2</v>
      </c>
      <c r="G20" s="6">
        <v>0.109</v>
      </c>
      <c r="H20" s="6">
        <v>7.0000000000000001E-3</v>
      </c>
      <c r="I20" s="6">
        <v>8.4000000000000005E-2</v>
      </c>
      <c r="J20" s="6">
        <v>5.8999999999999997E-2</v>
      </c>
      <c r="K20" s="6">
        <v>3.5999999999999997E-2</v>
      </c>
      <c r="L20" s="6">
        <v>7.0999999999999994E-2</v>
      </c>
      <c r="M20" s="6">
        <f t="shared" si="0"/>
        <v>8.4999999999999992E-2</v>
      </c>
      <c r="N20" s="6">
        <f t="shared" si="1"/>
        <v>6.25E-2</v>
      </c>
      <c r="O20" s="6">
        <v>8.5000000000000006E-2</v>
      </c>
      <c r="P20" s="6"/>
      <c r="Q20" s="6">
        <v>8.5000000000000006E-2</v>
      </c>
    </row>
    <row r="21" spans="1:17" x14ac:dyDescent="0.2">
      <c r="A21" s="14" t="str">
        <f>+'DCP-9, P 1'!A22</f>
        <v>Cleco</v>
      </c>
      <c r="B21" s="6">
        <v>0.13500000000000001</v>
      </c>
      <c r="C21" s="6">
        <v>0.115</v>
      </c>
      <c r="D21" s="6">
        <v>0.126</v>
      </c>
      <c r="E21" s="6">
        <v>0.11600000000000001</v>
      </c>
      <c r="F21" s="6">
        <v>9.4E-2</v>
      </c>
      <c r="G21" s="6">
        <v>8.2000000000000003E-2</v>
      </c>
      <c r="H21" s="6">
        <v>9.9000000000000005E-2</v>
      </c>
      <c r="I21" s="6">
        <v>9.7000000000000003E-2</v>
      </c>
      <c r="J21" s="6">
        <v>0.114</v>
      </c>
      <c r="K21" s="6">
        <v>0.114</v>
      </c>
      <c r="L21" s="6">
        <v>0.112</v>
      </c>
      <c r="M21" s="6">
        <f t="shared" si="0"/>
        <v>0.10957142857142856</v>
      </c>
      <c r="N21" s="6">
        <f t="shared" si="1"/>
        <v>0.10925</v>
      </c>
      <c r="O21" s="6">
        <v>0.1</v>
      </c>
      <c r="P21" s="6">
        <v>0.105</v>
      </c>
      <c r="Q21" s="6">
        <v>0.11</v>
      </c>
    </row>
    <row r="22" spans="1:17" x14ac:dyDescent="0.2">
      <c r="A22" s="14" t="str">
        <f>+'DCP-9, P 1'!A23</f>
        <v>Hawaiian Electric</v>
      </c>
      <c r="B22" s="6">
        <v>0.11899999999999999</v>
      </c>
      <c r="C22" s="6">
        <v>0.111</v>
      </c>
      <c r="D22" s="6">
        <v>9.2999999999999999E-2</v>
      </c>
      <c r="E22" s="6">
        <v>9.7000000000000003E-2</v>
      </c>
      <c r="F22" s="6">
        <v>9.2999999999999999E-2</v>
      </c>
      <c r="G22" s="6">
        <v>7.6999999999999999E-2</v>
      </c>
      <c r="H22" s="6">
        <v>7.0000000000000007E-2</v>
      </c>
      <c r="I22" s="6">
        <v>5.8999999999999997E-2</v>
      </c>
      <c r="J22" s="6">
        <v>7.6999999999999999E-2</v>
      </c>
      <c r="K22" s="6">
        <v>9.0999999999999998E-2</v>
      </c>
      <c r="L22" s="6">
        <v>0.104</v>
      </c>
      <c r="M22" s="6">
        <f t="shared" si="0"/>
        <v>9.4285714285714278E-2</v>
      </c>
      <c r="N22" s="6">
        <f t="shared" si="1"/>
        <v>8.2750000000000004E-2</v>
      </c>
      <c r="O22" s="6">
        <v>9.5000000000000001E-2</v>
      </c>
      <c r="P22" s="6"/>
      <c r="Q22" s="6">
        <v>0.1</v>
      </c>
    </row>
    <row r="23" spans="1:17" x14ac:dyDescent="0.2">
      <c r="A23" s="14" t="str">
        <f>+'DCP-9, P 1'!A24</f>
        <v>IDACORP</v>
      </c>
      <c r="B23" s="6">
        <v>7.0999999999999994E-2</v>
      </c>
      <c r="C23" s="6">
        <v>4.2000000000000003E-2</v>
      </c>
      <c r="D23" s="6">
        <v>8.2000000000000003E-2</v>
      </c>
      <c r="E23" s="6">
        <v>7.2999999999999995E-2</v>
      </c>
      <c r="F23" s="6">
        <v>9.4E-2</v>
      </c>
      <c r="G23" s="6">
        <v>7.0999999999999994E-2</v>
      </c>
      <c r="H23" s="6">
        <v>0.08</v>
      </c>
      <c r="I23" s="6">
        <v>9.2999999999999999E-2</v>
      </c>
      <c r="J23" s="6">
        <v>9.8000000000000004E-2</v>
      </c>
      <c r="K23" s="6">
        <v>0.105</v>
      </c>
      <c r="L23" s="6">
        <v>9.9000000000000005E-2</v>
      </c>
      <c r="M23" s="6">
        <f t="shared" si="0"/>
        <v>7.3285714285714287E-2</v>
      </c>
      <c r="N23" s="6">
        <f t="shared" si="1"/>
        <v>9.8750000000000004E-2</v>
      </c>
      <c r="O23" s="6">
        <v>0.09</v>
      </c>
      <c r="P23" s="6"/>
      <c r="Q23" s="6">
        <v>8.5000000000000006E-2</v>
      </c>
    </row>
    <row r="24" spans="1:17" x14ac:dyDescent="0.2">
      <c r="A24" s="14" t="str">
        <f>+'DCP-9, P 1'!A25</f>
        <v>NorthWestern Corp</v>
      </c>
      <c r="B24" s="6"/>
      <c r="C24" s="6"/>
      <c r="D24" s="6"/>
      <c r="E24" s="6">
        <v>0.16600000000000001</v>
      </c>
      <c r="F24" s="6">
        <v>6.4000000000000001E-2</v>
      </c>
      <c r="G24" s="6">
        <v>6.9000000000000006E-2</v>
      </c>
      <c r="H24" s="6">
        <v>8.4000000000000005E-2</v>
      </c>
      <c r="I24" s="6">
        <v>9.4E-2</v>
      </c>
      <c r="J24" s="6">
        <v>9.6000000000000002E-2</v>
      </c>
      <c r="K24" s="6">
        <v>0.109</v>
      </c>
      <c r="L24" s="6">
        <v>9.2999999999999999E-2</v>
      </c>
      <c r="M24" s="6">
        <f t="shared" si="0"/>
        <v>9.5750000000000016E-2</v>
      </c>
      <c r="N24" s="6">
        <f t="shared" si="1"/>
        <v>9.8000000000000004E-2</v>
      </c>
      <c r="O24" s="6">
        <v>0.09</v>
      </c>
      <c r="P24" s="6"/>
      <c r="Q24" s="6">
        <v>0.1</v>
      </c>
    </row>
    <row r="25" spans="1:17" x14ac:dyDescent="0.2">
      <c r="A25" s="14" t="str">
        <f>+'DCP-9, P 1'!A26</f>
        <v>Otter Tail Corp</v>
      </c>
      <c r="B25" s="6">
        <v>0.152</v>
      </c>
      <c r="C25" s="6">
        <v>0.12</v>
      </c>
      <c r="D25" s="6">
        <v>0.108</v>
      </c>
      <c r="E25" s="6">
        <v>0.11600000000000001</v>
      </c>
      <c r="F25" s="6">
        <v>0.104</v>
      </c>
      <c r="G25" s="6">
        <v>0.104</v>
      </c>
      <c r="H25" s="6">
        <v>5.8999999999999997E-2</v>
      </c>
      <c r="I25" s="6">
        <v>3.6999999999999998E-2</v>
      </c>
      <c r="J25" s="6">
        <v>2.1000000000000001E-2</v>
      </c>
      <c r="K25" s="6">
        <v>2.7E-2</v>
      </c>
      <c r="L25" s="6">
        <v>6.9000000000000006E-2</v>
      </c>
      <c r="M25" s="6">
        <f t="shared" si="0"/>
        <v>0.10899999999999999</v>
      </c>
      <c r="N25" s="6">
        <f t="shared" si="1"/>
        <v>3.85E-2</v>
      </c>
      <c r="O25" s="6">
        <v>0.09</v>
      </c>
      <c r="P25" s="6">
        <v>0.09</v>
      </c>
      <c r="Q25" s="6">
        <v>0.105</v>
      </c>
    </row>
    <row r="26" spans="1:17" x14ac:dyDescent="0.2">
      <c r="A26" s="14" t="str">
        <f>+'DCP-9, P 1'!A27</f>
        <v>Pepco Holdings</v>
      </c>
      <c r="B26" s="6">
        <v>9.8000000000000004E-2</v>
      </c>
      <c r="C26" s="6">
        <v>7.5999999999999998E-2</v>
      </c>
      <c r="D26" s="6">
        <v>8.3000000000000004E-2</v>
      </c>
      <c r="E26" s="6">
        <v>8.1000000000000003E-2</v>
      </c>
      <c r="F26" s="6">
        <v>7.0999999999999994E-2</v>
      </c>
      <c r="G26" s="6">
        <v>7.9000000000000001E-2</v>
      </c>
      <c r="H26" s="6">
        <v>9.9000000000000005E-2</v>
      </c>
      <c r="I26" s="6">
        <v>5.5E-2</v>
      </c>
      <c r="J26" s="6">
        <v>6.5000000000000002E-2</v>
      </c>
      <c r="K26" s="6">
        <v>0.06</v>
      </c>
      <c r="L26" s="6">
        <v>6.5000000000000002E-2</v>
      </c>
      <c r="M26" s="6">
        <f t="shared" si="0"/>
        <v>8.3857142857142866E-2</v>
      </c>
      <c r="N26" s="6">
        <f t="shared" si="1"/>
        <v>6.1249999999999999E-2</v>
      </c>
      <c r="O26" s="6">
        <v>7.0000000000000007E-2</v>
      </c>
      <c r="P26" s="6">
        <v>7.0000000000000007E-2</v>
      </c>
      <c r="Q26" s="6">
        <v>0.08</v>
      </c>
    </row>
    <row r="27" spans="1:17" x14ac:dyDescent="0.2">
      <c r="A27" s="14" t="str">
        <f>+'DCP-9, P 1'!A28</f>
        <v>Portland General Corp</v>
      </c>
      <c r="B27" s="6"/>
      <c r="C27" s="6"/>
      <c r="D27" s="6"/>
      <c r="E27" s="6"/>
      <c r="F27" s="6">
        <v>5.8999999999999997E-2</v>
      </c>
      <c r="G27" s="6">
        <v>0.115</v>
      </c>
      <c r="H27" s="6">
        <v>6.5000000000000002E-2</v>
      </c>
      <c r="I27" s="6">
        <v>6.2E-2</v>
      </c>
      <c r="J27" s="6">
        <v>0.08</v>
      </c>
      <c r="K27" s="6">
        <v>0.09</v>
      </c>
      <c r="L27" s="6">
        <v>8.3000000000000004E-2</v>
      </c>
      <c r="M27" s="6">
        <f t="shared" si="0"/>
        <v>7.9666666666666663E-2</v>
      </c>
      <c r="N27" s="6">
        <f t="shared" si="1"/>
        <v>7.8750000000000001E-2</v>
      </c>
      <c r="O27" s="6">
        <v>0.08</v>
      </c>
      <c r="P27" s="6"/>
      <c r="Q27" s="6">
        <v>0.09</v>
      </c>
    </row>
    <row r="28" spans="1:17" x14ac:dyDescent="0.2">
      <c r="A28" s="14" t="str">
        <f>+'DCP-9, P 1'!A29</f>
        <v>TECO Energy</v>
      </c>
      <c r="B28" s="6">
        <v>0.13500000000000001</v>
      </c>
      <c r="C28" s="6">
        <v>-7.0000000000000001E-3</v>
      </c>
      <c r="D28" s="6">
        <v>9.1999999999999998E-2</v>
      </c>
      <c r="E28" s="6">
        <v>0.14199999999999999</v>
      </c>
      <c r="F28" s="6">
        <v>0.14699999999999999</v>
      </c>
      <c r="G28" s="6">
        <v>0.14299999999999999</v>
      </c>
      <c r="H28" s="6">
        <v>8.1000000000000003E-2</v>
      </c>
      <c r="I28" s="6">
        <v>0.104</v>
      </c>
      <c r="J28" s="6">
        <v>0.114</v>
      </c>
      <c r="K28" s="6">
        <v>0.123</v>
      </c>
      <c r="L28" s="6">
        <v>0.108</v>
      </c>
      <c r="M28" s="6">
        <f t="shared" si="0"/>
        <v>0.10471428571428572</v>
      </c>
      <c r="N28" s="6">
        <f t="shared" si="1"/>
        <v>0.11224999999999999</v>
      </c>
      <c r="O28" s="6">
        <v>0.09</v>
      </c>
      <c r="P28" s="6">
        <v>0.1</v>
      </c>
      <c r="Q28" s="6">
        <v>0.12</v>
      </c>
    </row>
    <row r="29" spans="1:17" x14ac:dyDescent="0.2">
      <c r="A29" s="14" t="str">
        <f>+'DCP-9, P 1'!A30</f>
        <v>UIL Holdings</v>
      </c>
      <c r="B29" s="6">
        <v>8.8999999999999996E-2</v>
      </c>
      <c r="C29" s="6">
        <v>6.0999999999999999E-2</v>
      </c>
      <c r="D29" s="6">
        <v>7.0999999999999994E-2</v>
      </c>
      <c r="E29" s="6">
        <v>5.7000000000000002E-2</v>
      </c>
      <c r="F29" s="6">
        <v>9.0999999999999998E-2</v>
      </c>
      <c r="G29" s="6">
        <v>0.10100000000000001</v>
      </c>
      <c r="H29" s="6">
        <v>0.10100000000000001</v>
      </c>
      <c r="I29" s="6">
        <v>0.10199999999999999</v>
      </c>
      <c r="J29" s="6">
        <v>9.8000000000000004E-2</v>
      </c>
      <c r="K29" s="6">
        <v>9.0999999999999998E-2</v>
      </c>
      <c r="L29" s="6">
        <v>9.4E-2</v>
      </c>
      <c r="M29" s="6">
        <f t="shared" si="0"/>
        <v>8.1571428571428559E-2</v>
      </c>
      <c r="N29" s="6">
        <f t="shared" si="1"/>
        <v>9.6250000000000002E-2</v>
      </c>
      <c r="O29" s="6">
        <v>0.1</v>
      </c>
      <c r="P29" s="6">
        <v>9.5000000000000001E-2</v>
      </c>
      <c r="Q29" s="6">
        <v>0.09</v>
      </c>
    </row>
    <row r="30" spans="1:17" x14ac:dyDescent="0.2">
      <c r="A30" s="14" t="str">
        <f>+'DCP-9, P 1'!A31</f>
        <v>Westar Energy</v>
      </c>
      <c r="B30" s="6">
        <v>0.05</v>
      </c>
      <c r="C30" s="6">
        <v>0.106</v>
      </c>
      <c r="D30" s="6">
        <v>7.6999999999999999E-2</v>
      </c>
      <c r="E30" s="6">
        <v>9.6000000000000002E-2</v>
      </c>
      <c r="F30" s="6">
        <v>0.111</v>
      </c>
      <c r="G30" s="6">
        <v>0.1</v>
      </c>
      <c r="H30" s="6">
        <v>6.7000000000000004E-2</v>
      </c>
      <c r="I30" s="6">
        <v>6.3E-2</v>
      </c>
      <c r="J30" s="6">
        <v>8.5999999999999993E-2</v>
      </c>
      <c r="K30" s="6">
        <v>8.2000000000000003E-2</v>
      </c>
      <c r="L30" s="6">
        <v>9.5000000000000001E-2</v>
      </c>
      <c r="M30" s="6">
        <f t="shared" si="0"/>
        <v>8.6714285714285716E-2</v>
      </c>
      <c r="N30" s="6">
        <f t="shared" si="1"/>
        <v>8.1499999999999989E-2</v>
      </c>
      <c r="O30" s="6">
        <v>8.5000000000000006E-2</v>
      </c>
      <c r="P30" s="6">
        <v>0.09</v>
      </c>
      <c r="Q30" s="6">
        <v>0.09</v>
      </c>
    </row>
    <row r="31" spans="1:17" x14ac:dyDescent="0.2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17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ht="15.75" x14ac:dyDescent="0.25">
      <c r="A33" s="14" t="s">
        <v>27</v>
      </c>
      <c r="B33" s="6">
        <f>AVERAGE(B18:B30)</f>
        <v>0.10149999999999999</v>
      </c>
      <c r="C33" s="6">
        <f t="shared" ref="C33:K33" si="2">AVERAGE(C18:C30)</f>
        <v>7.7999999999999986E-2</v>
      </c>
      <c r="D33" s="6">
        <f t="shared" si="2"/>
        <v>8.9454545454545439E-2</v>
      </c>
      <c r="E33" s="6">
        <f t="shared" si="2"/>
        <v>0.10133333333333333</v>
      </c>
      <c r="F33" s="6">
        <f t="shared" si="2"/>
        <v>9.5692307692307688E-2</v>
      </c>
      <c r="G33" s="6">
        <f t="shared" si="2"/>
        <v>9.4230769230769215E-2</v>
      </c>
      <c r="H33" s="6">
        <f t="shared" si="2"/>
        <v>7.7076923076923057E-2</v>
      </c>
      <c r="I33" s="6">
        <f>AVERAGE(I18:I30)</f>
        <v>7.7461538461538457E-2</v>
      </c>
      <c r="J33" s="6">
        <f t="shared" si="2"/>
        <v>8.269230769230769E-2</v>
      </c>
      <c r="K33" s="6">
        <f t="shared" si="2"/>
        <v>8.530769230769232E-2</v>
      </c>
      <c r="L33" s="6">
        <f t="shared" ref="L33" si="3">AVERAGE(L18:L30)</f>
        <v>8.7999999999999981E-2</v>
      </c>
      <c r="M33" s="24">
        <f>AVERAGE(M18:M30)</f>
        <v>9.1458424908424915E-2</v>
      </c>
      <c r="N33" s="24">
        <f t="shared" ref="N33:Q33" si="4">AVERAGE(N18:N30)</f>
        <v>8.3365384615384591E-2</v>
      </c>
      <c r="O33" s="24">
        <f t="shared" si="4"/>
        <v>8.7307692307692294E-2</v>
      </c>
      <c r="P33" s="24">
        <f t="shared" si="4"/>
        <v>9.071428571428572E-2</v>
      </c>
      <c r="Q33" s="24">
        <f t="shared" si="4"/>
        <v>9.5769230769230773E-2</v>
      </c>
    </row>
    <row r="34" spans="1:17" ht="15.75" x14ac:dyDescent="0.25">
      <c r="A34" s="36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37"/>
      <c r="N34" s="103"/>
      <c r="O34" s="144"/>
      <c r="P34" s="144"/>
      <c r="Q34" s="144"/>
    </row>
    <row r="35" spans="1:17" ht="15.75" x14ac:dyDescent="0.25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6"/>
      <c r="N35" s="21"/>
      <c r="O35" s="16"/>
      <c r="P35" s="16"/>
      <c r="Q35" s="16"/>
    </row>
    <row r="36" spans="1:17" ht="15.75" x14ac:dyDescent="0.25">
      <c r="A36" s="14" t="s">
        <v>75</v>
      </c>
      <c r="B36" s="21">
        <f>MEDIAN(B18:B30)</f>
        <v>0.1085</v>
      </c>
      <c r="C36" s="21">
        <f t="shared" ref="C36:K36" si="5">MEDIAN(C18:C30)</f>
        <v>8.249999999999999E-2</v>
      </c>
      <c r="D36" s="21">
        <f t="shared" si="5"/>
        <v>8.3000000000000004E-2</v>
      </c>
      <c r="E36" s="21">
        <f t="shared" si="5"/>
        <v>9.6500000000000002E-2</v>
      </c>
      <c r="F36" s="21">
        <f t="shared" si="5"/>
        <v>9.4E-2</v>
      </c>
      <c r="G36" s="21">
        <f t="shared" si="5"/>
        <v>0.1</v>
      </c>
      <c r="H36" s="21">
        <f t="shared" si="5"/>
        <v>0.08</v>
      </c>
      <c r="I36" s="21">
        <f t="shared" si="5"/>
        <v>8.4000000000000005E-2</v>
      </c>
      <c r="J36" s="21">
        <f>MEDIAN(J18:J30)</f>
        <v>8.5000000000000006E-2</v>
      </c>
      <c r="K36" s="21">
        <f t="shared" si="5"/>
        <v>9.0999999999999998E-2</v>
      </c>
      <c r="L36" s="21">
        <f>MEDIAN(L18:L30)</f>
        <v>9.2999999999999999E-2</v>
      </c>
      <c r="M36" s="24">
        <f>AVERAGE(B36:H36)</f>
        <v>9.2071428571428568E-2</v>
      </c>
      <c r="N36" s="16">
        <f>AVERAGE(I36:L36)</f>
        <v>8.8249999999999995E-2</v>
      </c>
      <c r="O36" s="16">
        <f>MEDIAN(O18:O30)</f>
        <v>0.09</v>
      </c>
      <c r="P36" s="16">
        <f>MEDIAN(P18:P30)</f>
        <v>0.09</v>
      </c>
      <c r="Q36" s="16">
        <f>MEDIAN(Q18:Q30)</f>
        <v>0.09</v>
      </c>
    </row>
    <row r="37" spans="1:17" ht="16.5" thickBot="1" x14ac:dyDescent="0.3">
      <c r="A37" s="38"/>
      <c r="B37" s="102"/>
      <c r="C37" s="102"/>
      <c r="D37" s="102"/>
      <c r="E37" s="102"/>
      <c r="F37" s="102"/>
      <c r="G37" s="102"/>
      <c r="H37" s="102"/>
      <c r="I37" s="161"/>
      <c r="J37" s="161"/>
      <c r="K37" s="161"/>
      <c r="L37" s="161"/>
      <c r="M37" s="161"/>
      <c r="N37" s="161"/>
      <c r="O37" s="161"/>
      <c r="P37" s="161"/>
      <c r="Q37" s="161"/>
    </row>
    <row r="38" spans="1:17" ht="16.5" thickTop="1" x14ac:dyDescent="0.25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4"/>
      <c r="N38" s="24"/>
      <c r="O38" s="6"/>
      <c r="P38" s="6"/>
      <c r="Q38" s="6"/>
    </row>
    <row r="39" spans="1:17" ht="15.75" x14ac:dyDescent="0.25">
      <c r="A39" s="25" t="str">
        <f>+'DCP-9, P 1'!A40</f>
        <v>Gorman Proxy Group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14" t="str">
        <f>+'DCP-9, P 1'!A42</f>
        <v>ALLETE</v>
      </c>
      <c r="B41" s="6"/>
      <c r="C41" s="6"/>
      <c r="D41" s="6">
        <f>+D18</f>
        <v>0.127</v>
      </c>
      <c r="E41" s="6">
        <v>0.12</v>
      </c>
      <c r="F41" s="6">
        <v>0.13200000000000001</v>
      </c>
      <c r="G41" s="6">
        <v>0.13400000000000001</v>
      </c>
      <c r="H41" s="6">
        <v>0.114</v>
      </c>
      <c r="I41" s="6">
        <v>7.2999999999999995E-2</v>
      </c>
      <c r="J41" s="6">
        <v>8.2000000000000003E-2</v>
      </c>
      <c r="K41" s="6">
        <v>9.5000000000000001E-2</v>
      </c>
      <c r="L41" s="6">
        <v>8.6999999999999994E-2</v>
      </c>
      <c r="M41" s="6">
        <f t="shared" ref="M41:M62" si="6">AVERAGE(B41:H41)</f>
        <v>0.12540000000000001</v>
      </c>
      <c r="N41" s="6">
        <f t="shared" ref="N41:N62" si="7">AVERAGE(I41:L41)</f>
        <v>8.4249999999999992E-2</v>
      </c>
      <c r="O41" s="6">
        <v>8.6999999999999994E-2</v>
      </c>
      <c r="P41" s="6">
        <v>8.6999999999999994E-2</v>
      </c>
      <c r="Q41" s="6">
        <v>8.6999999999999994E-2</v>
      </c>
    </row>
    <row r="42" spans="1:17" x14ac:dyDescent="0.2">
      <c r="A42" s="14" t="str">
        <f>+'DCP-9, P 1'!A43</f>
        <v>Alliant Energy Corp</v>
      </c>
      <c r="B42" s="6">
        <v>5.7000000000000002E-2</v>
      </c>
      <c r="C42" s="6">
        <v>7.5999999999999998E-2</v>
      </c>
      <c r="D42" s="6">
        <v>8.5000000000000006E-2</v>
      </c>
      <c r="E42" s="6">
        <v>0.10299999999999999</v>
      </c>
      <c r="F42" s="6">
        <v>9.4E-2</v>
      </c>
      <c r="G42" s="6">
        <v>0.114</v>
      </c>
      <c r="H42" s="6">
        <v>0.10199999999999999</v>
      </c>
      <c r="I42" s="6">
        <v>7.4999999999999997E-2</v>
      </c>
      <c r="J42" s="6">
        <v>0.108</v>
      </c>
      <c r="K42" s="6">
        <v>0.10299999999999999</v>
      </c>
      <c r="L42" s="6">
        <v>0.11</v>
      </c>
      <c r="M42" s="6">
        <f t="shared" si="6"/>
        <v>9.014285714285715E-2</v>
      </c>
      <c r="N42" s="6">
        <f t="shared" si="7"/>
        <v>9.8999999999999991E-2</v>
      </c>
      <c r="O42" s="6">
        <v>0.11</v>
      </c>
      <c r="P42" s="6">
        <v>0.105</v>
      </c>
      <c r="Q42" s="6">
        <v>0.11</v>
      </c>
    </row>
    <row r="43" spans="1:17" x14ac:dyDescent="0.2">
      <c r="A43" s="14" t="str">
        <f>+'DCP-9, P 1'!A44</f>
        <v>American Electric Power Co.</v>
      </c>
      <c r="B43" s="6">
        <v>0.123</v>
      </c>
      <c r="C43" s="6">
        <v>0.124</v>
      </c>
      <c r="D43" s="6">
        <v>0.127</v>
      </c>
      <c r="E43" s="6">
        <v>0.11899999999999999</v>
      </c>
      <c r="F43" s="6">
        <v>0.122</v>
      </c>
      <c r="G43" s="6">
        <v>0.11700000000000001</v>
      </c>
      <c r="H43" s="6">
        <v>0.11600000000000001</v>
      </c>
      <c r="I43" s="6">
        <v>0.11</v>
      </c>
      <c r="J43" s="6">
        <v>9.2999999999999999E-2</v>
      </c>
      <c r="K43" s="6">
        <v>0.107</v>
      </c>
      <c r="L43" s="6">
        <v>9.7000000000000003E-2</v>
      </c>
      <c r="M43" s="6">
        <f t="shared" si="6"/>
        <v>0.12114285714285714</v>
      </c>
      <c r="N43" s="6">
        <f t="shared" si="7"/>
        <v>0.10175000000000001</v>
      </c>
      <c r="O43" s="6">
        <v>9.5000000000000001E-2</v>
      </c>
      <c r="P43" s="6">
        <v>0.1</v>
      </c>
      <c r="Q43" s="6">
        <v>0.1</v>
      </c>
    </row>
    <row r="44" spans="1:17" x14ac:dyDescent="0.2">
      <c r="A44" s="14" t="str">
        <f>+'DCP-9, P 1'!A45</f>
        <v>Avista Corp</v>
      </c>
      <c r="B44" s="6">
        <f>+B19</f>
        <v>4.4999999999999998E-2</v>
      </c>
      <c r="C44" s="6">
        <f t="shared" ref="C44:L44" si="8">+C19</f>
        <v>6.7000000000000004E-2</v>
      </c>
      <c r="D44" s="6">
        <f t="shared" si="8"/>
        <v>4.5999999999999999E-2</v>
      </c>
      <c r="E44" s="6">
        <f t="shared" si="8"/>
        <v>5.8000000000000003E-2</v>
      </c>
      <c r="F44" s="6">
        <f t="shared" si="8"/>
        <v>8.7999999999999995E-2</v>
      </c>
      <c r="G44" s="6">
        <f t="shared" si="8"/>
        <v>4.1000000000000002E-2</v>
      </c>
      <c r="H44" s="6">
        <f t="shared" si="8"/>
        <v>7.5999999999999998E-2</v>
      </c>
      <c r="I44" s="6">
        <f t="shared" si="8"/>
        <v>8.4000000000000005E-2</v>
      </c>
      <c r="J44" s="6">
        <f t="shared" si="8"/>
        <v>8.5000000000000006E-2</v>
      </c>
      <c r="K44" s="6">
        <f t="shared" si="8"/>
        <v>8.5999999999999993E-2</v>
      </c>
      <c r="L44" s="6">
        <f t="shared" si="8"/>
        <v>6.4000000000000001E-2</v>
      </c>
      <c r="M44" s="6">
        <f t="shared" si="6"/>
        <v>6.0142857142857144E-2</v>
      </c>
      <c r="N44" s="6">
        <f t="shared" si="7"/>
        <v>7.9750000000000001E-2</v>
      </c>
      <c r="O44" s="6">
        <f t="shared" ref="O44:Q44" si="9">+O19</f>
        <v>0.08</v>
      </c>
      <c r="P44" s="6"/>
      <c r="Q44" s="6">
        <f t="shared" si="9"/>
        <v>0.09</v>
      </c>
    </row>
    <row r="45" spans="1:17" x14ac:dyDescent="0.2">
      <c r="A45" s="14" t="str">
        <f>+'DCP-9, P 1'!A46</f>
        <v>Cleco Corp</v>
      </c>
      <c r="B45" s="21">
        <f>+B21</f>
        <v>0.13500000000000001</v>
      </c>
      <c r="C45" s="21">
        <f t="shared" ref="C45:L45" si="10">+C21</f>
        <v>0.115</v>
      </c>
      <c r="D45" s="21">
        <f t="shared" si="10"/>
        <v>0.126</v>
      </c>
      <c r="E45" s="21">
        <f t="shared" si="10"/>
        <v>0.11600000000000001</v>
      </c>
      <c r="F45" s="21">
        <f t="shared" si="10"/>
        <v>9.4E-2</v>
      </c>
      <c r="G45" s="21">
        <f t="shared" si="10"/>
        <v>8.2000000000000003E-2</v>
      </c>
      <c r="H45" s="21">
        <f t="shared" si="10"/>
        <v>9.9000000000000005E-2</v>
      </c>
      <c r="I45" s="21">
        <f t="shared" si="10"/>
        <v>9.7000000000000003E-2</v>
      </c>
      <c r="J45" s="21">
        <f t="shared" si="10"/>
        <v>0.114</v>
      </c>
      <c r="K45" s="21">
        <f t="shared" si="10"/>
        <v>0.114</v>
      </c>
      <c r="L45" s="21">
        <f t="shared" si="10"/>
        <v>0.112</v>
      </c>
      <c r="M45" s="6">
        <f t="shared" si="6"/>
        <v>0.10957142857142856</v>
      </c>
      <c r="N45" s="6">
        <f t="shared" si="7"/>
        <v>0.10925</v>
      </c>
      <c r="O45" s="21">
        <f t="shared" ref="O45:Q45" si="11">+O21</f>
        <v>0.1</v>
      </c>
      <c r="P45" s="21">
        <f t="shared" si="11"/>
        <v>0.105</v>
      </c>
      <c r="Q45" s="21">
        <f t="shared" si="11"/>
        <v>0.11</v>
      </c>
    </row>
    <row r="46" spans="1:17" x14ac:dyDescent="0.2">
      <c r="A46" s="14" t="str">
        <f>+'DCP-9, P 1'!A47</f>
        <v>CMS Energy</v>
      </c>
      <c r="B46" s="6" t="s">
        <v>135</v>
      </c>
      <c r="C46" s="6" t="s">
        <v>135</v>
      </c>
      <c r="D46" s="6">
        <v>7.1999999999999995E-2</v>
      </c>
      <c r="E46" s="6">
        <v>0.104</v>
      </c>
      <c r="F46" s="6">
        <v>6.2E-2</v>
      </c>
      <c r="G46" s="6">
        <v>6.6000000000000003E-2</v>
      </c>
      <c r="H46" s="6">
        <v>0.121</v>
      </c>
      <c r="I46" s="6">
        <v>8.3000000000000004E-2</v>
      </c>
      <c r="J46" s="6">
        <v>0.11799999999999999</v>
      </c>
      <c r="K46" s="6">
        <v>0.125</v>
      </c>
      <c r="L46" s="6">
        <v>0.127</v>
      </c>
      <c r="M46" s="6">
        <f t="shared" si="6"/>
        <v>8.4999999999999992E-2</v>
      </c>
      <c r="N46" s="6">
        <f t="shared" si="7"/>
        <v>0.11325</v>
      </c>
      <c r="O46" s="6">
        <v>0.13</v>
      </c>
      <c r="P46" s="6">
        <v>0.13500000000000001</v>
      </c>
      <c r="Q46" s="6">
        <v>0.13</v>
      </c>
    </row>
    <row r="47" spans="1:17" x14ac:dyDescent="0.2">
      <c r="A47" s="14" t="str">
        <f>+'DCP-9, P 1'!A48</f>
        <v>Consolidated Edison</v>
      </c>
      <c r="B47" s="6">
        <v>0.115</v>
      </c>
      <c r="C47" s="6">
        <v>0.1</v>
      </c>
      <c r="D47" s="6">
        <v>0.08</v>
      </c>
      <c r="E47" s="6">
        <v>0.10199999999999999</v>
      </c>
      <c r="F47" s="6">
        <v>9.7000000000000003E-2</v>
      </c>
      <c r="G47" s="6">
        <v>0.109</v>
      </c>
      <c r="H47" s="6">
        <v>9.9000000000000005E-2</v>
      </c>
      <c r="I47" s="6">
        <v>8.6999999999999994E-2</v>
      </c>
      <c r="J47" s="6">
        <v>9.2999999999999999E-2</v>
      </c>
      <c r="K47" s="6">
        <v>9.2999999999999999E-2</v>
      </c>
      <c r="L47" s="6">
        <v>9.7000000000000003E-2</v>
      </c>
      <c r="M47" s="6">
        <f t="shared" si="6"/>
        <v>0.10028571428571428</v>
      </c>
      <c r="N47" s="6">
        <f t="shared" si="7"/>
        <v>9.2499999999999999E-2</v>
      </c>
      <c r="O47" s="6">
        <v>0.09</v>
      </c>
      <c r="P47" s="6">
        <v>0.09</v>
      </c>
      <c r="Q47" s="6">
        <v>0.09</v>
      </c>
    </row>
    <row r="48" spans="1:17" x14ac:dyDescent="0.2">
      <c r="A48" s="14" t="str">
        <f>+'DCP-9, P 1'!A49</f>
        <v>DTE Energy</v>
      </c>
      <c r="B48" s="6">
        <v>0.13700000000000001</v>
      </c>
      <c r="C48" s="6">
        <v>9.7000000000000003E-2</v>
      </c>
      <c r="D48" s="6">
        <v>8.1000000000000003E-2</v>
      </c>
      <c r="E48" s="6">
        <v>0.10199999999999999</v>
      </c>
      <c r="F48" s="6">
        <v>7.4999999999999997E-2</v>
      </c>
      <c r="G48" s="6">
        <v>7.6999999999999999E-2</v>
      </c>
      <c r="H48" s="6">
        <v>7.4999999999999997E-2</v>
      </c>
      <c r="I48" s="6">
        <v>8.6999999999999994E-2</v>
      </c>
      <c r="J48" s="6">
        <v>9.6000000000000002E-2</v>
      </c>
      <c r="K48" s="6">
        <v>9.0999999999999998E-2</v>
      </c>
      <c r="L48" s="6">
        <v>9.1999999999999998E-2</v>
      </c>
      <c r="M48" s="6">
        <f t="shared" si="6"/>
        <v>9.1999999999999985E-2</v>
      </c>
      <c r="N48" s="6">
        <f t="shared" si="7"/>
        <v>9.1499999999999998E-2</v>
      </c>
      <c r="O48" s="6">
        <v>0.09</v>
      </c>
      <c r="P48" s="6">
        <v>0.09</v>
      </c>
      <c r="Q48" s="6">
        <v>0.09</v>
      </c>
    </row>
    <row r="49" spans="1:17" x14ac:dyDescent="0.2">
      <c r="A49" s="14" t="str">
        <f>+'DCP-9, P 1'!A50</f>
        <v>Edison International</v>
      </c>
      <c r="B49" s="6">
        <v>0.154</v>
      </c>
      <c r="C49" s="6">
        <v>0.158</v>
      </c>
      <c r="D49" s="6">
        <v>3.9E-2</v>
      </c>
      <c r="E49" s="6">
        <v>0.17399999999999999</v>
      </c>
      <c r="F49" s="6">
        <v>0.14899999999999999</v>
      </c>
      <c r="G49" s="6">
        <v>0.13400000000000001</v>
      </c>
      <c r="H49" s="6">
        <v>0.13400000000000001</v>
      </c>
      <c r="I49" s="6">
        <v>0.109</v>
      </c>
      <c r="J49" s="6">
        <v>0.107</v>
      </c>
      <c r="K49" s="6">
        <v>0.10199999999999999</v>
      </c>
      <c r="L49" s="6">
        <v>0.152</v>
      </c>
      <c r="M49" s="6">
        <f t="shared" si="6"/>
        <v>0.13457142857142856</v>
      </c>
      <c r="N49" s="6">
        <f t="shared" si="7"/>
        <v>0.11749999999999999</v>
      </c>
      <c r="O49" s="6">
        <v>0.11</v>
      </c>
      <c r="P49" s="6"/>
      <c r="Q49" s="6">
        <v>0.1</v>
      </c>
    </row>
    <row r="50" spans="1:17" x14ac:dyDescent="0.2">
      <c r="A50" s="14" t="str">
        <f>+'DCP-9, P 1'!A51</f>
        <v>Great Plains Energy, Inc.</v>
      </c>
      <c r="B50" s="6">
        <v>0.156</v>
      </c>
      <c r="C50" s="6">
        <v>0.16600000000000001</v>
      </c>
      <c r="D50" s="6">
        <v>0.16900000000000001</v>
      </c>
      <c r="E50" s="6">
        <v>0.13700000000000001</v>
      </c>
      <c r="F50" s="6">
        <v>9.8000000000000004E-2</v>
      </c>
      <c r="G50" s="6">
        <v>0.106</v>
      </c>
      <c r="H50" s="6">
        <v>5.8999999999999997E-2</v>
      </c>
      <c r="I50" s="6">
        <v>4.9000000000000002E-2</v>
      </c>
      <c r="J50" s="6">
        <v>7.2999999999999995E-2</v>
      </c>
      <c r="K50" s="6">
        <v>5.8000000000000003E-2</v>
      </c>
      <c r="L50" s="6">
        <v>6.2E-2</v>
      </c>
      <c r="M50" s="6">
        <f t="shared" si="6"/>
        <v>0.12728571428571428</v>
      </c>
      <c r="N50" s="6">
        <f t="shared" si="7"/>
        <v>6.0499999999999998E-2</v>
      </c>
      <c r="O50" s="6">
        <v>6.5000000000000002E-2</v>
      </c>
      <c r="P50" s="6">
        <v>7.0000000000000007E-2</v>
      </c>
      <c r="Q50" s="6">
        <v>0.08</v>
      </c>
    </row>
    <row r="51" spans="1:17" x14ac:dyDescent="0.2">
      <c r="A51" s="14" t="str">
        <f>+'DCP-9, P 1'!A52</f>
        <v>IDACORP, Inc.</v>
      </c>
      <c r="B51" s="6">
        <f>+B23</f>
        <v>7.0999999999999994E-2</v>
      </c>
      <c r="C51" s="6">
        <f t="shared" ref="C51:L51" si="12">+C23</f>
        <v>4.2000000000000003E-2</v>
      </c>
      <c r="D51" s="6">
        <f t="shared" si="12"/>
        <v>8.2000000000000003E-2</v>
      </c>
      <c r="E51" s="6">
        <f t="shared" si="12"/>
        <v>7.2999999999999995E-2</v>
      </c>
      <c r="F51" s="6">
        <f t="shared" si="12"/>
        <v>9.4E-2</v>
      </c>
      <c r="G51" s="6">
        <f t="shared" si="12"/>
        <v>7.0999999999999994E-2</v>
      </c>
      <c r="H51" s="6">
        <f t="shared" si="12"/>
        <v>0.08</v>
      </c>
      <c r="I51" s="6">
        <f t="shared" si="12"/>
        <v>9.2999999999999999E-2</v>
      </c>
      <c r="J51" s="6">
        <f t="shared" si="12"/>
        <v>9.8000000000000004E-2</v>
      </c>
      <c r="K51" s="6">
        <f t="shared" si="12"/>
        <v>0.105</v>
      </c>
      <c r="L51" s="6">
        <f t="shared" si="12"/>
        <v>9.9000000000000005E-2</v>
      </c>
      <c r="M51" s="6">
        <f t="shared" si="6"/>
        <v>7.3285714285714287E-2</v>
      </c>
      <c r="N51" s="6">
        <f t="shared" si="7"/>
        <v>9.8750000000000004E-2</v>
      </c>
      <c r="O51" s="6">
        <v>9.5000000000000001E-2</v>
      </c>
      <c r="P51" s="6">
        <v>0.09</v>
      </c>
      <c r="Q51" s="6">
        <v>8.5000000000000006E-2</v>
      </c>
    </row>
    <row r="52" spans="1:17" x14ac:dyDescent="0.2">
      <c r="A52" s="14" t="str">
        <f>+'DCP-9, P 1'!A53</f>
        <v>Integrys Energy Group</v>
      </c>
      <c r="B52" s="21">
        <v>0.11600000000000001</v>
      </c>
      <c r="C52" s="21">
        <v>0.107</v>
      </c>
      <c r="D52" s="21">
        <v>0.14399999999999999</v>
      </c>
      <c r="E52" s="21">
        <v>0.13200000000000001</v>
      </c>
      <c r="F52" s="21">
        <v>0.10299999999999999</v>
      </c>
      <c r="G52" s="21">
        <v>6.3E-2</v>
      </c>
      <c r="H52" s="21">
        <v>3.7999999999999999E-2</v>
      </c>
      <c r="I52" s="21">
        <v>5.8000000000000003E-2</v>
      </c>
      <c r="J52" s="21">
        <v>8.5999999999999993E-2</v>
      </c>
      <c r="K52" s="21">
        <v>7.5999999999999998E-2</v>
      </c>
      <c r="L52" s="21">
        <v>9.6000000000000002E-2</v>
      </c>
      <c r="M52" s="6">
        <f t="shared" si="6"/>
        <v>0.10042857142857144</v>
      </c>
      <c r="N52" s="6">
        <f t="shared" si="7"/>
        <v>7.8999999999999987E-2</v>
      </c>
      <c r="O52" s="6">
        <v>8.5000000000000006E-2</v>
      </c>
      <c r="P52" s="6">
        <v>0.09</v>
      </c>
      <c r="Q52" s="6">
        <v>0.09</v>
      </c>
    </row>
    <row r="53" spans="1:17" x14ac:dyDescent="0.2">
      <c r="A53" s="14" t="str">
        <f>+'DCP-9, P 1'!A54</f>
        <v>Northeast Utilities</v>
      </c>
      <c r="B53" s="6">
        <v>6.4000000000000001E-2</v>
      </c>
      <c r="C53" s="6">
        <v>7.0999999999999994E-2</v>
      </c>
      <c r="D53" s="6">
        <v>5.0999999999999997E-2</v>
      </c>
      <c r="E53" s="6">
        <v>5.3999999999999999E-2</v>
      </c>
      <c r="F53" s="6">
        <v>4.4999999999999998E-2</v>
      </c>
      <c r="G53" s="6">
        <v>8.5999999999999993E-2</v>
      </c>
      <c r="H53" s="6">
        <v>9.8000000000000004E-2</v>
      </c>
      <c r="I53" s="6">
        <v>9.6000000000000002E-2</v>
      </c>
      <c r="J53" s="6">
        <v>4.9000000000000002E-2</v>
      </c>
      <c r="K53" s="6">
        <v>0.1</v>
      </c>
      <c r="L53" s="6">
        <v>7.2999999999999995E-2</v>
      </c>
      <c r="M53" s="6">
        <f t="shared" si="6"/>
        <v>6.699999999999999E-2</v>
      </c>
      <c r="N53" s="6">
        <f t="shared" si="7"/>
        <v>7.9500000000000001E-2</v>
      </c>
      <c r="O53" s="6">
        <v>8.5000000000000006E-2</v>
      </c>
      <c r="P53" s="6">
        <v>8.5000000000000006E-2</v>
      </c>
      <c r="Q53" s="6">
        <v>9.5000000000000001E-2</v>
      </c>
    </row>
    <row r="54" spans="1:17" x14ac:dyDescent="0.2">
      <c r="A54" s="14" t="str">
        <f>+'DCP-9, P 1'!A55</f>
        <v>NorthWestern Corp</v>
      </c>
      <c r="B54" s="6"/>
      <c r="C54" s="6"/>
      <c r="D54" s="6"/>
      <c r="E54" s="6">
        <f t="shared" ref="E54:L54" si="13">+E24</f>
        <v>0.16600000000000001</v>
      </c>
      <c r="F54" s="6">
        <f t="shared" si="13"/>
        <v>6.4000000000000001E-2</v>
      </c>
      <c r="G54" s="6">
        <f t="shared" si="13"/>
        <v>6.9000000000000006E-2</v>
      </c>
      <c r="H54" s="6">
        <f t="shared" si="13"/>
        <v>8.4000000000000005E-2</v>
      </c>
      <c r="I54" s="6">
        <f t="shared" si="13"/>
        <v>9.4E-2</v>
      </c>
      <c r="J54" s="6">
        <f t="shared" si="13"/>
        <v>9.6000000000000002E-2</v>
      </c>
      <c r="K54" s="6">
        <f t="shared" si="13"/>
        <v>0.109</v>
      </c>
      <c r="L54" s="6">
        <f t="shared" si="13"/>
        <v>9.2999999999999999E-2</v>
      </c>
      <c r="M54" s="6">
        <f t="shared" si="6"/>
        <v>9.5750000000000016E-2</v>
      </c>
      <c r="N54" s="6">
        <f t="shared" si="7"/>
        <v>9.8000000000000004E-2</v>
      </c>
      <c r="O54" s="6">
        <f t="shared" ref="O54:Q54" si="14">+O24</f>
        <v>0.09</v>
      </c>
      <c r="P54" s="6">
        <f t="shared" si="14"/>
        <v>0</v>
      </c>
      <c r="Q54" s="6">
        <f t="shared" si="14"/>
        <v>0.1</v>
      </c>
    </row>
    <row r="55" spans="1:17" x14ac:dyDescent="0.2">
      <c r="A55" s="14" t="str">
        <f>+'DCP-9, P 1'!A56</f>
        <v>PG&amp;E Corp</v>
      </c>
      <c r="B55" s="6" t="s">
        <v>135</v>
      </c>
      <c r="C55" s="6">
        <v>0.20899999999999999</v>
      </c>
      <c r="D55" s="6">
        <v>0.13800000000000001</v>
      </c>
      <c r="E55" s="6">
        <v>0.11700000000000001</v>
      </c>
      <c r="F55" s="6">
        <v>0.13200000000000001</v>
      </c>
      <c r="G55" s="6">
        <v>0.11899999999999999</v>
      </c>
      <c r="H55" s="6">
        <v>0.128</v>
      </c>
      <c r="I55" s="6">
        <v>0.113</v>
      </c>
      <c r="J55" s="6">
        <v>0.1</v>
      </c>
      <c r="K55" s="6">
        <v>9.6000000000000002E-2</v>
      </c>
      <c r="L55" s="6">
        <v>6.9000000000000006E-2</v>
      </c>
      <c r="M55" s="6">
        <f t="shared" si="6"/>
        <v>0.14049999999999999</v>
      </c>
      <c r="N55" s="6">
        <f t="shared" si="7"/>
        <v>9.4500000000000015E-2</v>
      </c>
      <c r="O55" s="6">
        <v>8.5000000000000006E-2</v>
      </c>
      <c r="P55" s="6">
        <v>8.5000000000000006E-2</v>
      </c>
      <c r="Q55" s="6">
        <v>0.1</v>
      </c>
    </row>
    <row r="56" spans="1:17" x14ac:dyDescent="0.2">
      <c r="A56" s="14" t="str">
        <f>+'DCP-9, P 1'!A57</f>
        <v>Pinnacle West Capital Corp</v>
      </c>
      <c r="B56" s="6">
        <v>8.5999999999999993E-2</v>
      </c>
      <c r="C56" s="6">
        <v>8.3000000000000004E-2</v>
      </c>
      <c r="D56" s="6">
        <v>8.2000000000000003E-2</v>
      </c>
      <c r="E56" s="6">
        <v>6.7000000000000004E-2</v>
      </c>
      <c r="F56" s="6">
        <v>9.1999999999999998E-2</v>
      </c>
      <c r="G56" s="6">
        <v>8.5000000000000006E-2</v>
      </c>
      <c r="H56" s="6">
        <v>6.0999999999999999E-2</v>
      </c>
      <c r="I56" s="6">
        <v>6.8000000000000005E-2</v>
      </c>
      <c r="J56" s="6">
        <v>9.2999999999999999E-2</v>
      </c>
      <c r="K56" s="6">
        <v>8.6999999999999994E-2</v>
      </c>
      <c r="L56" s="6">
        <v>9.8000000000000004E-2</v>
      </c>
      <c r="M56" s="6">
        <f t="shared" si="6"/>
        <v>7.9428571428571432E-2</v>
      </c>
      <c r="N56" s="6">
        <f t="shared" si="7"/>
        <v>8.6499999999999994E-2</v>
      </c>
      <c r="O56" s="6">
        <v>9.5000000000000001E-2</v>
      </c>
      <c r="P56" s="6">
        <v>9.5000000000000001E-2</v>
      </c>
      <c r="Q56" s="6">
        <v>0.1</v>
      </c>
    </row>
    <row r="57" spans="1:17" x14ac:dyDescent="0.2">
      <c r="A57" s="14" t="str">
        <f>+'DCP-9, P 1'!A58</f>
        <v>Portland General Electric</v>
      </c>
      <c r="B57" s="6"/>
      <c r="C57" s="6"/>
      <c r="D57" s="6"/>
      <c r="E57" s="6"/>
      <c r="F57" s="6">
        <f>+F27</f>
        <v>5.8999999999999997E-2</v>
      </c>
      <c r="G57" s="6">
        <f t="shared" ref="G57:L57" si="15">+G27</f>
        <v>0.115</v>
      </c>
      <c r="H57" s="6">
        <f t="shared" si="15"/>
        <v>6.5000000000000002E-2</v>
      </c>
      <c r="I57" s="6">
        <f t="shared" si="15"/>
        <v>6.2E-2</v>
      </c>
      <c r="J57" s="6">
        <f t="shared" si="15"/>
        <v>0.08</v>
      </c>
      <c r="K57" s="6">
        <f t="shared" si="15"/>
        <v>0.09</v>
      </c>
      <c r="L57" s="6">
        <f t="shared" si="15"/>
        <v>8.3000000000000004E-2</v>
      </c>
      <c r="M57" s="6">
        <f t="shared" si="6"/>
        <v>7.9666666666666663E-2</v>
      </c>
      <c r="N57" s="6">
        <f t="shared" si="7"/>
        <v>7.8750000000000001E-2</v>
      </c>
      <c r="O57" s="6">
        <f t="shared" ref="O57:Q59" si="16">+O27</f>
        <v>0.08</v>
      </c>
      <c r="P57" s="6"/>
      <c r="Q57" s="6">
        <f t="shared" si="16"/>
        <v>0.09</v>
      </c>
    </row>
    <row r="58" spans="1:17" x14ac:dyDescent="0.2">
      <c r="A58" s="14" t="str">
        <f>+'DCP-9, P 1'!A59</f>
        <v>TECO Energy</v>
      </c>
      <c r="B58" s="6">
        <f>+B28</f>
        <v>0.13500000000000001</v>
      </c>
      <c r="C58" s="6">
        <f t="shared" ref="C58:L58" si="17">+C28</f>
        <v>-7.0000000000000001E-3</v>
      </c>
      <c r="D58" s="6">
        <f t="shared" si="17"/>
        <v>9.1999999999999998E-2</v>
      </c>
      <c r="E58" s="6">
        <f t="shared" si="17"/>
        <v>0.14199999999999999</v>
      </c>
      <c r="F58" s="6">
        <f t="shared" si="17"/>
        <v>0.14699999999999999</v>
      </c>
      <c r="G58" s="6">
        <f t="shared" si="17"/>
        <v>0.14299999999999999</v>
      </c>
      <c r="H58" s="6">
        <f t="shared" si="17"/>
        <v>8.1000000000000003E-2</v>
      </c>
      <c r="I58" s="6">
        <f t="shared" si="17"/>
        <v>0.104</v>
      </c>
      <c r="J58" s="6">
        <f t="shared" si="17"/>
        <v>0.114</v>
      </c>
      <c r="K58" s="6">
        <f t="shared" si="17"/>
        <v>0.123</v>
      </c>
      <c r="L58" s="6">
        <f t="shared" si="17"/>
        <v>0.108</v>
      </c>
      <c r="M58" s="6">
        <f t="shared" si="6"/>
        <v>0.10471428571428572</v>
      </c>
      <c r="N58" s="6">
        <f t="shared" si="7"/>
        <v>0.11224999999999999</v>
      </c>
      <c r="O58" s="6">
        <f t="shared" si="16"/>
        <v>0.09</v>
      </c>
      <c r="P58" s="6">
        <f t="shared" si="16"/>
        <v>0.1</v>
      </c>
      <c r="Q58" s="6">
        <f t="shared" si="16"/>
        <v>0.12</v>
      </c>
    </row>
    <row r="59" spans="1:17" x14ac:dyDescent="0.2">
      <c r="A59" s="14" t="str">
        <f>+'DCP-9, P 1'!A60</f>
        <v>UIL Holdings</v>
      </c>
      <c r="B59" s="21">
        <f>+B29</f>
        <v>8.8999999999999996E-2</v>
      </c>
      <c r="C59" s="21">
        <f t="shared" ref="C59:L59" si="18">+C29</f>
        <v>6.0999999999999999E-2</v>
      </c>
      <c r="D59" s="21">
        <f t="shared" si="18"/>
        <v>7.0999999999999994E-2</v>
      </c>
      <c r="E59" s="21">
        <f t="shared" si="18"/>
        <v>5.7000000000000002E-2</v>
      </c>
      <c r="F59" s="21">
        <f t="shared" si="18"/>
        <v>9.0999999999999998E-2</v>
      </c>
      <c r="G59" s="21">
        <f t="shared" si="18"/>
        <v>0.10100000000000001</v>
      </c>
      <c r="H59" s="21">
        <f t="shared" si="18"/>
        <v>0.10100000000000001</v>
      </c>
      <c r="I59" s="21">
        <f t="shared" si="18"/>
        <v>0.10199999999999999</v>
      </c>
      <c r="J59" s="21">
        <f t="shared" si="18"/>
        <v>9.8000000000000004E-2</v>
      </c>
      <c r="K59" s="21">
        <f t="shared" si="18"/>
        <v>9.0999999999999998E-2</v>
      </c>
      <c r="L59" s="21">
        <f t="shared" si="18"/>
        <v>9.4E-2</v>
      </c>
      <c r="M59" s="6">
        <f t="shared" si="6"/>
        <v>8.1571428571428559E-2</v>
      </c>
      <c r="N59" s="6">
        <f t="shared" si="7"/>
        <v>9.6250000000000002E-2</v>
      </c>
      <c r="O59" s="21">
        <f t="shared" si="16"/>
        <v>0.1</v>
      </c>
      <c r="P59" s="21">
        <f t="shared" si="16"/>
        <v>9.5000000000000001E-2</v>
      </c>
      <c r="Q59" s="21">
        <f t="shared" si="16"/>
        <v>0.09</v>
      </c>
    </row>
    <row r="60" spans="1:17" x14ac:dyDescent="0.2">
      <c r="A60" s="14" t="str">
        <f>+'DCP-9, P 1'!A61</f>
        <v>Westar Energy</v>
      </c>
      <c r="B60" s="6">
        <f>+B30</f>
        <v>0.05</v>
      </c>
      <c r="C60" s="6">
        <f t="shared" ref="C60:L60" si="19">+C30</f>
        <v>0.106</v>
      </c>
      <c r="D60" s="6">
        <f t="shared" si="19"/>
        <v>7.6999999999999999E-2</v>
      </c>
      <c r="E60" s="6">
        <f t="shared" si="19"/>
        <v>9.6000000000000002E-2</v>
      </c>
      <c r="F60" s="6">
        <f t="shared" si="19"/>
        <v>0.111</v>
      </c>
      <c r="G60" s="6">
        <f t="shared" si="19"/>
        <v>0.1</v>
      </c>
      <c r="H60" s="6">
        <f t="shared" si="19"/>
        <v>6.7000000000000004E-2</v>
      </c>
      <c r="I60" s="6">
        <f t="shared" si="19"/>
        <v>6.3E-2</v>
      </c>
      <c r="J60" s="6">
        <f t="shared" si="19"/>
        <v>8.5999999999999993E-2</v>
      </c>
      <c r="K60" s="6">
        <f t="shared" si="19"/>
        <v>8.2000000000000003E-2</v>
      </c>
      <c r="L60" s="6">
        <f t="shared" si="19"/>
        <v>9.5000000000000001E-2</v>
      </c>
      <c r="M60" s="6">
        <f t="shared" si="6"/>
        <v>8.6714285714285716E-2</v>
      </c>
      <c r="N60" s="6">
        <f t="shared" si="7"/>
        <v>8.1499999999999989E-2</v>
      </c>
      <c r="O60" s="6">
        <f t="shared" ref="O60:Q60" si="20">+O30</f>
        <v>8.5000000000000006E-2</v>
      </c>
      <c r="P60" s="6">
        <f t="shared" si="20"/>
        <v>0.09</v>
      </c>
      <c r="Q60" s="6">
        <f t="shared" si="20"/>
        <v>0.09</v>
      </c>
    </row>
    <row r="61" spans="1:17" x14ac:dyDescent="0.2">
      <c r="A61" s="14" t="str">
        <f>+'DCP-9, P 1'!A62</f>
        <v>Wisconsin Energy Corp</v>
      </c>
      <c r="B61" s="6">
        <v>0.128</v>
      </c>
      <c r="C61" s="6">
        <v>0.11799999999999999</v>
      </c>
      <c r="D61" s="6">
        <v>0.09</v>
      </c>
      <c r="E61" s="6">
        <v>0.11600000000000001</v>
      </c>
      <c r="F61" s="6">
        <v>0.111</v>
      </c>
      <c r="G61" s="6">
        <v>0.111</v>
      </c>
      <c r="H61" s="6">
        <v>0.11</v>
      </c>
      <c r="I61" s="6">
        <v>0.108</v>
      </c>
      <c r="J61" s="6">
        <v>0.122</v>
      </c>
      <c r="K61" s="6">
        <v>0.13</v>
      </c>
      <c r="L61" s="6">
        <v>0.13300000000000001</v>
      </c>
      <c r="M61" s="6">
        <f t="shared" si="6"/>
        <v>0.11199999999999999</v>
      </c>
      <c r="N61" s="6">
        <f t="shared" si="7"/>
        <v>0.12325</v>
      </c>
      <c r="O61" s="6">
        <v>0.13</v>
      </c>
      <c r="P61" s="6">
        <v>0.13</v>
      </c>
      <c r="Q61" s="6">
        <v>0.14000000000000001</v>
      </c>
    </row>
    <row r="62" spans="1:17" x14ac:dyDescent="0.2">
      <c r="A62" s="14" t="str">
        <f>+'DCP-9, P 1'!A63</f>
        <v>Xcel Energy Inc.</v>
      </c>
      <c r="B62" s="6">
        <v>2.8000000000000001E-2</v>
      </c>
      <c r="C62" s="6">
        <v>0.1</v>
      </c>
      <c r="D62" s="6">
        <v>9.8000000000000004E-2</v>
      </c>
      <c r="E62" s="6">
        <v>9.0999999999999998E-2</v>
      </c>
      <c r="F62" s="6">
        <v>9.8000000000000004E-2</v>
      </c>
      <c r="G62" s="6">
        <v>9.2999999999999999E-2</v>
      </c>
      <c r="H62" s="6">
        <v>9.7000000000000003E-2</v>
      </c>
      <c r="I62" s="6">
        <v>9.5000000000000001E-2</v>
      </c>
      <c r="J62" s="6">
        <v>9.5000000000000001E-2</v>
      </c>
      <c r="K62" s="6">
        <v>0.10100000000000001</v>
      </c>
      <c r="L62" s="6">
        <v>0.104</v>
      </c>
      <c r="M62" s="6">
        <f t="shared" si="6"/>
        <v>8.6428571428571424E-2</v>
      </c>
      <c r="N62" s="6">
        <f t="shared" si="7"/>
        <v>9.8750000000000004E-2</v>
      </c>
      <c r="O62" s="6">
        <v>9.5000000000000001E-2</v>
      </c>
      <c r="P62" s="6"/>
      <c r="Q62" s="6">
        <v>0.1</v>
      </c>
    </row>
    <row r="63" spans="1:17" x14ac:dyDescent="0.2">
      <c r="A63" s="36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</row>
    <row r="64" spans="1:17" x14ac:dyDescent="0.2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ht="15.75" x14ac:dyDescent="0.25">
      <c r="A65" s="14" t="s">
        <v>27</v>
      </c>
      <c r="B65" s="6">
        <f>AVERAGE(B41:B62)</f>
        <v>9.9352941176470588E-2</v>
      </c>
      <c r="C65" s="6">
        <f t="shared" ref="C65:L65" si="21">AVERAGE(C41:C62)</f>
        <v>9.9611111111111122E-2</v>
      </c>
      <c r="D65" s="6">
        <f t="shared" si="21"/>
        <v>9.3850000000000017E-2</v>
      </c>
      <c r="E65" s="6">
        <f t="shared" si="21"/>
        <v>0.10695238095238095</v>
      </c>
      <c r="F65" s="6">
        <f t="shared" si="21"/>
        <v>9.809090909090909E-2</v>
      </c>
      <c r="G65" s="6">
        <f t="shared" si="21"/>
        <v>9.7090909090909103E-2</v>
      </c>
      <c r="H65" s="6">
        <f t="shared" si="21"/>
        <v>9.1136363636363626E-2</v>
      </c>
      <c r="I65" s="6">
        <f t="shared" si="21"/>
        <v>8.6818181818181836E-2</v>
      </c>
      <c r="J65" s="6">
        <f t="shared" si="21"/>
        <v>9.4818181818181857E-2</v>
      </c>
      <c r="K65" s="6">
        <f t="shared" si="21"/>
        <v>9.8363636363636375E-2</v>
      </c>
      <c r="L65" s="6">
        <f t="shared" si="21"/>
        <v>9.7500000000000017E-2</v>
      </c>
      <c r="M65" s="24">
        <f>AVERAGE(M41:M62)</f>
        <v>9.7865043290043294E-2</v>
      </c>
      <c r="N65" s="24">
        <f t="shared" ref="N65:Q65" si="22">AVERAGE(N41:N62)</f>
        <v>9.4375000000000001E-2</v>
      </c>
      <c r="O65" s="24">
        <f t="shared" si="22"/>
        <v>9.41818181818182E-2</v>
      </c>
      <c r="P65" s="24">
        <f t="shared" si="22"/>
        <v>9.1222222222222218E-2</v>
      </c>
      <c r="Q65" s="24">
        <f t="shared" si="22"/>
        <v>9.9409090909090947E-2</v>
      </c>
    </row>
    <row r="66" spans="1:17" ht="15.75" x14ac:dyDescent="0.25">
      <c r="A66" s="36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37"/>
      <c r="N66" s="103"/>
      <c r="O66" s="144"/>
      <c r="P66" s="144"/>
      <c r="Q66" s="144"/>
    </row>
    <row r="67" spans="1:17" ht="15.75" x14ac:dyDescent="0.25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6"/>
      <c r="N67" s="21"/>
      <c r="O67" s="16"/>
      <c r="P67" s="16"/>
      <c r="Q67" s="16"/>
    </row>
    <row r="68" spans="1:17" ht="15.75" x14ac:dyDescent="0.25">
      <c r="A68" s="14" t="s">
        <v>75</v>
      </c>
      <c r="B68" s="21">
        <f>MEDIAN(B41:B62)</f>
        <v>0.115</v>
      </c>
      <c r="C68" s="21">
        <f t="shared" ref="C68:L68" si="23">MEDIAN(C41:C62)</f>
        <v>0.1</v>
      </c>
      <c r="D68" s="21">
        <f t="shared" si="23"/>
        <v>8.3500000000000005E-2</v>
      </c>
      <c r="E68" s="21">
        <f t="shared" si="23"/>
        <v>0.104</v>
      </c>
      <c r="F68" s="21">
        <f t="shared" si="23"/>
        <v>9.5500000000000002E-2</v>
      </c>
      <c r="G68" s="21">
        <f t="shared" si="23"/>
        <v>0.10050000000000001</v>
      </c>
      <c r="H68" s="21">
        <f t="shared" si="23"/>
        <v>9.7500000000000003E-2</v>
      </c>
      <c r="I68" s="21">
        <f t="shared" si="23"/>
        <v>0.09</v>
      </c>
      <c r="J68" s="21">
        <f t="shared" si="23"/>
        <v>9.5500000000000002E-2</v>
      </c>
      <c r="K68" s="21">
        <f t="shared" si="23"/>
        <v>9.8000000000000004E-2</v>
      </c>
      <c r="L68" s="21">
        <f t="shared" si="23"/>
        <v>9.6500000000000002E-2</v>
      </c>
      <c r="M68" s="16">
        <f>AVERAGE(B68:H68)</f>
        <v>9.9428571428571436E-2</v>
      </c>
      <c r="N68" s="16">
        <f>AVERAGE(I68:L68)</f>
        <v>9.5000000000000001E-2</v>
      </c>
      <c r="O68" s="16">
        <f>MEDIAN(O41:O62)</f>
        <v>0.09</v>
      </c>
      <c r="P68" s="16">
        <f>MEDIAN(P41:P62)</f>
        <v>0.09</v>
      </c>
      <c r="Q68" s="16">
        <f>MEDIAN(Q41:Q62)</f>
        <v>9.7500000000000003E-2</v>
      </c>
    </row>
    <row r="69" spans="1:17" ht="15.75" thickBot="1" x14ac:dyDescent="0.25">
      <c r="A69" s="38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1:17" ht="15.75" thickTop="1" x14ac:dyDescent="0.2">
      <c r="A70" s="28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</row>
    <row r="71" spans="1:17" ht="15.75" x14ac:dyDescent="0.25">
      <c r="A71" s="160" t="str">
        <f>+'DCP-9, P 2'!A17</f>
        <v>Morin Proxy Group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</row>
    <row r="72" spans="1:17" x14ac:dyDescent="0.2">
      <c r="A72" s="28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</row>
    <row r="73" spans="1:17" x14ac:dyDescent="0.2">
      <c r="A73" s="28" t="str">
        <f>+'DCP-9, P 2'!A19</f>
        <v>Alliant Energy Corp</v>
      </c>
      <c r="B73" s="34">
        <f>+B42</f>
        <v>5.7000000000000002E-2</v>
      </c>
      <c r="C73" s="34">
        <f t="shared" ref="C73:L73" si="24">+C42</f>
        <v>7.5999999999999998E-2</v>
      </c>
      <c r="D73" s="34">
        <f t="shared" si="24"/>
        <v>8.5000000000000006E-2</v>
      </c>
      <c r="E73" s="34">
        <f t="shared" si="24"/>
        <v>0.10299999999999999</v>
      </c>
      <c r="F73" s="34">
        <f t="shared" si="24"/>
        <v>9.4E-2</v>
      </c>
      <c r="G73" s="34">
        <f t="shared" si="24"/>
        <v>0.114</v>
      </c>
      <c r="H73" s="34">
        <f t="shared" si="24"/>
        <v>0.10199999999999999</v>
      </c>
      <c r="I73" s="34">
        <f t="shared" si="24"/>
        <v>7.4999999999999997E-2</v>
      </c>
      <c r="J73" s="34">
        <f t="shared" si="24"/>
        <v>0.108</v>
      </c>
      <c r="K73" s="34">
        <f t="shared" si="24"/>
        <v>0.10299999999999999</v>
      </c>
      <c r="L73" s="34">
        <f t="shared" si="24"/>
        <v>0.11</v>
      </c>
      <c r="M73" s="6">
        <f t="shared" ref="M73:M97" si="25">AVERAGE(B73:H73)</f>
        <v>9.014285714285715E-2</v>
      </c>
      <c r="N73" s="6">
        <f t="shared" ref="N73:N97" si="26">AVERAGE(I73:L73)</f>
        <v>9.8999999999999991E-2</v>
      </c>
      <c r="O73" s="34">
        <f>+O42</f>
        <v>0.11</v>
      </c>
      <c r="P73" s="34">
        <f t="shared" ref="P73:Q73" si="27">+P42</f>
        <v>0.105</v>
      </c>
      <c r="Q73" s="34">
        <f t="shared" si="27"/>
        <v>0.11</v>
      </c>
    </row>
    <row r="74" spans="1:17" x14ac:dyDescent="0.2">
      <c r="A74" s="28" t="str">
        <f>+'DCP-9, P 2'!A20</f>
        <v>Avista Corp</v>
      </c>
      <c r="B74" s="34">
        <f>+B44</f>
        <v>4.4999999999999998E-2</v>
      </c>
      <c r="C74" s="34">
        <f t="shared" ref="C74:L74" si="28">+C44</f>
        <v>6.7000000000000004E-2</v>
      </c>
      <c r="D74" s="34">
        <f t="shared" si="28"/>
        <v>4.5999999999999999E-2</v>
      </c>
      <c r="E74" s="34">
        <f t="shared" si="28"/>
        <v>5.8000000000000003E-2</v>
      </c>
      <c r="F74" s="34">
        <f t="shared" si="28"/>
        <v>8.7999999999999995E-2</v>
      </c>
      <c r="G74" s="34">
        <f t="shared" si="28"/>
        <v>4.1000000000000002E-2</v>
      </c>
      <c r="H74" s="34">
        <f t="shared" si="28"/>
        <v>7.5999999999999998E-2</v>
      </c>
      <c r="I74" s="34">
        <f t="shared" si="28"/>
        <v>8.4000000000000005E-2</v>
      </c>
      <c r="J74" s="34">
        <f t="shared" si="28"/>
        <v>8.5000000000000006E-2</v>
      </c>
      <c r="K74" s="34">
        <f t="shared" si="28"/>
        <v>8.5999999999999993E-2</v>
      </c>
      <c r="L74" s="34">
        <f t="shared" si="28"/>
        <v>6.4000000000000001E-2</v>
      </c>
      <c r="M74" s="6">
        <f t="shared" si="25"/>
        <v>6.0142857142857144E-2</v>
      </c>
      <c r="N74" s="6">
        <f t="shared" si="26"/>
        <v>7.9750000000000001E-2</v>
      </c>
      <c r="O74" s="34">
        <f>+O44</f>
        <v>0.08</v>
      </c>
      <c r="P74" s="34"/>
      <c r="Q74" s="34">
        <f>+Q44</f>
        <v>0.09</v>
      </c>
    </row>
    <row r="75" spans="1:17" x14ac:dyDescent="0.2">
      <c r="A75" s="28" t="str">
        <f>+'DCP-9, P 2'!A21</f>
        <v>Black Hills Corp.</v>
      </c>
      <c r="B75" s="34">
        <f>+B20</f>
        <v>0.121</v>
      </c>
      <c r="C75" s="34">
        <f t="shared" ref="C75:L75" si="29">+C20</f>
        <v>8.8999999999999996E-2</v>
      </c>
      <c r="D75" s="34">
        <f t="shared" si="29"/>
        <v>7.9000000000000001E-2</v>
      </c>
      <c r="E75" s="34">
        <f t="shared" si="29"/>
        <v>9.4E-2</v>
      </c>
      <c r="F75" s="34">
        <f t="shared" si="29"/>
        <v>9.6000000000000002E-2</v>
      </c>
      <c r="G75" s="34">
        <f t="shared" si="29"/>
        <v>0.109</v>
      </c>
      <c r="H75" s="34">
        <f t="shared" si="29"/>
        <v>7.0000000000000001E-3</v>
      </c>
      <c r="I75" s="34">
        <f t="shared" si="29"/>
        <v>8.4000000000000005E-2</v>
      </c>
      <c r="J75" s="34">
        <f t="shared" si="29"/>
        <v>5.8999999999999997E-2</v>
      </c>
      <c r="K75" s="34">
        <f t="shared" si="29"/>
        <v>3.5999999999999997E-2</v>
      </c>
      <c r="L75" s="34">
        <f t="shared" si="29"/>
        <v>7.0999999999999994E-2</v>
      </c>
      <c r="M75" s="6">
        <f t="shared" si="25"/>
        <v>8.4999999999999992E-2</v>
      </c>
      <c r="N75" s="6">
        <f t="shared" si="26"/>
        <v>6.25E-2</v>
      </c>
      <c r="O75" s="34">
        <f t="shared" ref="O75:Q75" si="30">+O20</f>
        <v>8.5000000000000006E-2</v>
      </c>
      <c r="P75" s="34"/>
      <c r="Q75" s="34">
        <f t="shared" si="30"/>
        <v>8.5000000000000006E-2</v>
      </c>
    </row>
    <row r="76" spans="1:17" x14ac:dyDescent="0.2">
      <c r="A76" s="28" t="str">
        <f>+'DCP-9, P 2'!A22</f>
        <v>CenterPoint Energy</v>
      </c>
      <c r="B76" s="34">
        <v>9.6000000000000002E-2</v>
      </c>
      <c r="C76" s="34">
        <v>0.26100000000000001</v>
      </c>
      <c r="D76" s="34">
        <v>0.13100000000000001</v>
      </c>
      <c r="E76" s="34">
        <v>0.17199999999999999</v>
      </c>
      <c r="F76" s="34">
        <v>0.29099999999999998</v>
      </c>
      <c r="G76" s="34">
        <v>0.221</v>
      </c>
      <c r="H76" s="34">
        <v>0.22600000000000001</v>
      </c>
      <c r="I76" s="34">
        <v>0.16</v>
      </c>
      <c r="J76" s="34">
        <v>0.15</v>
      </c>
      <c r="K76" s="34">
        <v>0.14599999999999999</v>
      </c>
      <c r="L76" s="34">
        <v>0.13500000000000001</v>
      </c>
      <c r="M76" s="6">
        <f t="shared" si="25"/>
        <v>0.19971428571428571</v>
      </c>
      <c r="N76" s="6">
        <f t="shared" si="26"/>
        <v>0.14774999999999999</v>
      </c>
      <c r="O76" s="34">
        <v>0.125</v>
      </c>
      <c r="P76" s="34">
        <v>0.12</v>
      </c>
      <c r="Q76" s="34">
        <v>0.12</v>
      </c>
    </row>
    <row r="77" spans="1:17" x14ac:dyDescent="0.2">
      <c r="A77" s="28" t="str">
        <f>+'DCP-9, P 2'!A23</f>
        <v>CMS Energy</v>
      </c>
      <c r="B77" s="34" t="str">
        <f>+B46</f>
        <v>nmf</v>
      </c>
      <c r="C77" s="34" t="str">
        <f t="shared" ref="C77:L77" si="31">+C46</f>
        <v>nmf</v>
      </c>
      <c r="D77" s="34">
        <f t="shared" si="31"/>
        <v>7.1999999999999995E-2</v>
      </c>
      <c r="E77" s="34">
        <f t="shared" si="31"/>
        <v>0.104</v>
      </c>
      <c r="F77" s="34">
        <f t="shared" si="31"/>
        <v>6.2E-2</v>
      </c>
      <c r="G77" s="34">
        <f t="shared" si="31"/>
        <v>6.6000000000000003E-2</v>
      </c>
      <c r="H77" s="34">
        <f t="shared" si="31"/>
        <v>0.121</v>
      </c>
      <c r="I77" s="34">
        <f t="shared" si="31"/>
        <v>8.3000000000000004E-2</v>
      </c>
      <c r="J77" s="34">
        <f t="shared" si="31"/>
        <v>0.11799999999999999</v>
      </c>
      <c r="K77" s="34">
        <f t="shared" si="31"/>
        <v>0.125</v>
      </c>
      <c r="L77" s="34">
        <f t="shared" si="31"/>
        <v>0.127</v>
      </c>
      <c r="M77" s="6">
        <f t="shared" si="25"/>
        <v>8.4999999999999992E-2</v>
      </c>
      <c r="N77" s="6">
        <f t="shared" si="26"/>
        <v>0.11325</v>
      </c>
      <c r="O77" s="34">
        <f>+O46</f>
        <v>0.13</v>
      </c>
      <c r="P77" s="34">
        <f t="shared" ref="P77:Q78" si="32">+P46</f>
        <v>0.13500000000000001</v>
      </c>
      <c r="Q77" s="34">
        <f t="shared" si="32"/>
        <v>0.13</v>
      </c>
    </row>
    <row r="78" spans="1:17" x14ac:dyDescent="0.2">
      <c r="A78" s="28" t="str">
        <f>+'DCP-9, P 2'!A24</f>
        <v>Consolidated Edison</v>
      </c>
      <c r="B78" s="34">
        <f>+B47</f>
        <v>0.115</v>
      </c>
      <c r="C78" s="34">
        <f t="shared" ref="C78:L78" si="33">+C47</f>
        <v>0.1</v>
      </c>
      <c r="D78" s="34">
        <f t="shared" si="33"/>
        <v>0.08</v>
      </c>
      <c r="E78" s="34">
        <f t="shared" si="33"/>
        <v>0.10199999999999999</v>
      </c>
      <c r="F78" s="34">
        <f t="shared" si="33"/>
        <v>9.7000000000000003E-2</v>
      </c>
      <c r="G78" s="34">
        <f t="shared" si="33"/>
        <v>0.109</v>
      </c>
      <c r="H78" s="34">
        <f t="shared" si="33"/>
        <v>9.9000000000000005E-2</v>
      </c>
      <c r="I78" s="34">
        <f t="shared" si="33"/>
        <v>8.6999999999999994E-2</v>
      </c>
      <c r="J78" s="34">
        <f t="shared" si="33"/>
        <v>9.2999999999999999E-2</v>
      </c>
      <c r="K78" s="34">
        <f t="shared" si="33"/>
        <v>9.2999999999999999E-2</v>
      </c>
      <c r="L78" s="34">
        <f t="shared" si="33"/>
        <v>9.7000000000000003E-2</v>
      </c>
      <c r="M78" s="6">
        <f t="shared" si="25"/>
        <v>0.10028571428571428</v>
      </c>
      <c r="N78" s="6">
        <f t="shared" si="26"/>
        <v>9.2499999999999999E-2</v>
      </c>
      <c r="O78" s="34">
        <f>+O47</f>
        <v>0.09</v>
      </c>
      <c r="P78" s="34">
        <f t="shared" si="32"/>
        <v>0.09</v>
      </c>
      <c r="Q78" s="34">
        <f t="shared" si="32"/>
        <v>0.09</v>
      </c>
    </row>
    <row r="79" spans="1:17" x14ac:dyDescent="0.2">
      <c r="A79" s="28" t="str">
        <f>+'DCP-9, P 2'!A25</f>
        <v>Dominion Resources</v>
      </c>
      <c r="B79" s="34">
        <v>0.14899999999999999</v>
      </c>
      <c r="C79" s="34">
        <v>0.12</v>
      </c>
      <c r="D79" s="34">
        <v>0.129</v>
      </c>
      <c r="E79" s="34">
        <v>9.4E-2</v>
      </c>
      <c r="F79" s="34">
        <v>0.14299999999999999</v>
      </c>
      <c r="G79" s="34">
        <v>0.122</v>
      </c>
      <c r="H79" s="34">
        <v>0.18099999999999999</v>
      </c>
      <c r="I79" s="34">
        <v>0.14699999999999999</v>
      </c>
      <c r="J79" s="34">
        <v>0.14699999999999999</v>
      </c>
      <c r="K79" s="34">
        <v>0.13600000000000001</v>
      </c>
      <c r="L79" s="34">
        <v>0.14299999999999999</v>
      </c>
      <c r="M79" s="6">
        <f t="shared" si="25"/>
        <v>0.13399999999999998</v>
      </c>
      <c r="N79" s="6">
        <f t="shared" si="26"/>
        <v>0.14324999999999999</v>
      </c>
      <c r="O79" s="34">
        <v>0.155</v>
      </c>
      <c r="P79" s="34">
        <v>0.155</v>
      </c>
      <c r="Q79" s="34">
        <v>0.155</v>
      </c>
    </row>
    <row r="80" spans="1:17" x14ac:dyDescent="0.2">
      <c r="A80" s="28" t="str">
        <f>+'DCP-9, P 2'!A26</f>
        <v>DTE Energy</v>
      </c>
      <c r="B80" s="34">
        <f>+B48</f>
        <v>0.13700000000000001</v>
      </c>
      <c r="C80" s="34">
        <f t="shared" ref="C80:L80" si="34">+C48</f>
        <v>9.7000000000000003E-2</v>
      </c>
      <c r="D80" s="34">
        <f t="shared" si="34"/>
        <v>8.1000000000000003E-2</v>
      </c>
      <c r="E80" s="34">
        <f t="shared" si="34"/>
        <v>0.10199999999999999</v>
      </c>
      <c r="F80" s="34">
        <f t="shared" si="34"/>
        <v>7.4999999999999997E-2</v>
      </c>
      <c r="G80" s="34">
        <f t="shared" si="34"/>
        <v>7.6999999999999999E-2</v>
      </c>
      <c r="H80" s="34">
        <f t="shared" si="34"/>
        <v>7.4999999999999997E-2</v>
      </c>
      <c r="I80" s="34">
        <f t="shared" si="34"/>
        <v>8.6999999999999994E-2</v>
      </c>
      <c r="J80" s="34">
        <f t="shared" si="34"/>
        <v>9.6000000000000002E-2</v>
      </c>
      <c r="K80" s="34">
        <f t="shared" si="34"/>
        <v>9.0999999999999998E-2</v>
      </c>
      <c r="L80" s="34">
        <f t="shared" si="34"/>
        <v>9.1999999999999998E-2</v>
      </c>
      <c r="M80" s="6">
        <f t="shared" si="25"/>
        <v>9.1999999999999985E-2</v>
      </c>
      <c r="N80" s="6">
        <f t="shared" si="26"/>
        <v>9.1499999999999998E-2</v>
      </c>
      <c r="O80" s="34">
        <f>+O48</f>
        <v>0.09</v>
      </c>
      <c r="P80" s="34">
        <f t="shared" ref="P80:Q80" si="35">+P48</f>
        <v>0.09</v>
      </c>
      <c r="Q80" s="34">
        <f t="shared" si="35"/>
        <v>0.09</v>
      </c>
    </row>
    <row r="81" spans="1:19" x14ac:dyDescent="0.2">
      <c r="A81" s="28" t="str">
        <f>+'DCP-9, P 2'!A27</f>
        <v>Duke Energy</v>
      </c>
      <c r="B81" s="34">
        <v>8.8999999999999996E-2</v>
      </c>
      <c r="C81" s="34">
        <v>6.0000000000000001E-3</v>
      </c>
      <c r="D81" s="34">
        <v>8.5999999999999993E-2</v>
      </c>
      <c r="E81" s="34">
        <v>9.5000000000000001E-2</v>
      </c>
      <c r="F81" s="34">
        <v>4.8000000000000001E-2</v>
      </c>
      <c r="G81" s="34">
        <v>6.4000000000000001E-2</v>
      </c>
      <c r="H81" s="34">
        <v>6.0999999999999999E-2</v>
      </c>
      <c r="I81" s="34">
        <v>6.8000000000000005E-2</v>
      </c>
      <c r="J81" s="34">
        <v>0.08</v>
      </c>
      <c r="K81" s="34">
        <v>8.1000000000000003E-2</v>
      </c>
      <c r="L81" s="34">
        <v>6.8000000000000005E-2</v>
      </c>
      <c r="M81" s="6">
        <f t="shared" si="25"/>
        <v>6.414285714285714E-2</v>
      </c>
      <c r="N81" s="6">
        <f t="shared" si="26"/>
        <v>7.425000000000001E-2</v>
      </c>
      <c r="O81" s="34">
        <v>7.4999999999999997E-2</v>
      </c>
      <c r="P81" s="34">
        <v>7.4999999999999997E-2</v>
      </c>
      <c r="Q81" s="34">
        <v>0.08</v>
      </c>
    </row>
    <row r="82" spans="1:19" x14ac:dyDescent="0.2">
      <c r="A82" s="28" t="str">
        <f>+'DCP-9, P 2'!A28</f>
        <v>Integrys Energy Group</v>
      </c>
      <c r="B82" s="34">
        <f>+B52</f>
        <v>0.11600000000000001</v>
      </c>
      <c r="C82" s="34">
        <f t="shared" ref="C82:L82" si="36">+C52</f>
        <v>0.107</v>
      </c>
      <c r="D82" s="34">
        <f t="shared" si="36"/>
        <v>0.14399999999999999</v>
      </c>
      <c r="E82" s="34">
        <f t="shared" si="36"/>
        <v>0.13200000000000001</v>
      </c>
      <c r="F82" s="34">
        <f t="shared" si="36"/>
        <v>0.10299999999999999</v>
      </c>
      <c r="G82" s="34">
        <f t="shared" si="36"/>
        <v>6.3E-2</v>
      </c>
      <c r="H82" s="34">
        <f t="shared" si="36"/>
        <v>3.7999999999999999E-2</v>
      </c>
      <c r="I82" s="34">
        <f t="shared" si="36"/>
        <v>5.8000000000000003E-2</v>
      </c>
      <c r="J82" s="34">
        <f t="shared" si="36"/>
        <v>8.5999999999999993E-2</v>
      </c>
      <c r="K82" s="34">
        <f t="shared" si="36"/>
        <v>7.5999999999999998E-2</v>
      </c>
      <c r="L82" s="34">
        <f t="shared" si="36"/>
        <v>9.6000000000000002E-2</v>
      </c>
      <c r="M82" s="6">
        <f t="shared" si="25"/>
        <v>0.10042857142857144</v>
      </c>
      <c r="N82" s="6">
        <f t="shared" si="26"/>
        <v>7.8999999999999987E-2</v>
      </c>
      <c r="O82" s="34">
        <f>+O52</f>
        <v>8.5000000000000006E-2</v>
      </c>
      <c r="P82" s="34">
        <f t="shared" ref="P82:Q82" si="37">+P52</f>
        <v>0.09</v>
      </c>
      <c r="Q82" s="34">
        <f t="shared" si="37"/>
        <v>0.09</v>
      </c>
    </row>
    <row r="83" spans="1:19" x14ac:dyDescent="0.2">
      <c r="A83" s="28" t="str">
        <f>+'DCP-9, P 2'!A29</f>
        <v>MGE Energy</v>
      </c>
      <c r="B83" s="34">
        <v>0.13200000000000001</v>
      </c>
      <c r="C83" s="34">
        <v>0.125</v>
      </c>
      <c r="D83" s="6">
        <v>0.114</v>
      </c>
      <c r="E83" s="6">
        <v>9.4E-2</v>
      </c>
      <c r="F83" s="6">
        <v>0.11799999999999999</v>
      </c>
      <c r="G83" s="6">
        <v>0.121</v>
      </c>
      <c r="H83" s="6">
        <v>0.11799999999999999</v>
      </c>
      <c r="I83" s="6">
        <v>0.104</v>
      </c>
      <c r="J83" s="6">
        <v>0.113</v>
      </c>
      <c r="K83" s="6">
        <v>0.113</v>
      </c>
      <c r="L83" s="6">
        <v>0.114</v>
      </c>
      <c r="M83" s="6">
        <f t="shared" si="25"/>
        <v>0.11742857142857142</v>
      </c>
      <c r="N83" s="6">
        <f t="shared" si="26"/>
        <v>0.111</v>
      </c>
      <c r="O83" s="6">
        <v>0.11</v>
      </c>
      <c r="P83" s="6">
        <v>0.105</v>
      </c>
      <c r="Q83" s="6">
        <v>0.105</v>
      </c>
      <c r="R83" s="6"/>
      <c r="S83" s="6"/>
    </row>
    <row r="84" spans="1:19" x14ac:dyDescent="0.2">
      <c r="A84" s="28" t="str">
        <f>+'DCP-9, P 2'!A30</f>
        <v>Northeast Utilities</v>
      </c>
      <c r="B84" s="34">
        <f>+B53</f>
        <v>6.4000000000000001E-2</v>
      </c>
      <c r="C84" s="34">
        <f t="shared" ref="C84:L84" si="38">+C53</f>
        <v>7.0999999999999994E-2</v>
      </c>
      <c r="D84" s="34">
        <f t="shared" si="38"/>
        <v>5.0999999999999997E-2</v>
      </c>
      <c r="E84" s="34">
        <f t="shared" si="38"/>
        <v>5.3999999999999999E-2</v>
      </c>
      <c r="F84" s="34">
        <f t="shared" si="38"/>
        <v>4.4999999999999998E-2</v>
      </c>
      <c r="G84" s="34">
        <f t="shared" si="38"/>
        <v>8.5999999999999993E-2</v>
      </c>
      <c r="H84" s="34">
        <f t="shared" si="38"/>
        <v>9.8000000000000004E-2</v>
      </c>
      <c r="I84" s="34">
        <f t="shared" si="38"/>
        <v>9.6000000000000002E-2</v>
      </c>
      <c r="J84" s="34">
        <f t="shared" si="38"/>
        <v>4.9000000000000002E-2</v>
      </c>
      <c r="K84" s="34">
        <f t="shared" si="38"/>
        <v>0.1</v>
      </c>
      <c r="L84" s="34">
        <f t="shared" si="38"/>
        <v>7.2999999999999995E-2</v>
      </c>
      <c r="M84" s="6">
        <f t="shared" si="25"/>
        <v>6.699999999999999E-2</v>
      </c>
      <c r="N84" s="6">
        <f t="shared" si="26"/>
        <v>7.9500000000000001E-2</v>
      </c>
      <c r="O84" s="34">
        <f>+O53</f>
        <v>8.5000000000000006E-2</v>
      </c>
      <c r="P84" s="34">
        <f t="shared" ref="P84:Q84" si="39">+P53</f>
        <v>8.5000000000000006E-2</v>
      </c>
      <c r="Q84" s="34">
        <f t="shared" si="39"/>
        <v>9.5000000000000001E-2</v>
      </c>
    </row>
    <row r="85" spans="1:19" x14ac:dyDescent="0.2">
      <c r="A85" s="28" t="str">
        <f>+'DCP-9, P 2'!A31</f>
        <v>NorthWestern Corp</v>
      </c>
      <c r="B85" s="34"/>
      <c r="C85" s="34"/>
      <c r="D85" s="34"/>
      <c r="E85" s="34">
        <f>+E54</f>
        <v>0.16600000000000001</v>
      </c>
      <c r="F85" s="34">
        <f t="shared" ref="F85:L85" si="40">+F54</f>
        <v>6.4000000000000001E-2</v>
      </c>
      <c r="G85" s="34">
        <f t="shared" si="40"/>
        <v>6.9000000000000006E-2</v>
      </c>
      <c r="H85" s="34">
        <f t="shared" si="40"/>
        <v>8.4000000000000005E-2</v>
      </c>
      <c r="I85" s="34">
        <f t="shared" si="40"/>
        <v>9.4E-2</v>
      </c>
      <c r="J85" s="34">
        <f t="shared" si="40"/>
        <v>9.6000000000000002E-2</v>
      </c>
      <c r="K85" s="34">
        <f t="shared" si="40"/>
        <v>0.109</v>
      </c>
      <c r="L85" s="34">
        <f t="shared" si="40"/>
        <v>9.2999999999999999E-2</v>
      </c>
      <c r="M85" s="6">
        <f t="shared" si="25"/>
        <v>9.5750000000000016E-2</v>
      </c>
      <c r="N85" s="6">
        <f t="shared" si="26"/>
        <v>9.8000000000000004E-2</v>
      </c>
      <c r="O85" s="34">
        <f t="shared" ref="O85:Q85" si="41">+O54</f>
        <v>0.09</v>
      </c>
      <c r="P85" s="34"/>
      <c r="Q85" s="34">
        <f t="shared" si="41"/>
        <v>0.1</v>
      </c>
    </row>
    <row r="86" spans="1:19" x14ac:dyDescent="0.2">
      <c r="A86" s="28" t="str">
        <f>+'DCP-9, P 2'!A32</f>
        <v>NV Energy</v>
      </c>
      <c r="B86" s="34" t="s">
        <v>135</v>
      </c>
      <c r="C86" s="34" t="s">
        <v>135</v>
      </c>
      <c r="D86" s="34">
        <v>3.2000000000000001E-2</v>
      </c>
      <c r="E86" s="34">
        <v>3.7999999999999999E-2</v>
      </c>
      <c r="F86" s="34">
        <v>0.10299999999999999</v>
      </c>
      <c r="G86" s="34">
        <v>7.1999999999999995E-2</v>
      </c>
      <c r="H86" s="34">
        <v>6.8000000000000005E-2</v>
      </c>
      <c r="I86" s="34">
        <v>5.8000000000000003E-2</v>
      </c>
      <c r="J86" s="34">
        <v>6.9000000000000006E-2</v>
      </c>
      <c r="K86" s="34">
        <v>4.8000000000000001E-2</v>
      </c>
      <c r="L86" s="34">
        <v>9.0999999999999998E-2</v>
      </c>
      <c r="M86" s="6">
        <f t="shared" si="25"/>
        <v>6.2600000000000003E-2</v>
      </c>
      <c r="N86" s="6">
        <f t="shared" si="26"/>
        <v>6.6500000000000004E-2</v>
      </c>
      <c r="O86" s="34">
        <v>0.09</v>
      </c>
      <c r="P86" s="34"/>
      <c r="Q86" s="34">
        <v>0.09</v>
      </c>
    </row>
    <row r="87" spans="1:19" x14ac:dyDescent="0.2">
      <c r="A87" s="28" t="str">
        <f>+'DCP-9, P 2'!A33</f>
        <v>OGE Energy</v>
      </c>
      <c r="B87" s="34">
        <v>0.111</v>
      </c>
      <c r="C87" s="34">
        <v>0.13200000000000001</v>
      </c>
      <c r="D87" s="34">
        <v>0.127</v>
      </c>
      <c r="E87" s="34">
        <v>0.125</v>
      </c>
      <c r="F87" s="34">
        <v>0.15</v>
      </c>
      <c r="G87" s="34">
        <v>0.14699999999999999</v>
      </c>
      <c r="H87" s="34">
        <v>0.13</v>
      </c>
      <c r="I87" s="34">
        <v>0.129</v>
      </c>
      <c r="J87" s="34">
        <v>0.13500000000000001</v>
      </c>
      <c r="K87" s="34">
        <v>0.14000000000000001</v>
      </c>
      <c r="L87" s="34">
        <v>0.13200000000000001</v>
      </c>
      <c r="M87" s="6">
        <f t="shared" si="25"/>
        <v>0.13171428571428573</v>
      </c>
      <c r="N87" s="6">
        <f t="shared" si="26"/>
        <v>0.13400000000000001</v>
      </c>
      <c r="O87" s="34">
        <v>0.115</v>
      </c>
      <c r="P87" s="34">
        <v>0.115</v>
      </c>
      <c r="Q87" s="34">
        <v>0.11</v>
      </c>
    </row>
    <row r="88" spans="1:19" x14ac:dyDescent="0.2">
      <c r="A88" s="28" t="str">
        <f>+'DCP-9, P 2'!A34</f>
        <v>Pepco Holdings</v>
      </c>
      <c r="B88" s="34">
        <f>+B26</f>
        <v>9.8000000000000004E-2</v>
      </c>
      <c r="C88" s="34">
        <f t="shared" ref="C88:L88" si="42">+C26</f>
        <v>7.5999999999999998E-2</v>
      </c>
      <c r="D88" s="34">
        <f t="shared" si="42"/>
        <v>8.3000000000000004E-2</v>
      </c>
      <c r="E88" s="34">
        <f t="shared" si="42"/>
        <v>8.1000000000000003E-2</v>
      </c>
      <c r="F88" s="34">
        <f t="shared" si="42"/>
        <v>7.0999999999999994E-2</v>
      </c>
      <c r="G88" s="34">
        <f t="shared" si="42"/>
        <v>7.9000000000000001E-2</v>
      </c>
      <c r="H88" s="34">
        <f t="shared" si="42"/>
        <v>9.9000000000000005E-2</v>
      </c>
      <c r="I88" s="34">
        <f t="shared" si="42"/>
        <v>5.5E-2</v>
      </c>
      <c r="J88" s="34">
        <f t="shared" si="42"/>
        <v>6.5000000000000002E-2</v>
      </c>
      <c r="K88" s="34">
        <f t="shared" si="42"/>
        <v>0.06</v>
      </c>
      <c r="L88" s="34">
        <f t="shared" si="42"/>
        <v>6.5000000000000002E-2</v>
      </c>
      <c r="M88" s="6">
        <f t="shared" si="25"/>
        <v>8.3857142857142866E-2</v>
      </c>
      <c r="N88" s="6">
        <f t="shared" si="26"/>
        <v>6.1249999999999999E-2</v>
      </c>
      <c r="O88" s="34">
        <f t="shared" ref="O88:Q88" si="43">+O26</f>
        <v>7.0000000000000007E-2</v>
      </c>
      <c r="P88" s="34">
        <f t="shared" si="43"/>
        <v>7.0000000000000007E-2</v>
      </c>
      <c r="Q88" s="34">
        <f t="shared" si="43"/>
        <v>0.08</v>
      </c>
    </row>
    <row r="89" spans="1:19" x14ac:dyDescent="0.2">
      <c r="A89" s="28" t="str">
        <f>+'DCP-9, P 2'!A35</f>
        <v>PG&amp;E Corp</v>
      </c>
      <c r="B89" s="34" t="str">
        <f>+B55</f>
        <v>nmf</v>
      </c>
      <c r="C89" s="34">
        <f t="shared" ref="C89:L89" si="44">+C55</f>
        <v>0.20899999999999999</v>
      </c>
      <c r="D89" s="34">
        <f t="shared" si="44"/>
        <v>0.13800000000000001</v>
      </c>
      <c r="E89" s="34">
        <f t="shared" si="44"/>
        <v>0.11700000000000001</v>
      </c>
      <c r="F89" s="34">
        <f t="shared" si="44"/>
        <v>0.13200000000000001</v>
      </c>
      <c r="G89" s="34">
        <f t="shared" si="44"/>
        <v>0.11899999999999999</v>
      </c>
      <c r="H89" s="34">
        <f t="shared" si="44"/>
        <v>0.128</v>
      </c>
      <c r="I89" s="34">
        <f t="shared" si="44"/>
        <v>0.113</v>
      </c>
      <c r="J89" s="34">
        <f t="shared" si="44"/>
        <v>0.1</v>
      </c>
      <c r="K89" s="34">
        <f t="shared" si="44"/>
        <v>9.6000000000000002E-2</v>
      </c>
      <c r="L89" s="34">
        <f t="shared" si="44"/>
        <v>6.9000000000000006E-2</v>
      </c>
      <c r="M89" s="6">
        <f t="shared" si="25"/>
        <v>0.14049999999999999</v>
      </c>
      <c r="N89" s="6">
        <f t="shared" si="26"/>
        <v>9.4500000000000015E-2</v>
      </c>
      <c r="O89" s="34">
        <f>+O55</f>
        <v>8.5000000000000006E-2</v>
      </c>
      <c r="P89" s="34">
        <f t="shared" ref="P89:Q89" si="45">+P55</f>
        <v>8.5000000000000006E-2</v>
      </c>
      <c r="Q89" s="34">
        <f t="shared" si="45"/>
        <v>0.1</v>
      </c>
    </row>
    <row r="90" spans="1:19" x14ac:dyDescent="0.2">
      <c r="A90" s="28" t="str">
        <f>+'DCP-9, P 2'!A36</f>
        <v>SCANA Corp.</v>
      </c>
      <c r="B90" s="34">
        <v>0.11700000000000001</v>
      </c>
      <c r="C90" s="34">
        <v>0.124</v>
      </c>
      <c r="D90" s="34">
        <v>0.126</v>
      </c>
      <c r="E90" s="34">
        <v>0.124</v>
      </c>
      <c r="F90" s="34">
        <v>0.109</v>
      </c>
      <c r="G90" s="34">
        <v>0.11</v>
      </c>
      <c r="H90" s="34">
        <v>0.115</v>
      </c>
      <c r="I90" s="34">
        <v>0.107</v>
      </c>
      <c r="J90" s="34">
        <v>0.105</v>
      </c>
      <c r="K90" s="34">
        <v>0.1</v>
      </c>
      <c r="L90" s="34">
        <v>0.10199999999999999</v>
      </c>
      <c r="M90" s="6">
        <f t="shared" si="25"/>
        <v>0.11785714285714285</v>
      </c>
      <c r="N90" s="6">
        <f t="shared" si="26"/>
        <v>0.10349999999999999</v>
      </c>
      <c r="O90" s="34">
        <v>9.5000000000000001E-2</v>
      </c>
      <c r="P90" s="34">
        <v>9.5000000000000001E-2</v>
      </c>
      <c r="Q90" s="34">
        <v>9.5000000000000001E-2</v>
      </c>
    </row>
    <row r="91" spans="1:19" x14ac:dyDescent="0.2">
      <c r="A91" s="28" t="str">
        <f>+'DCP-9, P 2'!A37</f>
        <v>Sempra Energy</v>
      </c>
      <c r="B91" s="34">
        <v>0.20699999999999999</v>
      </c>
      <c r="C91" s="34">
        <v>0.19400000000000001</v>
      </c>
      <c r="D91" s="34">
        <v>0.20699999999999999</v>
      </c>
      <c r="E91" s="34">
        <v>0.157</v>
      </c>
      <c r="F91" s="34">
        <v>0.161</v>
      </c>
      <c r="G91" s="34">
        <v>0.14099999999999999</v>
      </c>
      <c r="H91" s="34">
        <v>0.13700000000000001</v>
      </c>
      <c r="I91" s="34">
        <v>0.13800000000000001</v>
      </c>
      <c r="J91" s="34">
        <v>0.109</v>
      </c>
      <c r="K91" s="34">
        <v>0.114</v>
      </c>
      <c r="L91" s="34">
        <v>0.104</v>
      </c>
      <c r="M91" s="6">
        <f t="shared" si="25"/>
        <v>0.17199999999999999</v>
      </c>
      <c r="N91" s="6">
        <f t="shared" si="26"/>
        <v>0.11624999999999999</v>
      </c>
      <c r="O91" s="34">
        <v>0.1</v>
      </c>
      <c r="P91" s="34">
        <v>0.1</v>
      </c>
      <c r="Q91" s="34">
        <v>0.115</v>
      </c>
    </row>
    <row r="92" spans="1:19" x14ac:dyDescent="0.2">
      <c r="A92" s="28" t="str">
        <f>+'DCP-9, P 2'!A38</f>
        <v>TECO Energy</v>
      </c>
      <c r="B92" s="34">
        <f>+B58</f>
        <v>0.13500000000000001</v>
      </c>
      <c r="C92" s="34">
        <f t="shared" ref="C92:L92" si="46">+C58</f>
        <v>-7.0000000000000001E-3</v>
      </c>
      <c r="D92" s="34">
        <f t="shared" si="46"/>
        <v>9.1999999999999998E-2</v>
      </c>
      <c r="E92" s="34">
        <f t="shared" si="46"/>
        <v>0.14199999999999999</v>
      </c>
      <c r="F92" s="34">
        <f t="shared" si="46"/>
        <v>0.14699999999999999</v>
      </c>
      <c r="G92" s="34">
        <f t="shared" si="46"/>
        <v>0.14299999999999999</v>
      </c>
      <c r="H92" s="34">
        <f t="shared" si="46"/>
        <v>8.1000000000000003E-2</v>
      </c>
      <c r="I92" s="34">
        <f t="shared" si="46"/>
        <v>0.104</v>
      </c>
      <c r="J92" s="34">
        <f t="shared" si="46"/>
        <v>0.114</v>
      </c>
      <c r="K92" s="34">
        <f t="shared" si="46"/>
        <v>0.123</v>
      </c>
      <c r="L92" s="34">
        <f t="shared" si="46"/>
        <v>0.108</v>
      </c>
      <c r="M92" s="6">
        <f t="shared" si="25"/>
        <v>0.10471428571428572</v>
      </c>
      <c r="N92" s="6">
        <f t="shared" si="26"/>
        <v>0.11224999999999999</v>
      </c>
      <c r="O92" s="34">
        <f>+O58</f>
        <v>0.09</v>
      </c>
      <c r="P92" s="34">
        <f t="shared" ref="P92:Q92" si="47">+P58</f>
        <v>0.1</v>
      </c>
      <c r="Q92" s="34">
        <f t="shared" si="47"/>
        <v>0.12</v>
      </c>
    </row>
    <row r="93" spans="1:19" x14ac:dyDescent="0.2">
      <c r="A93" s="28" t="str">
        <f>+'DCP-9, P 2'!A39</f>
        <v>UIL Holdings</v>
      </c>
      <c r="B93" s="34">
        <f>+B59</f>
        <v>8.8999999999999996E-2</v>
      </c>
      <c r="C93" s="34">
        <f t="shared" ref="C93:L93" si="48">+C59</f>
        <v>6.0999999999999999E-2</v>
      </c>
      <c r="D93" s="34">
        <f t="shared" si="48"/>
        <v>7.0999999999999994E-2</v>
      </c>
      <c r="E93" s="34">
        <f t="shared" si="48"/>
        <v>5.7000000000000002E-2</v>
      </c>
      <c r="F93" s="34">
        <f t="shared" si="48"/>
        <v>9.0999999999999998E-2</v>
      </c>
      <c r="G93" s="34">
        <f t="shared" si="48"/>
        <v>0.10100000000000001</v>
      </c>
      <c r="H93" s="34">
        <f t="shared" si="48"/>
        <v>0.10100000000000001</v>
      </c>
      <c r="I93" s="34">
        <f t="shared" si="48"/>
        <v>0.10199999999999999</v>
      </c>
      <c r="J93" s="34">
        <f t="shared" si="48"/>
        <v>9.8000000000000004E-2</v>
      </c>
      <c r="K93" s="34">
        <f t="shared" si="48"/>
        <v>9.0999999999999998E-2</v>
      </c>
      <c r="L93" s="34">
        <f t="shared" si="48"/>
        <v>9.4E-2</v>
      </c>
      <c r="M93" s="6">
        <f t="shared" si="25"/>
        <v>8.1571428571428559E-2</v>
      </c>
      <c r="N93" s="6">
        <f t="shared" si="26"/>
        <v>9.6250000000000002E-2</v>
      </c>
      <c r="O93" s="34">
        <f>+O59</f>
        <v>0.1</v>
      </c>
      <c r="P93" s="34">
        <f t="shared" ref="P93:Q93" si="49">+P59</f>
        <v>9.5000000000000001E-2</v>
      </c>
      <c r="Q93" s="34">
        <f t="shared" si="49"/>
        <v>0.09</v>
      </c>
    </row>
    <row r="94" spans="1:19" x14ac:dyDescent="0.2">
      <c r="A94" s="28" t="str">
        <f>+'DCP-9, P 2'!A40</f>
        <v>UNS Energy</v>
      </c>
      <c r="B94" s="34">
        <v>7.4999999999999997E-2</v>
      </c>
      <c r="C94" s="34">
        <v>0.09</v>
      </c>
      <c r="D94" s="34">
        <v>0.08</v>
      </c>
      <c r="E94" s="34">
        <v>7.4999999999999997E-2</v>
      </c>
      <c r="F94" s="34">
        <v>0.10199999999999999</v>
      </c>
      <c r="G94" s="34">
        <v>8.1000000000000003E-2</v>
      </c>
      <c r="H94" s="34">
        <v>0.02</v>
      </c>
      <c r="I94" s="34">
        <v>0.13400000000000001</v>
      </c>
      <c r="J94" s="34">
        <v>0.13</v>
      </c>
      <c r="K94" s="34">
        <v>0.11799999999999999</v>
      </c>
      <c r="L94" s="34">
        <v>8.7999999999999995E-2</v>
      </c>
      <c r="M94" s="6">
        <f t="shared" si="25"/>
        <v>7.4714285714285719E-2</v>
      </c>
      <c r="N94" s="6">
        <f t="shared" si="26"/>
        <v>0.11749999999999999</v>
      </c>
      <c r="O94" s="34">
        <v>0.1</v>
      </c>
      <c r="P94" s="34">
        <v>0.115</v>
      </c>
      <c r="Q94" s="34">
        <v>0.115</v>
      </c>
    </row>
    <row r="95" spans="1:19" x14ac:dyDescent="0.2">
      <c r="A95" s="28" t="str">
        <f>+'DCP-9, P 2'!A41</f>
        <v>Vectren Corp.</v>
      </c>
      <c r="B95" s="34">
        <v>0.13300000000000001</v>
      </c>
      <c r="C95" s="34">
        <v>0.11600000000000001</v>
      </c>
      <c r="D95" s="34">
        <v>9.9000000000000005E-2</v>
      </c>
      <c r="E95" s="34">
        <v>0.123</v>
      </c>
      <c r="F95" s="34">
        <v>9.5000000000000001E-2</v>
      </c>
      <c r="G95" s="34">
        <v>0.11600000000000001</v>
      </c>
      <c r="H95" s="34">
        <v>9.9000000000000005E-2</v>
      </c>
      <c r="I95" s="34">
        <v>0.106</v>
      </c>
      <c r="J95" s="34">
        <v>9.4E-2</v>
      </c>
      <c r="K95" s="34">
        <v>9.7000000000000003E-2</v>
      </c>
      <c r="L95" s="34">
        <v>0.106</v>
      </c>
      <c r="M95" s="6">
        <f t="shared" si="25"/>
        <v>0.11157142857142856</v>
      </c>
      <c r="N95" s="6">
        <f t="shared" si="26"/>
        <v>0.10075000000000001</v>
      </c>
      <c r="O95" s="34">
        <v>0.105</v>
      </c>
      <c r="P95" s="34">
        <v>0.11</v>
      </c>
      <c r="Q95" s="34">
        <v>0.11</v>
      </c>
    </row>
    <row r="96" spans="1:19" x14ac:dyDescent="0.2">
      <c r="A96" s="28" t="str">
        <f>+'DCP-9, P 2'!A42</f>
        <v>Wisconsin Energy Corp</v>
      </c>
      <c r="B96" s="34">
        <f>+B61</f>
        <v>0.128</v>
      </c>
      <c r="C96" s="34">
        <f t="shared" ref="C96:L96" si="50">+C61</f>
        <v>0.11799999999999999</v>
      </c>
      <c r="D96" s="34">
        <f t="shared" si="50"/>
        <v>0.09</v>
      </c>
      <c r="E96" s="34">
        <f t="shared" si="50"/>
        <v>0.11600000000000001</v>
      </c>
      <c r="F96" s="34">
        <f t="shared" si="50"/>
        <v>0.111</v>
      </c>
      <c r="G96" s="34">
        <f t="shared" si="50"/>
        <v>0.111</v>
      </c>
      <c r="H96" s="34">
        <f t="shared" si="50"/>
        <v>0.11</v>
      </c>
      <c r="I96" s="34">
        <f t="shared" si="50"/>
        <v>0.108</v>
      </c>
      <c r="J96" s="34">
        <f t="shared" si="50"/>
        <v>0.122</v>
      </c>
      <c r="K96" s="34">
        <f t="shared" si="50"/>
        <v>0.13</v>
      </c>
      <c r="L96" s="34">
        <f t="shared" si="50"/>
        <v>0.13300000000000001</v>
      </c>
      <c r="M96" s="6">
        <f t="shared" si="25"/>
        <v>0.11199999999999999</v>
      </c>
      <c r="N96" s="6">
        <f t="shared" si="26"/>
        <v>0.12325</v>
      </c>
      <c r="O96" s="34">
        <f>+O61</f>
        <v>0.13</v>
      </c>
      <c r="P96" s="34">
        <f t="shared" ref="P96:Q96" si="51">+P61</f>
        <v>0.13</v>
      </c>
      <c r="Q96" s="34">
        <f t="shared" si="51"/>
        <v>0.14000000000000001</v>
      </c>
    </row>
    <row r="97" spans="1:20" x14ac:dyDescent="0.2">
      <c r="A97" s="28" t="str">
        <f>+'DCP-9, P 2'!A43</f>
        <v>Xcel Energy Inc.</v>
      </c>
      <c r="B97" s="34">
        <f>+B62</f>
        <v>2.8000000000000001E-2</v>
      </c>
      <c r="C97" s="34">
        <f t="shared" ref="C97:L97" si="52">+C62</f>
        <v>0.1</v>
      </c>
      <c r="D97" s="34">
        <f t="shared" si="52"/>
        <v>9.8000000000000004E-2</v>
      </c>
      <c r="E97" s="34">
        <f t="shared" si="52"/>
        <v>9.0999999999999998E-2</v>
      </c>
      <c r="F97" s="34">
        <f t="shared" si="52"/>
        <v>9.8000000000000004E-2</v>
      </c>
      <c r="G97" s="34">
        <f t="shared" si="52"/>
        <v>9.2999999999999999E-2</v>
      </c>
      <c r="H97" s="34">
        <f t="shared" si="52"/>
        <v>9.7000000000000003E-2</v>
      </c>
      <c r="I97" s="34">
        <f t="shared" si="52"/>
        <v>9.5000000000000001E-2</v>
      </c>
      <c r="J97" s="34">
        <f t="shared" si="52"/>
        <v>9.5000000000000001E-2</v>
      </c>
      <c r="K97" s="34">
        <f t="shared" si="52"/>
        <v>0.10100000000000001</v>
      </c>
      <c r="L97" s="34">
        <f t="shared" si="52"/>
        <v>0.104</v>
      </c>
      <c r="M97" s="6">
        <f t="shared" si="25"/>
        <v>8.6428571428571424E-2</v>
      </c>
      <c r="N97" s="6">
        <f t="shared" si="26"/>
        <v>9.8750000000000004E-2</v>
      </c>
      <c r="O97" s="34">
        <f t="shared" ref="O97:Q97" si="53">+O62</f>
        <v>9.5000000000000001E-2</v>
      </c>
      <c r="P97" s="34"/>
      <c r="Q97" s="34">
        <f t="shared" si="53"/>
        <v>0.1</v>
      </c>
    </row>
    <row r="98" spans="1:20" x14ac:dyDescent="0.2">
      <c r="A98" s="36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</row>
    <row r="99" spans="1:20" x14ac:dyDescent="0.2"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</row>
    <row r="100" spans="1:20" ht="15.75" x14ac:dyDescent="0.25">
      <c r="A100" s="14" t="s">
        <v>27</v>
      </c>
      <c r="B100" s="34">
        <f>AVERAGE(B73:B97)</f>
        <v>0.10676190476190478</v>
      </c>
      <c r="C100" s="34">
        <f t="shared" ref="C100:K100" si="54">AVERAGE(C73:C97)</f>
        <v>0.10600000000000001</v>
      </c>
      <c r="D100" s="34">
        <f t="shared" si="54"/>
        <v>9.7541666666666679E-2</v>
      </c>
      <c r="E100" s="34">
        <f t="shared" si="54"/>
        <v>0.10464000000000001</v>
      </c>
      <c r="F100" s="34">
        <f t="shared" si="54"/>
        <v>0.10775999999999999</v>
      </c>
      <c r="G100" s="34">
        <f t="shared" si="54"/>
        <v>0.10300000000000001</v>
      </c>
      <c r="H100" s="34">
        <f t="shared" si="54"/>
        <v>9.8840000000000025E-2</v>
      </c>
      <c r="I100" s="34">
        <f t="shared" si="54"/>
        <v>9.9040000000000017E-2</v>
      </c>
      <c r="J100" s="34">
        <f t="shared" si="54"/>
        <v>0.10064000000000001</v>
      </c>
      <c r="K100" s="34">
        <f t="shared" si="54"/>
        <v>0.10052000000000001</v>
      </c>
      <c r="L100" s="34">
        <f>AVERAGE(L73:L97)</f>
        <v>9.9160000000000026E-2</v>
      </c>
      <c r="M100" s="44">
        <f>AVERAGE(M73:M97)</f>
        <v>0.10282257142857143</v>
      </c>
      <c r="N100" s="44">
        <f t="shared" ref="N100:Q100" si="55">AVERAGE(N73:N97)</f>
        <v>9.9840000000000012E-2</v>
      </c>
      <c r="O100" s="44">
        <f t="shared" si="55"/>
        <v>9.9400000000000016E-2</v>
      </c>
      <c r="P100" s="44">
        <f t="shared" si="55"/>
        <v>0.10324999999999999</v>
      </c>
      <c r="Q100" s="44">
        <f t="shared" si="55"/>
        <v>0.10420000000000001</v>
      </c>
    </row>
    <row r="101" spans="1:20" ht="15.75" x14ac:dyDescent="0.25">
      <c r="A101" s="36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144"/>
      <c r="N101" s="144"/>
      <c r="O101" s="144"/>
      <c r="P101" s="144"/>
      <c r="Q101" s="144"/>
    </row>
    <row r="102" spans="1:20" ht="15.75" x14ac:dyDescent="0.2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16"/>
      <c r="N102" s="16"/>
      <c r="O102" s="16"/>
      <c r="P102" s="16"/>
      <c r="Q102" s="16"/>
    </row>
    <row r="103" spans="1:20" ht="15.75" x14ac:dyDescent="0.25">
      <c r="A103" s="14" t="s">
        <v>75</v>
      </c>
      <c r="B103" s="34">
        <f>MEDIAN(B73:B97)</f>
        <v>0.115</v>
      </c>
      <c r="C103" s="34">
        <f t="shared" ref="C103:K103" si="56">MEDIAN(C73:C97)</f>
        <v>0.1</v>
      </c>
      <c r="D103" s="34">
        <f t="shared" si="56"/>
        <v>8.7999999999999995E-2</v>
      </c>
      <c r="E103" s="34">
        <f t="shared" si="56"/>
        <v>0.10199999999999999</v>
      </c>
      <c r="F103" s="34">
        <f t="shared" si="56"/>
        <v>9.8000000000000004E-2</v>
      </c>
      <c r="G103" s="34">
        <f t="shared" si="56"/>
        <v>0.109</v>
      </c>
      <c r="H103" s="34">
        <f t="shared" si="56"/>
        <v>9.9000000000000005E-2</v>
      </c>
      <c r="I103" s="34">
        <f t="shared" si="56"/>
        <v>9.6000000000000002E-2</v>
      </c>
      <c r="J103" s="34">
        <f t="shared" si="56"/>
        <v>9.8000000000000004E-2</v>
      </c>
      <c r="K103" s="34">
        <f t="shared" si="56"/>
        <v>0.1</v>
      </c>
      <c r="L103" s="34">
        <f>MEDIAN(L73:L97)</f>
        <v>9.7000000000000003E-2</v>
      </c>
      <c r="M103" s="16">
        <f>AVERAGE(B103:H103)</f>
        <v>0.10157142857142856</v>
      </c>
      <c r="N103" s="16">
        <f>AVERAGE(I103:L103)</f>
        <v>9.7750000000000004E-2</v>
      </c>
      <c r="O103" s="44">
        <f>MEDIAN(O73:O97)</f>
        <v>9.5000000000000001E-2</v>
      </c>
      <c r="P103" s="44">
        <f>MEDIAN(P73:P97)</f>
        <v>0.1</v>
      </c>
      <c r="Q103" s="44">
        <f>MEDIAN(Q73:Q97)</f>
        <v>0.1</v>
      </c>
      <c r="R103" s="28"/>
      <c r="S103" s="28"/>
      <c r="T103" s="28"/>
    </row>
    <row r="104" spans="1:20" ht="16.5" thickBot="1" x14ac:dyDescent="0.3">
      <c r="A104" s="38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162"/>
      <c r="N104" s="162"/>
      <c r="O104" s="162"/>
      <c r="P104" s="162"/>
      <c r="Q104" s="162"/>
      <c r="R104" s="28"/>
      <c r="S104" s="28"/>
      <c r="T104" s="28"/>
    </row>
    <row r="105" spans="1:20" ht="16.5" thickTop="1" x14ac:dyDescent="0.25"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44"/>
      <c r="N105" s="44"/>
      <c r="O105" s="44"/>
      <c r="P105" s="44"/>
      <c r="Q105" s="44"/>
      <c r="R105" s="28"/>
      <c r="S105" s="28"/>
      <c r="T105" s="28"/>
    </row>
    <row r="106" spans="1:20" ht="15.75" x14ac:dyDescent="0.25">
      <c r="A106" s="101" t="s">
        <v>244</v>
      </c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44"/>
      <c r="N106" s="44"/>
      <c r="O106" s="44"/>
      <c r="P106" s="44"/>
      <c r="Q106" s="44"/>
      <c r="R106" s="28"/>
      <c r="S106" s="28"/>
      <c r="T106" s="28"/>
    </row>
    <row r="107" spans="1:20" x14ac:dyDescent="0.2">
      <c r="A107" s="28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28"/>
      <c r="S107" s="28"/>
      <c r="T107" s="28"/>
    </row>
    <row r="108" spans="1:20" x14ac:dyDescent="0.2">
      <c r="A108" s="27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28"/>
      <c r="S108" s="28"/>
      <c r="T108" s="28"/>
    </row>
    <row r="109" spans="1:20" x14ac:dyDescent="0.2">
      <c r="A109" s="28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28"/>
      <c r="S109" s="28"/>
      <c r="T109" s="28"/>
    </row>
    <row r="110" spans="1:20" x14ac:dyDescent="0.2">
      <c r="A110" s="28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28"/>
      <c r="S110" s="28"/>
      <c r="T110" s="28"/>
    </row>
    <row r="111" spans="1:20" x14ac:dyDescent="0.2">
      <c r="A111" s="28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28"/>
      <c r="S111" s="28"/>
      <c r="T111" s="28"/>
    </row>
    <row r="112" spans="1:20" x14ac:dyDescent="0.2">
      <c r="A112" s="28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28"/>
      <c r="S112" s="28"/>
      <c r="T112" s="28"/>
    </row>
    <row r="113" spans="1:20" x14ac:dyDescent="0.2">
      <c r="A113" s="28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28"/>
      <c r="S113" s="28"/>
      <c r="T113" s="28"/>
    </row>
    <row r="114" spans="1:20" x14ac:dyDescent="0.2">
      <c r="A114" s="28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28"/>
      <c r="S114" s="28"/>
      <c r="T114" s="28"/>
    </row>
    <row r="115" spans="1:20" x14ac:dyDescent="0.2">
      <c r="A115" s="28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28"/>
      <c r="S115" s="28"/>
      <c r="T115" s="28"/>
    </row>
    <row r="116" spans="1:20" x14ac:dyDescent="0.2">
      <c r="A116" s="28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28"/>
      <c r="S116" s="28"/>
      <c r="T116" s="28"/>
    </row>
    <row r="117" spans="1:20" x14ac:dyDescent="0.2">
      <c r="A117" s="28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28"/>
      <c r="S117" s="28"/>
      <c r="T117" s="28"/>
    </row>
    <row r="118" spans="1:20" x14ac:dyDescent="0.2">
      <c r="A118" s="28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28"/>
      <c r="S118" s="28"/>
      <c r="T118" s="28"/>
    </row>
    <row r="119" spans="1:20" x14ac:dyDescent="0.2">
      <c r="A119" s="28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28"/>
      <c r="S119" s="28"/>
      <c r="T119" s="28"/>
    </row>
    <row r="120" spans="1:20" x14ac:dyDescent="0.2">
      <c r="A120" s="28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28"/>
      <c r="S120" s="28"/>
      <c r="T120" s="28"/>
    </row>
    <row r="121" spans="1:20" x14ac:dyDescent="0.2">
      <c r="A121" s="28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28"/>
      <c r="S121" s="28"/>
      <c r="T121" s="28"/>
    </row>
    <row r="122" spans="1:20" x14ac:dyDescent="0.2">
      <c r="A122" s="28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28"/>
      <c r="S122" s="28"/>
      <c r="T122" s="28"/>
    </row>
    <row r="123" spans="1:20" x14ac:dyDescent="0.2">
      <c r="A123" s="28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28"/>
      <c r="S123" s="28"/>
      <c r="T123" s="28"/>
    </row>
    <row r="124" spans="1:20" x14ac:dyDescent="0.2">
      <c r="A124" s="28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28"/>
      <c r="S124" s="28"/>
      <c r="T124" s="28"/>
    </row>
    <row r="125" spans="1:20" x14ac:dyDescent="0.2">
      <c r="A125" s="27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28"/>
      <c r="S125" s="28"/>
      <c r="T125" s="28"/>
    </row>
    <row r="126" spans="1:20" ht="15.75" x14ac:dyDescent="0.25">
      <c r="A126" s="28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56"/>
      <c r="N126" s="56"/>
      <c r="O126" s="56"/>
      <c r="P126" s="56"/>
      <c r="Q126" s="56"/>
      <c r="R126" s="28"/>
      <c r="S126" s="28"/>
      <c r="T126" s="28"/>
    </row>
    <row r="127" spans="1:20" x14ac:dyDescent="0.2">
      <c r="A127" s="28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28"/>
      <c r="S127" s="28"/>
      <c r="T127" s="28"/>
    </row>
    <row r="128" spans="1:20" x14ac:dyDescent="0.2">
      <c r="A128" s="27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28"/>
      <c r="S128" s="28"/>
      <c r="T128" s="28"/>
    </row>
    <row r="129" spans="1:20" ht="15.75" x14ac:dyDescent="0.25">
      <c r="A129" s="28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44"/>
      <c r="N129" s="44"/>
      <c r="O129" s="34"/>
      <c r="P129" s="34"/>
      <c r="Q129" s="34"/>
      <c r="R129" s="28"/>
      <c r="S129" s="28"/>
      <c r="T129" s="28"/>
    </row>
    <row r="130" spans="1:20" x14ac:dyDescent="0.2">
      <c r="A130" s="28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28"/>
      <c r="S130" s="28"/>
      <c r="T130" s="28"/>
    </row>
    <row r="131" spans="1:20" x14ac:dyDescent="0.2">
      <c r="A131" s="27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28"/>
      <c r="S131" s="28"/>
      <c r="T131" s="28"/>
    </row>
    <row r="132" spans="1:20" ht="15.75" x14ac:dyDescent="0.25">
      <c r="A132" s="28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56"/>
      <c r="N132" s="56"/>
      <c r="O132" s="34"/>
      <c r="P132" s="34"/>
      <c r="Q132" s="34"/>
      <c r="R132" s="28"/>
      <c r="S132" s="28"/>
      <c r="T132" s="28"/>
    </row>
    <row r="133" spans="1:20" x14ac:dyDescent="0.2">
      <c r="A133" s="28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28"/>
    </row>
    <row r="134" spans="1:20" x14ac:dyDescent="0.2">
      <c r="A134" s="27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</row>
    <row r="135" spans="1:20" x14ac:dyDescent="0.2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1:20" x14ac:dyDescent="0.2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1:20" x14ac:dyDescent="0.2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1:20" x14ac:dyDescent="0.2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1:20" x14ac:dyDescent="0.2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1:20" x14ac:dyDescent="0.2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1:20" x14ac:dyDescent="0.2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1:20" x14ac:dyDescent="0.2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1:20" x14ac:dyDescent="0.2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1:20" x14ac:dyDescent="0.2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 spans="2:17" x14ac:dyDescent="0.2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2:17" x14ac:dyDescent="0.2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2:17" x14ac:dyDescent="0.2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2:17" x14ac:dyDescent="0.2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2:17" x14ac:dyDescent="0.2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2:17" x14ac:dyDescent="0.2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spans="2:17" x14ac:dyDescent="0.2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2:17" x14ac:dyDescent="0.2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spans="2:17" x14ac:dyDescent="0.2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2:17" x14ac:dyDescent="0.2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2:17" x14ac:dyDescent="0.2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spans="2:17" x14ac:dyDescent="0.2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spans="2:17" x14ac:dyDescent="0.2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2:17" x14ac:dyDescent="0.2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spans="2:17" x14ac:dyDescent="0.2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2:17" x14ac:dyDescent="0.2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2:17" x14ac:dyDescent="0.2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2:17" x14ac:dyDescent="0.2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</sheetData>
  <phoneticPr fontId="0" type="noConversion"/>
  <printOptions horizontalCentered="1"/>
  <pageMargins left="0.5" right="0.5" top="0.5" bottom="0.55000000000000004" header="0" footer="0"/>
  <pageSetup scale="3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V106"/>
  <sheetViews>
    <sheetView showOutlineSymbols="0" topLeftCell="A61" zoomScale="70" zoomScaleNormal="70" workbookViewId="0">
      <selection activeCell="A107" sqref="A107"/>
    </sheetView>
  </sheetViews>
  <sheetFormatPr defaultColWidth="9.77734375" defaultRowHeight="15" x14ac:dyDescent="0.2"/>
  <cols>
    <col min="1" max="1" width="27.109375" style="14" customWidth="1"/>
    <col min="2" max="6" width="9.77734375" style="14"/>
    <col min="7" max="7" width="9.77734375" style="131"/>
    <col min="8" max="16384" width="9.77734375" style="14"/>
  </cols>
  <sheetData>
    <row r="2" spans="1:14" ht="15.75" x14ac:dyDescent="0.25">
      <c r="M2" s="1"/>
    </row>
    <row r="3" spans="1:14" ht="15.75" x14ac:dyDescent="0.25">
      <c r="M3" s="1"/>
    </row>
    <row r="5" spans="1:14" ht="20.25" x14ac:dyDescent="0.3">
      <c r="A5" s="2" t="str">
        <f>'DCP-10, p 1'!A5</f>
        <v>COMPARISON COMPANIES</v>
      </c>
      <c r="B5" s="2"/>
      <c r="C5" s="2"/>
      <c r="D5" s="2"/>
      <c r="E5" s="2"/>
      <c r="F5" s="2"/>
      <c r="G5" s="132"/>
      <c r="H5" s="2"/>
      <c r="I5" s="2"/>
      <c r="J5" s="2"/>
      <c r="K5" s="2"/>
      <c r="L5" s="2"/>
      <c r="M5" s="2"/>
    </row>
    <row r="6" spans="1:14" ht="20.25" x14ac:dyDescent="0.3">
      <c r="A6" s="2" t="s">
        <v>46</v>
      </c>
      <c r="B6" s="2"/>
      <c r="C6" s="2"/>
      <c r="D6" s="2"/>
      <c r="E6" s="2"/>
      <c r="F6" s="2"/>
      <c r="G6" s="132"/>
      <c r="H6" s="2"/>
      <c r="I6" s="2"/>
      <c r="J6" s="2"/>
      <c r="K6" s="2"/>
      <c r="L6" s="2"/>
      <c r="M6" s="2"/>
    </row>
    <row r="9" spans="1:14" ht="15.75" thickBot="1" x14ac:dyDescent="0.25">
      <c r="N9" s="38"/>
    </row>
    <row r="10" spans="1:14" ht="15.75" thickTop="1" x14ac:dyDescent="0.2">
      <c r="A10" s="15"/>
      <c r="B10" s="15"/>
      <c r="C10" s="15"/>
      <c r="D10" s="15"/>
      <c r="E10" s="15"/>
      <c r="F10" s="15"/>
      <c r="G10" s="133"/>
      <c r="H10" s="15"/>
      <c r="I10" s="15"/>
      <c r="J10" s="15"/>
      <c r="K10" s="15"/>
      <c r="L10" s="15"/>
      <c r="M10" s="15"/>
    </row>
    <row r="11" spans="1:14" x14ac:dyDescent="0.2">
      <c r="B11" s="5"/>
      <c r="C11" s="5"/>
      <c r="D11" s="5"/>
      <c r="E11" s="5"/>
      <c r="F11" s="5"/>
      <c r="G11" s="12"/>
      <c r="H11" s="5"/>
      <c r="I11" s="5"/>
      <c r="J11" s="5"/>
      <c r="K11" s="5"/>
      <c r="L11" s="5"/>
      <c r="M11" s="5" t="s">
        <v>118</v>
      </c>
      <c r="N11" s="4" t="s">
        <v>133</v>
      </c>
    </row>
    <row r="12" spans="1:14" x14ac:dyDescent="0.2">
      <c r="A12" s="5" t="s">
        <v>15</v>
      </c>
      <c r="B12" s="5">
        <v>2002</v>
      </c>
      <c r="C12" s="5">
        <v>2003</v>
      </c>
      <c r="D12" s="5">
        <v>2004</v>
      </c>
      <c r="E12" s="5">
        <v>2005</v>
      </c>
      <c r="F12" s="5">
        <v>2006</v>
      </c>
      <c r="G12" s="5">
        <v>2007</v>
      </c>
      <c r="H12" s="5">
        <v>2008</v>
      </c>
      <c r="I12" s="5">
        <v>2009</v>
      </c>
      <c r="J12" s="5">
        <v>2010</v>
      </c>
      <c r="K12" s="5">
        <v>2011</v>
      </c>
      <c r="L12" s="5">
        <v>2012</v>
      </c>
      <c r="M12" s="5" t="str">
        <f>'DCP-10, p 1'!M12</f>
        <v>Average</v>
      </c>
      <c r="N12" s="5" t="str">
        <f>'DCP-10, p 1'!N12</f>
        <v>Average</v>
      </c>
    </row>
    <row r="13" spans="1:14" ht="15.75" thickBot="1" x14ac:dyDescent="0.25">
      <c r="B13" s="5"/>
      <c r="C13" s="5"/>
      <c r="D13" s="5"/>
      <c r="E13" s="5"/>
      <c r="F13" s="5"/>
      <c r="G13" s="12"/>
      <c r="H13" s="5"/>
      <c r="I13" s="5"/>
      <c r="J13" s="5"/>
      <c r="K13" s="5"/>
      <c r="L13" s="5"/>
      <c r="M13" s="5"/>
      <c r="N13" s="38"/>
    </row>
    <row r="14" spans="1:14" ht="15.75" thickTop="1" x14ac:dyDescent="0.2">
      <c r="A14" s="15"/>
      <c r="B14" s="17"/>
      <c r="C14" s="17"/>
      <c r="D14" s="17"/>
      <c r="E14" s="17"/>
      <c r="F14" s="17"/>
      <c r="G14" s="134"/>
      <c r="H14" s="17"/>
      <c r="I14" s="17"/>
      <c r="J14" s="17"/>
      <c r="K14" s="17"/>
      <c r="L14" s="17"/>
      <c r="M14" s="17"/>
    </row>
    <row r="15" spans="1:14" x14ac:dyDescent="0.2">
      <c r="B15" s="5"/>
      <c r="C15" s="5"/>
      <c r="D15" s="5"/>
      <c r="E15" s="5"/>
      <c r="F15" s="5"/>
      <c r="G15" s="12"/>
      <c r="H15" s="5"/>
      <c r="I15" s="5"/>
      <c r="J15" s="5"/>
      <c r="K15" s="5"/>
      <c r="L15" s="5"/>
      <c r="M15" s="5"/>
    </row>
    <row r="16" spans="1:14" ht="15.75" x14ac:dyDescent="0.25">
      <c r="A16" s="25" t="str">
        <f>'DCP-10, p 1'!A16</f>
        <v>Parcell Proxy Group</v>
      </c>
      <c r="B16" s="5"/>
      <c r="C16" s="5"/>
      <c r="D16" s="5"/>
      <c r="E16" s="5"/>
      <c r="F16" s="5"/>
      <c r="G16" s="12"/>
      <c r="H16" s="5"/>
      <c r="I16" s="5"/>
      <c r="J16" s="5"/>
      <c r="K16" s="5"/>
      <c r="L16" s="5"/>
      <c r="M16" s="5"/>
    </row>
    <row r="17" spans="1:14" x14ac:dyDescent="0.2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4" x14ac:dyDescent="0.2">
      <c r="A18" s="14" t="str">
        <f>+'DCP-10, p 1'!A18</f>
        <v>ALLETE</v>
      </c>
      <c r="B18" s="12"/>
      <c r="C18" s="12"/>
      <c r="D18" s="12">
        <v>3.22</v>
      </c>
      <c r="E18" s="12">
        <v>2.12</v>
      </c>
      <c r="F18" s="12">
        <v>2.19</v>
      </c>
      <c r="G18" s="12">
        <v>1.95</v>
      </c>
      <c r="H18" s="12">
        <v>1.56</v>
      </c>
      <c r="I18" s="12">
        <v>1.1299999999999999</v>
      </c>
      <c r="J18" s="12">
        <v>1.27</v>
      </c>
      <c r="K18" s="12">
        <v>1.38</v>
      </c>
      <c r="L18" s="12">
        <v>1.36</v>
      </c>
      <c r="M18" s="12">
        <f>AVERAGE(B18:H18)</f>
        <v>2.2079999999999997</v>
      </c>
      <c r="N18" s="104">
        <f>AVERAGE(I18:L18)</f>
        <v>1.2849999999999999</v>
      </c>
    </row>
    <row r="19" spans="1:14" x14ac:dyDescent="0.2">
      <c r="A19" s="14" t="str">
        <f>+'DCP-10, p 1'!A19</f>
        <v>Avista</v>
      </c>
      <c r="B19" s="12">
        <v>0.85</v>
      </c>
      <c r="C19" s="12">
        <v>0.94</v>
      </c>
      <c r="D19" s="12">
        <v>1.1100000000000001</v>
      </c>
      <c r="E19" s="12">
        <v>1.1499999999999999</v>
      </c>
      <c r="F19" s="12">
        <v>1.35</v>
      </c>
      <c r="G19" s="12">
        <v>1.27</v>
      </c>
      <c r="H19" s="12">
        <v>1.1000000000000001</v>
      </c>
      <c r="I19" s="12">
        <v>0.94</v>
      </c>
      <c r="J19" s="12">
        <v>1.06</v>
      </c>
      <c r="K19" s="12">
        <v>1.19</v>
      </c>
      <c r="L19" s="12">
        <v>1.23</v>
      </c>
      <c r="M19" s="12">
        <f t="shared" ref="M19:M30" si="0">AVERAGE(B19:H19)</f>
        <v>1.1099999999999999</v>
      </c>
      <c r="N19" s="104">
        <f t="shared" ref="N19:N30" si="1">AVERAGE(I19:L19)</f>
        <v>1.105</v>
      </c>
    </row>
    <row r="20" spans="1:14" x14ac:dyDescent="0.2">
      <c r="A20" s="14" t="str">
        <f>+'DCP-10, p 1'!A20</f>
        <v>Black Hills Corp</v>
      </c>
      <c r="B20" s="12">
        <v>1.43</v>
      </c>
      <c r="C20" s="12">
        <v>1.34</v>
      </c>
      <c r="D20" s="12">
        <v>1.34</v>
      </c>
      <c r="E20" s="12">
        <v>1.65</v>
      </c>
      <c r="F20" s="12">
        <v>1.53</v>
      </c>
      <c r="G20" s="12">
        <v>1.64</v>
      </c>
      <c r="H20" s="12">
        <v>1.24</v>
      </c>
      <c r="I20" s="12">
        <v>0.77</v>
      </c>
      <c r="J20" s="12">
        <v>1.08</v>
      </c>
      <c r="K20" s="12">
        <v>1.0900000000000001</v>
      </c>
      <c r="L20" s="12">
        <v>1.21</v>
      </c>
      <c r="M20" s="12">
        <f t="shared" si="0"/>
        <v>1.4528571428571428</v>
      </c>
      <c r="N20" s="104">
        <f t="shared" si="1"/>
        <v>1.0375000000000001</v>
      </c>
    </row>
    <row r="21" spans="1:14" x14ac:dyDescent="0.2">
      <c r="A21" s="14" t="str">
        <f>+'DCP-10, p 1'!A21</f>
        <v>Cleco</v>
      </c>
      <c r="B21" s="12">
        <v>1.54</v>
      </c>
      <c r="C21" s="12">
        <v>1.34</v>
      </c>
      <c r="D21" s="12">
        <v>1.77</v>
      </c>
      <c r="E21" s="12">
        <v>1.77</v>
      </c>
      <c r="F21" s="12">
        <v>1.62</v>
      </c>
      <c r="G21" s="12">
        <v>1.62</v>
      </c>
      <c r="H21" s="12">
        <v>1.32</v>
      </c>
      <c r="I21" s="12">
        <v>1.29</v>
      </c>
      <c r="J21" s="12">
        <v>1.39</v>
      </c>
      <c r="K21" s="12">
        <v>1.51</v>
      </c>
      <c r="L21" s="12">
        <v>1.68</v>
      </c>
      <c r="M21" s="12">
        <f t="shared" si="0"/>
        <v>1.5685714285714287</v>
      </c>
      <c r="N21" s="104">
        <f t="shared" si="1"/>
        <v>1.4674999999999998</v>
      </c>
    </row>
    <row r="22" spans="1:14" x14ac:dyDescent="0.2">
      <c r="A22" s="14" t="str">
        <f>+'DCP-10, p 1'!A22</f>
        <v>Hawaiian Electric</v>
      </c>
      <c r="B22" s="12">
        <v>1.53</v>
      </c>
      <c r="C22" s="12">
        <v>1.51</v>
      </c>
      <c r="D22" s="12">
        <v>1.79</v>
      </c>
      <c r="E22" s="12">
        <v>1.81</v>
      </c>
      <c r="F22" s="12">
        <v>1.92</v>
      </c>
      <c r="G22" s="12">
        <v>1.66</v>
      </c>
      <c r="H22" s="12">
        <v>1.66</v>
      </c>
      <c r="I22" s="12">
        <v>1.1299999999999999</v>
      </c>
      <c r="J22" s="12">
        <v>1.4</v>
      </c>
      <c r="K22" s="12">
        <v>1.5</v>
      </c>
      <c r="L22" s="12">
        <v>1.64</v>
      </c>
      <c r="M22" s="12">
        <f t="shared" si="0"/>
        <v>1.6971428571428573</v>
      </c>
      <c r="N22" s="104">
        <f t="shared" si="1"/>
        <v>1.4174999999999998</v>
      </c>
    </row>
    <row r="23" spans="1:14" x14ac:dyDescent="0.2">
      <c r="A23" s="14" t="str">
        <f>+'DCP-10, p 1'!A23</f>
        <v>IDACORP</v>
      </c>
      <c r="B23" s="12">
        <v>1.34</v>
      </c>
      <c r="C23" s="12">
        <v>1.1200000000000001</v>
      </c>
      <c r="D23" s="12">
        <v>1.25</v>
      </c>
      <c r="E23" s="12">
        <v>1.22</v>
      </c>
      <c r="F23" s="12">
        <v>1.39</v>
      </c>
      <c r="G23" s="12">
        <v>1.32</v>
      </c>
      <c r="H23" s="12">
        <v>1.04</v>
      </c>
      <c r="I23" s="12">
        <v>0.94</v>
      </c>
      <c r="J23" s="12">
        <v>1.1299999999999999</v>
      </c>
      <c r="K23" s="12">
        <v>1.19</v>
      </c>
      <c r="L23" s="12">
        <v>1.23</v>
      </c>
      <c r="M23" s="12">
        <f t="shared" si="0"/>
        <v>1.24</v>
      </c>
      <c r="N23" s="104">
        <f t="shared" si="1"/>
        <v>1.1225000000000001</v>
      </c>
    </row>
    <row r="24" spans="1:14" x14ac:dyDescent="0.2">
      <c r="A24" s="14" t="str">
        <f>+'DCP-10, p 1'!A24</f>
        <v>NorthWestern Corp</v>
      </c>
      <c r="B24" s="12"/>
      <c r="C24" s="12"/>
      <c r="D24" s="12"/>
      <c r="E24" s="12">
        <v>2.82</v>
      </c>
      <c r="F24" s="12">
        <v>1.6</v>
      </c>
      <c r="G24" s="12">
        <v>1.47</v>
      </c>
      <c r="H24" s="12">
        <v>1.0900000000000001</v>
      </c>
      <c r="I24" s="12">
        <v>1.05</v>
      </c>
      <c r="J24" s="12">
        <v>1.22</v>
      </c>
      <c r="K24" s="12">
        <v>1.38</v>
      </c>
      <c r="L24" s="12">
        <v>1.46</v>
      </c>
      <c r="M24" s="12">
        <f t="shared" si="0"/>
        <v>1.7449999999999999</v>
      </c>
      <c r="N24" s="104">
        <f t="shared" si="1"/>
        <v>1.2774999999999999</v>
      </c>
    </row>
    <row r="25" spans="1:14" x14ac:dyDescent="0.2">
      <c r="A25" s="14" t="str">
        <f>+'DCP-10, p 1'!A25</f>
        <v>Otter Tail Corp</v>
      </c>
      <c r="B25" s="12">
        <v>2.4500000000000002</v>
      </c>
      <c r="C25" s="12">
        <v>2.09</v>
      </c>
      <c r="D25" s="12">
        <v>1.85</v>
      </c>
      <c r="E25" s="12">
        <v>1.83</v>
      </c>
      <c r="F25" s="12">
        <v>1.78</v>
      </c>
      <c r="G25" s="12">
        <v>2</v>
      </c>
      <c r="H25" s="12">
        <v>1.67</v>
      </c>
      <c r="I25" s="12">
        <v>1.08</v>
      </c>
      <c r="J25" s="12">
        <v>1.2</v>
      </c>
      <c r="K25" s="12">
        <v>1.23</v>
      </c>
      <c r="L25" s="12">
        <v>1.52</v>
      </c>
      <c r="M25" s="12">
        <f t="shared" si="0"/>
        <v>1.9528571428571428</v>
      </c>
      <c r="N25" s="104">
        <f t="shared" si="1"/>
        <v>1.2575000000000001</v>
      </c>
    </row>
    <row r="26" spans="1:14" x14ac:dyDescent="0.2">
      <c r="A26" s="14" t="str">
        <f>+'DCP-10, p 1'!A26</f>
        <v>Pepco Holdings</v>
      </c>
      <c r="B26" s="12">
        <v>1.1000000000000001</v>
      </c>
      <c r="C26" s="12">
        <v>1.03</v>
      </c>
      <c r="D26" s="12">
        <v>1.0900000000000001</v>
      </c>
      <c r="E26" s="12">
        <v>1.22</v>
      </c>
      <c r="F26" s="12">
        <v>1.29</v>
      </c>
      <c r="G26" s="12">
        <v>1.41</v>
      </c>
      <c r="H26" s="12">
        <v>1.1499999999999999</v>
      </c>
      <c r="I26" s="12">
        <v>0.75</v>
      </c>
      <c r="J26" s="12">
        <v>0.92</v>
      </c>
      <c r="K26" s="12">
        <v>0.98</v>
      </c>
      <c r="L26" s="12">
        <v>1.01</v>
      </c>
      <c r="M26" s="12">
        <f t="shared" si="0"/>
        <v>1.1842857142857142</v>
      </c>
      <c r="N26" s="104">
        <f t="shared" si="1"/>
        <v>0.91500000000000004</v>
      </c>
    </row>
    <row r="27" spans="1:14" x14ac:dyDescent="0.2">
      <c r="A27" s="14" t="str">
        <f>+'DCP-10, p 1'!A27</f>
        <v>Portland General Corp</v>
      </c>
      <c r="B27" s="12"/>
      <c r="C27" s="12"/>
      <c r="D27" s="12"/>
      <c r="E27" s="12"/>
      <c r="F27" s="12">
        <v>1.53</v>
      </c>
      <c r="G27" s="12">
        <v>1.4</v>
      </c>
      <c r="H27" s="12">
        <v>1.01</v>
      </c>
      <c r="I27" s="12">
        <v>0.83</v>
      </c>
      <c r="J27" s="12">
        <v>0.97</v>
      </c>
      <c r="K27" s="12">
        <v>1.0900000000000001</v>
      </c>
      <c r="L27" s="12">
        <v>1.17</v>
      </c>
      <c r="M27" s="12">
        <f t="shared" si="0"/>
        <v>1.3133333333333332</v>
      </c>
      <c r="N27" s="104">
        <f t="shared" si="1"/>
        <v>1.0149999999999999</v>
      </c>
    </row>
    <row r="28" spans="1:14" x14ac:dyDescent="0.2">
      <c r="A28" s="14" t="str">
        <f>+'DCP-10, p 1'!A28</f>
        <v>TECO Energy</v>
      </c>
      <c r="B28" s="12">
        <v>1.35</v>
      </c>
      <c r="C28" s="12">
        <v>1.1100000000000001</v>
      </c>
      <c r="D28" s="12">
        <v>1.74</v>
      </c>
      <c r="E28" s="12">
        <v>2.4300000000000002</v>
      </c>
      <c r="F28" s="12">
        <v>2.02</v>
      </c>
      <c r="G28" s="12">
        <v>1.88</v>
      </c>
      <c r="H28" s="12">
        <v>1.71</v>
      </c>
      <c r="I28" s="12">
        <v>1.31</v>
      </c>
      <c r="J28" s="12">
        <v>1.64</v>
      </c>
      <c r="K28" s="12">
        <v>1.72</v>
      </c>
      <c r="L28" s="12">
        <v>1.68</v>
      </c>
      <c r="M28" s="12">
        <f t="shared" si="0"/>
        <v>1.7485714285714289</v>
      </c>
      <c r="N28" s="104">
        <f t="shared" si="1"/>
        <v>1.5874999999999999</v>
      </c>
    </row>
    <row r="29" spans="1:14" x14ac:dyDescent="0.2">
      <c r="A29" s="14" t="str">
        <f>+'DCP-10, p 1'!A29</f>
        <v>UIL Holdings</v>
      </c>
      <c r="B29" s="12">
        <v>1.26</v>
      </c>
      <c r="C29" s="12">
        <v>1.1299999999999999</v>
      </c>
      <c r="D29" s="12">
        <v>1.33</v>
      </c>
      <c r="E29" s="12">
        <v>1.35</v>
      </c>
      <c r="F29" s="12">
        <v>1.74</v>
      </c>
      <c r="G29" s="12">
        <v>1.89</v>
      </c>
      <c r="H29" s="12">
        <v>1.68</v>
      </c>
      <c r="I29" s="12">
        <v>1.27</v>
      </c>
      <c r="J29" s="12">
        <v>1.36</v>
      </c>
      <c r="K29" s="12">
        <v>1.5</v>
      </c>
      <c r="L29" s="12">
        <v>1.61</v>
      </c>
      <c r="M29" s="12">
        <f t="shared" si="0"/>
        <v>1.4828571428571429</v>
      </c>
      <c r="N29" s="104">
        <f t="shared" si="1"/>
        <v>1.4350000000000001</v>
      </c>
    </row>
    <row r="30" spans="1:14" x14ac:dyDescent="0.2">
      <c r="A30" s="14" t="str">
        <f>+'DCP-10, p 1'!A30</f>
        <v>Westar Energy</v>
      </c>
      <c r="B30" s="12">
        <v>0.67</v>
      </c>
      <c r="C30" s="12">
        <v>1.0900000000000001</v>
      </c>
      <c r="D30" s="12">
        <v>1.32</v>
      </c>
      <c r="E30" s="12">
        <v>1.42</v>
      </c>
      <c r="F30" s="12">
        <v>1.39</v>
      </c>
      <c r="G30" s="12">
        <v>1.4</v>
      </c>
      <c r="H30" s="12">
        <v>1.07</v>
      </c>
      <c r="I30" s="12">
        <v>0.91</v>
      </c>
      <c r="J30" s="12">
        <v>1.1100000000000001</v>
      </c>
      <c r="K30" s="12">
        <v>1.19</v>
      </c>
      <c r="L30" s="12">
        <v>1.33</v>
      </c>
      <c r="M30" s="12">
        <f t="shared" si="0"/>
        <v>1.1942857142857142</v>
      </c>
      <c r="N30" s="104">
        <f t="shared" si="1"/>
        <v>1.135</v>
      </c>
    </row>
    <row r="31" spans="1:14" x14ac:dyDescent="0.2">
      <c r="A31" s="36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36"/>
    </row>
    <row r="32" spans="1:14" x14ac:dyDescent="0.2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4" ht="15.75" x14ac:dyDescent="0.25">
      <c r="A33" s="14" t="str">
        <f>'DCP-10, p 1'!A33</f>
        <v>Average</v>
      </c>
      <c r="B33" s="12">
        <f>AVERAGE(B18:B30)</f>
        <v>1.3519999999999999</v>
      </c>
      <c r="C33" s="12">
        <f t="shared" ref="C33:L33" si="2">AVERAGE(C18:C30)</f>
        <v>1.27</v>
      </c>
      <c r="D33" s="12">
        <f t="shared" si="2"/>
        <v>1.6190909090909094</v>
      </c>
      <c r="E33" s="12">
        <f t="shared" si="2"/>
        <v>1.7325000000000006</v>
      </c>
      <c r="F33" s="12">
        <f t="shared" si="2"/>
        <v>1.6423076923076922</v>
      </c>
      <c r="G33" s="12">
        <f t="shared" si="2"/>
        <v>1.6084615384615384</v>
      </c>
      <c r="H33" s="12">
        <f t="shared" si="2"/>
        <v>1.3307692307692309</v>
      </c>
      <c r="I33" s="12">
        <f t="shared" si="2"/>
        <v>1.0307692307692307</v>
      </c>
      <c r="J33" s="12">
        <f t="shared" si="2"/>
        <v>1.2115384615384615</v>
      </c>
      <c r="K33" s="12">
        <f t="shared" si="2"/>
        <v>1.3038461538461539</v>
      </c>
      <c r="L33" s="12">
        <f t="shared" si="2"/>
        <v>1.3946153846153844</v>
      </c>
      <c r="M33" s="61">
        <f>AVERAGE(M18:M30)</f>
        <v>1.5305970695970694</v>
      </c>
      <c r="N33" s="61">
        <f>AVERAGE(N18:N30)</f>
        <v>1.2351923076923077</v>
      </c>
    </row>
    <row r="34" spans="1:14" x14ac:dyDescent="0.2">
      <c r="A34" s="36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36"/>
    </row>
    <row r="35" spans="1:14" x14ac:dyDescent="0.2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4" ht="15.75" x14ac:dyDescent="0.25">
      <c r="A36" s="14" t="str">
        <f>'DCP-10, p 1'!A36</f>
        <v>Median</v>
      </c>
      <c r="B36" s="104">
        <f>MEDIAN(B18:B30)</f>
        <v>1.3450000000000002</v>
      </c>
      <c r="C36" s="104">
        <f t="shared" ref="C36:L36" si="3">MEDIAN(C18:C30)</f>
        <v>1.125</v>
      </c>
      <c r="D36" s="104">
        <f t="shared" si="3"/>
        <v>1.34</v>
      </c>
      <c r="E36" s="104">
        <f t="shared" si="3"/>
        <v>1.71</v>
      </c>
      <c r="F36" s="104">
        <f t="shared" si="3"/>
        <v>1.6</v>
      </c>
      <c r="G36" s="104">
        <f t="shared" si="3"/>
        <v>1.62</v>
      </c>
      <c r="H36" s="104">
        <f t="shared" si="3"/>
        <v>1.24</v>
      </c>
      <c r="I36" s="104">
        <f t="shared" si="3"/>
        <v>1.05</v>
      </c>
      <c r="J36" s="104">
        <f t="shared" si="3"/>
        <v>1.2</v>
      </c>
      <c r="K36" s="104">
        <f t="shared" si="3"/>
        <v>1.23</v>
      </c>
      <c r="L36" s="104">
        <f t="shared" si="3"/>
        <v>1.36</v>
      </c>
      <c r="M36" s="61">
        <f>AVERAGE(B36:H36)</f>
        <v>1.4257142857142859</v>
      </c>
      <c r="N36" s="61">
        <f>AVERAGE(I36:L36)</f>
        <v>1.21</v>
      </c>
    </row>
    <row r="37" spans="1:14" ht="15.75" x14ac:dyDescent="0.25">
      <c r="A37" s="36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18"/>
      <c r="N37" s="36"/>
    </row>
    <row r="38" spans="1:14" ht="15.75" x14ac:dyDescent="0.25"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61"/>
    </row>
    <row r="39" spans="1:14" ht="15.75" x14ac:dyDescent="0.25">
      <c r="A39" s="25" t="str">
        <f>+'DCP-10, p 1'!A39</f>
        <v>Gorman Proxy Group</v>
      </c>
      <c r="B39" s="12"/>
      <c r="C39" s="12"/>
      <c r="D39" s="12"/>
      <c r="E39" s="12"/>
      <c r="F39" s="12"/>
      <c r="G39" s="12"/>
      <c r="H39" s="6"/>
      <c r="I39" s="6"/>
      <c r="J39" s="6"/>
      <c r="K39" s="6"/>
      <c r="L39" s="6"/>
      <c r="M39" s="12"/>
    </row>
    <row r="40" spans="1:14" x14ac:dyDescent="0.2">
      <c r="B40" s="12"/>
      <c r="C40" s="12"/>
      <c r="D40" s="12"/>
      <c r="E40" s="12"/>
      <c r="F40" s="12"/>
      <c r="G40" s="12"/>
      <c r="H40" s="6"/>
      <c r="I40" s="6"/>
      <c r="J40" s="6"/>
      <c r="K40" s="6"/>
      <c r="L40" s="6"/>
      <c r="M40" s="12"/>
    </row>
    <row r="41" spans="1:14" x14ac:dyDescent="0.2">
      <c r="A41" s="14" t="str">
        <f>+'DCP-10, p 1'!A41</f>
        <v>ALLETE</v>
      </c>
      <c r="B41" s="12"/>
      <c r="C41" s="12"/>
      <c r="D41" s="12">
        <f>+D18</f>
        <v>3.22</v>
      </c>
      <c r="E41" s="12">
        <f t="shared" ref="E41:L41" si="4">+E18</f>
        <v>2.12</v>
      </c>
      <c r="F41" s="12">
        <f t="shared" si="4"/>
        <v>2.19</v>
      </c>
      <c r="G41" s="12">
        <f t="shared" si="4"/>
        <v>1.95</v>
      </c>
      <c r="H41" s="12">
        <f t="shared" si="4"/>
        <v>1.56</v>
      </c>
      <c r="I41" s="12">
        <f t="shared" si="4"/>
        <v>1.1299999999999999</v>
      </c>
      <c r="J41" s="12">
        <f t="shared" si="4"/>
        <v>1.27</v>
      </c>
      <c r="K41" s="12">
        <f t="shared" si="4"/>
        <v>1.38</v>
      </c>
      <c r="L41" s="12">
        <f t="shared" si="4"/>
        <v>1.36</v>
      </c>
      <c r="M41" s="12">
        <f t="shared" ref="M41:M62" si="5">AVERAGE(B41:H41)</f>
        <v>2.2079999999999997</v>
      </c>
      <c r="N41" s="104">
        <f t="shared" ref="N41:N62" si="6">AVERAGE(I41:L41)</f>
        <v>1.2849999999999999</v>
      </c>
    </row>
    <row r="42" spans="1:14" x14ac:dyDescent="0.2">
      <c r="A42" s="14" t="str">
        <f>+'DCP-10, p 1'!A42</f>
        <v>Alliant Energy Corp</v>
      </c>
      <c r="B42" s="12">
        <v>1.1000000000000001</v>
      </c>
      <c r="C42" s="12">
        <v>0.97</v>
      </c>
      <c r="D42" s="12">
        <v>1.2</v>
      </c>
      <c r="E42" s="12">
        <v>1.31</v>
      </c>
      <c r="F42" s="12">
        <v>1.55</v>
      </c>
      <c r="G42" s="12">
        <v>1.73</v>
      </c>
      <c r="H42" s="12">
        <v>1.31</v>
      </c>
      <c r="I42" s="12">
        <v>1.02</v>
      </c>
      <c r="J42" s="12">
        <v>1.31</v>
      </c>
      <c r="K42" s="12">
        <v>1.47</v>
      </c>
      <c r="L42" s="12">
        <v>1.62</v>
      </c>
      <c r="M42" s="12">
        <f t="shared" si="5"/>
        <v>1.31</v>
      </c>
      <c r="N42" s="104">
        <f t="shared" si="6"/>
        <v>1.355</v>
      </c>
    </row>
    <row r="43" spans="1:14" x14ac:dyDescent="0.2">
      <c r="A43" s="14" t="str">
        <f>+'DCP-10, p 1'!A43</f>
        <v>American Electric Power Co.</v>
      </c>
      <c r="B43" s="12">
        <v>1.38</v>
      </c>
      <c r="C43" s="12">
        <v>1.24</v>
      </c>
      <c r="D43" s="12">
        <v>1.55</v>
      </c>
      <c r="E43" s="12">
        <v>1.65</v>
      </c>
      <c r="F43" s="12">
        <v>1.61</v>
      </c>
      <c r="G43" s="12">
        <v>1.9</v>
      </c>
      <c r="H43" s="12">
        <v>1.45</v>
      </c>
      <c r="I43" s="12">
        <v>1.1200000000000001</v>
      </c>
      <c r="J43" s="12">
        <v>1.18</v>
      </c>
      <c r="K43" s="12">
        <v>1.28</v>
      </c>
      <c r="L43" s="12">
        <v>1.34</v>
      </c>
      <c r="M43" s="12">
        <f t="shared" si="5"/>
        <v>1.5399999999999998</v>
      </c>
      <c r="N43" s="104">
        <f t="shared" si="6"/>
        <v>1.23</v>
      </c>
    </row>
    <row r="44" spans="1:14" x14ac:dyDescent="0.2">
      <c r="A44" s="14" t="str">
        <f>+'DCP-10, p 1'!A44</f>
        <v>Avista Corp</v>
      </c>
      <c r="B44" s="12">
        <f>+B19</f>
        <v>0.85</v>
      </c>
      <c r="C44" s="12">
        <f t="shared" ref="C44:L44" si="7">+C19</f>
        <v>0.94</v>
      </c>
      <c r="D44" s="12">
        <f t="shared" si="7"/>
        <v>1.1100000000000001</v>
      </c>
      <c r="E44" s="12">
        <f t="shared" si="7"/>
        <v>1.1499999999999999</v>
      </c>
      <c r="F44" s="12">
        <f t="shared" si="7"/>
        <v>1.35</v>
      </c>
      <c r="G44" s="12">
        <f t="shared" si="7"/>
        <v>1.27</v>
      </c>
      <c r="H44" s="12">
        <f t="shared" si="7"/>
        <v>1.1000000000000001</v>
      </c>
      <c r="I44" s="12">
        <f t="shared" si="7"/>
        <v>0.94</v>
      </c>
      <c r="J44" s="12">
        <f t="shared" si="7"/>
        <v>1.06</v>
      </c>
      <c r="K44" s="12">
        <f t="shared" si="7"/>
        <v>1.19</v>
      </c>
      <c r="L44" s="12">
        <f t="shared" si="7"/>
        <v>1.23</v>
      </c>
      <c r="M44" s="12">
        <f t="shared" si="5"/>
        <v>1.1099999999999999</v>
      </c>
      <c r="N44" s="104">
        <f t="shared" si="6"/>
        <v>1.105</v>
      </c>
    </row>
    <row r="45" spans="1:14" x14ac:dyDescent="0.2">
      <c r="A45" s="14" t="str">
        <f>+'DCP-10, p 1'!A45</f>
        <v>Cleco Corp</v>
      </c>
      <c r="B45" s="104">
        <f>+B21</f>
        <v>1.54</v>
      </c>
      <c r="C45" s="104">
        <f t="shared" ref="C45:L45" si="8">+C21</f>
        <v>1.34</v>
      </c>
      <c r="D45" s="104">
        <f t="shared" si="8"/>
        <v>1.77</v>
      </c>
      <c r="E45" s="104">
        <f t="shared" si="8"/>
        <v>1.77</v>
      </c>
      <c r="F45" s="104">
        <f t="shared" si="8"/>
        <v>1.62</v>
      </c>
      <c r="G45" s="104">
        <f t="shared" si="8"/>
        <v>1.62</v>
      </c>
      <c r="H45" s="104">
        <f t="shared" si="8"/>
        <v>1.32</v>
      </c>
      <c r="I45" s="104">
        <f t="shared" si="8"/>
        <v>1.29</v>
      </c>
      <c r="J45" s="104">
        <f t="shared" si="8"/>
        <v>1.39</v>
      </c>
      <c r="K45" s="104">
        <f t="shared" si="8"/>
        <v>1.51</v>
      </c>
      <c r="L45" s="104">
        <f t="shared" si="8"/>
        <v>1.68</v>
      </c>
      <c r="M45" s="12">
        <f t="shared" si="5"/>
        <v>1.5685714285714287</v>
      </c>
      <c r="N45" s="104">
        <f t="shared" si="6"/>
        <v>1.4674999999999998</v>
      </c>
    </row>
    <row r="46" spans="1:14" x14ac:dyDescent="0.2">
      <c r="A46" s="14" t="str">
        <f>+'DCP-10, p 1'!A46</f>
        <v>CMS Energy</v>
      </c>
      <c r="B46" s="12">
        <v>1.37</v>
      </c>
      <c r="C46" s="12">
        <v>0.8</v>
      </c>
      <c r="D46" s="12">
        <v>0.9</v>
      </c>
      <c r="E46" s="12">
        <v>1.25</v>
      </c>
      <c r="F46" s="12">
        <v>1.42</v>
      </c>
      <c r="G46" s="12">
        <v>1.77</v>
      </c>
      <c r="H46" s="12">
        <v>1.27</v>
      </c>
      <c r="I46" s="12">
        <v>1.17</v>
      </c>
      <c r="J46" s="12">
        <v>1.48</v>
      </c>
      <c r="K46" s="12">
        <v>1.7</v>
      </c>
      <c r="L46" s="12">
        <v>1.92</v>
      </c>
      <c r="M46" s="12">
        <f t="shared" si="5"/>
        <v>1.2542857142857142</v>
      </c>
      <c r="N46" s="104">
        <f t="shared" si="6"/>
        <v>1.5674999999999999</v>
      </c>
    </row>
    <row r="47" spans="1:14" x14ac:dyDescent="0.2">
      <c r="A47" s="14" t="str">
        <f>+'DCP-10, p 1'!A47</f>
        <v>Consolidated Edison</v>
      </c>
      <c r="B47" s="12">
        <v>1.44</v>
      </c>
      <c r="C47" s="12">
        <v>1.46</v>
      </c>
      <c r="D47" s="12">
        <v>1.43</v>
      </c>
      <c r="E47" s="12">
        <v>1.54</v>
      </c>
      <c r="F47" s="12">
        <v>1.49</v>
      </c>
      <c r="G47" s="12">
        <v>1.51</v>
      </c>
      <c r="H47" s="12">
        <v>1.23</v>
      </c>
      <c r="I47" s="12">
        <v>1.1000000000000001</v>
      </c>
      <c r="J47" s="12">
        <v>1.24</v>
      </c>
      <c r="K47" s="12">
        <v>1.45</v>
      </c>
      <c r="L47" s="12">
        <v>1.5</v>
      </c>
      <c r="M47" s="12">
        <f t="shared" si="5"/>
        <v>1.4428571428571431</v>
      </c>
      <c r="N47" s="104">
        <f t="shared" si="6"/>
        <v>1.3225</v>
      </c>
    </row>
    <row r="48" spans="1:14" x14ac:dyDescent="0.2">
      <c r="A48" s="14" t="str">
        <f>+'DCP-10, p 1'!A48</f>
        <v>DTE Energy</v>
      </c>
      <c r="B48" s="12">
        <v>1.45</v>
      </c>
      <c r="C48" s="12">
        <v>1.42</v>
      </c>
      <c r="D48" s="12">
        <v>1.32</v>
      </c>
      <c r="E48" s="12">
        <v>1.4</v>
      </c>
      <c r="F48" s="12">
        <v>1.34</v>
      </c>
      <c r="G48" s="12">
        <v>1.43</v>
      </c>
      <c r="H48" s="12">
        <v>1.01</v>
      </c>
      <c r="I48" s="12">
        <v>0.91</v>
      </c>
      <c r="J48" s="12">
        <v>1.1599999999999999</v>
      </c>
      <c r="K48" s="12">
        <v>1.21</v>
      </c>
      <c r="L48" s="12">
        <v>1.37</v>
      </c>
      <c r="M48" s="12">
        <f t="shared" si="5"/>
        <v>1.3385714285714285</v>
      </c>
      <c r="N48" s="104">
        <f t="shared" si="6"/>
        <v>1.1625000000000001</v>
      </c>
    </row>
    <row r="49" spans="1:14" x14ac:dyDescent="0.2">
      <c r="A49" s="14" t="str">
        <f>+'DCP-10, p 1'!A49</f>
        <v>Edison International</v>
      </c>
      <c r="B49" s="12">
        <v>1.17</v>
      </c>
      <c r="C49" s="12">
        <v>1.08</v>
      </c>
      <c r="D49" s="12">
        <v>1.53</v>
      </c>
      <c r="E49" s="12">
        <v>2.0499999999999998</v>
      </c>
      <c r="F49" s="12">
        <v>1.94</v>
      </c>
      <c r="G49" s="12">
        <v>2.08</v>
      </c>
      <c r="H49" s="12">
        <v>1.49</v>
      </c>
      <c r="I49" s="12">
        <v>1.01</v>
      </c>
      <c r="J49" s="12">
        <v>1.1100000000000001</v>
      </c>
      <c r="K49" s="12">
        <v>1.17</v>
      </c>
      <c r="L49" s="12">
        <v>1.46</v>
      </c>
      <c r="M49" s="12">
        <f t="shared" si="5"/>
        <v>1.6199999999999999</v>
      </c>
      <c r="N49" s="104">
        <f t="shared" si="6"/>
        <v>1.1875</v>
      </c>
    </row>
    <row r="50" spans="1:14" x14ac:dyDescent="0.2">
      <c r="A50" s="14" t="str">
        <f>+'DCP-10, p 1'!A50</f>
        <v>Great Plains Energy, Inc.</v>
      </c>
      <c r="B50" s="12">
        <v>1.63</v>
      </c>
      <c r="C50" s="12">
        <v>1.98</v>
      </c>
      <c r="D50" s="12">
        <v>2.1800000000000002</v>
      </c>
      <c r="E50" s="12">
        <v>1.89</v>
      </c>
      <c r="F50" s="12">
        <v>1.81</v>
      </c>
      <c r="G50" s="12">
        <v>1.73</v>
      </c>
      <c r="H50" s="12">
        <v>1.1299999999999999</v>
      </c>
      <c r="I50" s="12">
        <v>0.73</v>
      </c>
      <c r="J50" s="12">
        <v>0.87</v>
      </c>
      <c r="K50" s="12">
        <v>0.89</v>
      </c>
      <c r="L50" s="12">
        <v>0.97</v>
      </c>
      <c r="M50" s="12">
        <f t="shared" si="5"/>
        <v>1.7642857142857145</v>
      </c>
      <c r="N50" s="104">
        <f t="shared" si="6"/>
        <v>0.86499999999999999</v>
      </c>
    </row>
    <row r="51" spans="1:14" x14ac:dyDescent="0.2">
      <c r="A51" s="14" t="str">
        <f>+'DCP-10, p 1'!A51</f>
        <v>IDACORP, Inc.</v>
      </c>
      <c r="B51" s="104">
        <f>+B23</f>
        <v>1.34</v>
      </c>
      <c r="C51" s="104">
        <f t="shared" ref="C51:L51" si="9">+C23</f>
        <v>1.1200000000000001</v>
      </c>
      <c r="D51" s="104">
        <f t="shared" si="9"/>
        <v>1.25</v>
      </c>
      <c r="E51" s="104">
        <f t="shared" si="9"/>
        <v>1.22</v>
      </c>
      <c r="F51" s="104">
        <f t="shared" si="9"/>
        <v>1.39</v>
      </c>
      <c r="G51" s="104">
        <f t="shared" si="9"/>
        <v>1.32</v>
      </c>
      <c r="H51" s="104">
        <f t="shared" si="9"/>
        <v>1.04</v>
      </c>
      <c r="I51" s="104">
        <f t="shared" si="9"/>
        <v>0.94</v>
      </c>
      <c r="J51" s="104">
        <f t="shared" si="9"/>
        <v>1.1299999999999999</v>
      </c>
      <c r="K51" s="104">
        <f t="shared" si="9"/>
        <v>1.19</v>
      </c>
      <c r="L51" s="104">
        <f t="shared" si="9"/>
        <v>1.23</v>
      </c>
      <c r="M51" s="12">
        <f t="shared" si="5"/>
        <v>1.24</v>
      </c>
      <c r="N51" s="104">
        <f t="shared" si="6"/>
        <v>1.1225000000000001</v>
      </c>
    </row>
    <row r="52" spans="1:14" x14ac:dyDescent="0.2">
      <c r="A52" s="14" t="str">
        <f>+'DCP-10, p 1'!A52</f>
        <v>Integrys Energy Group</v>
      </c>
      <c r="B52" s="104">
        <v>1.54</v>
      </c>
      <c r="C52" s="104">
        <v>1.62</v>
      </c>
      <c r="D52" s="104">
        <v>1.66</v>
      </c>
      <c r="E52" s="104">
        <v>1.74</v>
      </c>
      <c r="F52" s="104">
        <v>1.55</v>
      </c>
      <c r="G52" s="104">
        <v>1.39</v>
      </c>
      <c r="H52" s="104">
        <v>1.0900000000000001</v>
      </c>
      <c r="I52" s="104">
        <v>0.82</v>
      </c>
      <c r="J52" s="104">
        <v>1.26</v>
      </c>
      <c r="K52" s="104">
        <v>1.29</v>
      </c>
      <c r="L52" s="104">
        <v>1.47</v>
      </c>
      <c r="M52" s="12">
        <f t="shared" si="5"/>
        <v>1.5128571428571431</v>
      </c>
      <c r="N52" s="104">
        <f t="shared" si="6"/>
        <v>1.21</v>
      </c>
    </row>
    <row r="53" spans="1:14" x14ac:dyDescent="0.2">
      <c r="A53" s="14" t="str">
        <f>+'DCP-10, p 1'!A53</f>
        <v>Northeast Utilities</v>
      </c>
      <c r="B53" s="12">
        <v>0.99</v>
      </c>
      <c r="C53" s="12">
        <v>0.95</v>
      </c>
      <c r="D53" s="12">
        <v>1.06</v>
      </c>
      <c r="E53" s="12">
        <v>1.08</v>
      </c>
      <c r="F53" s="12">
        <v>1.31</v>
      </c>
      <c r="G53" s="12">
        <v>1.63</v>
      </c>
      <c r="H53" s="12">
        <v>1.28</v>
      </c>
      <c r="I53" s="12">
        <v>1.1399999999999999</v>
      </c>
      <c r="J53" s="12">
        <v>1.36</v>
      </c>
      <c r="K53" s="12">
        <v>1.5</v>
      </c>
      <c r="L53" s="12">
        <v>1.43</v>
      </c>
      <c r="M53" s="12">
        <f t="shared" si="5"/>
        <v>1.1857142857142857</v>
      </c>
      <c r="N53" s="104">
        <f t="shared" si="6"/>
        <v>1.3574999999999999</v>
      </c>
    </row>
    <row r="54" spans="1:14" x14ac:dyDescent="0.2">
      <c r="A54" s="14" t="str">
        <f>+'DCP-10, p 1'!A54</f>
        <v>NorthWestern Corp</v>
      </c>
      <c r="B54" s="104"/>
      <c r="C54" s="104"/>
      <c r="D54" s="104"/>
      <c r="E54" s="104">
        <f t="shared" ref="E54:L54" si="10">+E24</f>
        <v>2.82</v>
      </c>
      <c r="F54" s="104">
        <f t="shared" si="10"/>
        <v>1.6</v>
      </c>
      <c r="G54" s="104">
        <f t="shared" si="10"/>
        <v>1.47</v>
      </c>
      <c r="H54" s="104">
        <f t="shared" si="10"/>
        <v>1.0900000000000001</v>
      </c>
      <c r="I54" s="104">
        <f t="shared" si="10"/>
        <v>1.05</v>
      </c>
      <c r="J54" s="104">
        <f t="shared" si="10"/>
        <v>1.22</v>
      </c>
      <c r="K54" s="104">
        <f t="shared" si="10"/>
        <v>1.38</v>
      </c>
      <c r="L54" s="104">
        <f t="shared" si="10"/>
        <v>1.46</v>
      </c>
      <c r="M54" s="12">
        <f t="shared" si="5"/>
        <v>1.7449999999999999</v>
      </c>
      <c r="N54" s="104">
        <f t="shared" si="6"/>
        <v>1.2774999999999999</v>
      </c>
    </row>
    <row r="55" spans="1:14" x14ac:dyDescent="0.2">
      <c r="A55" s="14" t="str">
        <f>+'DCP-10, p 1'!A55</f>
        <v>PG&amp;E Corp</v>
      </c>
      <c r="B55" s="104">
        <v>1.49</v>
      </c>
      <c r="C55" s="104">
        <v>2.0299999999999998</v>
      </c>
      <c r="D55" s="104">
        <v>1.96</v>
      </c>
      <c r="E55" s="104">
        <v>1.79</v>
      </c>
      <c r="F55" s="104">
        <v>2.0099999999999998</v>
      </c>
      <c r="G55" s="104">
        <v>2.0299999999999998</v>
      </c>
      <c r="H55" s="104">
        <v>1.44</v>
      </c>
      <c r="I55" s="104">
        <v>1.49</v>
      </c>
      <c r="J55" s="104">
        <v>1.48</v>
      </c>
      <c r="K55" s="104">
        <v>1.46</v>
      </c>
      <c r="L55" s="104">
        <v>1.45</v>
      </c>
      <c r="M55" s="12">
        <f t="shared" si="5"/>
        <v>1.8214285714285712</v>
      </c>
      <c r="N55" s="104">
        <f t="shared" si="6"/>
        <v>1.47</v>
      </c>
    </row>
    <row r="56" spans="1:14" x14ac:dyDescent="0.2">
      <c r="A56" s="14" t="str">
        <f>+'DCP-10, p 1'!A56</f>
        <v>Pinnacle West Capital Corp</v>
      </c>
      <c r="B56" s="12">
        <v>1.1599999999999999</v>
      </c>
      <c r="C56" s="12">
        <v>1.1399999999999999</v>
      </c>
      <c r="D56" s="12">
        <v>1.3</v>
      </c>
      <c r="E56" s="12">
        <v>1.3</v>
      </c>
      <c r="F56" s="12">
        <v>1.29</v>
      </c>
      <c r="G56" s="12">
        <v>1.27</v>
      </c>
      <c r="H56" s="12">
        <v>1</v>
      </c>
      <c r="I56" s="12">
        <v>0.9</v>
      </c>
      <c r="J56" s="12">
        <v>1.1299999999999999</v>
      </c>
      <c r="K56" s="12">
        <v>1.25</v>
      </c>
      <c r="L56" s="12">
        <v>1.41</v>
      </c>
      <c r="M56" s="12">
        <f t="shared" si="5"/>
        <v>1.2085714285714284</v>
      </c>
      <c r="N56" s="104">
        <f t="shared" si="6"/>
        <v>1.1724999999999999</v>
      </c>
    </row>
    <row r="57" spans="1:14" x14ac:dyDescent="0.2">
      <c r="A57" s="14" t="str">
        <f>+'DCP-10, p 1'!A57</f>
        <v>Portland General Electric</v>
      </c>
      <c r="B57" s="104"/>
      <c r="C57" s="104"/>
      <c r="D57" s="104"/>
      <c r="E57" s="104"/>
      <c r="F57" s="104">
        <f>+F27</f>
        <v>1.53</v>
      </c>
      <c r="G57" s="104">
        <f t="shared" ref="G57:L57" si="11">+G27</f>
        <v>1.4</v>
      </c>
      <c r="H57" s="104">
        <f t="shared" si="11"/>
        <v>1.01</v>
      </c>
      <c r="I57" s="104">
        <f t="shared" si="11"/>
        <v>0.83</v>
      </c>
      <c r="J57" s="104">
        <f t="shared" si="11"/>
        <v>0.97</v>
      </c>
      <c r="K57" s="104">
        <f t="shared" si="11"/>
        <v>1.0900000000000001</v>
      </c>
      <c r="L57" s="104">
        <f t="shared" si="11"/>
        <v>1.17</v>
      </c>
      <c r="M57" s="12">
        <f t="shared" si="5"/>
        <v>1.3133333333333332</v>
      </c>
      <c r="N57" s="104">
        <f t="shared" si="6"/>
        <v>1.0149999999999999</v>
      </c>
    </row>
    <row r="58" spans="1:14" x14ac:dyDescent="0.2">
      <c r="A58" s="14" t="str">
        <f>+'DCP-10, p 1'!A58</f>
        <v>TECO Energy</v>
      </c>
      <c r="B58" s="104">
        <f>+B28</f>
        <v>1.35</v>
      </c>
      <c r="C58" s="104">
        <f t="shared" ref="C58:L58" si="12">+C28</f>
        <v>1.1100000000000001</v>
      </c>
      <c r="D58" s="104">
        <f t="shared" si="12"/>
        <v>1.74</v>
      </c>
      <c r="E58" s="104">
        <f t="shared" si="12"/>
        <v>2.4300000000000002</v>
      </c>
      <c r="F58" s="104">
        <f t="shared" si="12"/>
        <v>2.02</v>
      </c>
      <c r="G58" s="104">
        <f t="shared" si="12"/>
        <v>1.88</v>
      </c>
      <c r="H58" s="104">
        <f t="shared" si="12"/>
        <v>1.71</v>
      </c>
      <c r="I58" s="104">
        <f t="shared" si="12"/>
        <v>1.31</v>
      </c>
      <c r="J58" s="104">
        <f t="shared" si="12"/>
        <v>1.64</v>
      </c>
      <c r="K58" s="104">
        <f t="shared" si="12"/>
        <v>1.72</v>
      </c>
      <c r="L58" s="104">
        <f t="shared" si="12"/>
        <v>1.68</v>
      </c>
      <c r="M58" s="12">
        <f t="shared" si="5"/>
        <v>1.7485714285714289</v>
      </c>
      <c r="N58" s="104">
        <f t="shared" si="6"/>
        <v>1.5874999999999999</v>
      </c>
    </row>
    <row r="59" spans="1:14" x14ac:dyDescent="0.2">
      <c r="A59" s="14" t="str">
        <f>+'DCP-10, p 1'!A59</f>
        <v>UIL Holdings</v>
      </c>
      <c r="B59" s="104">
        <f>+B29</f>
        <v>1.26</v>
      </c>
      <c r="C59" s="104">
        <f t="shared" ref="C59:L59" si="13">+C29</f>
        <v>1.1299999999999999</v>
      </c>
      <c r="D59" s="104">
        <f t="shared" si="13"/>
        <v>1.33</v>
      </c>
      <c r="E59" s="104">
        <f t="shared" si="13"/>
        <v>1.35</v>
      </c>
      <c r="F59" s="104">
        <f t="shared" si="13"/>
        <v>1.74</v>
      </c>
      <c r="G59" s="104">
        <f t="shared" si="13"/>
        <v>1.89</v>
      </c>
      <c r="H59" s="104">
        <f t="shared" si="13"/>
        <v>1.68</v>
      </c>
      <c r="I59" s="104">
        <f t="shared" si="13"/>
        <v>1.27</v>
      </c>
      <c r="J59" s="104">
        <f t="shared" si="13"/>
        <v>1.36</v>
      </c>
      <c r="K59" s="104">
        <f t="shared" si="13"/>
        <v>1.5</v>
      </c>
      <c r="L59" s="104">
        <f t="shared" si="13"/>
        <v>1.61</v>
      </c>
      <c r="M59" s="12">
        <f t="shared" si="5"/>
        <v>1.4828571428571429</v>
      </c>
      <c r="N59" s="104">
        <f t="shared" si="6"/>
        <v>1.4350000000000001</v>
      </c>
    </row>
    <row r="60" spans="1:14" x14ac:dyDescent="0.2">
      <c r="A60" s="14" t="str">
        <f>+'DCP-10, p 1'!A60</f>
        <v>Westar Energy</v>
      </c>
      <c r="B60" s="12">
        <f>+B30</f>
        <v>0.67</v>
      </c>
      <c r="C60" s="12">
        <f t="shared" ref="C60:L60" si="14">+C30</f>
        <v>1.0900000000000001</v>
      </c>
      <c r="D60" s="12">
        <f t="shared" si="14"/>
        <v>1.32</v>
      </c>
      <c r="E60" s="12">
        <f t="shared" si="14"/>
        <v>1.42</v>
      </c>
      <c r="F60" s="12">
        <f t="shared" si="14"/>
        <v>1.39</v>
      </c>
      <c r="G60" s="12">
        <f t="shared" si="14"/>
        <v>1.4</v>
      </c>
      <c r="H60" s="12">
        <f t="shared" si="14"/>
        <v>1.07</v>
      </c>
      <c r="I60" s="12">
        <f t="shared" si="14"/>
        <v>0.91</v>
      </c>
      <c r="J60" s="12">
        <f t="shared" si="14"/>
        <v>1.1100000000000001</v>
      </c>
      <c r="K60" s="12">
        <f t="shared" si="14"/>
        <v>1.19</v>
      </c>
      <c r="L60" s="12">
        <f t="shared" si="14"/>
        <v>1.33</v>
      </c>
      <c r="M60" s="12">
        <f t="shared" si="5"/>
        <v>1.1942857142857142</v>
      </c>
      <c r="N60" s="104">
        <f t="shared" si="6"/>
        <v>1.135</v>
      </c>
    </row>
    <row r="61" spans="1:14" x14ac:dyDescent="0.2">
      <c r="A61" s="14" t="str">
        <f>+'DCP-10, p 1'!A61</f>
        <v>Wisconsin Energy Corp</v>
      </c>
      <c r="B61" s="12">
        <v>1.29</v>
      </c>
      <c r="C61" s="12">
        <v>1.47</v>
      </c>
      <c r="D61" s="12">
        <v>1.56</v>
      </c>
      <c r="E61" s="12">
        <v>1.68</v>
      </c>
      <c r="F61" s="12">
        <v>1.82</v>
      </c>
      <c r="G61" s="12">
        <v>1.79</v>
      </c>
      <c r="H61" s="12">
        <v>1.53</v>
      </c>
      <c r="I61" s="12">
        <v>1.47</v>
      </c>
      <c r="J61" s="12">
        <v>1.71</v>
      </c>
      <c r="K61" s="12">
        <v>1.86</v>
      </c>
      <c r="L61" s="12">
        <v>2.13</v>
      </c>
      <c r="M61" s="12">
        <f t="shared" si="5"/>
        <v>1.5914285714285712</v>
      </c>
      <c r="N61" s="104">
        <f t="shared" si="6"/>
        <v>1.7925</v>
      </c>
    </row>
    <row r="62" spans="1:14" x14ac:dyDescent="0.2">
      <c r="A62" s="14" t="str">
        <f>+'DCP-10, p 1'!A62</f>
        <v>Xcel Energy Inc.</v>
      </c>
      <c r="B62" s="12">
        <v>1.1299999999999999</v>
      </c>
      <c r="C62" s="12">
        <v>1.1299999999999999</v>
      </c>
      <c r="D62" s="12">
        <v>1.32</v>
      </c>
      <c r="E62" s="12">
        <v>1.39</v>
      </c>
      <c r="F62" s="12">
        <v>1.5</v>
      </c>
      <c r="G62" s="12">
        <v>1.54</v>
      </c>
      <c r="H62" s="12">
        <v>1.27</v>
      </c>
      <c r="I62" s="12">
        <v>1.21</v>
      </c>
      <c r="J62" s="12">
        <v>1.35</v>
      </c>
      <c r="K62" s="12">
        <v>1.43</v>
      </c>
      <c r="L62" s="12">
        <v>1.56</v>
      </c>
      <c r="M62" s="12">
        <f t="shared" si="5"/>
        <v>1.3257142857142856</v>
      </c>
      <c r="N62" s="104">
        <f t="shared" si="6"/>
        <v>1.3875000000000002</v>
      </c>
    </row>
    <row r="63" spans="1:14" x14ac:dyDescent="0.2">
      <c r="A63" s="36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164"/>
    </row>
    <row r="64" spans="1:14" x14ac:dyDescent="0.2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1:14" ht="15.75" x14ac:dyDescent="0.25">
      <c r="A65" s="14" t="str">
        <f>'DCP-10, p 1'!A65</f>
        <v>Average</v>
      </c>
      <c r="B65" s="12">
        <f>AVERAGE(B41:B62)</f>
        <v>1.2710526315789474</v>
      </c>
      <c r="C65" s="12">
        <f t="shared" ref="C65:L65" si="15">AVERAGE(C41:C62)</f>
        <v>1.2642105263157895</v>
      </c>
      <c r="D65" s="12">
        <f t="shared" si="15"/>
        <v>1.5354999999999999</v>
      </c>
      <c r="E65" s="12">
        <f t="shared" si="15"/>
        <v>1.6357142857142855</v>
      </c>
      <c r="F65" s="12">
        <f t="shared" si="15"/>
        <v>1.6122727272727273</v>
      </c>
      <c r="G65" s="12">
        <f t="shared" si="15"/>
        <v>1.636363636363636</v>
      </c>
      <c r="H65" s="12">
        <f t="shared" si="15"/>
        <v>1.2763636363636366</v>
      </c>
      <c r="I65" s="12">
        <f t="shared" si="15"/>
        <v>1.0799999999999998</v>
      </c>
      <c r="J65" s="12">
        <f t="shared" si="15"/>
        <v>1.2631818181818182</v>
      </c>
      <c r="K65" s="12">
        <f t="shared" si="15"/>
        <v>1.3686363636363634</v>
      </c>
      <c r="L65" s="12">
        <f t="shared" si="15"/>
        <v>1.4718181818181817</v>
      </c>
      <c r="M65" s="174">
        <f>AVERAGE(M41:M62)</f>
        <v>1.4784696969696969</v>
      </c>
      <c r="N65" s="174">
        <f>AVERAGE(N41:N62)</f>
        <v>1.2959090909090907</v>
      </c>
    </row>
    <row r="66" spans="1:14" x14ac:dyDescent="0.2">
      <c r="A66" s="36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57"/>
      <c r="N66" s="36"/>
    </row>
    <row r="67" spans="1:14" x14ac:dyDescent="0.2"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2"/>
    </row>
    <row r="68" spans="1:14" ht="15.75" x14ac:dyDescent="0.25">
      <c r="A68" s="14" t="str">
        <f>'DCP-10, p 1'!A68</f>
        <v>Median</v>
      </c>
      <c r="B68" s="104">
        <f>MEDIAN(B41:B62)</f>
        <v>1.34</v>
      </c>
      <c r="C68" s="104">
        <f t="shared" ref="C68:L68" si="16">MEDIAN(C41:C62)</f>
        <v>1.1299999999999999</v>
      </c>
      <c r="D68" s="104">
        <f t="shared" si="16"/>
        <v>1.38</v>
      </c>
      <c r="E68" s="104">
        <f t="shared" si="16"/>
        <v>1.54</v>
      </c>
      <c r="F68" s="104">
        <f t="shared" si="16"/>
        <v>1.55</v>
      </c>
      <c r="G68" s="104">
        <f t="shared" si="16"/>
        <v>1.625</v>
      </c>
      <c r="H68" s="104">
        <f t="shared" si="16"/>
        <v>1.27</v>
      </c>
      <c r="I68" s="104">
        <f t="shared" si="16"/>
        <v>1.0750000000000002</v>
      </c>
      <c r="J68" s="104">
        <f t="shared" si="16"/>
        <v>1.25</v>
      </c>
      <c r="K68" s="104">
        <f t="shared" si="16"/>
        <v>1.38</v>
      </c>
      <c r="L68" s="104">
        <f t="shared" si="16"/>
        <v>1.4550000000000001</v>
      </c>
      <c r="M68" s="174">
        <f>AVERAGE(B68:H68)</f>
        <v>1.4049999999999998</v>
      </c>
      <c r="N68" s="174">
        <f>AVERAGE(I68:L68)</f>
        <v>1.29</v>
      </c>
    </row>
    <row r="69" spans="1:14" ht="15.75" thickBot="1" x14ac:dyDescent="0.25">
      <c r="A69" s="3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38"/>
    </row>
    <row r="70" spans="1:14" ht="15.75" thickTop="1" x14ac:dyDescent="0.2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1:14" ht="15.75" x14ac:dyDescent="0.25">
      <c r="A71" s="1" t="str">
        <f>+'DCP-10, p 1'!A71</f>
        <v>Morin Proxy Group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1:14" x14ac:dyDescent="0.2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1:14" x14ac:dyDescent="0.2">
      <c r="A73" s="14" t="str">
        <f>+'DCP-10, p 1'!A73</f>
        <v>Alliant Energy Corp</v>
      </c>
      <c r="B73" s="12">
        <f>+B42</f>
        <v>1.1000000000000001</v>
      </c>
      <c r="C73" s="12">
        <f t="shared" ref="C73:L73" si="17">+C42</f>
        <v>0.97</v>
      </c>
      <c r="D73" s="12">
        <f t="shared" si="17"/>
        <v>1.2</v>
      </c>
      <c r="E73" s="12">
        <f t="shared" si="17"/>
        <v>1.31</v>
      </c>
      <c r="F73" s="12">
        <f t="shared" si="17"/>
        <v>1.55</v>
      </c>
      <c r="G73" s="12">
        <f t="shared" si="17"/>
        <v>1.73</v>
      </c>
      <c r="H73" s="12">
        <f t="shared" si="17"/>
        <v>1.31</v>
      </c>
      <c r="I73" s="12">
        <f t="shared" si="17"/>
        <v>1.02</v>
      </c>
      <c r="J73" s="12">
        <f t="shared" si="17"/>
        <v>1.31</v>
      </c>
      <c r="K73" s="12">
        <f t="shared" si="17"/>
        <v>1.47</v>
      </c>
      <c r="L73" s="12">
        <f t="shared" si="17"/>
        <v>1.62</v>
      </c>
      <c r="M73" s="12">
        <f t="shared" ref="M73:M97" si="18">AVERAGE(B73:H73)</f>
        <v>1.31</v>
      </c>
      <c r="N73" s="104">
        <f t="shared" ref="N73:N97" si="19">AVERAGE(I73:L73)</f>
        <v>1.355</v>
      </c>
    </row>
    <row r="74" spans="1:14" x14ac:dyDescent="0.2">
      <c r="A74" s="14" t="str">
        <f>+'DCP-10, p 1'!A74</f>
        <v>Avista Corp</v>
      </c>
      <c r="B74" s="12">
        <f>+B44</f>
        <v>0.85</v>
      </c>
      <c r="C74" s="12">
        <f t="shared" ref="C74:L74" si="20">+C44</f>
        <v>0.94</v>
      </c>
      <c r="D74" s="12">
        <f t="shared" si="20"/>
        <v>1.1100000000000001</v>
      </c>
      <c r="E74" s="12">
        <f t="shared" si="20"/>
        <v>1.1499999999999999</v>
      </c>
      <c r="F74" s="12">
        <f t="shared" si="20"/>
        <v>1.35</v>
      </c>
      <c r="G74" s="12">
        <f t="shared" si="20"/>
        <v>1.27</v>
      </c>
      <c r="H74" s="12">
        <f t="shared" si="20"/>
        <v>1.1000000000000001</v>
      </c>
      <c r="I74" s="12">
        <f t="shared" si="20"/>
        <v>0.94</v>
      </c>
      <c r="J74" s="12">
        <f t="shared" si="20"/>
        <v>1.06</v>
      </c>
      <c r="K74" s="12">
        <f t="shared" si="20"/>
        <v>1.19</v>
      </c>
      <c r="L74" s="12">
        <f t="shared" si="20"/>
        <v>1.23</v>
      </c>
      <c r="M74" s="12">
        <f t="shared" si="18"/>
        <v>1.1099999999999999</v>
      </c>
      <c r="N74" s="104">
        <f t="shared" si="19"/>
        <v>1.105</v>
      </c>
    </row>
    <row r="75" spans="1:14" x14ac:dyDescent="0.2">
      <c r="A75" s="14" t="str">
        <f>+'DCP-10, p 1'!A75</f>
        <v>Black Hills Corp.</v>
      </c>
      <c r="B75" s="12">
        <f>+B20</f>
        <v>1.43</v>
      </c>
      <c r="C75" s="12">
        <f t="shared" ref="C75:L75" si="21">+C20</f>
        <v>1.34</v>
      </c>
      <c r="D75" s="12">
        <f t="shared" si="21"/>
        <v>1.34</v>
      </c>
      <c r="E75" s="12">
        <f t="shared" si="21"/>
        <v>1.65</v>
      </c>
      <c r="F75" s="12">
        <f t="shared" si="21"/>
        <v>1.53</v>
      </c>
      <c r="G75" s="12">
        <f t="shared" si="21"/>
        <v>1.64</v>
      </c>
      <c r="H75" s="12">
        <f t="shared" si="21"/>
        <v>1.24</v>
      </c>
      <c r="I75" s="12">
        <f t="shared" si="21"/>
        <v>0.77</v>
      </c>
      <c r="J75" s="12">
        <f t="shared" si="21"/>
        <v>1.08</v>
      </c>
      <c r="K75" s="12">
        <f t="shared" si="21"/>
        <v>1.0900000000000001</v>
      </c>
      <c r="L75" s="12">
        <f t="shared" si="21"/>
        <v>1.21</v>
      </c>
      <c r="M75" s="12">
        <f t="shared" si="18"/>
        <v>1.4528571428571428</v>
      </c>
      <c r="N75" s="104">
        <f t="shared" si="19"/>
        <v>1.0375000000000001</v>
      </c>
    </row>
    <row r="76" spans="1:14" x14ac:dyDescent="0.2">
      <c r="A76" s="14" t="str">
        <f>+'DCP-10, p 1'!A76</f>
        <v>CenterPoint Energy</v>
      </c>
      <c r="B76" s="12">
        <v>1.1599999999999999</v>
      </c>
      <c r="C76" s="12">
        <v>1.42</v>
      </c>
      <c r="D76" s="12">
        <v>2.36</v>
      </c>
      <c r="E76" s="12">
        <v>3.29</v>
      </c>
      <c r="F76" s="12">
        <v>3.12</v>
      </c>
      <c r="G76" s="12">
        <v>3.3</v>
      </c>
      <c r="H76" s="12">
        <v>2.2400000000000002</v>
      </c>
      <c r="I76" s="12">
        <v>1.87</v>
      </c>
      <c r="J76" s="12">
        <v>1.58</v>
      </c>
      <c r="K76" s="12">
        <v>2.1</v>
      </c>
      <c r="L76" s="12">
        <v>2</v>
      </c>
      <c r="M76" s="12">
        <f t="shared" si="18"/>
        <v>2.4128571428571428</v>
      </c>
      <c r="N76" s="104">
        <f t="shared" si="19"/>
        <v>1.8875000000000002</v>
      </c>
    </row>
    <row r="77" spans="1:14" x14ac:dyDescent="0.2">
      <c r="A77" s="14" t="str">
        <f>+'DCP-10, p 1'!A77</f>
        <v>CMS Energy</v>
      </c>
      <c r="B77" s="12">
        <f>+B46</f>
        <v>1.37</v>
      </c>
      <c r="C77" s="12">
        <f t="shared" ref="C77:L77" si="22">+C46</f>
        <v>0.8</v>
      </c>
      <c r="D77" s="12">
        <f t="shared" si="22"/>
        <v>0.9</v>
      </c>
      <c r="E77" s="12">
        <f t="shared" si="22"/>
        <v>1.25</v>
      </c>
      <c r="F77" s="12">
        <f t="shared" si="22"/>
        <v>1.42</v>
      </c>
      <c r="G77" s="12">
        <f t="shared" si="22"/>
        <v>1.77</v>
      </c>
      <c r="H77" s="12">
        <f t="shared" si="22"/>
        <v>1.27</v>
      </c>
      <c r="I77" s="12">
        <f t="shared" si="22"/>
        <v>1.17</v>
      </c>
      <c r="J77" s="12">
        <f t="shared" si="22"/>
        <v>1.48</v>
      </c>
      <c r="K77" s="12">
        <f t="shared" si="22"/>
        <v>1.7</v>
      </c>
      <c r="L77" s="12">
        <f t="shared" si="22"/>
        <v>1.92</v>
      </c>
      <c r="M77" s="12">
        <f t="shared" si="18"/>
        <v>1.2542857142857142</v>
      </c>
      <c r="N77" s="104">
        <f t="shared" si="19"/>
        <v>1.5674999999999999</v>
      </c>
    </row>
    <row r="78" spans="1:14" x14ac:dyDescent="0.2">
      <c r="A78" s="14" t="str">
        <f>+'DCP-10, p 1'!A78</f>
        <v>Consolidated Edison</v>
      </c>
      <c r="B78" s="12">
        <f>+B47</f>
        <v>1.44</v>
      </c>
      <c r="C78" s="12">
        <f t="shared" ref="C78:L78" si="23">+C47</f>
        <v>1.46</v>
      </c>
      <c r="D78" s="12">
        <f t="shared" si="23"/>
        <v>1.43</v>
      </c>
      <c r="E78" s="12">
        <f t="shared" si="23"/>
        <v>1.54</v>
      </c>
      <c r="F78" s="12">
        <f t="shared" si="23"/>
        <v>1.49</v>
      </c>
      <c r="G78" s="12">
        <f t="shared" si="23"/>
        <v>1.51</v>
      </c>
      <c r="H78" s="12">
        <f t="shared" si="23"/>
        <v>1.23</v>
      </c>
      <c r="I78" s="12">
        <f t="shared" si="23"/>
        <v>1.1000000000000001</v>
      </c>
      <c r="J78" s="12">
        <f t="shared" si="23"/>
        <v>1.24</v>
      </c>
      <c r="K78" s="12">
        <f t="shared" si="23"/>
        <v>1.45</v>
      </c>
      <c r="L78" s="12">
        <f t="shared" si="23"/>
        <v>1.5</v>
      </c>
      <c r="M78" s="12">
        <f t="shared" si="18"/>
        <v>1.4428571428571431</v>
      </c>
      <c r="N78" s="104">
        <f t="shared" si="19"/>
        <v>1.3225</v>
      </c>
    </row>
    <row r="79" spans="1:14" x14ac:dyDescent="0.2">
      <c r="A79" s="14" t="str">
        <f>+'DCP-10, p 1'!A79</f>
        <v>Dominion Resources</v>
      </c>
      <c r="B79" s="12">
        <v>1.58</v>
      </c>
      <c r="C79" s="12">
        <v>1.8</v>
      </c>
      <c r="D79" s="12">
        <v>1.96</v>
      </c>
      <c r="E79" s="12">
        <v>2.42</v>
      </c>
      <c r="F79" s="12">
        <v>2.29</v>
      </c>
      <c r="G79" s="12">
        <v>2.56</v>
      </c>
      <c r="H79" s="12">
        <v>2.38</v>
      </c>
      <c r="I79" s="12">
        <v>1.86</v>
      </c>
      <c r="J79" s="12">
        <v>2.0699999999999998</v>
      </c>
      <c r="K79" s="12">
        <v>2.38</v>
      </c>
      <c r="L79" s="12">
        <v>2.72</v>
      </c>
      <c r="M79" s="12">
        <f t="shared" si="18"/>
        <v>2.1414285714285719</v>
      </c>
      <c r="N79" s="104">
        <f t="shared" si="19"/>
        <v>2.2574999999999998</v>
      </c>
    </row>
    <row r="80" spans="1:14" x14ac:dyDescent="0.2">
      <c r="A80" s="14" t="str">
        <f>+'DCP-10, p 1'!A80</f>
        <v>DTE Energy</v>
      </c>
      <c r="B80" s="12">
        <f>+B48</f>
        <v>1.45</v>
      </c>
      <c r="C80" s="12">
        <f t="shared" ref="C80:L80" si="24">+C48</f>
        <v>1.42</v>
      </c>
      <c r="D80" s="12">
        <f t="shared" si="24"/>
        <v>1.32</v>
      </c>
      <c r="E80" s="12">
        <f t="shared" si="24"/>
        <v>1.4</v>
      </c>
      <c r="F80" s="12">
        <f t="shared" si="24"/>
        <v>1.34</v>
      </c>
      <c r="G80" s="12">
        <f t="shared" si="24"/>
        <v>1.43</v>
      </c>
      <c r="H80" s="12">
        <f t="shared" si="24"/>
        <v>1.01</v>
      </c>
      <c r="I80" s="12">
        <f t="shared" si="24"/>
        <v>0.91</v>
      </c>
      <c r="J80" s="12">
        <f t="shared" si="24"/>
        <v>1.1599999999999999</v>
      </c>
      <c r="K80" s="12">
        <f t="shared" si="24"/>
        <v>1.21</v>
      </c>
      <c r="L80" s="12">
        <f t="shared" si="24"/>
        <v>1.37</v>
      </c>
      <c r="M80" s="12">
        <f t="shared" si="18"/>
        <v>1.3385714285714285</v>
      </c>
      <c r="N80" s="104">
        <f t="shared" si="19"/>
        <v>1.1625000000000001</v>
      </c>
    </row>
    <row r="81" spans="1:74" x14ac:dyDescent="0.2">
      <c r="A81" s="14" t="str">
        <f>+'DCP-10, p 1'!A81</f>
        <v>Duke Energy</v>
      </c>
      <c r="B81" s="12">
        <v>1.71</v>
      </c>
      <c r="C81" s="12">
        <v>1.06</v>
      </c>
      <c r="D81" s="12">
        <v>1.39</v>
      </c>
      <c r="E81" s="12">
        <v>1.57</v>
      </c>
      <c r="F81" s="12">
        <v>1.53</v>
      </c>
      <c r="G81" s="12">
        <v>1.02</v>
      </c>
      <c r="H81" s="12">
        <v>1.02</v>
      </c>
      <c r="I81" s="12">
        <v>0.9</v>
      </c>
      <c r="J81" s="12">
        <v>1.01</v>
      </c>
      <c r="K81" s="12">
        <v>1.1499999999999999</v>
      </c>
      <c r="L81" s="12">
        <v>1.2</v>
      </c>
      <c r="M81" s="12">
        <f t="shared" si="18"/>
        <v>1.3285714285714287</v>
      </c>
      <c r="N81" s="104">
        <f t="shared" si="19"/>
        <v>1.0649999999999999</v>
      </c>
    </row>
    <row r="82" spans="1:74" x14ac:dyDescent="0.2">
      <c r="A82" s="14" t="str">
        <f>+'DCP-10, p 1'!A82</f>
        <v>Integrys Energy Group</v>
      </c>
      <c r="B82" s="59">
        <f>+B52</f>
        <v>1.54</v>
      </c>
      <c r="C82" s="59">
        <f t="shared" ref="C82:L82" si="25">+C52</f>
        <v>1.62</v>
      </c>
      <c r="D82" s="59">
        <f t="shared" si="25"/>
        <v>1.66</v>
      </c>
      <c r="E82" s="59">
        <f t="shared" si="25"/>
        <v>1.74</v>
      </c>
      <c r="F82" s="59">
        <f t="shared" si="25"/>
        <v>1.55</v>
      </c>
      <c r="G82" s="59">
        <f t="shared" si="25"/>
        <v>1.39</v>
      </c>
      <c r="H82" s="59">
        <f t="shared" si="25"/>
        <v>1.0900000000000001</v>
      </c>
      <c r="I82" s="59">
        <f t="shared" si="25"/>
        <v>0.82</v>
      </c>
      <c r="J82" s="59">
        <f t="shared" si="25"/>
        <v>1.26</v>
      </c>
      <c r="K82" s="59">
        <f t="shared" si="25"/>
        <v>1.29</v>
      </c>
      <c r="L82" s="59">
        <f t="shared" si="25"/>
        <v>1.47</v>
      </c>
      <c r="M82" s="12">
        <f t="shared" si="18"/>
        <v>1.5128571428571431</v>
      </c>
      <c r="N82" s="104">
        <f t="shared" si="19"/>
        <v>1.21</v>
      </c>
    </row>
    <row r="83" spans="1:74" x14ac:dyDescent="0.2">
      <c r="A83" s="14" t="str">
        <f>+'DCP-10, p 1'!A83</f>
        <v>MGE Energy</v>
      </c>
      <c r="B83" s="12">
        <v>2.14</v>
      </c>
      <c r="C83" s="12">
        <v>2.23</v>
      </c>
      <c r="D83" s="12">
        <v>2.0699999999999998</v>
      </c>
      <c r="E83" s="12">
        <v>2.0699999999999998</v>
      </c>
      <c r="F83" s="12">
        <v>1.91</v>
      </c>
      <c r="G83" s="12">
        <v>1.78</v>
      </c>
      <c r="H83" s="12">
        <v>1.59</v>
      </c>
      <c r="I83" s="12">
        <v>1.54</v>
      </c>
      <c r="J83" s="12">
        <v>1.71</v>
      </c>
      <c r="K83" s="12">
        <v>1.82</v>
      </c>
      <c r="L83" s="12">
        <v>2.0299999999999998</v>
      </c>
      <c r="M83" s="12">
        <f t="shared" si="18"/>
        <v>1.97</v>
      </c>
      <c r="N83" s="104">
        <f t="shared" si="19"/>
        <v>1.7749999999999999</v>
      </c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</row>
    <row r="84" spans="1:74" x14ac:dyDescent="0.2">
      <c r="A84" s="14" t="str">
        <f>+'DCP-10, p 1'!A84</f>
        <v>Northeast Utilities</v>
      </c>
      <c r="B84" s="59">
        <f>+B53</f>
        <v>0.99</v>
      </c>
      <c r="C84" s="59">
        <f t="shared" ref="C84:L84" si="26">+C53</f>
        <v>0.95</v>
      </c>
      <c r="D84" s="59">
        <f t="shared" si="26"/>
        <v>1.06</v>
      </c>
      <c r="E84" s="59">
        <f t="shared" si="26"/>
        <v>1.08</v>
      </c>
      <c r="F84" s="59">
        <f t="shared" si="26"/>
        <v>1.31</v>
      </c>
      <c r="G84" s="59">
        <f t="shared" si="26"/>
        <v>1.63</v>
      </c>
      <c r="H84" s="59">
        <f t="shared" si="26"/>
        <v>1.28</v>
      </c>
      <c r="I84" s="59">
        <f t="shared" si="26"/>
        <v>1.1399999999999999</v>
      </c>
      <c r="J84" s="59">
        <f t="shared" si="26"/>
        <v>1.36</v>
      </c>
      <c r="K84" s="59">
        <f t="shared" si="26"/>
        <v>1.5</v>
      </c>
      <c r="L84" s="59">
        <f t="shared" si="26"/>
        <v>1.43</v>
      </c>
      <c r="M84" s="12">
        <f t="shared" si="18"/>
        <v>1.1857142857142857</v>
      </c>
      <c r="N84" s="104">
        <f t="shared" si="19"/>
        <v>1.3574999999999999</v>
      </c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</row>
    <row r="85" spans="1:74" x14ac:dyDescent="0.2">
      <c r="A85" s="14" t="str">
        <f>+'DCP-10, p 1'!A85</f>
        <v>NorthWestern Corp</v>
      </c>
      <c r="B85" s="59"/>
      <c r="C85" s="59"/>
      <c r="D85" s="59"/>
      <c r="E85" s="59">
        <f t="shared" ref="E85:L85" si="27">+E54</f>
        <v>2.82</v>
      </c>
      <c r="F85" s="59">
        <f t="shared" si="27"/>
        <v>1.6</v>
      </c>
      <c r="G85" s="59">
        <f t="shared" si="27"/>
        <v>1.47</v>
      </c>
      <c r="H85" s="59">
        <f t="shared" si="27"/>
        <v>1.0900000000000001</v>
      </c>
      <c r="I85" s="59">
        <f t="shared" si="27"/>
        <v>1.05</v>
      </c>
      <c r="J85" s="59">
        <f t="shared" si="27"/>
        <v>1.22</v>
      </c>
      <c r="K85" s="59">
        <f t="shared" si="27"/>
        <v>1.38</v>
      </c>
      <c r="L85" s="59">
        <f t="shared" si="27"/>
        <v>1.46</v>
      </c>
      <c r="M85" s="12">
        <f t="shared" si="18"/>
        <v>1.7449999999999999</v>
      </c>
      <c r="N85" s="104">
        <f t="shared" si="19"/>
        <v>1.2774999999999999</v>
      </c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</row>
    <row r="86" spans="1:74" x14ac:dyDescent="0.2">
      <c r="A86" s="14" t="str">
        <f>+'DCP-10, p 1'!A86</f>
        <v>NV Energy</v>
      </c>
      <c r="B86" s="59">
        <v>0.72</v>
      </c>
      <c r="C86" s="59">
        <v>0.41</v>
      </c>
      <c r="D86" s="59">
        <v>0.68</v>
      </c>
      <c r="E86" s="59">
        <v>1.06</v>
      </c>
      <c r="F86" s="59">
        <v>1.36</v>
      </c>
      <c r="G86" s="59">
        <v>1.37</v>
      </c>
      <c r="H86" s="59">
        <v>0.91</v>
      </c>
      <c r="I86" s="59">
        <v>0.77</v>
      </c>
      <c r="J86" s="59">
        <v>0.9</v>
      </c>
      <c r="K86" s="59">
        <v>1.01</v>
      </c>
      <c r="L86" s="59">
        <v>1.17</v>
      </c>
      <c r="M86" s="12">
        <f t="shared" si="18"/>
        <v>0.93</v>
      </c>
      <c r="N86" s="104">
        <f t="shared" si="19"/>
        <v>0.96249999999999991</v>
      </c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</row>
    <row r="87" spans="1:74" x14ac:dyDescent="0.2">
      <c r="A87" s="14" t="str">
        <f>+'DCP-10, p 1'!A87</f>
        <v>OGE Energy</v>
      </c>
      <c r="B87" s="59">
        <v>1.47</v>
      </c>
      <c r="C87" s="59">
        <v>1.54</v>
      </c>
      <c r="D87" s="59">
        <v>1.78</v>
      </c>
      <c r="E87" s="59">
        <v>1.87</v>
      </c>
      <c r="F87" s="59">
        <v>2.0499999999999998</v>
      </c>
      <c r="G87" s="59">
        <v>1.97</v>
      </c>
      <c r="H87" s="59">
        <v>1.45</v>
      </c>
      <c r="I87" s="59">
        <v>1.39</v>
      </c>
      <c r="J87" s="59">
        <v>1.8</v>
      </c>
      <c r="K87" s="59">
        <v>1.97</v>
      </c>
      <c r="L87" s="59">
        <v>2.04</v>
      </c>
      <c r="M87" s="12">
        <f t="shared" si="18"/>
        <v>1.7328571428571429</v>
      </c>
      <c r="N87" s="104">
        <f t="shared" si="19"/>
        <v>1.8</v>
      </c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</row>
    <row r="88" spans="1:74" x14ac:dyDescent="0.2">
      <c r="A88" s="14" t="str">
        <f>+'DCP-10, p 1'!A88</f>
        <v>Pepco Holdings</v>
      </c>
      <c r="B88" s="59">
        <f>+B26</f>
        <v>1.1000000000000001</v>
      </c>
      <c r="C88" s="59">
        <f t="shared" ref="C88:L88" si="28">+C26</f>
        <v>1.03</v>
      </c>
      <c r="D88" s="59">
        <f t="shared" si="28"/>
        <v>1.0900000000000001</v>
      </c>
      <c r="E88" s="59">
        <f t="shared" si="28"/>
        <v>1.22</v>
      </c>
      <c r="F88" s="59">
        <f t="shared" si="28"/>
        <v>1.29</v>
      </c>
      <c r="G88" s="59">
        <f t="shared" si="28"/>
        <v>1.41</v>
      </c>
      <c r="H88" s="59">
        <f t="shared" si="28"/>
        <v>1.1499999999999999</v>
      </c>
      <c r="I88" s="59">
        <f t="shared" si="28"/>
        <v>0.75</v>
      </c>
      <c r="J88" s="59">
        <f t="shared" si="28"/>
        <v>0.92</v>
      </c>
      <c r="K88" s="59">
        <f t="shared" si="28"/>
        <v>0.98</v>
      </c>
      <c r="L88" s="59">
        <f t="shared" si="28"/>
        <v>1.01</v>
      </c>
      <c r="M88" s="12">
        <f t="shared" si="18"/>
        <v>1.1842857142857142</v>
      </c>
      <c r="N88" s="104">
        <f t="shared" si="19"/>
        <v>0.91500000000000004</v>
      </c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</row>
    <row r="89" spans="1:74" x14ac:dyDescent="0.2">
      <c r="A89" s="14" t="str">
        <f>+'DCP-10, p 1'!A89</f>
        <v>PG&amp;E Corp</v>
      </c>
      <c r="B89" s="59">
        <f>+B55</f>
        <v>1.49</v>
      </c>
      <c r="C89" s="59">
        <f t="shared" ref="C89:L89" si="29">+C55</f>
        <v>2.0299999999999998</v>
      </c>
      <c r="D89" s="59">
        <f t="shared" si="29"/>
        <v>1.96</v>
      </c>
      <c r="E89" s="59">
        <f t="shared" si="29"/>
        <v>1.79</v>
      </c>
      <c r="F89" s="59">
        <f t="shared" si="29"/>
        <v>2.0099999999999998</v>
      </c>
      <c r="G89" s="59">
        <f t="shared" si="29"/>
        <v>2.0299999999999998</v>
      </c>
      <c r="H89" s="59">
        <f t="shared" si="29"/>
        <v>1.44</v>
      </c>
      <c r="I89" s="59">
        <f t="shared" si="29"/>
        <v>1.49</v>
      </c>
      <c r="J89" s="59">
        <f t="shared" si="29"/>
        <v>1.48</v>
      </c>
      <c r="K89" s="59">
        <f t="shared" si="29"/>
        <v>1.46</v>
      </c>
      <c r="L89" s="59">
        <f t="shared" si="29"/>
        <v>1.45</v>
      </c>
      <c r="M89" s="12">
        <f t="shared" si="18"/>
        <v>1.8214285714285712</v>
      </c>
      <c r="N89" s="104">
        <f t="shared" si="19"/>
        <v>1.47</v>
      </c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</row>
    <row r="90" spans="1:74" x14ac:dyDescent="0.2">
      <c r="A90" s="14" t="str">
        <f>+'DCP-10, p 1'!A90</f>
        <v>SCANA Corp.</v>
      </c>
      <c r="B90" s="170">
        <v>1.37</v>
      </c>
      <c r="C90" s="170">
        <v>1.58</v>
      </c>
      <c r="D90" s="170">
        <v>1.71</v>
      </c>
      <c r="E90" s="171">
        <v>1.79</v>
      </c>
      <c r="F90" s="171">
        <v>1.67</v>
      </c>
      <c r="G90" s="170">
        <v>1.58</v>
      </c>
      <c r="H90" s="171">
        <v>1.41</v>
      </c>
      <c r="I90" s="171">
        <v>1.21</v>
      </c>
      <c r="J90" s="171">
        <v>1.34</v>
      </c>
      <c r="K90" s="171">
        <v>1.35</v>
      </c>
      <c r="L90" s="171">
        <v>1.52</v>
      </c>
      <c r="M90" s="12">
        <f t="shared" si="18"/>
        <v>1.5871428571428574</v>
      </c>
      <c r="N90" s="104">
        <f t="shared" si="19"/>
        <v>1.355</v>
      </c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</row>
    <row r="91" spans="1:74" x14ac:dyDescent="0.2">
      <c r="A91" s="14" t="str">
        <f>+'DCP-10, p 1'!A91</f>
        <v>Sempra Energy</v>
      </c>
      <c r="B91" s="172">
        <v>1.55</v>
      </c>
      <c r="C91" s="172">
        <v>1.72</v>
      </c>
      <c r="D91" s="172">
        <v>1.78</v>
      </c>
      <c r="E91" s="172">
        <v>1.86</v>
      </c>
      <c r="F91" s="172">
        <v>1.9</v>
      </c>
      <c r="G91" s="172">
        <v>1.94</v>
      </c>
      <c r="H91" s="172">
        <v>1.51</v>
      </c>
      <c r="I91" s="172">
        <v>1.35</v>
      </c>
      <c r="J91" s="172">
        <v>1.36</v>
      </c>
      <c r="K91" s="172">
        <v>1.28</v>
      </c>
      <c r="L91" s="172">
        <v>1.53</v>
      </c>
      <c r="M91" s="12">
        <f t="shared" si="18"/>
        <v>1.7514285714285713</v>
      </c>
      <c r="N91" s="104">
        <f t="shared" si="19"/>
        <v>1.3800000000000001</v>
      </c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</row>
    <row r="92" spans="1:74" x14ac:dyDescent="0.2">
      <c r="A92" s="14" t="str">
        <f>+'DCP-10, p 1'!A92</f>
        <v>TECO Energy</v>
      </c>
      <c r="B92" s="172">
        <f>+B58</f>
        <v>1.35</v>
      </c>
      <c r="C92" s="172">
        <f t="shared" ref="C92:L92" si="30">+C58</f>
        <v>1.1100000000000001</v>
      </c>
      <c r="D92" s="172">
        <f t="shared" si="30"/>
        <v>1.74</v>
      </c>
      <c r="E92" s="172">
        <f t="shared" si="30"/>
        <v>2.4300000000000002</v>
      </c>
      <c r="F92" s="172">
        <f t="shared" si="30"/>
        <v>2.02</v>
      </c>
      <c r="G92" s="172">
        <f t="shared" si="30"/>
        <v>1.88</v>
      </c>
      <c r="H92" s="172">
        <f t="shared" si="30"/>
        <v>1.71</v>
      </c>
      <c r="I92" s="172">
        <f t="shared" si="30"/>
        <v>1.31</v>
      </c>
      <c r="J92" s="172">
        <f t="shared" si="30"/>
        <v>1.64</v>
      </c>
      <c r="K92" s="172">
        <f t="shared" si="30"/>
        <v>1.72</v>
      </c>
      <c r="L92" s="172">
        <f t="shared" si="30"/>
        <v>1.68</v>
      </c>
      <c r="M92" s="12">
        <f t="shared" si="18"/>
        <v>1.7485714285714289</v>
      </c>
      <c r="N92" s="104">
        <f t="shared" si="19"/>
        <v>1.5874999999999999</v>
      </c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</row>
    <row r="93" spans="1:74" x14ac:dyDescent="0.2">
      <c r="A93" s="14" t="str">
        <f>+'DCP-10, p 1'!A93</f>
        <v>UIL Holdings</v>
      </c>
      <c r="B93" s="104">
        <f>+B59</f>
        <v>1.26</v>
      </c>
      <c r="C93" s="104">
        <f t="shared" ref="C93:L93" si="31">+C59</f>
        <v>1.1299999999999999</v>
      </c>
      <c r="D93" s="104">
        <f t="shared" si="31"/>
        <v>1.33</v>
      </c>
      <c r="E93" s="104">
        <f t="shared" si="31"/>
        <v>1.35</v>
      </c>
      <c r="F93" s="104">
        <f t="shared" si="31"/>
        <v>1.74</v>
      </c>
      <c r="G93" s="104">
        <f t="shared" si="31"/>
        <v>1.89</v>
      </c>
      <c r="H93" s="104">
        <f t="shared" si="31"/>
        <v>1.68</v>
      </c>
      <c r="I93" s="104">
        <f t="shared" si="31"/>
        <v>1.27</v>
      </c>
      <c r="J93" s="104">
        <f t="shared" si="31"/>
        <v>1.36</v>
      </c>
      <c r="K93" s="104">
        <f t="shared" si="31"/>
        <v>1.5</v>
      </c>
      <c r="L93" s="104">
        <f t="shared" si="31"/>
        <v>1.61</v>
      </c>
      <c r="M93" s="12">
        <f t="shared" si="18"/>
        <v>1.4828571428571429</v>
      </c>
      <c r="N93" s="104">
        <f t="shared" si="19"/>
        <v>1.4350000000000001</v>
      </c>
    </row>
    <row r="94" spans="1:74" x14ac:dyDescent="0.2">
      <c r="A94" s="14" t="str">
        <f>+'DCP-10, p 1'!A94</f>
        <v>UNS Energy</v>
      </c>
      <c r="B94" s="104">
        <v>1.34</v>
      </c>
      <c r="C94" s="104">
        <v>1.41</v>
      </c>
      <c r="D94" s="104">
        <v>1.45</v>
      </c>
      <c r="E94" s="104">
        <v>1.71</v>
      </c>
      <c r="F94" s="104">
        <v>1.85</v>
      </c>
      <c r="G94" s="104">
        <v>1.77</v>
      </c>
      <c r="H94" s="104">
        <v>1.43</v>
      </c>
      <c r="I94" s="104">
        <v>1.4</v>
      </c>
      <c r="J94" s="104">
        <v>1.52</v>
      </c>
      <c r="K94" s="104">
        <v>1.55</v>
      </c>
      <c r="L94" s="104">
        <v>1.58</v>
      </c>
      <c r="M94" s="12">
        <f t="shared" si="18"/>
        <v>1.5657142857142856</v>
      </c>
      <c r="N94" s="104">
        <f t="shared" si="19"/>
        <v>1.5125</v>
      </c>
    </row>
    <row r="95" spans="1:74" x14ac:dyDescent="0.2">
      <c r="A95" s="14" t="str">
        <f>+'DCP-10, p 1'!A95</f>
        <v>Vectren Corp.</v>
      </c>
      <c r="B95" s="104">
        <v>1.74</v>
      </c>
      <c r="C95" s="104">
        <v>1.7</v>
      </c>
      <c r="D95" s="104">
        <v>1.75</v>
      </c>
      <c r="E95" s="104">
        <v>1.85</v>
      </c>
      <c r="F95" s="104">
        <v>1.79</v>
      </c>
      <c r="G95" s="104">
        <v>1.75</v>
      </c>
      <c r="H95" s="104">
        <v>1.57</v>
      </c>
      <c r="I95" s="104">
        <v>1.33</v>
      </c>
      <c r="J95" s="104">
        <v>1.42</v>
      </c>
      <c r="K95" s="104">
        <v>1.53</v>
      </c>
      <c r="L95" s="104">
        <v>1.6</v>
      </c>
      <c r="M95" s="12">
        <f t="shared" si="18"/>
        <v>1.7357142857142855</v>
      </c>
      <c r="N95" s="104">
        <f t="shared" si="19"/>
        <v>1.4700000000000002</v>
      </c>
    </row>
    <row r="96" spans="1:74" x14ac:dyDescent="0.2">
      <c r="A96" s="14" t="str">
        <f>+'DCP-10, p 1'!A96</f>
        <v>Wisconsin Energy Corp</v>
      </c>
      <c r="B96" s="104">
        <f>+B61</f>
        <v>1.29</v>
      </c>
      <c r="C96" s="104">
        <f t="shared" ref="C96:L96" si="32">+C61</f>
        <v>1.47</v>
      </c>
      <c r="D96" s="104">
        <f t="shared" si="32"/>
        <v>1.56</v>
      </c>
      <c r="E96" s="104">
        <f t="shared" si="32"/>
        <v>1.68</v>
      </c>
      <c r="F96" s="104">
        <f t="shared" si="32"/>
        <v>1.82</v>
      </c>
      <c r="G96" s="104">
        <f t="shared" si="32"/>
        <v>1.79</v>
      </c>
      <c r="H96" s="104">
        <f t="shared" si="32"/>
        <v>1.53</v>
      </c>
      <c r="I96" s="104">
        <f t="shared" si="32"/>
        <v>1.47</v>
      </c>
      <c r="J96" s="104">
        <f t="shared" si="32"/>
        <v>1.71</v>
      </c>
      <c r="K96" s="104">
        <f t="shared" si="32"/>
        <v>1.86</v>
      </c>
      <c r="L96" s="104">
        <f t="shared" si="32"/>
        <v>2.13</v>
      </c>
      <c r="M96" s="12">
        <f t="shared" si="18"/>
        <v>1.5914285714285712</v>
      </c>
      <c r="N96" s="104">
        <f t="shared" si="19"/>
        <v>1.7925</v>
      </c>
    </row>
    <row r="97" spans="1:14" x14ac:dyDescent="0.2">
      <c r="A97" s="14" t="str">
        <f>+'DCP-10, p 1'!A97</f>
        <v>Xcel Energy Inc.</v>
      </c>
      <c r="B97" s="104">
        <f t="shared" ref="B97:L97" si="33">+B62</f>
        <v>1.1299999999999999</v>
      </c>
      <c r="C97" s="104">
        <f t="shared" si="33"/>
        <v>1.1299999999999999</v>
      </c>
      <c r="D97" s="104">
        <f t="shared" si="33"/>
        <v>1.32</v>
      </c>
      <c r="E97" s="104">
        <f t="shared" si="33"/>
        <v>1.39</v>
      </c>
      <c r="F97" s="104">
        <f t="shared" si="33"/>
        <v>1.5</v>
      </c>
      <c r="G97" s="104">
        <f t="shared" si="33"/>
        <v>1.54</v>
      </c>
      <c r="H97" s="104">
        <f t="shared" si="33"/>
        <v>1.27</v>
      </c>
      <c r="I97" s="104">
        <f t="shared" si="33"/>
        <v>1.21</v>
      </c>
      <c r="J97" s="104">
        <f t="shared" si="33"/>
        <v>1.35</v>
      </c>
      <c r="K97" s="104">
        <f t="shared" si="33"/>
        <v>1.43</v>
      </c>
      <c r="L97" s="104">
        <f t="shared" si="33"/>
        <v>1.56</v>
      </c>
      <c r="M97" s="12">
        <f t="shared" si="18"/>
        <v>1.3257142857142856</v>
      </c>
      <c r="N97" s="104">
        <f t="shared" si="19"/>
        <v>1.3875000000000002</v>
      </c>
    </row>
    <row r="98" spans="1:14" x14ac:dyDescent="0.2">
      <c r="A98" s="36"/>
      <c r="B98" s="164"/>
      <c r="C98" s="164"/>
      <c r="D98" s="164"/>
      <c r="E98" s="164"/>
      <c r="F98" s="164"/>
      <c r="G98" s="105"/>
      <c r="H98" s="164"/>
      <c r="I98" s="164"/>
      <c r="J98" s="164"/>
      <c r="K98" s="164"/>
      <c r="L98" s="164"/>
      <c r="M98" s="36"/>
      <c r="N98" s="36"/>
    </row>
    <row r="100" spans="1:14" ht="15.75" x14ac:dyDescent="0.25">
      <c r="A100" s="4" t="s">
        <v>27</v>
      </c>
      <c r="B100" s="104">
        <f>AVERAGE(B73:B97)</f>
        <v>1.3570833333333334</v>
      </c>
      <c r="C100" s="104">
        <f t="shared" ref="C100:L100" si="34">AVERAGE(C73:C97)</f>
        <v>1.3445833333333332</v>
      </c>
      <c r="D100" s="104">
        <f t="shared" si="34"/>
        <v>1.497916666666667</v>
      </c>
      <c r="E100" s="104">
        <f t="shared" si="34"/>
        <v>1.7316</v>
      </c>
      <c r="F100" s="104">
        <f t="shared" si="34"/>
        <v>1.7196</v>
      </c>
      <c r="G100" s="104">
        <f t="shared" si="34"/>
        <v>1.7368000000000001</v>
      </c>
      <c r="H100" s="104">
        <f t="shared" si="34"/>
        <v>1.3964000000000001</v>
      </c>
      <c r="I100" s="104">
        <f t="shared" si="34"/>
        <v>1.2016</v>
      </c>
      <c r="J100" s="104">
        <f t="shared" si="34"/>
        <v>1.3736000000000002</v>
      </c>
      <c r="K100" s="104">
        <f t="shared" si="34"/>
        <v>1.4948000000000001</v>
      </c>
      <c r="L100" s="104">
        <f t="shared" si="34"/>
        <v>1.6016000000000004</v>
      </c>
      <c r="M100" s="174">
        <f>AVERAGE(M73:M97)</f>
        <v>1.5464857142857145</v>
      </c>
      <c r="N100" s="174">
        <f>AVERAGE(N73:N97)</f>
        <v>1.4178999999999997</v>
      </c>
    </row>
    <row r="101" spans="1:14" ht="15.75" x14ac:dyDescent="0.2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175"/>
      <c r="N101" s="175"/>
    </row>
    <row r="102" spans="1:14" ht="15.75" x14ac:dyDescent="0.25">
      <c r="A102" s="28"/>
      <c r="G102" s="14"/>
      <c r="M102" s="1"/>
      <c r="N102" s="1"/>
    </row>
    <row r="103" spans="1:14" ht="15.75" x14ac:dyDescent="0.25">
      <c r="A103" s="4" t="s">
        <v>75</v>
      </c>
      <c r="B103" s="104">
        <f>MEDIAN(B73:B97)</f>
        <v>1.37</v>
      </c>
      <c r="C103" s="104">
        <f t="shared" ref="C103:L103" si="35">MEDIAN(C73:C97)</f>
        <v>1.415</v>
      </c>
      <c r="D103" s="104">
        <f t="shared" si="35"/>
        <v>1.44</v>
      </c>
      <c r="E103" s="104">
        <f t="shared" si="35"/>
        <v>1.68</v>
      </c>
      <c r="F103" s="104">
        <f t="shared" si="35"/>
        <v>1.6</v>
      </c>
      <c r="G103" s="104">
        <f t="shared" si="35"/>
        <v>1.73</v>
      </c>
      <c r="H103" s="104">
        <f t="shared" si="35"/>
        <v>1.31</v>
      </c>
      <c r="I103" s="104">
        <f t="shared" si="35"/>
        <v>1.21</v>
      </c>
      <c r="J103" s="104">
        <f t="shared" si="35"/>
        <v>1.36</v>
      </c>
      <c r="K103" s="104">
        <f t="shared" si="35"/>
        <v>1.46</v>
      </c>
      <c r="L103" s="104">
        <f t="shared" si="35"/>
        <v>1.53</v>
      </c>
      <c r="M103" s="174">
        <f>AVERAGE(B103:H103)</f>
        <v>1.5064285714285715</v>
      </c>
      <c r="N103" s="174">
        <f>AVERAGE(I103:L103)</f>
        <v>1.3900000000000001</v>
      </c>
    </row>
    <row r="104" spans="1:14" ht="15.75" thickBot="1" x14ac:dyDescent="0.25">
      <c r="A104" s="38"/>
      <c r="B104" s="38"/>
      <c r="C104" s="38"/>
      <c r="D104" s="38"/>
      <c r="E104" s="38"/>
      <c r="F104" s="38"/>
      <c r="G104" s="173"/>
      <c r="H104" s="38"/>
      <c r="I104" s="38"/>
      <c r="J104" s="38"/>
      <c r="K104" s="38"/>
      <c r="L104" s="38"/>
      <c r="M104" s="38"/>
      <c r="N104" s="38"/>
    </row>
    <row r="105" spans="1:14" ht="15.75" thickTop="1" x14ac:dyDescent="0.2"/>
    <row r="106" spans="1:14" x14ac:dyDescent="0.2">
      <c r="A106" s="14" t="str">
        <f>+'DCP-10, p 1'!A106</f>
        <v>Source:  Calculations made from data contained in Value Line Investment Survey.</v>
      </c>
    </row>
  </sheetData>
  <phoneticPr fontId="0" type="noConversion"/>
  <printOptions horizontalCentered="1"/>
  <pageMargins left="0.5" right="0.5" top="0.5" bottom="0.55000000000000004" header="0" footer="0"/>
  <pageSetup scale="3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OutlineSymbols="0" topLeftCell="A37" zoomScaleNormal="100" workbookViewId="0">
      <selection activeCell="B47" sqref="B47"/>
    </sheetView>
  </sheetViews>
  <sheetFormatPr defaultColWidth="9.77734375" defaultRowHeight="15" x14ac:dyDescent="0.2"/>
  <cols>
    <col min="1" max="1" width="9.77734375" style="26" customWidth="1"/>
    <col min="2" max="2" width="6.77734375" style="26" customWidth="1"/>
    <col min="3" max="3" width="12.77734375" style="26" customWidth="1"/>
    <col min="4" max="4" width="15.77734375" style="26" customWidth="1"/>
    <col min="5" max="5" width="12.77734375" style="26" customWidth="1"/>
    <col min="6" max="6" width="13.77734375" style="26" customWidth="1"/>
    <col min="7" max="7" width="5.33203125" style="26" customWidth="1"/>
    <col min="8" max="16384" width="9.77734375" style="26"/>
  </cols>
  <sheetData>
    <row r="1" spans="2:7" ht="15.75" x14ac:dyDescent="0.25">
      <c r="C1" s="77"/>
      <c r="D1" s="77"/>
      <c r="E1" s="77"/>
      <c r="F1" s="25"/>
    </row>
    <row r="2" spans="2:7" ht="15.75" x14ac:dyDescent="0.25">
      <c r="F2" s="1"/>
    </row>
    <row r="3" spans="2:7" ht="15.75" x14ac:dyDescent="0.25">
      <c r="F3" s="1"/>
    </row>
    <row r="6" spans="2:7" ht="15.95" customHeight="1" x14ac:dyDescent="0.3">
      <c r="B6" s="65"/>
      <c r="C6" s="66"/>
      <c r="D6" s="66"/>
      <c r="E6" s="66"/>
      <c r="F6" s="66"/>
      <c r="G6" s="66"/>
    </row>
    <row r="7" spans="2:7" ht="20.25" x14ac:dyDescent="0.3">
      <c r="B7" s="65" t="s">
        <v>48</v>
      </c>
      <c r="C7" s="66"/>
      <c r="D7" s="66"/>
      <c r="E7" s="66"/>
      <c r="F7" s="66"/>
      <c r="G7" s="66"/>
    </row>
    <row r="8" spans="2:7" ht="20.25" x14ac:dyDescent="0.3">
      <c r="B8" s="65" t="s">
        <v>49</v>
      </c>
      <c r="C8" s="66"/>
      <c r="D8" s="66"/>
      <c r="E8" s="66"/>
      <c r="F8" s="66"/>
      <c r="G8" s="66"/>
    </row>
    <row r="9" spans="2:7" ht="20.25" x14ac:dyDescent="0.3">
      <c r="B9" s="2" t="s">
        <v>184</v>
      </c>
      <c r="C9" s="66"/>
      <c r="D9" s="66"/>
      <c r="E9" s="66"/>
      <c r="F9" s="66"/>
      <c r="G9" s="66"/>
    </row>
    <row r="12" spans="2:7" x14ac:dyDescent="0.2">
      <c r="B12" s="68"/>
      <c r="C12" s="68"/>
      <c r="D12" s="68" t="s">
        <v>51</v>
      </c>
      <c r="E12" s="68"/>
      <c r="F12" s="68" t="s">
        <v>53</v>
      </c>
      <c r="G12" s="68"/>
    </row>
    <row r="13" spans="2:7" x14ac:dyDescent="0.2">
      <c r="B13" s="69" t="s">
        <v>0</v>
      </c>
      <c r="C13" s="69"/>
      <c r="D13" s="69" t="s">
        <v>52</v>
      </c>
      <c r="E13" s="69"/>
      <c r="F13" s="69" t="s">
        <v>54</v>
      </c>
      <c r="G13" s="69"/>
    </row>
    <row r="14" spans="2:7" x14ac:dyDescent="0.2">
      <c r="B14" s="68"/>
      <c r="C14" s="68"/>
      <c r="D14" s="68"/>
      <c r="E14" s="68"/>
      <c r="F14" s="68"/>
      <c r="G14" s="68"/>
    </row>
    <row r="15" spans="2:7" x14ac:dyDescent="0.2">
      <c r="B15" s="69"/>
      <c r="C15" s="69"/>
      <c r="D15" s="62"/>
      <c r="E15" s="69"/>
      <c r="F15" s="80"/>
      <c r="G15" s="69"/>
    </row>
    <row r="16" spans="2:7" x14ac:dyDescent="0.2">
      <c r="B16" s="69"/>
      <c r="C16" s="69"/>
      <c r="D16" s="62"/>
      <c r="E16" s="69"/>
      <c r="F16" s="80"/>
      <c r="G16" s="69"/>
    </row>
    <row r="17" spans="2:7" x14ac:dyDescent="0.2">
      <c r="B17" s="69">
        <v>2002</v>
      </c>
      <c r="C17" s="69"/>
      <c r="D17" s="62">
        <v>8.4000000000000005E-2</v>
      </c>
      <c r="E17" s="69"/>
      <c r="F17" s="80">
        <v>2.96</v>
      </c>
      <c r="G17" s="69"/>
    </row>
    <row r="18" spans="2:7" x14ac:dyDescent="0.2">
      <c r="B18" s="69"/>
      <c r="C18" s="69"/>
      <c r="D18" s="62"/>
      <c r="E18" s="69"/>
      <c r="F18" s="80"/>
      <c r="G18" s="69"/>
    </row>
    <row r="19" spans="2:7" x14ac:dyDescent="0.2">
      <c r="B19" s="69">
        <v>2003</v>
      </c>
      <c r="C19" s="69"/>
      <c r="D19" s="62">
        <v>0.14199999999999999</v>
      </c>
      <c r="E19" s="69"/>
      <c r="F19" s="80">
        <v>2.78</v>
      </c>
      <c r="G19" s="69"/>
    </row>
    <row r="20" spans="2:7" x14ac:dyDescent="0.2">
      <c r="B20" s="69"/>
      <c r="C20" s="69"/>
      <c r="D20" s="62"/>
      <c r="E20" s="69"/>
      <c r="F20" s="80"/>
      <c r="G20" s="69"/>
    </row>
    <row r="21" spans="2:7" x14ac:dyDescent="0.2">
      <c r="B21" s="69">
        <v>2004</v>
      </c>
      <c r="C21" s="69"/>
      <c r="D21" s="62">
        <v>0.15</v>
      </c>
      <c r="E21" s="69"/>
      <c r="F21" s="80">
        <v>2.91</v>
      </c>
      <c r="G21" s="69"/>
    </row>
    <row r="22" spans="2:7" x14ac:dyDescent="0.2">
      <c r="B22" s="69"/>
      <c r="C22" s="69"/>
      <c r="D22" s="62"/>
      <c r="E22" s="69"/>
      <c r="F22" s="80"/>
      <c r="G22" s="69"/>
    </row>
    <row r="23" spans="2:7" x14ac:dyDescent="0.2">
      <c r="B23" s="69">
        <v>2005</v>
      </c>
      <c r="C23" s="69"/>
      <c r="D23" s="62">
        <v>0.161</v>
      </c>
      <c r="E23" s="69"/>
      <c r="F23" s="80">
        <v>2.78</v>
      </c>
      <c r="G23" s="69"/>
    </row>
    <row r="24" spans="2:7" x14ac:dyDescent="0.2">
      <c r="B24" s="69"/>
      <c r="C24" s="69"/>
      <c r="D24" s="62"/>
      <c r="E24" s="69"/>
      <c r="F24" s="80"/>
      <c r="G24" s="69"/>
    </row>
    <row r="25" spans="2:7" x14ac:dyDescent="0.2">
      <c r="B25" s="69">
        <v>2006</v>
      </c>
      <c r="C25" s="69"/>
      <c r="D25" s="62">
        <v>0.17</v>
      </c>
      <c r="E25" s="69"/>
      <c r="F25" s="80">
        <v>2.77</v>
      </c>
      <c r="G25" s="69"/>
    </row>
    <row r="26" spans="2:7" x14ac:dyDescent="0.2">
      <c r="B26" s="69"/>
      <c r="C26" s="69"/>
      <c r="D26" s="62"/>
      <c r="E26" s="69"/>
      <c r="F26" s="80"/>
      <c r="G26" s="69"/>
    </row>
    <row r="27" spans="2:7" x14ac:dyDescent="0.2">
      <c r="B27" s="69">
        <v>2007</v>
      </c>
      <c r="C27" s="69"/>
      <c r="D27" s="62">
        <v>0.128</v>
      </c>
      <c r="E27" s="69"/>
      <c r="F27" s="80">
        <v>2.84</v>
      </c>
      <c r="G27" s="69"/>
    </row>
    <row r="28" spans="2:7" x14ac:dyDescent="0.2">
      <c r="B28" s="69"/>
      <c r="C28" s="69"/>
      <c r="D28" s="62"/>
      <c r="E28" s="69"/>
      <c r="F28" s="80"/>
      <c r="G28" s="69"/>
    </row>
    <row r="29" spans="2:7" x14ac:dyDescent="0.2">
      <c r="B29" s="69">
        <v>2008</v>
      </c>
      <c r="C29" s="69"/>
      <c r="D29" s="62">
        <v>0.03</v>
      </c>
      <c r="E29" s="69"/>
      <c r="F29" s="80">
        <v>2.2400000000000002</v>
      </c>
      <c r="G29" s="69"/>
    </row>
    <row r="30" spans="2:7" x14ac:dyDescent="0.2">
      <c r="B30" s="69"/>
      <c r="C30" s="69"/>
      <c r="D30" s="62"/>
      <c r="E30" s="69"/>
      <c r="F30" s="80"/>
      <c r="G30" s="69"/>
    </row>
    <row r="31" spans="2:7" x14ac:dyDescent="0.2">
      <c r="B31" s="69">
        <v>2009</v>
      </c>
      <c r="C31" s="69"/>
      <c r="D31" s="62">
        <v>0.106</v>
      </c>
      <c r="E31" s="69"/>
      <c r="F31" s="80">
        <v>1.87</v>
      </c>
      <c r="G31" s="69"/>
    </row>
    <row r="32" spans="2:7" x14ac:dyDescent="0.2">
      <c r="B32" s="69"/>
      <c r="C32" s="69"/>
      <c r="D32" s="62"/>
      <c r="E32" s="69"/>
      <c r="F32" s="80"/>
      <c r="G32" s="69"/>
    </row>
    <row r="33" spans="2:7" x14ac:dyDescent="0.2">
      <c r="B33" s="69">
        <v>2010</v>
      </c>
      <c r="C33" s="69"/>
      <c r="D33" s="62">
        <v>0.14199999999999999</v>
      </c>
      <c r="E33" s="69"/>
      <c r="F33" s="80">
        <v>2.08</v>
      </c>
      <c r="G33" s="69"/>
    </row>
    <row r="34" spans="2:7" x14ac:dyDescent="0.2">
      <c r="B34" s="69"/>
      <c r="C34" s="69"/>
      <c r="D34" s="62"/>
      <c r="E34" s="69"/>
      <c r="F34" s="80"/>
      <c r="G34" s="69"/>
    </row>
    <row r="35" spans="2:7" x14ac:dyDescent="0.2">
      <c r="B35" s="69">
        <v>2011</v>
      </c>
      <c r="C35" s="69"/>
      <c r="D35" s="62">
        <v>0.14599999999999999</v>
      </c>
      <c r="E35" s="69"/>
      <c r="F35" s="80">
        <v>2.08</v>
      </c>
      <c r="G35" s="69"/>
    </row>
    <row r="36" spans="2:7" x14ac:dyDescent="0.2">
      <c r="B36" s="69"/>
      <c r="C36" s="69"/>
      <c r="D36" s="62"/>
      <c r="E36" s="69"/>
      <c r="F36" s="80"/>
      <c r="G36" s="69"/>
    </row>
    <row r="37" spans="2:7" x14ac:dyDescent="0.2">
      <c r="B37" s="69">
        <v>2012</v>
      </c>
      <c r="C37" s="69"/>
      <c r="D37" s="62">
        <v>0.13500000000000001</v>
      </c>
      <c r="E37" s="69"/>
      <c r="F37" s="80">
        <v>2.14</v>
      </c>
      <c r="G37" s="69"/>
    </row>
    <row r="38" spans="2:7" x14ac:dyDescent="0.2">
      <c r="B38" s="69"/>
      <c r="C38" s="69"/>
      <c r="D38" s="62"/>
      <c r="E38" s="69"/>
      <c r="F38" s="80"/>
      <c r="G38" s="69"/>
    </row>
    <row r="39" spans="2:7" x14ac:dyDescent="0.2">
      <c r="B39" s="69"/>
      <c r="C39" s="69"/>
      <c r="D39" s="62"/>
      <c r="E39" s="69"/>
      <c r="F39" s="80"/>
      <c r="G39" s="69"/>
    </row>
    <row r="40" spans="2:7" x14ac:dyDescent="0.2">
      <c r="B40" s="69" t="s">
        <v>50</v>
      </c>
      <c r="C40" s="69"/>
      <c r="D40" s="62"/>
      <c r="E40" s="69"/>
      <c r="F40" s="80"/>
      <c r="G40" s="69"/>
    </row>
    <row r="41" spans="2:7" x14ac:dyDescent="0.2">
      <c r="B41" s="69"/>
      <c r="C41" s="69"/>
      <c r="D41" s="62"/>
      <c r="E41" s="69"/>
      <c r="F41" s="80"/>
      <c r="G41" s="69"/>
    </row>
    <row r="42" spans="2:7" x14ac:dyDescent="0.2">
      <c r="B42" s="5" t="s">
        <v>118</v>
      </c>
      <c r="C42" s="69"/>
      <c r="D42" s="62">
        <f>AVERAGE(D17:D29)</f>
        <v>0.12357142857142858</v>
      </c>
      <c r="E42" s="81"/>
      <c r="F42" s="80">
        <f>AVERAGE(F17:F29)</f>
        <v>2.7542857142857144</v>
      </c>
      <c r="G42" s="81"/>
    </row>
    <row r="43" spans="2:7" x14ac:dyDescent="0.2">
      <c r="B43" s="5"/>
      <c r="C43" s="69"/>
      <c r="D43" s="62"/>
      <c r="E43" s="81"/>
      <c r="F43" s="80"/>
      <c r="G43" s="81"/>
    </row>
    <row r="44" spans="2:7" x14ac:dyDescent="0.2">
      <c r="B44" s="5" t="s">
        <v>133</v>
      </c>
      <c r="C44" s="69"/>
      <c r="D44" s="62">
        <f>AVERAGE(D31:D37)</f>
        <v>0.13225000000000001</v>
      </c>
      <c r="E44" s="81"/>
      <c r="F44" s="80">
        <f>AVERAGE(F31:F37)</f>
        <v>2.0425</v>
      </c>
      <c r="G44" s="81"/>
    </row>
    <row r="45" spans="2:7" x14ac:dyDescent="0.2">
      <c r="D45" s="73"/>
      <c r="F45" s="82"/>
    </row>
    <row r="46" spans="2:7" x14ac:dyDescent="0.2">
      <c r="B46" s="70"/>
      <c r="C46" s="70"/>
      <c r="D46" s="70"/>
      <c r="E46" s="70"/>
      <c r="F46" s="70"/>
      <c r="G46" s="70"/>
    </row>
    <row r="47" spans="2:7" x14ac:dyDescent="0.2">
      <c r="B47" s="4" t="s">
        <v>241</v>
      </c>
    </row>
  </sheetData>
  <phoneticPr fontId="0" type="noConversion"/>
  <printOptions horizontalCentered="1"/>
  <pageMargins left="0.5" right="0.5" top="0.5" bottom="0.55000000000000004" header="0" footer="0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OutlineSymbols="0" zoomScaleNormal="100" workbookViewId="0">
      <selection activeCell="I2" sqref="I2:K3"/>
    </sheetView>
  </sheetViews>
  <sheetFormatPr defaultColWidth="9.77734375" defaultRowHeight="15" x14ac:dyDescent="0.2"/>
  <cols>
    <col min="1" max="1" width="23.77734375" style="14" customWidth="1"/>
    <col min="2" max="2" width="2.77734375" style="14" customWidth="1"/>
    <col min="3" max="3" width="12.77734375" style="14" customWidth="1"/>
    <col min="4" max="4" width="2.77734375" style="14" customWidth="1"/>
    <col min="5" max="5" width="12.77734375" style="14" customWidth="1"/>
    <col min="6" max="6" width="2.77734375" style="14" customWidth="1"/>
    <col min="7" max="7" width="12.77734375" style="14" customWidth="1"/>
    <col min="8" max="8" width="7.77734375" style="14" customWidth="1"/>
    <col min="9" max="9" width="2.77734375" style="14" customWidth="1"/>
    <col min="10" max="10" width="12.77734375" style="14" customWidth="1"/>
    <col min="11" max="16384" width="9.77734375" style="14"/>
  </cols>
  <sheetData>
    <row r="1" spans="1:11" ht="15.75" x14ac:dyDescent="0.25">
      <c r="J1" s="1"/>
    </row>
    <row r="2" spans="1:11" ht="15.75" x14ac:dyDescent="0.25">
      <c r="J2" s="1"/>
    </row>
    <row r="3" spans="1:11" ht="15.75" x14ac:dyDescent="0.25">
      <c r="J3" s="1"/>
    </row>
    <row r="5" spans="1:11" ht="20.25" x14ac:dyDescent="0.3">
      <c r="A5" s="204" t="s">
        <v>186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</row>
    <row r="6" spans="1:11" ht="15.75" thickBo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5.75" thickTop="1" x14ac:dyDescent="0.2"/>
    <row r="8" spans="1:11" x14ac:dyDescent="0.2">
      <c r="C8" s="5"/>
      <c r="D8" s="5"/>
      <c r="E8" s="5"/>
      <c r="F8" s="5"/>
      <c r="G8" s="5" t="s">
        <v>18</v>
      </c>
      <c r="H8" s="5"/>
      <c r="I8" s="5"/>
      <c r="J8" s="5" t="s">
        <v>60</v>
      </c>
    </row>
    <row r="9" spans="1:11" x14ac:dyDescent="0.2">
      <c r="C9" s="5" t="s">
        <v>18</v>
      </c>
      <c r="D9" s="5"/>
      <c r="E9" s="5" t="s">
        <v>18</v>
      </c>
      <c r="F9" s="5"/>
      <c r="G9" s="5" t="s">
        <v>55</v>
      </c>
      <c r="H9" s="5"/>
      <c r="I9" s="5"/>
      <c r="J9" s="5" t="s">
        <v>9</v>
      </c>
    </row>
    <row r="10" spans="1:11" x14ac:dyDescent="0.2">
      <c r="A10" s="14" t="str">
        <f>+'DCP-10, p 2'!A12</f>
        <v>COMPANY</v>
      </c>
      <c r="C10" s="5" t="s">
        <v>19</v>
      </c>
      <c r="D10" s="5"/>
      <c r="E10" s="5" t="s">
        <v>43</v>
      </c>
      <c r="F10" s="5"/>
      <c r="G10" s="5" t="s">
        <v>56</v>
      </c>
      <c r="H10" s="5"/>
      <c r="I10" s="5"/>
      <c r="J10" s="5" t="s">
        <v>16</v>
      </c>
    </row>
    <row r="11" spans="1:11" x14ac:dyDescent="0.2">
      <c r="C11" s="5"/>
      <c r="D11" s="5"/>
      <c r="E11" s="5"/>
      <c r="F11" s="5"/>
      <c r="G11" s="5"/>
      <c r="H11" s="5"/>
      <c r="I11" s="5"/>
      <c r="J11" s="5"/>
    </row>
    <row r="12" spans="1:11" x14ac:dyDescent="0.2">
      <c r="A12" s="15"/>
      <c r="B12" s="15"/>
      <c r="C12" s="17"/>
      <c r="D12" s="17"/>
      <c r="E12" s="17"/>
      <c r="F12" s="17"/>
      <c r="G12" s="17"/>
      <c r="H12" s="17"/>
      <c r="I12" s="17"/>
      <c r="J12" s="17"/>
      <c r="K12" s="15"/>
    </row>
    <row r="13" spans="1:11" x14ac:dyDescent="0.2">
      <c r="C13" s="5"/>
      <c r="D13" s="5"/>
      <c r="E13" s="5"/>
      <c r="F13" s="5"/>
      <c r="G13" s="5"/>
      <c r="H13" s="5"/>
      <c r="I13" s="5"/>
      <c r="J13" s="5"/>
    </row>
    <row r="14" spans="1:11" ht="15.75" x14ac:dyDescent="0.25">
      <c r="A14" s="25" t="str">
        <f>+'DCP-10, p 2'!A16</f>
        <v>Parcell Proxy Group</v>
      </c>
      <c r="C14" s="5"/>
      <c r="D14" s="5"/>
      <c r="E14" s="5"/>
      <c r="F14" s="5"/>
      <c r="G14" s="5"/>
      <c r="H14" s="5"/>
      <c r="I14" s="5"/>
      <c r="J14" s="5"/>
    </row>
    <row r="15" spans="1:11" x14ac:dyDescent="0.2">
      <c r="C15" s="5"/>
      <c r="D15" s="5"/>
      <c r="E15" s="5"/>
      <c r="F15" s="5"/>
      <c r="G15" s="5"/>
      <c r="H15" s="5"/>
      <c r="I15" s="5"/>
      <c r="J15" s="5"/>
    </row>
    <row r="16" spans="1:11" x14ac:dyDescent="0.2">
      <c r="A16" s="14" t="str">
        <f>+'DCP-10, p 2'!A18</f>
        <v>ALLETE</v>
      </c>
      <c r="C16" s="5">
        <v>2</v>
      </c>
      <c r="D16" s="5"/>
      <c r="E16" s="9">
        <v>0.7</v>
      </c>
      <c r="F16" s="5"/>
      <c r="G16" s="5" t="s">
        <v>59</v>
      </c>
      <c r="H16" s="9">
        <v>4</v>
      </c>
      <c r="I16" s="5"/>
      <c r="J16" s="10" t="s">
        <v>58</v>
      </c>
      <c r="K16" s="9">
        <v>3</v>
      </c>
    </row>
    <row r="17" spans="1:11" x14ac:dyDescent="0.2">
      <c r="A17" s="14" t="str">
        <f>+'DCP-10, p 2'!A19</f>
        <v>Avista</v>
      </c>
      <c r="C17" s="5">
        <v>2</v>
      </c>
      <c r="D17" s="5"/>
      <c r="E17" s="9">
        <v>0.7</v>
      </c>
      <c r="F17" s="5"/>
      <c r="G17" s="5" t="s">
        <v>59</v>
      </c>
      <c r="H17" s="9">
        <v>4</v>
      </c>
      <c r="I17" s="5"/>
      <c r="J17" s="10" t="s">
        <v>17</v>
      </c>
      <c r="K17" s="9">
        <v>3.67</v>
      </c>
    </row>
    <row r="18" spans="1:11" x14ac:dyDescent="0.2">
      <c r="A18" s="14" t="str">
        <f>+'DCP-10, p 2'!A20</f>
        <v>Black Hills Corp</v>
      </c>
      <c r="C18" s="5">
        <v>3</v>
      </c>
      <c r="D18" s="5"/>
      <c r="E18" s="9">
        <v>0.8</v>
      </c>
      <c r="F18" s="5"/>
      <c r="G18" s="5" t="s">
        <v>136</v>
      </c>
      <c r="H18" s="9">
        <v>3.33</v>
      </c>
      <c r="I18" s="5"/>
      <c r="J18" s="10" t="s">
        <v>58</v>
      </c>
      <c r="K18" s="9">
        <v>3</v>
      </c>
    </row>
    <row r="19" spans="1:11" x14ac:dyDescent="0.2">
      <c r="A19" s="14" t="str">
        <f>+'DCP-10, p 2'!A21</f>
        <v>Cleco</v>
      </c>
      <c r="C19" s="5">
        <v>1</v>
      </c>
      <c r="D19" s="5"/>
      <c r="E19" s="9">
        <v>0.65</v>
      </c>
      <c r="F19" s="5"/>
      <c r="G19" s="5" t="s">
        <v>59</v>
      </c>
      <c r="H19" s="9">
        <v>4</v>
      </c>
      <c r="I19" s="5"/>
      <c r="J19" s="10" t="s">
        <v>58</v>
      </c>
      <c r="K19" s="9">
        <v>3</v>
      </c>
    </row>
    <row r="20" spans="1:11" x14ac:dyDescent="0.2">
      <c r="A20" s="14" t="str">
        <f>+'DCP-10, p 2'!A22</f>
        <v>Hawaiian Electric</v>
      </c>
      <c r="C20" s="5">
        <v>2</v>
      </c>
      <c r="D20" s="5"/>
      <c r="E20" s="9">
        <v>0.7</v>
      </c>
      <c r="F20" s="5"/>
      <c r="G20" s="5" t="s">
        <v>57</v>
      </c>
      <c r="H20" s="9">
        <v>3.67</v>
      </c>
      <c r="I20" s="5"/>
      <c r="J20" s="10" t="s">
        <v>58</v>
      </c>
      <c r="K20" s="9">
        <v>3</v>
      </c>
    </row>
    <row r="21" spans="1:11" x14ac:dyDescent="0.2">
      <c r="A21" s="14" t="str">
        <f>+'DCP-10, p 2'!A23</f>
        <v>IDACORP</v>
      </c>
      <c r="C21" s="5">
        <v>3</v>
      </c>
      <c r="D21" s="5"/>
      <c r="E21" s="9">
        <v>0.7</v>
      </c>
      <c r="F21" s="5"/>
      <c r="G21" s="5" t="s">
        <v>136</v>
      </c>
      <c r="H21" s="9">
        <v>3.33</v>
      </c>
      <c r="I21" s="5"/>
      <c r="J21" s="10" t="s">
        <v>136</v>
      </c>
      <c r="K21" s="9">
        <v>3.33</v>
      </c>
    </row>
    <row r="22" spans="1:11" x14ac:dyDescent="0.2">
      <c r="A22" s="14" t="str">
        <f>+'DCP-10, p 2'!A24</f>
        <v>NorthWestern Corp</v>
      </c>
      <c r="C22" s="5">
        <v>3</v>
      </c>
      <c r="D22" s="5"/>
      <c r="E22" s="9">
        <v>0.7</v>
      </c>
      <c r="F22" s="5"/>
      <c r="G22" s="5" t="s">
        <v>136</v>
      </c>
      <c r="H22" s="9">
        <v>3.33</v>
      </c>
      <c r="I22" s="5"/>
      <c r="J22" s="10" t="s">
        <v>185</v>
      </c>
      <c r="K22" s="9"/>
    </row>
    <row r="23" spans="1:11" x14ac:dyDescent="0.2">
      <c r="A23" s="14" t="str">
        <f>+'DCP-10, p 2'!A25</f>
        <v>Otter Tail Corp</v>
      </c>
      <c r="C23" s="5">
        <v>3</v>
      </c>
      <c r="D23" s="5"/>
      <c r="E23" s="9">
        <v>0.9</v>
      </c>
      <c r="F23" s="5"/>
      <c r="G23" s="5" t="s">
        <v>136</v>
      </c>
      <c r="H23" s="9">
        <v>3.33</v>
      </c>
      <c r="I23" s="5"/>
      <c r="J23" s="10" t="s">
        <v>58</v>
      </c>
      <c r="K23" s="9">
        <v>3</v>
      </c>
    </row>
    <row r="24" spans="1:11" x14ac:dyDescent="0.2">
      <c r="A24" s="14" t="str">
        <f>+'DCP-10, p 2'!A26</f>
        <v>Pepco Holdings</v>
      </c>
      <c r="C24" s="5">
        <v>3</v>
      </c>
      <c r="D24" s="5"/>
      <c r="E24" s="81">
        <v>0.75</v>
      </c>
      <c r="F24" s="5"/>
      <c r="G24" s="5" t="s">
        <v>58</v>
      </c>
      <c r="H24" s="9">
        <v>3</v>
      </c>
      <c r="I24" s="5"/>
      <c r="J24" s="10" t="s">
        <v>58</v>
      </c>
      <c r="K24" s="9">
        <v>3</v>
      </c>
    </row>
    <row r="25" spans="1:11" x14ac:dyDescent="0.2">
      <c r="A25" s="14" t="str">
        <f>+'DCP-10, p 2'!A27</f>
        <v>Portland General Corp</v>
      </c>
      <c r="C25" s="5">
        <v>2</v>
      </c>
      <c r="D25" s="5"/>
      <c r="E25" s="9">
        <v>0.75</v>
      </c>
      <c r="F25" s="5"/>
      <c r="G25" s="5" t="s">
        <v>57</v>
      </c>
      <c r="H25" s="9">
        <v>3.67</v>
      </c>
      <c r="I25" s="5"/>
      <c r="J25" s="10" t="s">
        <v>185</v>
      </c>
      <c r="K25" s="9"/>
    </row>
    <row r="26" spans="1:11" x14ac:dyDescent="0.2">
      <c r="A26" s="14" t="str">
        <f>+'DCP-10, p 2'!A28</f>
        <v>TECO Energy</v>
      </c>
      <c r="C26" s="5">
        <v>2</v>
      </c>
      <c r="D26" s="5"/>
      <c r="E26" s="9">
        <v>0.85</v>
      </c>
      <c r="F26" s="5"/>
      <c r="G26" s="5" t="s">
        <v>57</v>
      </c>
      <c r="H26" s="9">
        <v>3.67</v>
      </c>
      <c r="I26" s="5"/>
      <c r="J26" s="10" t="s">
        <v>58</v>
      </c>
      <c r="K26" s="9">
        <v>3</v>
      </c>
    </row>
    <row r="27" spans="1:11" x14ac:dyDescent="0.2">
      <c r="A27" s="14" t="str">
        <f>+'DCP-10, p 2'!A29</f>
        <v>UIL Holdings</v>
      </c>
      <c r="C27" s="5">
        <v>2</v>
      </c>
      <c r="D27" s="5"/>
      <c r="E27" s="9">
        <v>0.7</v>
      </c>
      <c r="F27" s="5"/>
      <c r="G27" s="5" t="s">
        <v>57</v>
      </c>
      <c r="H27" s="9">
        <v>3.67</v>
      </c>
      <c r="I27" s="5"/>
      <c r="J27" s="10" t="s">
        <v>58</v>
      </c>
      <c r="K27" s="9">
        <v>3</v>
      </c>
    </row>
    <row r="28" spans="1:11" x14ac:dyDescent="0.2">
      <c r="A28" s="14" t="str">
        <f>+'DCP-10, p 2'!A30</f>
        <v>Westar Energy</v>
      </c>
      <c r="C28" s="5">
        <v>2</v>
      </c>
      <c r="D28" s="5"/>
      <c r="E28" s="9">
        <v>0.7</v>
      </c>
      <c r="F28" s="5"/>
      <c r="G28" s="5" t="s">
        <v>57</v>
      </c>
      <c r="H28" s="9">
        <v>3.67</v>
      </c>
      <c r="I28" s="5"/>
      <c r="J28" s="10" t="s">
        <v>136</v>
      </c>
      <c r="K28" s="9">
        <v>3.33</v>
      </c>
    </row>
    <row r="29" spans="1:11" x14ac:dyDescent="0.2">
      <c r="C29" s="5"/>
      <c r="D29" s="5"/>
      <c r="E29" s="9"/>
      <c r="F29" s="5"/>
      <c r="G29" s="5"/>
      <c r="H29" s="9"/>
      <c r="I29" s="5"/>
      <c r="J29" s="10"/>
      <c r="K29" s="9"/>
    </row>
    <row r="30" spans="1:11" x14ac:dyDescent="0.2">
      <c r="C30" s="18">
        <f>AVERAGE(C16:C28)</f>
        <v>2.3076923076923075</v>
      </c>
      <c r="D30" s="5"/>
      <c r="E30" s="9">
        <f>AVERAGE(E16:E28)</f>
        <v>0.73846153846153839</v>
      </c>
      <c r="F30" s="5"/>
      <c r="G30" s="5" t="s">
        <v>57</v>
      </c>
      <c r="H30" s="9">
        <f>AVERAGE(H16:H28)</f>
        <v>3.5900000000000003</v>
      </c>
      <c r="I30" s="5"/>
      <c r="J30" s="10" t="s">
        <v>58</v>
      </c>
      <c r="K30" s="9">
        <f>AVERAGE(K16:K28)</f>
        <v>3.1209090909090906</v>
      </c>
    </row>
    <row r="31" spans="1:11" ht="15.75" thickBot="1" x14ac:dyDescent="0.25">
      <c r="A31" s="38"/>
      <c r="B31" s="38"/>
      <c r="C31" s="60"/>
      <c r="D31" s="60"/>
      <c r="E31" s="54"/>
      <c r="F31" s="60"/>
      <c r="G31" s="60"/>
      <c r="H31" s="54"/>
      <c r="I31" s="60"/>
      <c r="J31" s="145"/>
      <c r="K31" s="54"/>
    </row>
    <row r="32" spans="1:11" ht="15.75" thickTop="1" x14ac:dyDescent="0.2">
      <c r="C32" s="5"/>
      <c r="D32" s="5"/>
      <c r="E32" s="9"/>
      <c r="F32" s="5"/>
      <c r="G32" s="5"/>
      <c r="H32" s="9"/>
      <c r="I32" s="5"/>
      <c r="J32" s="10"/>
      <c r="K32" s="9"/>
    </row>
    <row r="33" spans="1:11" ht="15.75" x14ac:dyDescent="0.25">
      <c r="A33" s="25" t="str">
        <f>+'DCP-10, p 2'!A39</f>
        <v>Gorman Proxy Group</v>
      </c>
      <c r="C33" s="5"/>
      <c r="D33" s="5"/>
      <c r="E33" s="9"/>
      <c r="F33" s="5"/>
      <c r="G33" s="5"/>
      <c r="H33" s="9"/>
      <c r="I33" s="5"/>
      <c r="J33" s="10"/>
      <c r="K33" s="9"/>
    </row>
    <row r="34" spans="1:11" x14ac:dyDescent="0.2">
      <c r="C34" s="5"/>
      <c r="D34" s="5"/>
      <c r="E34" s="9"/>
      <c r="F34" s="5"/>
      <c r="G34" s="5"/>
      <c r="H34" s="9"/>
      <c r="I34" s="5"/>
      <c r="J34" s="10"/>
      <c r="K34" s="9"/>
    </row>
    <row r="35" spans="1:11" x14ac:dyDescent="0.2">
      <c r="A35" s="14" t="str">
        <f>+'DCP-10, p 2'!A41</f>
        <v>ALLETE</v>
      </c>
      <c r="C35" s="5">
        <f>+C16</f>
        <v>2</v>
      </c>
      <c r="D35" s="5"/>
      <c r="E35" s="9">
        <f>+E16</f>
        <v>0.7</v>
      </c>
      <c r="F35" s="5"/>
      <c r="G35" s="5" t="s">
        <v>59</v>
      </c>
      <c r="H35" s="9">
        <v>4</v>
      </c>
      <c r="I35" s="5"/>
      <c r="J35" s="5" t="s">
        <v>59</v>
      </c>
      <c r="K35" s="9">
        <v>4</v>
      </c>
    </row>
    <row r="36" spans="1:11" x14ac:dyDescent="0.2">
      <c r="A36" s="14" t="str">
        <f>+'DCP-10, p 2'!A42</f>
        <v>Alliant Energy Corp</v>
      </c>
      <c r="C36" s="5">
        <v>2</v>
      </c>
      <c r="D36" s="5"/>
      <c r="E36" s="9">
        <v>0.7</v>
      </c>
      <c r="F36" s="5"/>
      <c r="G36" s="5" t="s">
        <v>59</v>
      </c>
      <c r="H36" s="9">
        <v>4</v>
      </c>
      <c r="I36" s="5"/>
      <c r="J36" s="10" t="s">
        <v>58</v>
      </c>
      <c r="K36" s="9">
        <v>3</v>
      </c>
    </row>
    <row r="37" spans="1:11" x14ac:dyDescent="0.2">
      <c r="A37" s="14" t="str">
        <f>+'DCP-10, p 2'!A43</f>
        <v>American Electric Power Co.</v>
      </c>
      <c r="C37" s="5">
        <v>3</v>
      </c>
      <c r="D37" s="5"/>
      <c r="E37" s="9">
        <v>0.65</v>
      </c>
      <c r="F37" s="5"/>
      <c r="G37" s="5" t="s">
        <v>57</v>
      </c>
      <c r="H37" s="9">
        <v>3.67</v>
      </c>
      <c r="I37" s="5"/>
      <c r="J37" s="10" t="s">
        <v>58</v>
      </c>
      <c r="K37" s="9">
        <v>3</v>
      </c>
    </row>
    <row r="38" spans="1:11" x14ac:dyDescent="0.2">
      <c r="A38" s="14" t="str">
        <f>+'DCP-10, p 2'!A44</f>
        <v>Avista Corp</v>
      </c>
      <c r="C38" s="5">
        <f>+C17</f>
        <v>2</v>
      </c>
      <c r="D38" s="5"/>
      <c r="E38" s="9">
        <f>+E17</f>
        <v>0.7</v>
      </c>
      <c r="F38" s="5"/>
      <c r="G38" s="9" t="str">
        <f t="shared" ref="G38:H38" si="0">+G17</f>
        <v>A</v>
      </c>
      <c r="H38" s="9">
        <f t="shared" si="0"/>
        <v>4</v>
      </c>
      <c r="I38" s="5"/>
      <c r="J38" s="10" t="s">
        <v>17</v>
      </c>
      <c r="K38" s="9">
        <v>3.67</v>
      </c>
    </row>
    <row r="39" spans="1:11" x14ac:dyDescent="0.2">
      <c r="A39" s="14" t="str">
        <f>+'DCP-10, p 2'!A45</f>
        <v>Cleco Corp</v>
      </c>
      <c r="C39" s="5">
        <f>+C19</f>
        <v>1</v>
      </c>
      <c r="D39" s="5"/>
      <c r="E39" s="9">
        <f>+E19</f>
        <v>0.65</v>
      </c>
      <c r="F39" s="5"/>
      <c r="G39" s="9" t="str">
        <f t="shared" ref="G39:K39" si="1">+G19</f>
        <v>A</v>
      </c>
      <c r="H39" s="9">
        <f t="shared" si="1"/>
        <v>4</v>
      </c>
      <c r="I39" s="5"/>
      <c r="J39" s="9" t="str">
        <f t="shared" si="1"/>
        <v>B</v>
      </c>
      <c r="K39" s="9">
        <f t="shared" si="1"/>
        <v>3</v>
      </c>
    </row>
    <row r="40" spans="1:11" x14ac:dyDescent="0.2">
      <c r="A40" s="14" t="str">
        <f>+'DCP-10, p 2'!A46</f>
        <v>CMS Energy</v>
      </c>
      <c r="C40" s="5">
        <v>3</v>
      </c>
      <c r="D40" s="5"/>
      <c r="E40" s="9">
        <v>0.75</v>
      </c>
      <c r="F40" s="5"/>
      <c r="G40" s="5" t="s">
        <v>160</v>
      </c>
      <c r="H40" s="9">
        <v>3.33</v>
      </c>
      <c r="I40" s="5"/>
      <c r="J40" s="10" t="s">
        <v>58</v>
      </c>
      <c r="K40" s="9">
        <v>3</v>
      </c>
    </row>
    <row r="41" spans="1:11" x14ac:dyDescent="0.2">
      <c r="A41" s="14" t="str">
        <f>+'DCP-10, p 2'!A47</f>
        <v>Consolidated Edison</v>
      </c>
      <c r="C41" s="5">
        <v>1</v>
      </c>
      <c r="D41" s="5"/>
      <c r="E41" s="9">
        <v>0.6</v>
      </c>
      <c r="F41" s="5"/>
      <c r="G41" s="5" t="s">
        <v>161</v>
      </c>
      <c r="H41" s="9">
        <v>4.33</v>
      </c>
      <c r="I41" s="5"/>
      <c r="J41" s="10" t="s">
        <v>136</v>
      </c>
      <c r="K41" s="9">
        <v>3.33</v>
      </c>
    </row>
    <row r="42" spans="1:11" x14ac:dyDescent="0.2">
      <c r="A42" s="14" t="str">
        <f>+'DCP-10, p 2'!A48</f>
        <v>DTE Energy</v>
      </c>
      <c r="C42" s="5">
        <v>2</v>
      </c>
      <c r="D42" s="5"/>
      <c r="E42" s="9">
        <v>0.75</v>
      </c>
      <c r="F42" s="5"/>
      <c r="G42" s="5" t="s">
        <v>57</v>
      </c>
      <c r="H42" s="9">
        <v>3.67</v>
      </c>
      <c r="I42" s="5"/>
      <c r="J42" s="10" t="s">
        <v>136</v>
      </c>
      <c r="K42" s="9">
        <v>3.33</v>
      </c>
    </row>
    <row r="43" spans="1:11" x14ac:dyDescent="0.2">
      <c r="A43" s="14" t="str">
        <f>+'DCP-10, p 2'!A49</f>
        <v>Edison International</v>
      </c>
      <c r="C43" s="5">
        <v>3</v>
      </c>
      <c r="D43" s="5"/>
      <c r="E43" s="9">
        <v>0.75</v>
      </c>
      <c r="F43" s="5"/>
      <c r="G43" s="5" t="s">
        <v>136</v>
      </c>
      <c r="H43" s="9">
        <v>3.33</v>
      </c>
      <c r="I43" s="5"/>
      <c r="J43" s="10" t="s">
        <v>58</v>
      </c>
      <c r="K43" s="9">
        <v>3</v>
      </c>
    </row>
    <row r="44" spans="1:11" x14ac:dyDescent="0.2">
      <c r="A44" s="14" t="str">
        <f>+'DCP-10, p 2'!A50</f>
        <v>Great Plains Energy, Inc.</v>
      </c>
      <c r="C44" s="5">
        <v>3</v>
      </c>
      <c r="D44" s="5"/>
      <c r="E44" s="9">
        <v>0.75</v>
      </c>
      <c r="F44" s="5"/>
      <c r="G44" s="5" t="s">
        <v>136</v>
      </c>
      <c r="H44" s="9">
        <v>3.33</v>
      </c>
      <c r="I44" s="5"/>
      <c r="J44" s="10" t="s">
        <v>58</v>
      </c>
      <c r="K44" s="9">
        <v>3</v>
      </c>
    </row>
    <row r="45" spans="1:11" x14ac:dyDescent="0.2">
      <c r="A45" s="14" t="str">
        <f>+'DCP-10, p 2'!A51</f>
        <v>IDACORP, Inc.</v>
      </c>
      <c r="C45" s="5">
        <f>+C21</f>
        <v>3</v>
      </c>
      <c r="D45" s="5"/>
      <c r="E45" s="9">
        <f>+E21</f>
        <v>0.7</v>
      </c>
      <c r="F45" s="5"/>
      <c r="G45" s="9" t="str">
        <f t="shared" ref="G45:K45" si="2">+G21</f>
        <v>B+</v>
      </c>
      <c r="H45" s="9">
        <f t="shared" si="2"/>
        <v>3.33</v>
      </c>
      <c r="I45" s="5"/>
      <c r="J45" s="9" t="str">
        <f t="shared" si="2"/>
        <v>B+</v>
      </c>
      <c r="K45" s="9">
        <f t="shared" si="2"/>
        <v>3.33</v>
      </c>
    </row>
    <row r="46" spans="1:11" x14ac:dyDescent="0.2">
      <c r="A46" s="14" t="str">
        <f>+'DCP-10, p 2'!A52</f>
        <v>Integrys Energy Group</v>
      </c>
      <c r="C46" s="5">
        <v>2</v>
      </c>
      <c r="D46" s="5"/>
      <c r="E46" s="9">
        <v>0.9</v>
      </c>
      <c r="F46" s="5"/>
      <c r="G46" s="5" t="s">
        <v>57</v>
      </c>
      <c r="H46" s="5">
        <v>3.67</v>
      </c>
      <c r="I46" s="5"/>
      <c r="J46" s="5" t="s">
        <v>58</v>
      </c>
      <c r="K46" s="9">
        <v>3</v>
      </c>
    </row>
    <row r="47" spans="1:11" x14ac:dyDescent="0.2">
      <c r="A47" s="14" t="str">
        <f>+'DCP-10, p 2'!A53</f>
        <v>Northeast Utilities</v>
      </c>
      <c r="C47" s="5">
        <v>2</v>
      </c>
      <c r="D47" s="5"/>
      <c r="E47" s="9">
        <v>0.7</v>
      </c>
      <c r="F47" s="5"/>
      <c r="G47" s="5" t="s">
        <v>57</v>
      </c>
      <c r="H47" s="9">
        <v>3.67</v>
      </c>
      <c r="I47" s="5"/>
      <c r="J47" s="10" t="s">
        <v>58</v>
      </c>
      <c r="K47" s="9">
        <v>3</v>
      </c>
    </row>
    <row r="48" spans="1:11" x14ac:dyDescent="0.2">
      <c r="A48" s="14" t="str">
        <f>+'DCP-10, p 2'!A54</f>
        <v>NorthWestern Corp</v>
      </c>
      <c r="C48" s="5">
        <f>+C22</f>
        <v>3</v>
      </c>
      <c r="D48" s="5"/>
      <c r="E48" s="9">
        <f>+E22</f>
        <v>0.7</v>
      </c>
      <c r="F48" s="5"/>
      <c r="G48" s="9" t="str">
        <f t="shared" ref="G48:J48" si="3">+G22</f>
        <v>B+</v>
      </c>
      <c r="H48" s="9">
        <f t="shared" si="3"/>
        <v>3.33</v>
      </c>
      <c r="I48" s="5"/>
      <c r="J48" s="9" t="str">
        <f t="shared" si="3"/>
        <v>nr</v>
      </c>
      <c r="K48" s="9"/>
    </row>
    <row r="49" spans="1:11" x14ac:dyDescent="0.2">
      <c r="A49" s="14" t="str">
        <f>+'DCP-10, p 2'!A55</f>
        <v>PG&amp;E Corp</v>
      </c>
      <c r="C49" s="5">
        <v>3</v>
      </c>
      <c r="D49" s="5"/>
      <c r="E49" s="9">
        <v>0.5</v>
      </c>
      <c r="F49" s="5"/>
      <c r="G49" s="5" t="s">
        <v>57</v>
      </c>
      <c r="H49" s="5">
        <v>3.67</v>
      </c>
      <c r="I49" s="5"/>
      <c r="J49" s="5" t="s">
        <v>58</v>
      </c>
      <c r="K49" s="9">
        <v>3</v>
      </c>
    </row>
    <row r="50" spans="1:11" x14ac:dyDescent="0.2">
      <c r="A50" s="14" t="str">
        <f>+'DCP-10, p 2'!A56</f>
        <v>Pinnacle West Capital Corp</v>
      </c>
      <c r="C50" s="5">
        <v>2</v>
      </c>
      <c r="D50" s="5"/>
      <c r="E50" s="9">
        <v>0.7</v>
      </c>
      <c r="F50" s="5"/>
      <c r="G50" s="5" t="s">
        <v>57</v>
      </c>
      <c r="H50" s="9">
        <v>3.67</v>
      </c>
      <c r="I50" s="5"/>
      <c r="J50" s="10" t="s">
        <v>58</v>
      </c>
      <c r="K50" s="9">
        <v>3</v>
      </c>
    </row>
    <row r="51" spans="1:11" x14ac:dyDescent="0.2">
      <c r="A51" s="14" t="str">
        <f>+'DCP-10, p 2'!A57</f>
        <v>Portland General Electric</v>
      </c>
      <c r="C51" s="5">
        <f>+C25</f>
        <v>2</v>
      </c>
      <c r="D51" s="5"/>
      <c r="E51" s="9">
        <f>+E25</f>
        <v>0.75</v>
      </c>
      <c r="F51" s="5"/>
      <c r="G51" s="9" t="str">
        <f t="shared" ref="G51:K51" si="4">+G25</f>
        <v>B++</v>
      </c>
      <c r="H51" s="9">
        <f t="shared" si="4"/>
        <v>3.67</v>
      </c>
      <c r="I51" s="5"/>
      <c r="J51" s="9" t="str">
        <f t="shared" si="4"/>
        <v>nr</v>
      </c>
      <c r="K51" s="9">
        <f t="shared" si="4"/>
        <v>0</v>
      </c>
    </row>
    <row r="52" spans="1:11" x14ac:dyDescent="0.2">
      <c r="A52" s="14" t="str">
        <f>+'DCP-10, p 2'!A58</f>
        <v>TECO Energy</v>
      </c>
      <c r="C52" s="5">
        <f>+C26</f>
        <v>2</v>
      </c>
      <c r="D52" s="5"/>
      <c r="E52" s="9">
        <f>+E26</f>
        <v>0.85</v>
      </c>
      <c r="F52" s="5"/>
      <c r="G52" s="9" t="str">
        <f t="shared" ref="G52:K52" si="5">+G26</f>
        <v>B++</v>
      </c>
      <c r="H52" s="9">
        <f t="shared" si="5"/>
        <v>3.67</v>
      </c>
      <c r="I52" s="5"/>
      <c r="J52" s="9" t="str">
        <f t="shared" si="5"/>
        <v>B</v>
      </c>
      <c r="K52" s="9">
        <f t="shared" si="5"/>
        <v>3</v>
      </c>
    </row>
    <row r="53" spans="1:11" x14ac:dyDescent="0.2">
      <c r="A53" s="14" t="str">
        <f>+'DCP-10, p 2'!A59</f>
        <v>UIL Holdings</v>
      </c>
      <c r="C53" s="5">
        <f>+C27</f>
        <v>2</v>
      </c>
      <c r="D53" s="5"/>
      <c r="E53" s="9">
        <f>+E27</f>
        <v>0.7</v>
      </c>
      <c r="F53" s="5"/>
      <c r="G53" s="9" t="str">
        <f t="shared" ref="G53:K53" si="6">+G27</f>
        <v>B++</v>
      </c>
      <c r="H53" s="9">
        <f t="shared" si="6"/>
        <v>3.67</v>
      </c>
      <c r="I53" s="5"/>
      <c r="J53" s="9" t="str">
        <f t="shared" si="6"/>
        <v>B</v>
      </c>
      <c r="K53" s="9">
        <f t="shared" si="6"/>
        <v>3</v>
      </c>
    </row>
    <row r="54" spans="1:11" x14ac:dyDescent="0.2">
      <c r="A54" s="14" t="str">
        <f>+'DCP-10, p 2'!A60</f>
        <v>Westar Energy</v>
      </c>
      <c r="C54" s="5">
        <f>+C28</f>
        <v>2</v>
      </c>
      <c r="D54" s="5"/>
      <c r="E54" s="9">
        <f>+E28</f>
        <v>0.7</v>
      </c>
      <c r="F54" s="5"/>
      <c r="G54" s="9" t="str">
        <f t="shared" ref="G54:H54" si="7">+G28</f>
        <v>B++</v>
      </c>
      <c r="H54" s="9">
        <f t="shared" si="7"/>
        <v>3.67</v>
      </c>
      <c r="I54" s="5"/>
      <c r="J54" s="10" t="s">
        <v>136</v>
      </c>
      <c r="K54" s="9">
        <v>3.33</v>
      </c>
    </row>
    <row r="55" spans="1:11" x14ac:dyDescent="0.2">
      <c r="A55" s="14" t="str">
        <f>+'DCP-10, p 2'!A61</f>
        <v>Wisconsin Energy Corp</v>
      </c>
      <c r="C55" s="5">
        <v>1</v>
      </c>
      <c r="D55" s="5"/>
      <c r="E55" s="9">
        <v>0.6</v>
      </c>
      <c r="F55" s="5"/>
      <c r="G55" s="5" t="s">
        <v>59</v>
      </c>
      <c r="H55" s="9">
        <v>4</v>
      </c>
      <c r="I55" s="5"/>
      <c r="J55" s="10" t="s">
        <v>17</v>
      </c>
      <c r="K55" s="9">
        <v>3.67</v>
      </c>
    </row>
    <row r="56" spans="1:11" x14ac:dyDescent="0.2">
      <c r="A56" s="14" t="str">
        <f>+'DCP-10, p 2'!A62</f>
        <v>Xcel Energy Inc.</v>
      </c>
      <c r="C56" s="5">
        <v>2</v>
      </c>
      <c r="D56" s="5"/>
      <c r="E56" s="9">
        <v>0.6</v>
      </c>
      <c r="F56" s="5"/>
      <c r="G56" s="5" t="s">
        <v>57</v>
      </c>
      <c r="H56" s="9">
        <v>3.67</v>
      </c>
      <c r="I56" s="5"/>
      <c r="J56" s="10" t="s">
        <v>136</v>
      </c>
      <c r="K56" s="9">
        <v>3.33</v>
      </c>
    </row>
    <row r="57" spans="1:11" x14ac:dyDescent="0.2">
      <c r="A57" s="36"/>
      <c r="B57" s="36"/>
      <c r="C57" s="55"/>
      <c r="D57" s="55"/>
      <c r="E57" s="52"/>
      <c r="F57" s="55"/>
      <c r="G57" s="55"/>
      <c r="H57" s="52"/>
      <c r="I57" s="55"/>
      <c r="J57" s="55"/>
      <c r="K57" s="52"/>
    </row>
    <row r="58" spans="1:11" x14ac:dyDescent="0.2">
      <c r="C58" s="5"/>
      <c r="D58" s="5"/>
      <c r="E58" s="9"/>
      <c r="F58" s="5"/>
      <c r="G58" s="5"/>
      <c r="H58" s="9"/>
      <c r="I58" s="5"/>
      <c r="J58" s="5"/>
      <c r="K58" s="9"/>
    </row>
    <row r="59" spans="1:11" x14ac:dyDescent="0.2">
      <c r="A59" s="14" t="s">
        <v>27</v>
      </c>
      <c r="C59" s="18">
        <f>+AVERAGE(C35:C56)</f>
        <v>2.1818181818181817</v>
      </c>
      <c r="D59" s="5"/>
      <c r="E59" s="9">
        <f>+AVERAGE(E35:E56)</f>
        <v>0.69999999999999973</v>
      </c>
      <c r="F59" s="5"/>
      <c r="G59" s="5" t="s">
        <v>57</v>
      </c>
      <c r="H59" s="9">
        <f>+AVERAGE(H35:H56)</f>
        <v>3.6977272727272732</v>
      </c>
      <c r="I59" s="5"/>
      <c r="J59" s="5" t="s">
        <v>58</v>
      </c>
      <c r="K59" s="9">
        <f>+AVERAGE(K35:K56)</f>
        <v>3.0471428571428567</v>
      </c>
    </row>
    <row r="60" spans="1:11" ht="15.75" thickBot="1" x14ac:dyDescent="0.25">
      <c r="A60" s="38"/>
      <c r="B60" s="38"/>
      <c r="C60" s="60"/>
      <c r="D60" s="60"/>
      <c r="E60" s="54"/>
      <c r="F60" s="60"/>
      <c r="G60" s="60"/>
      <c r="H60" s="54"/>
      <c r="I60" s="60"/>
      <c r="J60" s="60"/>
      <c r="K60" s="54"/>
    </row>
    <row r="61" spans="1:11" ht="15.75" thickTop="1" x14ac:dyDescent="0.2">
      <c r="C61" s="5"/>
      <c r="D61" s="5"/>
      <c r="E61" s="9"/>
      <c r="F61" s="5"/>
      <c r="G61" s="5"/>
      <c r="H61" s="9"/>
      <c r="I61" s="5"/>
      <c r="J61" s="5"/>
      <c r="K61" s="9"/>
    </row>
    <row r="62" spans="1:11" ht="15.75" x14ac:dyDescent="0.25">
      <c r="A62" s="1" t="str">
        <f>+'DCP-10, p 2'!A71</f>
        <v>Morin Proxy Group</v>
      </c>
    </row>
    <row r="64" spans="1:11" x14ac:dyDescent="0.2">
      <c r="A64" s="14" t="str">
        <f>+'DCP-10, p 2'!A73</f>
        <v>Alliant Energy Corp</v>
      </c>
      <c r="C64" s="19">
        <f>+C36</f>
        <v>2</v>
      </c>
      <c r="D64" s="19"/>
      <c r="E64" s="163">
        <f>+E36</f>
        <v>0.7</v>
      </c>
      <c r="F64" s="19"/>
      <c r="G64" s="163" t="str">
        <f t="shared" ref="G64:K64" si="8">+G36</f>
        <v>A</v>
      </c>
      <c r="H64" s="163">
        <f t="shared" si="8"/>
        <v>4</v>
      </c>
      <c r="I64" s="163"/>
      <c r="J64" s="163" t="str">
        <f t="shared" si="8"/>
        <v>B</v>
      </c>
      <c r="K64" s="163">
        <f t="shared" si="8"/>
        <v>3</v>
      </c>
    </row>
    <row r="65" spans="1:11" x14ac:dyDescent="0.2">
      <c r="A65" s="14" t="str">
        <f>+'DCP-10, p 2'!A74</f>
        <v>Avista Corp</v>
      </c>
      <c r="C65" s="19">
        <f>+C38</f>
        <v>2</v>
      </c>
      <c r="D65" s="19"/>
      <c r="E65" s="163">
        <f>+E38</f>
        <v>0.7</v>
      </c>
      <c r="F65" s="19"/>
      <c r="G65" s="163" t="str">
        <f t="shared" ref="G65:K65" si="9">+G38</f>
        <v>A</v>
      </c>
      <c r="H65" s="163">
        <f t="shared" si="9"/>
        <v>4</v>
      </c>
      <c r="I65" s="163"/>
      <c r="J65" s="163" t="str">
        <f t="shared" si="9"/>
        <v>A-</v>
      </c>
      <c r="K65" s="163">
        <f t="shared" si="9"/>
        <v>3.67</v>
      </c>
    </row>
    <row r="66" spans="1:11" x14ac:dyDescent="0.2">
      <c r="A66" s="14" t="str">
        <f>+'DCP-10, p 2'!A75</f>
        <v>Black Hills Corp.</v>
      </c>
      <c r="C66" s="19">
        <f>+C18</f>
        <v>3</v>
      </c>
      <c r="D66" s="19"/>
      <c r="E66" s="163">
        <f>+E18</f>
        <v>0.8</v>
      </c>
      <c r="F66" s="19"/>
      <c r="G66" s="163" t="str">
        <f t="shared" ref="G66:H66" si="10">+G18</f>
        <v>B+</v>
      </c>
      <c r="H66" s="163">
        <f t="shared" si="10"/>
        <v>3.33</v>
      </c>
      <c r="I66" s="163"/>
      <c r="J66" s="9" t="s">
        <v>58</v>
      </c>
      <c r="K66" s="163">
        <v>3</v>
      </c>
    </row>
    <row r="67" spans="1:11" x14ac:dyDescent="0.2">
      <c r="A67" s="14" t="str">
        <f>+'DCP-10, p 2'!A76</f>
        <v>CenterPoint Energy</v>
      </c>
      <c r="C67" s="19">
        <v>2</v>
      </c>
      <c r="D67" s="19"/>
      <c r="E67" s="163">
        <v>0.8</v>
      </c>
      <c r="F67" s="19"/>
      <c r="G67" s="5" t="s">
        <v>57</v>
      </c>
      <c r="H67" s="163">
        <v>3.67</v>
      </c>
      <c r="I67" s="163"/>
      <c r="J67" s="9" t="s">
        <v>58</v>
      </c>
      <c r="K67" s="163">
        <v>3</v>
      </c>
    </row>
    <row r="68" spans="1:11" x14ac:dyDescent="0.2">
      <c r="A68" s="14" t="str">
        <f>+'DCP-10, p 2'!A77</f>
        <v>CMS Energy</v>
      </c>
      <c r="C68" s="19">
        <f>+C40</f>
        <v>3</v>
      </c>
      <c r="D68" s="19"/>
      <c r="E68" s="163">
        <f>+E40</f>
        <v>0.75</v>
      </c>
      <c r="F68" s="19"/>
      <c r="G68" s="163" t="str">
        <f t="shared" ref="G68:H68" si="11">+G40</f>
        <v xml:space="preserve">B+ </v>
      </c>
      <c r="H68" s="163">
        <f t="shared" si="11"/>
        <v>3.33</v>
      </c>
      <c r="I68" s="163"/>
      <c r="J68" s="163" t="str">
        <f t="shared" ref="J68:K68" si="12">+J40</f>
        <v>B</v>
      </c>
      <c r="K68" s="163">
        <f t="shared" si="12"/>
        <v>3</v>
      </c>
    </row>
    <row r="69" spans="1:11" x14ac:dyDescent="0.2">
      <c r="A69" s="14" t="str">
        <f>+'DCP-10, p 2'!A78</f>
        <v>Consolidated Edison</v>
      </c>
      <c r="C69" s="19">
        <f>+C41</f>
        <v>1</v>
      </c>
      <c r="D69" s="19"/>
      <c r="E69" s="163">
        <f>+E41</f>
        <v>0.6</v>
      </c>
      <c r="F69" s="19"/>
      <c r="G69" s="163" t="str">
        <f t="shared" ref="G69:H69" si="13">+G41</f>
        <v>A+</v>
      </c>
      <c r="H69" s="163">
        <f t="shared" si="13"/>
        <v>4.33</v>
      </c>
      <c r="I69" s="163"/>
      <c r="J69" s="163" t="str">
        <f t="shared" ref="J69:K69" si="14">+J41</f>
        <v>B+</v>
      </c>
      <c r="K69" s="163">
        <f t="shared" si="14"/>
        <v>3.33</v>
      </c>
    </row>
    <row r="70" spans="1:11" x14ac:dyDescent="0.2">
      <c r="A70" s="14" t="str">
        <f>+'DCP-10, p 2'!A79</f>
        <v>Dominion Resources</v>
      </c>
      <c r="C70" s="19">
        <v>2</v>
      </c>
      <c r="D70" s="19"/>
      <c r="E70" s="163">
        <v>0.65</v>
      </c>
      <c r="F70" s="19"/>
      <c r="G70" s="5" t="s">
        <v>57</v>
      </c>
      <c r="H70" s="163">
        <v>3.67</v>
      </c>
      <c r="I70" s="163"/>
      <c r="J70" s="9" t="s">
        <v>136</v>
      </c>
      <c r="K70" s="163">
        <v>3.33</v>
      </c>
    </row>
    <row r="71" spans="1:11" x14ac:dyDescent="0.2">
      <c r="A71" s="14" t="str">
        <f>+'DCP-10, p 2'!A80</f>
        <v>DTE Energy</v>
      </c>
      <c r="C71" s="19">
        <f>+C42</f>
        <v>2</v>
      </c>
      <c r="D71" s="19"/>
      <c r="E71" s="163">
        <f>+E42</f>
        <v>0.75</v>
      </c>
      <c r="F71" s="19"/>
      <c r="G71" s="163" t="str">
        <f t="shared" ref="G71:K71" si="15">+G42</f>
        <v>B++</v>
      </c>
      <c r="H71" s="163">
        <f t="shared" si="15"/>
        <v>3.67</v>
      </c>
      <c r="I71" s="163"/>
      <c r="J71" s="163" t="str">
        <f t="shared" si="15"/>
        <v>B+</v>
      </c>
      <c r="K71" s="163">
        <f t="shared" si="15"/>
        <v>3.33</v>
      </c>
    </row>
    <row r="72" spans="1:11" x14ac:dyDescent="0.2">
      <c r="A72" s="14" t="str">
        <f>+'DCP-10, p 2'!A81</f>
        <v>Duke Energy</v>
      </c>
      <c r="C72" s="19">
        <v>2</v>
      </c>
      <c r="D72" s="19"/>
      <c r="E72" s="163">
        <v>0.6</v>
      </c>
      <c r="F72" s="19"/>
      <c r="G72" s="5" t="s">
        <v>59</v>
      </c>
      <c r="H72" s="163">
        <v>4</v>
      </c>
      <c r="I72" s="163"/>
      <c r="J72" s="9" t="s">
        <v>17</v>
      </c>
      <c r="K72" s="163">
        <v>3.67</v>
      </c>
    </row>
    <row r="73" spans="1:11" x14ac:dyDescent="0.2">
      <c r="A73" s="14" t="str">
        <f>+'DCP-10, p 2'!A82</f>
        <v>Integrys Energy Group</v>
      </c>
      <c r="C73" s="19">
        <f>+C46</f>
        <v>2</v>
      </c>
      <c r="D73" s="19"/>
      <c r="E73" s="163">
        <f>+E46</f>
        <v>0.9</v>
      </c>
      <c r="F73" s="19"/>
      <c r="G73" s="163" t="str">
        <f t="shared" ref="G73:K73" si="16">+G46</f>
        <v>B++</v>
      </c>
      <c r="H73" s="163">
        <f t="shared" si="16"/>
        <v>3.67</v>
      </c>
      <c r="I73" s="163"/>
      <c r="J73" s="163" t="str">
        <f t="shared" si="16"/>
        <v>B</v>
      </c>
      <c r="K73" s="163">
        <f t="shared" si="16"/>
        <v>3</v>
      </c>
    </row>
    <row r="74" spans="1:11" x14ac:dyDescent="0.2">
      <c r="A74" s="14" t="str">
        <f>+'DCP-10, p 2'!A83</f>
        <v>MGE Energy</v>
      </c>
      <c r="C74" s="5">
        <v>1</v>
      </c>
      <c r="D74" s="5"/>
      <c r="E74" s="9">
        <v>0.6</v>
      </c>
      <c r="F74" s="5"/>
      <c r="G74" s="5" t="s">
        <v>59</v>
      </c>
      <c r="H74" s="9">
        <v>4</v>
      </c>
      <c r="I74" s="5"/>
      <c r="J74" s="10" t="s">
        <v>136</v>
      </c>
      <c r="K74" s="9">
        <v>3.33</v>
      </c>
    </row>
    <row r="75" spans="1:11" x14ac:dyDescent="0.2">
      <c r="A75" s="14" t="str">
        <f>+'DCP-10, p 2'!A84</f>
        <v>Northeast Utilities</v>
      </c>
      <c r="C75" s="19">
        <f>+C47</f>
        <v>2</v>
      </c>
      <c r="D75" s="19"/>
      <c r="E75" s="163">
        <f>+E47</f>
        <v>0.7</v>
      </c>
      <c r="F75" s="19"/>
      <c r="G75" s="163" t="str">
        <f t="shared" ref="G75:H75" si="17">+G47</f>
        <v>B++</v>
      </c>
      <c r="H75" s="163">
        <f t="shared" si="17"/>
        <v>3.67</v>
      </c>
      <c r="I75" s="163"/>
      <c r="J75" s="163" t="str">
        <f t="shared" ref="J75:K75" si="18">+J47</f>
        <v>B</v>
      </c>
      <c r="K75" s="163">
        <f t="shared" si="18"/>
        <v>3</v>
      </c>
    </row>
    <row r="76" spans="1:11" x14ac:dyDescent="0.2">
      <c r="A76" s="14" t="str">
        <f>+'DCP-10, p 2'!A85</f>
        <v>NorthWestern Corp</v>
      </c>
      <c r="C76" s="19">
        <f>+C48</f>
        <v>3</v>
      </c>
      <c r="D76" s="19"/>
      <c r="E76" s="163">
        <f>+E48</f>
        <v>0.7</v>
      </c>
      <c r="F76" s="19"/>
      <c r="G76" s="163" t="str">
        <f t="shared" ref="G76:H76" si="19">+G48</f>
        <v>B+</v>
      </c>
      <c r="H76" s="163">
        <f t="shared" si="19"/>
        <v>3.33</v>
      </c>
      <c r="I76" s="163"/>
      <c r="J76" s="163" t="str">
        <f t="shared" ref="J76" si="20">+J48</f>
        <v>nr</v>
      </c>
      <c r="K76" s="163"/>
    </row>
    <row r="77" spans="1:11" x14ac:dyDescent="0.2">
      <c r="A77" s="14" t="str">
        <f>+'DCP-10, p 2'!A86</f>
        <v>NV Energy</v>
      </c>
      <c r="C77" s="19">
        <v>3</v>
      </c>
      <c r="D77" s="19"/>
      <c r="E77" s="163">
        <v>0.85</v>
      </c>
      <c r="F77" s="19"/>
      <c r="G77" s="5" t="s">
        <v>58</v>
      </c>
      <c r="H77" s="163">
        <v>3</v>
      </c>
      <c r="I77" s="163"/>
      <c r="J77" s="9" t="s">
        <v>58</v>
      </c>
      <c r="K77" s="163">
        <v>3</v>
      </c>
    </row>
    <row r="78" spans="1:11" x14ac:dyDescent="0.2">
      <c r="A78" s="14" t="str">
        <f>+'DCP-10, p 2'!A87</f>
        <v>OGE Energy</v>
      </c>
      <c r="C78" s="19">
        <v>2</v>
      </c>
      <c r="D78" s="19"/>
      <c r="E78" s="163">
        <v>0.75</v>
      </c>
      <c r="F78" s="19"/>
      <c r="G78" s="5" t="s">
        <v>59</v>
      </c>
      <c r="H78" s="163">
        <v>4</v>
      </c>
      <c r="I78" s="163"/>
      <c r="J78" s="9" t="s">
        <v>17</v>
      </c>
      <c r="K78" s="163">
        <v>3.67</v>
      </c>
    </row>
    <row r="79" spans="1:11" x14ac:dyDescent="0.2">
      <c r="A79" s="14" t="str">
        <f>+'DCP-10, p 2'!A88</f>
        <v>Pepco Holdings</v>
      </c>
      <c r="C79" s="19">
        <f>+C24</f>
        <v>3</v>
      </c>
      <c r="D79" s="19"/>
      <c r="E79" s="163">
        <f>+E24</f>
        <v>0.75</v>
      </c>
      <c r="F79" s="19"/>
      <c r="G79" s="163" t="str">
        <f t="shared" ref="G79:K79" si="21">+G24</f>
        <v>B</v>
      </c>
      <c r="H79" s="163">
        <f t="shared" si="21"/>
        <v>3</v>
      </c>
      <c r="I79" s="163"/>
      <c r="J79" s="163" t="str">
        <f t="shared" si="21"/>
        <v>B</v>
      </c>
      <c r="K79" s="163">
        <f t="shared" si="21"/>
        <v>3</v>
      </c>
    </row>
    <row r="80" spans="1:11" x14ac:dyDescent="0.2">
      <c r="A80" s="14" t="str">
        <f>+'DCP-10, p 2'!A89</f>
        <v>PG&amp;E Corp</v>
      </c>
      <c r="C80" s="19">
        <f>+C49</f>
        <v>3</v>
      </c>
      <c r="D80" s="19"/>
      <c r="E80" s="163">
        <f>+E49</f>
        <v>0.5</v>
      </c>
      <c r="F80" s="19"/>
      <c r="G80" s="163" t="str">
        <f t="shared" ref="G80:K80" si="22">+G49</f>
        <v>B++</v>
      </c>
      <c r="H80" s="163">
        <f t="shared" si="22"/>
        <v>3.67</v>
      </c>
      <c r="I80" s="163"/>
      <c r="J80" s="163" t="str">
        <f t="shared" si="22"/>
        <v>B</v>
      </c>
      <c r="K80" s="163">
        <f t="shared" si="22"/>
        <v>3</v>
      </c>
    </row>
    <row r="81" spans="1:11" x14ac:dyDescent="0.2">
      <c r="A81" s="14" t="str">
        <f>+'DCP-10, p 2'!A90</f>
        <v>SCANA Corp.</v>
      </c>
      <c r="C81" s="19">
        <v>2</v>
      </c>
      <c r="D81" s="19"/>
      <c r="E81" s="163">
        <v>0.65</v>
      </c>
      <c r="F81" s="19"/>
      <c r="G81" s="5" t="s">
        <v>57</v>
      </c>
      <c r="H81" s="163">
        <v>3.67</v>
      </c>
      <c r="I81" s="163"/>
      <c r="J81" s="9" t="s">
        <v>17</v>
      </c>
      <c r="K81" s="163">
        <v>3.67</v>
      </c>
    </row>
    <row r="82" spans="1:11" x14ac:dyDescent="0.2">
      <c r="A82" s="14" t="str">
        <f>+'DCP-10, p 2'!A91</f>
        <v>Sempra Energy</v>
      </c>
      <c r="C82" s="19">
        <v>2</v>
      </c>
      <c r="D82" s="19"/>
      <c r="E82" s="163">
        <v>0.8</v>
      </c>
      <c r="F82" s="19"/>
      <c r="G82" s="5" t="s">
        <v>59</v>
      </c>
      <c r="H82" s="163">
        <v>4</v>
      </c>
      <c r="I82" s="163"/>
      <c r="J82" s="9" t="s">
        <v>17</v>
      </c>
      <c r="K82" s="163">
        <v>3.67</v>
      </c>
    </row>
    <row r="83" spans="1:11" x14ac:dyDescent="0.2">
      <c r="A83" s="14" t="str">
        <f>+'DCP-10, p 2'!A92</f>
        <v>TECO Energy</v>
      </c>
      <c r="C83" s="19">
        <f>+C52</f>
        <v>2</v>
      </c>
      <c r="D83" s="19"/>
      <c r="E83" s="163">
        <f>+E52</f>
        <v>0.85</v>
      </c>
      <c r="F83" s="19"/>
      <c r="G83" s="163" t="str">
        <f t="shared" ref="G83:K83" si="23">+G52</f>
        <v>B++</v>
      </c>
      <c r="H83" s="163">
        <f t="shared" si="23"/>
        <v>3.67</v>
      </c>
      <c r="I83" s="163"/>
      <c r="J83" s="163" t="str">
        <f t="shared" si="23"/>
        <v>B</v>
      </c>
      <c r="K83" s="163">
        <f t="shared" si="23"/>
        <v>3</v>
      </c>
    </row>
    <row r="84" spans="1:11" x14ac:dyDescent="0.2">
      <c r="A84" s="14" t="str">
        <f>+'DCP-10, p 2'!A93</f>
        <v>UIL Holdings</v>
      </c>
      <c r="C84" s="19">
        <f>+C53</f>
        <v>2</v>
      </c>
      <c r="D84" s="19"/>
      <c r="E84" s="163">
        <f>+E53</f>
        <v>0.7</v>
      </c>
      <c r="F84" s="19"/>
      <c r="G84" s="163" t="str">
        <f t="shared" ref="G84:H84" si="24">+G53</f>
        <v>B++</v>
      </c>
      <c r="H84" s="163">
        <f t="shared" si="24"/>
        <v>3.67</v>
      </c>
      <c r="I84" s="163"/>
      <c r="J84" s="9" t="s">
        <v>58</v>
      </c>
      <c r="K84" s="163">
        <v>3</v>
      </c>
    </row>
    <row r="85" spans="1:11" x14ac:dyDescent="0.2">
      <c r="A85" s="14" t="str">
        <f>+'DCP-10, p 2'!A94</f>
        <v>UNS Energy</v>
      </c>
      <c r="C85" s="19">
        <v>3</v>
      </c>
      <c r="D85" s="19"/>
      <c r="E85" s="163">
        <v>0.7</v>
      </c>
      <c r="F85" s="19"/>
      <c r="G85" s="5" t="s">
        <v>136</v>
      </c>
      <c r="H85" s="163">
        <v>3.33</v>
      </c>
      <c r="I85" s="163"/>
      <c r="J85" s="9" t="s">
        <v>17</v>
      </c>
      <c r="K85" s="163">
        <v>3.67</v>
      </c>
    </row>
    <row r="86" spans="1:11" x14ac:dyDescent="0.2">
      <c r="A86" s="14" t="str">
        <f>+'DCP-10, p 2'!A95</f>
        <v>Vectren Corp.</v>
      </c>
      <c r="C86" s="19">
        <v>2</v>
      </c>
      <c r="D86" s="19"/>
      <c r="E86" s="163">
        <v>0.7</v>
      </c>
      <c r="F86" s="19"/>
      <c r="G86" s="5" t="s">
        <v>59</v>
      </c>
      <c r="H86" s="163">
        <v>4</v>
      </c>
      <c r="I86" s="163"/>
      <c r="J86" s="9" t="s">
        <v>136</v>
      </c>
      <c r="K86" s="163">
        <v>3.33</v>
      </c>
    </row>
    <row r="87" spans="1:11" x14ac:dyDescent="0.2">
      <c r="A87" s="14" t="str">
        <f>+'DCP-10, p 2'!A96</f>
        <v>Wisconsin Energy Corp</v>
      </c>
      <c r="C87" s="19">
        <f>+C55</f>
        <v>1</v>
      </c>
      <c r="D87" s="19"/>
      <c r="E87" s="163">
        <f>+E55</f>
        <v>0.6</v>
      </c>
      <c r="F87" s="19"/>
      <c r="G87" s="163" t="str">
        <f t="shared" ref="G87:H87" si="25">+G55</f>
        <v>A</v>
      </c>
      <c r="H87" s="163">
        <f t="shared" si="25"/>
        <v>4</v>
      </c>
      <c r="I87" s="163"/>
      <c r="J87" s="163" t="str">
        <f t="shared" ref="J87:K87" si="26">+J55</f>
        <v>A-</v>
      </c>
      <c r="K87" s="163">
        <f t="shared" si="26"/>
        <v>3.67</v>
      </c>
    </row>
    <row r="88" spans="1:11" x14ac:dyDescent="0.2">
      <c r="A88" s="14" t="str">
        <f>+'DCP-10, p 2'!A97</f>
        <v>Xcel Energy Inc.</v>
      </c>
      <c r="C88" s="19">
        <f>+C56</f>
        <v>2</v>
      </c>
      <c r="D88" s="19"/>
      <c r="E88" s="163">
        <f>+E56</f>
        <v>0.6</v>
      </c>
      <c r="F88" s="19"/>
      <c r="G88" s="163" t="str">
        <f t="shared" ref="G88:H88" si="27">+G56</f>
        <v>B++</v>
      </c>
      <c r="H88" s="163">
        <f t="shared" si="27"/>
        <v>3.67</v>
      </c>
      <c r="I88" s="163"/>
      <c r="J88" s="163" t="str">
        <f t="shared" ref="J88:K88" si="28">+J56</f>
        <v>B+</v>
      </c>
      <c r="K88" s="163">
        <f t="shared" si="28"/>
        <v>3.33</v>
      </c>
    </row>
    <row r="89" spans="1:11" x14ac:dyDescent="0.2">
      <c r="A89" s="36"/>
      <c r="B89" s="36"/>
      <c r="C89" s="164"/>
      <c r="D89" s="164"/>
      <c r="E89" s="166"/>
      <c r="F89" s="164"/>
      <c r="G89" s="164"/>
      <c r="H89" s="166"/>
      <c r="I89" s="166"/>
      <c r="J89" s="166"/>
      <c r="K89" s="166"/>
    </row>
    <row r="90" spans="1:11" x14ac:dyDescent="0.2">
      <c r="C90" s="19"/>
      <c r="D90" s="19"/>
      <c r="E90" s="19"/>
      <c r="F90" s="19"/>
      <c r="G90" s="19"/>
      <c r="H90" s="163"/>
      <c r="I90" s="163"/>
      <c r="J90" s="163"/>
      <c r="K90" s="163"/>
    </row>
    <row r="91" spans="1:11" x14ac:dyDescent="0.2">
      <c r="A91" s="4" t="s">
        <v>27</v>
      </c>
      <c r="C91" s="168">
        <f>AVERAGE(C64:C88)</f>
        <v>2.16</v>
      </c>
      <c r="D91" s="19"/>
      <c r="E91" s="163">
        <f>AVERAGE(E64:E88)</f>
        <v>0.70799999999999996</v>
      </c>
      <c r="F91" s="19"/>
      <c r="G91" s="5" t="s">
        <v>57</v>
      </c>
      <c r="H91" s="163">
        <f>AVERAGE(H64:H88)</f>
        <v>3.6940000000000004</v>
      </c>
      <c r="I91" s="163"/>
      <c r="J91" s="9" t="s">
        <v>136</v>
      </c>
      <c r="K91" s="163">
        <f>AVERAGE(K64:K88)</f>
        <v>3.2779166666666666</v>
      </c>
    </row>
    <row r="92" spans="1:11" ht="15.75" thickBot="1" x14ac:dyDescent="0.25">
      <c r="A92" s="38"/>
      <c r="B92" s="38"/>
      <c r="C92" s="165"/>
      <c r="D92" s="165"/>
      <c r="E92" s="165"/>
      <c r="F92" s="165"/>
      <c r="G92" s="165"/>
      <c r="H92" s="167"/>
      <c r="I92" s="167"/>
      <c r="J92" s="167"/>
      <c r="K92" s="167"/>
    </row>
    <row r="93" spans="1:11" ht="15.75" thickTop="1" x14ac:dyDescent="0.2">
      <c r="C93" s="19"/>
      <c r="D93" s="19"/>
      <c r="E93" s="19"/>
      <c r="F93" s="19"/>
      <c r="G93" s="19"/>
      <c r="H93" s="19"/>
      <c r="I93" s="19"/>
      <c r="J93" s="19"/>
      <c r="K93" s="19"/>
    </row>
    <row r="94" spans="1:11" x14ac:dyDescent="0.2">
      <c r="A94" s="4" t="s">
        <v>187</v>
      </c>
      <c r="C94" s="19"/>
      <c r="D94" s="19"/>
      <c r="E94" s="19"/>
      <c r="F94" s="19"/>
      <c r="G94" s="19"/>
      <c r="H94" s="19"/>
      <c r="I94" s="19"/>
      <c r="J94" s="19"/>
      <c r="K94" s="19"/>
    </row>
    <row r="95" spans="1:11" x14ac:dyDescent="0.2">
      <c r="C95" s="19"/>
      <c r="D95" s="19"/>
      <c r="E95" s="19"/>
      <c r="F95" s="19"/>
      <c r="G95" s="19"/>
      <c r="H95" s="19"/>
      <c r="I95" s="19"/>
      <c r="J95" s="19"/>
      <c r="K95" s="19"/>
    </row>
    <row r="96" spans="1:11" x14ac:dyDescent="0.2">
      <c r="A96" s="14" t="str">
        <f>+'DCP-12, P 2'!B23</f>
        <v>Sources:  Value Line Investment Survey, Standard &amp; Poor's Stock Guide.</v>
      </c>
      <c r="C96" s="19"/>
      <c r="D96" s="19"/>
      <c r="E96" s="19"/>
      <c r="F96" s="19"/>
      <c r="G96" s="19"/>
      <c r="H96" s="19"/>
      <c r="I96" s="19"/>
      <c r="J96" s="19"/>
      <c r="K96" s="19"/>
    </row>
    <row r="97" spans="3:11" x14ac:dyDescent="0.2">
      <c r="C97" s="19"/>
      <c r="D97" s="19"/>
      <c r="E97" s="19"/>
      <c r="F97" s="19"/>
      <c r="G97" s="19"/>
      <c r="H97" s="19"/>
      <c r="I97" s="19"/>
      <c r="J97" s="19"/>
      <c r="K97" s="19"/>
    </row>
    <row r="98" spans="3:11" x14ac:dyDescent="0.2">
      <c r="C98" s="19"/>
      <c r="D98" s="19"/>
      <c r="E98" s="19"/>
      <c r="F98" s="19"/>
      <c r="G98" s="19"/>
      <c r="H98" s="19"/>
      <c r="I98" s="19"/>
      <c r="J98" s="19"/>
      <c r="K98" s="19"/>
    </row>
    <row r="99" spans="3:11" x14ac:dyDescent="0.2">
      <c r="C99" s="19"/>
      <c r="D99" s="19"/>
      <c r="E99" s="19"/>
      <c r="F99" s="19"/>
      <c r="G99" s="19"/>
      <c r="H99" s="19"/>
      <c r="I99" s="19"/>
      <c r="J99" s="19"/>
      <c r="K99" s="19"/>
    </row>
    <row r="100" spans="3:11" x14ac:dyDescent="0.2">
      <c r="C100" s="19"/>
      <c r="D100" s="19"/>
      <c r="E100" s="19"/>
      <c r="F100" s="19"/>
      <c r="G100" s="19"/>
      <c r="H100" s="19"/>
      <c r="I100" s="19"/>
      <c r="J100" s="19"/>
      <c r="K100" s="19"/>
    </row>
    <row r="101" spans="3:11" x14ac:dyDescent="0.2">
      <c r="C101" s="19"/>
      <c r="D101" s="19"/>
      <c r="E101" s="19"/>
      <c r="F101" s="19"/>
      <c r="G101" s="19"/>
      <c r="H101" s="19"/>
      <c r="I101" s="19"/>
      <c r="J101" s="19"/>
      <c r="K101" s="19"/>
    </row>
    <row r="102" spans="3:11" x14ac:dyDescent="0.2">
      <c r="C102" s="19"/>
      <c r="D102" s="19"/>
      <c r="E102" s="19"/>
      <c r="F102" s="19"/>
      <c r="G102" s="19"/>
      <c r="H102" s="19"/>
      <c r="I102" s="19"/>
      <c r="J102" s="19"/>
      <c r="K102" s="19"/>
    </row>
  </sheetData>
  <mergeCells count="1">
    <mergeCell ref="A5:K5"/>
  </mergeCells>
  <phoneticPr fontId="0" type="noConversion"/>
  <printOptions horizontalCentered="1"/>
  <pageMargins left="0.5" right="0.5" top="0.5" bottom="0.55000000000000004" header="0" footer="0"/>
  <pageSetup scale="4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5"/>
  <sheetViews>
    <sheetView showOutlineSymbols="0" topLeftCell="A10" zoomScaleNormal="100" workbookViewId="0">
      <selection activeCell="B31" sqref="B31"/>
    </sheetView>
  </sheetViews>
  <sheetFormatPr defaultColWidth="9.77734375" defaultRowHeight="15" x14ac:dyDescent="0.2"/>
  <cols>
    <col min="1" max="1" width="2.77734375" style="26" customWidth="1"/>
    <col min="2" max="2" width="27.44140625" style="26" customWidth="1"/>
    <col min="3" max="3" width="1.77734375" style="26" customWidth="1"/>
    <col min="4" max="6" width="12.77734375" style="26" customWidth="1"/>
    <col min="7" max="7" width="14.77734375" style="26" customWidth="1"/>
    <col min="8" max="8" width="12.77734375" style="26" customWidth="1"/>
    <col min="9" max="16384" width="9.77734375" style="26"/>
  </cols>
  <sheetData>
    <row r="1" spans="2:7" ht="15.75" x14ac:dyDescent="0.25">
      <c r="G1" s="25"/>
    </row>
    <row r="2" spans="2:7" ht="15.75" x14ac:dyDescent="0.25">
      <c r="C2" s="74"/>
      <c r="D2" s="74"/>
      <c r="E2" s="74"/>
      <c r="F2" s="1"/>
    </row>
    <row r="3" spans="2:7" ht="15.75" x14ac:dyDescent="0.25">
      <c r="C3" s="74"/>
      <c r="D3" s="74"/>
      <c r="E3" s="74"/>
      <c r="F3" s="1"/>
    </row>
    <row r="5" spans="2:7" x14ac:dyDescent="0.2">
      <c r="C5" s="74"/>
      <c r="D5" s="74"/>
      <c r="E5" s="74"/>
      <c r="F5" s="74"/>
    </row>
    <row r="6" spans="2:7" x14ac:dyDescent="0.2">
      <c r="C6" s="74"/>
      <c r="D6" s="74"/>
      <c r="E6" s="74"/>
      <c r="F6" s="74"/>
    </row>
    <row r="7" spans="2:7" ht="20.25" x14ac:dyDescent="0.3">
      <c r="B7" s="83" t="s">
        <v>61</v>
      </c>
      <c r="C7" s="76"/>
      <c r="D7" s="66"/>
      <c r="E7" s="76"/>
      <c r="F7" s="76"/>
      <c r="G7" s="66"/>
    </row>
    <row r="8" spans="2:7" x14ac:dyDescent="0.2">
      <c r="C8" s="74"/>
      <c r="D8" s="74"/>
      <c r="E8" s="74"/>
      <c r="F8" s="74"/>
    </row>
    <row r="10" spans="2:7" x14ac:dyDescent="0.2">
      <c r="B10" s="67"/>
      <c r="C10" s="67"/>
      <c r="D10" s="68" t="s">
        <v>18</v>
      </c>
      <c r="E10" s="68" t="s">
        <v>18</v>
      </c>
      <c r="F10" s="68" t="s">
        <v>18</v>
      </c>
      <c r="G10" s="68" t="s">
        <v>5</v>
      </c>
    </row>
    <row r="11" spans="2:7" x14ac:dyDescent="0.2">
      <c r="B11" s="69" t="s">
        <v>62</v>
      </c>
      <c r="D11" s="69" t="s">
        <v>19</v>
      </c>
      <c r="E11" s="69" t="s">
        <v>43</v>
      </c>
      <c r="F11" s="69" t="s">
        <v>72</v>
      </c>
      <c r="G11" s="69" t="s">
        <v>73</v>
      </c>
    </row>
    <row r="12" spans="2:7" x14ac:dyDescent="0.2">
      <c r="B12" s="70"/>
      <c r="C12" s="70"/>
      <c r="D12" s="70"/>
      <c r="E12" s="70"/>
      <c r="F12" s="70"/>
      <c r="G12" s="70"/>
    </row>
    <row r="13" spans="2:7" x14ac:dyDescent="0.2">
      <c r="B13" s="26" t="s">
        <v>63</v>
      </c>
    </row>
    <row r="14" spans="2:7" x14ac:dyDescent="0.2">
      <c r="B14" s="26" t="s">
        <v>64</v>
      </c>
      <c r="D14" s="69">
        <v>2.7</v>
      </c>
      <c r="E14" s="81">
        <v>1.05</v>
      </c>
      <c r="F14" s="5" t="s">
        <v>57</v>
      </c>
      <c r="G14" s="5" t="s">
        <v>58</v>
      </c>
    </row>
    <row r="15" spans="2:7" x14ac:dyDescent="0.2">
      <c r="E15" s="75"/>
    </row>
    <row r="16" spans="2:7" x14ac:dyDescent="0.2">
      <c r="B16" s="26" t="str">
        <f>+'DCP-12, P 1'!A14</f>
        <v>Parcell Proxy Group</v>
      </c>
      <c r="D16" s="84">
        <f>+'DCP-12, P 1'!C30</f>
        <v>2.3076923076923075</v>
      </c>
      <c r="E16" s="81">
        <f>+'DCP-12, P 1'!E30</f>
        <v>0.73846153846153839</v>
      </c>
      <c r="F16" s="69" t="str">
        <f>+'DCP-12, P 1'!G30</f>
        <v>B++</v>
      </c>
      <c r="G16" s="88" t="str">
        <f>+'DCP-12, P 1'!J30</f>
        <v>B</v>
      </c>
    </row>
    <row r="17" spans="2:7" x14ac:dyDescent="0.2">
      <c r="D17" s="84"/>
      <c r="E17" s="81"/>
      <c r="F17" s="69"/>
      <c r="G17" s="69"/>
    </row>
    <row r="18" spans="2:7" x14ac:dyDescent="0.2">
      <c r="B18" s="26" t="str">
        <f>+'DCP-12, P 1'!A33</f>
        <v>Gorman Proxy Group</v>
      </c>
      <c r="D18" s="84">
        <f>+'DCP-12, P 1'!C59</f>
        <v>2.1818181818181817</v>
      </c>
      <c r="E18" s="81">
        <f>+'DCP-12, P 1'!E59</f>
        <v>0.69999999999999973</v>
      </c>
      <c r="F18" s="69" t="str">
        <f>+'DCP-12, P 1'!G59</f>
        <v>B++</v>
      </c>
      <c r="G18" s="69" t="str">
        <f>+'DCP-12, P 1'!J59</f>
        <v>B</v>
      </c>
    </row>
    <row r="19" spans="2:7" x14ac:dyDescent="0.2">
      <c r="D19" s="84"/>
      <c r="E19" s="81"/>
      <c r="F19" s="69"/>
      <c r="G19" s="69"/>
    </row>
    <row r="20" spans="2:7" x14ac:dyDescent="0.2">
      <c r="B20" s="4" t="s">
        <v>162</v>
      </c>
      <c r="D20" s="84">
        <f>+'DCP-12, P 1'!C91</f>
        <v>2.16</v>
      </c>
      <c r="E20" s="81">
        <f>+'DCP-12, P 1'!E91</f>
        <v>0.70799999999999996</v>
      </c>
      <c r="F20" s="69" t="str">
        <f>+'DCP-12, P 1'!G91</f>
        <v>B++</v>
      </c>
      <c r="G20" s="81" t="str">
        <f>+'DCP-12, P 1'!J91</f>
        <v>B+</v>
      </c>
    </row>
    <row r="22" spans="2:7" x14ac:dyDescent="0.2">
      <c r="B22" s="70"/>
      <c r="C22" s="70"/>
      <c r="D22" s="70"/>
      <c r="E22" s="70"/>
      <c r="F22" s="70"/>
      <c r="G22" s="70"/>
    </row>
    <row r="23" spans="2:7" x14ac:dyDescent="0.2">
      <c r="B23" s="26" t="s">
        <v>65</v>
      </c>
    </row>
    <row r="25" spans="2:7" x14ac:dyDescent="0.2">
      <c r="B25" s="26" t="s">
        <v>66</v>
      </c>
    </row>
    <row r="27" spans="2:7" x14ac:dyDescent="0.2">
      <c r="B27" s="4" t="s">
        <v>67</v>
      </c>
    </row>
    <row r="29" spans="2:7" x14ac:dyDescent="0.2">
      <c r="B29" s="26" t="s">
        <v>68</v>
      </c>
    </row>
    <row r="30" spans="2:7" x14ac:dyDescent="0.2">
      <c r="B30" s="26" t="s">
        <v>69</v>
      </c>
    </row>
    <row r="31" spans="2:7" x14ac:dyDescent="0.2">
      <c r="B31" s="26" t="s">
        <v>70</v>
      </c>
    </row>
    <row r="33" spans="2:2" x14ac:dyDescent="0.2">
      <c r="B33" s="26" t="s">
        <v>71</v>
      </c>
    </row>
    <row r="35" spans="2:2" x14ac:dyDescent="0.2">
      <c r="B35" s="4" t="s">
        <v>242</v>
      </c>
    </row>
  </sheetData>
  <phoneticPr fontId="0" type="noConversion"/>
  <printOptions horizontalCentered="1"/>
  <pageMargins left="0.5" right="0.5" top="1.08" bottom="0.55000000000000004" header="0.45" footer="0"/>
  <pageSetup scale="9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16" workbookViewId="0">
      <selection activeCell="H25" sqref="H25"/>
    </sheetView>
  </sheetViews>
  <sheetFormatPr defaultRowHeight="15" x14ac:dyDescent="0.2"/>
  <cols>
    <col min="2" max="2" width="1.6640625" customWidth="1"/>
    <col min="3" max="3" width="11.21875" customWidth="1"/>
    <col min="4" max="4" width="11.88671875" customWidth="1"/>
    <col min="5" max="5" width="4.5546875" customWidth="1"/>
    <col min="6" max="6" width="13.77734375" customWidth="1"/>
  </cols>
  <sheetData>
    <row r="1" spans="1:9" ht="15.75" x14ac:dyDescent="0.25">
      <c r="E1" s="119"/>
    </row>
    <row r="3" spans="1:9" ht="15.75" x14ac:dyDescent="0.25">
      <c r="A3" s="213" t="s">
        <v>232</v>
      </c>
      <c r="B3" s="213"/>
      <c r="C3" s="213"/>
      <c r="D3" s="213"/>
      <c r="E3" s="213"/>
      <c r="F3" s="213"/>
    </row>
    <row r="4" spans="1:9" ht="15.75" x14ac:dyDescent="0.25">
      <c r="A4" s="213" t="s">
        <v>233</v>
      </c>
      <c r="B4" s="213"/>
      <c r="C4" s="213"/>
      <c r="D4" s="213"/>
      <c r="E4" s="213"/>
      <c r="F4" s="213"/>
    </row>
    <row r="5" spans="1:9" ht="16.5" thickBot="1" x14ac:dyDescent="0.3">
      <c r="A5" s="201"/>
      <c r="B5" s="201"/>
      <c r="C5" s="201"/>
      <c r="D5" s="201"/>
      <c r="E5" s="201"/>
      <c r="F5" s="201"/>
    </row>
    <row r="6" spans="1:9" ht="15.75" thickTop="1" x14ac:dyDescent="0.2"/>
    <row r="7" spans="1:9" x14ac:dyDescent="0.2">
      <c r="C7" s="212" t="s">
        <v>229</v>
      </c>
      <c r="D7" s="212"/>
      <c r="F7" s="200" t="s">
        <v>230</v>
      </c>
    </row>
    <row r="8" spans="1:9" x14ac:dyDescent="0.2">
      <c r="F8" s="121"/>
    </row>
    <row r="9" spans="1:9" x14ac:dyDescent="0.2">
      <c r="A9" s="121" t="s">
        <v>216</v>
      </c>
      <c r="C9" s="120" t="s">
        <v>225</v>
      </c>
      <c r="D9" s="120" t="s">
        <v>226</v>
      </c>
      <c r="E9" s="199"/>
      <c r="F9" s="120" t="s">
        <v>119</v>
      </c>
      <c r="G9" s="199"/>
      <c r="H9" s="199"/>
      <c r="I9" s="199"/>
    </row>
    <row r="10" spans="1:9" x14ac:dyDescent="0.2">
      <c r="A10" s="32"/>
      <c r="B10" s="32"/>
      <c r="C10" s="32"/>
      <c r="D10" s="32"/>
      <c r="E10" s="32"/>
      <c r="F10" s="32"/>
    </row>
    <row r="12" spans="1:9" x14ac:dyDescent="0.2">
      <c r="A12" s="121" t="s">
        <v>221</v>
      </c>
      <c r="C12" s="50">
        <v>0.10299999999999999</v>
      </c>
      <c r="D12" s="50">
        <v>9.6299999999999997E-2</v>
      </c>
      <c r="E12" s="50"/>
      <c r="F12" s="50">
        <v>0.1084</v>
      </c>
      <c r="G12" s="50"/>
      <c r="H12" s="50"/>
      <c r="I12" s="50"/>
    </row>
    <row r="13" spans="1:9" x14ac:dyDescent="0.2">
      <c r="C13" s="50"/>
      <c r="D13" s="50"/>
      <c r="E13" s="50"/>
      <c r="F13" s="50"/>
      <c r="G13" s="50"/>
      <c r="H13" s="50"/>
      <c r="I13" s="50"/>
    </row>
    <row r="14" spans="1:9" x14ac:dyDescent="0.2">
      <c r="A14" s="121" t="s">
        <v>222</v>
      </c>
      <c r="C14" s="50">
        <v>9.9199999999999997E-2</v>
      </c>
      <c r="D14" s="50">
        <v>9.8299999999999998E-2</v>
      </c>
      <c r="E14" s="50"/>
      <c r="F14" s="50">
        <v>9.9199999999999997E-2</v>
      </c>
      <c r="G14" s="50"/>
      <c r="H14" s="50"/>
      <c r="I14" s="50"/>
    </row>
    <row r="15" spans="1:9" x14ac:dyDescent="0.2">
      <c r="C15" s="50"/>
      <c r="D15" s="50"/>
      <c r="E15" s="50"/>
      <c r="F15" s="50"/>
      <c r="G15" s="50"/>
      <c r="H15" s="50"/>
      <c r="I15" s="50"/>
    </row>
    <row r="16" spans="1:9" x14ac:dyDescent="0.2">
      <c r="A16" s="121" t="s">
        <v>223</v>
      </c>
      <c r="C16" s="50">
        <v>9.7799999999999998E-2</v>
      </c>
      <c r="D16" s="50">
        <v>9.7500000000000003E-2</v>
      </c>
      <c r="E16" s="50"/>
      <c r="F16" s="50">
        <v>9.7799999999999998E-2</v>
      </c>
      <c r="G16" s="50"/>
      <c r="H16" s="50"/>
      <c r="I16" s="50"/>
    </row>
    <row r="17" spans="1:9" x14ac:dyDescent="0.2">
      <c r="C17" s="50"/>
      <c r="D17" s="50"/>
      <c r="E17" s="50"/>
      <c r="F17" s="50"/>
      <c r="G17" s="50"/>
      <c r="H17" s="50"/>
      <c r="I17" s="50"/>
    </row>
    <row r="18" spans="1:9" x14ac:dyDescent="0.2">
      <c r="A18" s="121" t="s">
        <v>224</v>
      </c>
      <c r="C18" s="50">
        <v>0.10050000000000001</v>
      </c>
      <c r="D18" s="50">
        <v>0.10059999999999999</v>
      </c>
      <c r="E18" s="50"/>
      <c r="F18" s="50">
        <v>0.10050000000000001</v>
      </c>
      <c r="G18" s="50"/>
      <c r="H18" s="50"/>
      <c r="I18" s="50"/>
    </row>
    <row r="19" spans="1:9" x14ac:dyDescent="0.2">
      <c r="C19" s="50"/>
      <c r="D19" s="50"/>
      <c r="E19" s="50"/>
      <c r="F19" s="50"/>
      <c r="G19" s="50"/>
      <c r="H19" s="50"/>
      <c r="I19" s="50"/>
    </row>
    <row r="20" spans="1:9" x14ac:dyDescent="0.2">
      <c r="A20" s="121" t="s">
        <v>217</v>
      </c>
      <c r="C20" s="50">
        <v>9.7299999999999998E-2</v>
      </c>
      <c r="D20" s="50">
        <v>9.5699999999999993E-2</v>
      </c>
      <c r="E20" s="50"/>
      <c r="F20" s="50">
        <v>0.1023</v>
      </c>
      <c r="G20" s="50"/>
      <c r="H20" s="50"/>
      <c r="I20" s="50"/>
    </row>
    <row r="21" spans="1:9" x14ac:dyDescent="0.2">
      <c r="C21" s="50"/>
      <c r="D21" s="50"/>
      <c r="E21" s="50"/>
      <c r="F21" s="50"/>
      <c r="G21" s="50"/>
      <c r="H21" s="50"/>
      <c r="I21" s="50"/>
    </row>
    <row r="22" spans="1:9" x14ac:dyDescent="0.2">
      <c r="A22" s="121" t="s">
        <v>218</v>
      </c>
      <c r="C22" s="50">
        <v>9.8400000000000001E-2</v>
      </c>
      <c r="D22" s="50">
        <v>9.4700000000000006E-2</v>
      </c>
      <c r="E22" s="50"/>
      <c r="F22" s="50">
        <v>9.7699999999999995E-2</v>
      </c>
      <c r="G22" s="50"/>
      <c r="H22" s="50"/>
      <c r="I22" s="50"/>
    </row>
    <row r="23" spans="1:9" x14ac:dyDescent="0.2">
      <c r="C23" s="50"/>
      <c r="D23" s="50"/>
      <c r="E23" s="50"/>
      <c r="F23" s="50"/>
      <c r="G23" s="50"/>
      <c r="H23" s="50"/>
      <c r="I23" s="50"/>
    </row>
    <row r="24" spans="1:9" x14ac:dyDescent="0.2">
      <c r="A24" s="121" t="s">
        <v>219</v>
      </c>
      <c r="C24" s="50">
        <v>9.8299999999999998E-2</v>
      </c>
      <c r="D24" s="50">
        <v>9.6000000000000002E-2</v>
      </c>
      <c r="E24" s="50"/>
      <c r="F24" s="50">
        <v>0.10059999999999999</v>
      </c>
      <c r="G24" s="50"/>
      <c r="H24" s="50"/>
      <c r="I24" s="50"/>
    </row>
    <row r="25" spans="1:9" x14ac:dyDescent="0.2">
      <c r="C25" s="50"/>
      <c r="D25" s="50"/>
      <c r="E25" s="50"/>
      <c r="F25" s="50"/>
      <c r="G25" s="50"/>
      <c r="H25" s="50"/>
      <c r="I25" s="50"/>
    </row>
    <row r="26" spans="1:9" x14ac:dyDescent="0.2">
      <c r="A26" s="121" t="s">
        <v>220</v>
      </c>
      <c r="C26" s="50">
        <v>9.8100000000000007E-2</v>
      </c>
      <c r="D26" s="50">
        <v>9.8299999999999998E-2</v>
      </c>
      <c r="E26" s="50"/>
      <c r="F26" s="50">
        <v>9.9000000000000005E-2</v>
      </c>
      <c r="G26" s="50"/>
      <c r="H26" s="50"/>
      <c r="I26" s="50"/>
    </row>
    <row r="27" spans="1:9" x14ac:dyDescent="0.2">
      <c r="A27" s="121"/>
      <c r="C27" s="50"/>
      <c r="D27" s="50"/>
      <c r="E27" s="50"/>
      <c r="F27" s="50"/>
      <c r="G27" s="50"/>
      <c r="H27" s="50"/>
      <c r="I27" s="50"/>
    </row>
    <row r="28" spans="1:9" x14ac:dyDescent="0.2">
      <c r="A28" s="121" t="s">
        <v>235</v>
      </c>
      <c r="C28" s="50">
        <v>0.10009999999999999</v>
      </c>
      <c r="D28" s="50">
        <v>9.9400000000000002E-2</v>
      </c>
      <c r="E28" s="50"/>
      <c r="F28" s="50"/>
      <c r="G28" s="50"/>
      <c r="H28" s="50"/>
      <c r="I28" s="50"/>
    </row>
    <row r="29" spans="1:9" x14ac:dyDescent="0.2">
      <c r="A29" s="121"/>
      <c r="C29" s="50"/>
      <c r="D29" s="50"/>
      <c r="E29" s="50"/>
      <c r="F29" s="50"/>
      <c r="G29" s="50"/>
      <c r="H29" s="50"/>
      <c r="I29" s="50"/>
    </row>
    <row r="30" spans="1:9" x14ac:dyDescent="0.2">
      <c r="A30" s="121" t="s">
        <v>234</v>
      </c>
      <c r="C30" s="50">
        <v>9.8000000000000004E-2</v>
      </c>
      <c r="D30" s="50">
        <v>9.6799999999999997E-2</v>
      </c>
    </row>
    <row r="31" spans="1:9" ht="15.75" thickBot="1" x14ac:dyDescent="0.25">
      <c r="A31" s="91"/>
      <c r="B31" s="91"/>
      <c r="C31" s="91"/>
      <c r="D31" s="91"/>
      <c r="E31" s="91"/>
      <c r="F31" s="91"/>
    </row>
    <row r="32" spans="1:9" ht="15.75" thickTop="1" x14ac:dyDescent="0.2"/>
    <row r="34" spans="1:1" x14ac:dyDescent="0.2">
      <c r="A34" s="121" t="s">
        <v>227</v>
      </c>
    </row>
    <row r="35" spans="1:1" x14ac:dyDescent="0.2">
      <c r="A35" s="121" t="s">
        <v>228</v>
      </c>
    </row>
    <row r="37" spans="1:1" x14ac:dyDescent="0.2">
      <c r="A37" s="121" t="s">
        <v>231</v>
      </c>
    </row>
    <row r="38" spans="1:1" x14ac:dyDescent="0.2">
      <c r="A38" s="121" t="s">
        <v>243</v>
      </c>
    </row>
  </sheetData>
  <mergeCells count="3">
    <mergeCell ref="C7:D7"/>
    <mergeCell ref="A3:F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20" zoomScaleNormal="100" workbookViewId="0">
      <selection activeCell="A38" sqref="A38"/>
    </sheetView>
  </sheetViews>
  <sheetFormatPr defaultColWidth="8.88671875" defaultRowHeight="15" x14ac:dyDescent="0.2"/>
  <cols>
    <col min="1" max="1" width="13.77734375" style="108" customWidth="1"/>
    <col min="2" max="2" width="15.77734375" style="108" customWidth="1"/>
    <col min="3" max="3" width="14.44140625" style="108" customWidth="1"/>
    <col min="4" max="4" width="15.77734375" style="108" customWidth="1"/>
    <col min="5" max="5" width="19.5546875" style="108" customWidth="1"/>
    <col min="6" max="16384" width="8.88671875" style="108"/>
  </cols>
  <sheetData>
    <row r="1" spans="1:6" ht="15.75" x14ac:dyDescent="0.25">
      <c r="E1" s="30"/>
    </row>
    <row r="2" spans="1:6" ht="15.75" x14ac:dyDescent="0.25">
      <c r="A2" s="26"/>
      <c r="B2" s="26"/>
      <c r="C2" s="26"/>
      <c r="D2" s="26"/>
      <c r="E2" s="119"/>
    </row>
    <row r="3" spans="1:6" ht="15.75" x14ac:dyDescent="0.25">
      <c r="A3" s="26"/>
      <c r="B3" s="26"/>
      <c r="C3" s="26"/>
      <c r="D3" s="26"/>
      <c r="E3" s="119"/>
    </row>
    <row r="4" spans="1:6" ht="15.75" x14ac:dyDescent="0.25">
      <c r="A4" s="26"/>
      <c r="B4" s="26"/>
      <c r="C4" s="26"/>
      <c r="D4" s="26"/>
      <c r="E4" s="30"/>
    </row>
    <row r="5" spans="1:6" ht="20.25" x14ac:dyDescent="0.3">
      <c r="A5" s="204" t="s">
        <v>193</v>
      </c>
      <c r="B5" s="205"/>
      <c r="C5" s="205"/>
      <c r="D5" s="205"/>
      <c r="E5" s="205"/>
    </row>
    <row r="6" spans="1:6" ht="20.25" x14ac:dyDescent="0.3">
      <c r="A6" s="205" t="s">
        <v>6</v>
      </c>
      <c r="B6" s="205"/>
      <c r="C6" s="205"/>
      <c r="D6" s="205"/>
      <c r="E6" s="205"/>
    </row>
    <row r="7" spans="1:6" ht="20.25" x14ac:dyDescent="0.3">
      <c r="A7" s="204" t="s">
        <v>194</v>
      </c>
      <c r="B7" s="205"/>
      <c r="C7" s="205"/>
      <c r="D7" s="205"/>
      <c r="E7" s="205"/>
    </row>
    <row r="8" spans="1:6" ht="20.25" x14ac:dyDescent="0.3">
      <c r="A8" s="206" t="s">
        <v>196</v>
      </c>
      <c r="B8" s="207"/>
      <c r="C8" s="207"/>
      <c r="D8" s="207"/>
      <c r="E8" s="207"/>
    </row>
    <row r="9" spans="1:6" ht="21" thickBot="1" x14ac:dyDescent="0.35">
      <c r="A9" s="142"/>
      <c r="B9" s="142"/>
      <c r="C9" s="142"/>
      <c r="D9" s="142"/>
      <c r="E9" s="142"/>
    </row>
    <row r="10" spans="1:6" ht="21" thickTop="1" x14ac:dyDescent="0.3">
      <c r="A10" s="143"/>
      <c r="B10" s="143"/>
      <c r="C10" s="143"/>
      <c r="D10" s="143"/>
      <c r="E10" s="143"/>
    </row>
    <row r="11" spans="1:6" x14ac:dyDescent="0.2">
      <c r="A11" s="98"/>
      <c r="B11" s="85" t="s">
        <v>7</v>
      </c>
      <c r="C11" s="35" t="s">
        <v>195</v>
      </c>
      <c r="D11" s="85" t="s">
        <v>10</v>
      </c>
      <c r="E11" s="85" t="s">
        <v>12</v>
      </c>
    </row>
    <row r="12" spans="1:6" x14ac:dyDescent="0.2">
      <c r="A12" s="69" t="s">
        <v>0</v>
      </c>
      <c r="B12" s="69" t="s">
        <v>8</v>
      </c>
      <c r="C12" s="5" t="s">
        <v>9</v>
      </c>
      <c r="D12" s="69" t="s">
        <v>11</v>
      </c>
      <c r="E12" s="69" t="s">
        <v>13</v>
      </c>
    </row>
    <row r="13" spans="1:6" x14ac:dyDescent="0.2">
      <c r="A13" s="86"/>
      <c r="B13" s="86"/>
      <c r="C13" s="86"/>
      <c r="D13" s="86"/>
      <c r="E13" s="86"/>
      <c r="F13" s="109"/>
    </row>
    <row r="14" spans="1:6" x14ac:dyDescent="0.2">
      <c r="A14" s="72"/>
      <c r="B14" s="72"/>
      <c r="C14" s="72"/>
      <c r="D14" s="72"/>
      <c r="E14" s="72"/>
      <c r="F14" s="109"/>
    </row>
    <row r="15" spans="1:6" x14ac:dyDescent="0.2">
      <c r="A15" s="26"/>
      <c r="B15" s="62"/>
      <c r="C15" s="62"/>
      <c r="D15" s="62"/>
      <c r="E15" s="71"/>
    </row>
    <row r="16" spans="1:6" x14ac:dyDescent="0.2">
      <c r="A16" s="116">
        <v>2008</v>
      </c>
      <c r="B16" s="97">
        <v>2546820</v>
      </c>
      <c r="C16" s="97">
        <v>1889</v>
      </c>
      <c r="D16" s="97">
        <v>2768131</v>
      </c>
      <c r="E16" s="97">
        <v>375236</v>
      </c>
    </row>
    <row r="17" spans="1:5" x14ac:dyDescent="0.2">
      <c r="A17" s="26"/>
      <c r="B17" s="62">
        <f>B16/(SUM($B16:$E16))</f>
        <v>0.44743253603781818</v>
      </c>
      <c r="C17" s="62">
        <f>C16/(SUM($B16:$E16))</f>
        <v>3.3186485914805074E-4</v>
      </c>
      <c r="D17" s="62">
        <f>D16/(SUM($B16:$E16))</f>
        <v>0.48631307804041968</v>
      </c>
      <c r="E17" s="62">
        <f>E16/(SUM($B16:$E16))</f>
        <v>6.5922521062614065E-2</v>
      </c>
    </row>
    <row r="18" spans="1:5" x14ac:dyDescent="0.2">
      <c r="A18" s="26"/>
      <c r="B18" s="62">
        <f>+B16/SUM($B16:$D16)</f>
        <v>0.47901008869930262</v>
      </c>
      <c r="C18" s="62">
        <f>+C16/SUM($B16:$D16)</f>
        <v>3.552862226435251E-4</v>
      </c>
      <c r="D18" s="62">
        <f>+D16/SUM($B16:$D16)</f>
        <v>0.52063462507805391</v>
      </c>
      <c r="E18" s="71"/>
    </row>
    <row r="19" spans="1:5" x14ac:dyDescent="0.2">
      <c r="A19" s="26"/>
      <c r="B19" s="62"/>
      <c r="C19" s="62"/>
      <c r="D19" s="62"/>
      <c r="E19" s="71"/>
    </row>
    <row r="20" spans="1:5" x14ac:dyDescent="0.2">
      <c r="A20" s="69">
        <v>2009</v>
      </c>
      <c r="B20" s="97">
        <v>2923025</v>
      </c>
      <c r="C20" s="97">
        <v>236</v>
      </c>
      <c r="D20" s="97">
        <v>2901443</v>
      </c>
      <c r="E20" s="97">
        <v>241506</v>
      </c>
    </row>
    <row r="21" spans="1:5" x14ac:dyDescent="0.2">
      <c r="A21" s="69"/>
      <c r="B21" s="62">
        <f>B20/(SUM($B20:$E20))</f>
        <v>0.48185357908809617</v>
      </c>
      <c r="C21" s="62">
        <f>C20/(SUM($B20:$E20))</f>
        <v>3.8904027391072848E-5</v>
      </c>
      <c r="D21" s="62">
        <f>D20/(SUM($B20:$E20))</f>
        <v>0.47829583875269732</v>
      </c>
      <c r="E21" s="62">
        <f>E20/(SUM($B20:$E20))</f>
        <v>3.9811678131815416E-2</v>
      </c>
    </row>
    <row r="22" spans="1:5" x14ac:dyDescent="0.2">
      <c r="A22" s="69"/>
      <c r="B22" s="62">
        <f>+B20/SUM($B20:$D20)</f>
        <v>0.50183236779070661</v>
      </c>
      <c r="C22" s="62">
        <f>+C20/SUM($B20:$D20)</f>
        <v>4.0517080352924372E-5</v>
      </c>
      <c r="D22" s="62">
        <f>+D20/SUM($B20:$D20)</f>
        <v>0.49812711512894048</v>
      </c>
      <c r="E22" s="71"/>
    </row>
    <row r="23" spans="1:5" x14ac:dyDescent="0.2">
      <c r="A23" s="69"/>
      <c r="B23" s="97"/>
      <c r="C23" s="97"/>
      <c r="D23" s="97"/>
      <c r="E23" s="97"/>
    </row>
    <row r="24" spans="1:5" x14ac:dyDescent="0.2">
      <c r="A24" s="69">
        <v>2010</v>
      </c>
      <c r="B24" s="97">
        <v>2968785</v>
      </c>
      <c r="C24" s="97"/>
      <c r="D24" s="97">
        <v>3314652</v>
      </c>
      <c r="E24" s="97">
        <v>137069</v>
      </c>
    </row>
    <row r="25" spans="1:5" x14ac:dyDescent="0.2">
      <c r="A25" s="69"/>
      <c r="B25" s="62">
        <f>B24/(SUM($B24:$E24))</f>
        <v>0.46239112618226663</v>
      </c>
      <c r="C25" s="62"/>
      <c r="D25" s="62">
        <f>D24/(SUM($B24:$E24))</f>
        <v>0.5162602449090461</v>
      </c>
      <c r="E25" s="62">
        <f>E24/(SUM($B24:$E24))</f>
        <v>2.1348628908687259E-2</v>
      </c>
    </row>
    <row r="26" spans="1:5" x14ac:dyDescent="0.2">
      <c r="A26" s="69"/>
      <c r="B26" s="62">
        <f>+B24/SUM($B24:$D24)</f>
        <v>0.47247788113416272</v>
      </c>
      <c r="C26" s="62"/>
      <c r="D26" s="62">
        <f>+D24/SUM($B24:$D24)</f>
        <v>0.52752211886583733</v>
      </c>
      <c r="E26" s="71"/>
    </row>
    <row r="27" spans="1:5" x14ac:dyDescent="0.2">
      <c r="A27" s="69"/>
      <c r="B27" s="97"/>
      <c r="C27" s="97"/>
      <c r="D27" s="97"/>
      <c r="E27" s="97"/>
    </row>
    <row r="28" spans="1:5" x14ac:dyDescent="0.2">
      <c r="A28" s="69">
        <v>2011</v>
      </c>
      <c r="B28" s="97">
        <v>3220273</v>
      </c>
      <c r="C28" s="97"/>
      <c r="D28" s="97">
        <v>3509682</v>
      </c>
      <c r="E28" s="97">
        <v>159106</v>
      </c>
    </row>
    <row r="29" spans="1:5" x14ac:dyDescent="0.2">
      <c r="A29" s="69"/>
      <c r="B29" s="62">
        <f>B28/(SUM($B28:$E28))</f>
        <v>0.4674473052278097</v>
      </c>
      <c r="C29" s="62"/>
      <c r="D29" s="62">
        <f>D28/(SUM($B28:$E28))</f>
        <v>0.50945723952799948</v>
      </c>
      <c r="E29" s="62">
        <f>E28/(SUM($B28:$E28))</f>
        <v>2.3095455244190755E-2</v>
      </c>
    </row>
    <row r="30" spans="1:5" x14ac:dyDescent="0.2">
      <c r="A30" s="69"/>
      <c r="B30" s="62">
        <f>+B28/SUM($B28:$D28)</f>
        <v>0.47849844464041735</v>
      </c>
      <c r="C30" s="62"/>
      <c r="D30" s="62">
        <f>+D28/SUM($B28:$D28)</f>
        <v>0.52150155535958265</v>
      </c>
      <c r="E30" s="71"/>
    </row>
    <row r="31" spans="1:5" x14ac:dyDescent="0.2">
      <c r="A31" s="69"/>
      <c r="B31" s="97"/>
      <c r="C31" s="97"/>
      <c r="D31" s="97"/>
      <c r="E31" s="97"/>
    </row>
    <row r="32" spans="1:5" x14ac:dyDescent="0.2">
      <c r="A32" s="69">
        <v>2012</v>
      </c>
      <c r="B32" s="97">
        <v>3313645</v>
      </c>
      <c r="C32" s="97"/>
      <c r="D32" s="97">
        <v>3773846</v>
      </c>
      <c r="E32" s="97">
        <v>94048</v>
      </c>
    </row>
    <row r="33" spans="1:5" x14ac:dyDescent="0.2">
      <c r="A33" s="69"/>
      <c r="B33" s="62">
        <f>B32/(SUM($B32:$E32))</f>
        <v>0.46141154423863745</v>
      </c>
      <c r="C33" s="62"/>
      <c r="D33" s="62">
        <f>D32/(SUM($B32:$E32))</f>
        <v>0.5254926555436098</v>
      </c>
      <c r="E33" s="62">
        <f>E32/(SUM($B32:$E32))</f>
        <v>1.3095800217752768E-2</v>
      </c>
    </row>
    <row r="34" spans="1:5" x14ac:dyDescent="0.2">
      <c r="A34" s="69"/>
      <c r="B34" s="62">
        <f>+B32/SUM($B32:$D32)</f>
        <v>0.46753427976134293</v>
      </c>
      <c r="C34" s="62"/>
      <c r="D34" s="62">
        <f>+D32/SUM($B32:$D32)</f>
        <v>0.53246572023865713</v>
      </c>
      <c r="E34" s="71"/>
    </row>
    <row r="35" spans="1:5" x14ac:dyDescent="0.2">
      <c r="A35" s="69"/>
      <c r="B35" s="62"/>
      <c r="C35" s="62"/>
      <c r="D35" s="62"/>
      <c r="E35" s="71"/>
    </row>
    <row r="36" spans="1:5" ht="15.75" thickBot="1" x14ac:dyDescent="0.25">
      <c r="A36" s="139"/>
      <c r="B36" s="140"/>
      <c r="C36" s="140"/>
      <c r="D36" s="140"/>
      <c r="E36" s="141"/>
    </row>
    <row r="37" spans="1:5" ht="15.75" thickTop="1" x14ac:dyDescent="0.2">
      <c r="A37" s="72"/>
      <c r="B37" s="72"/>
      <c r="C37" s="72"/>
      <c r="D37" s="72"/>
      <c r="E37" s="72"/>
    </row>
    <row r="38" spans="1:5" x14ac:dyDescent="0.2">
      <c r="A38" s="4" t="s">
        <v>238</v>
      </c>
      <c r="B38" s="26"/>
      <c r="C38" s="26"/>
      <c r="D38" s="26"/>
      <c r="E38" s="26"/>
    </row>
    <row r="39" spans="1:5" x14ac:dyDescent="0.2">
      <c r="A39" s="4"/>
      <c r="B39" s="26"/>
      <c r="C39" s="26"/>
      <c r="D39" s="26"/>
      <c r="E39" s="26"/>
    </row>
    <row r="40" spans="1:5" x14ac:dyDescent="0.2">
      <c r="A40" s="26"/>
      <c r="B40" s="26"/>
      <c r="C40" s="26"/>
      <c r="D40" s="26"/>
      <c r="E40" s="26"/>
    </row>
    <row r="46" spans="1:5" x14ac:dyDescent="0.2">
      <c r="D46" s="121"/>
    </row>
    <row r="47" spans="1:5" x14ac:dyDescent="0.2">
      <c r="D47" s="121"/>
    </row>
  </sheetData>
  <mergeCells count="4">
    <mergeCell ref="A5:E5"/>
    <mergeCell ref="A6:E6"/>
    <mergeCell ref="A7:E7"/>
    <mergeCell ref="A8:E8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F1" sqref="F1"/>
    </sheetView>
  </sheetViews>
  <sheetFormatPr defaultColWidth="8.77734375" defaultRowHeight="15" x14ac:dyDescent="0.2"/>
  <cols>
    <col min="1" max="4" width="8.77734375" style="188"/>
    <col min="5" max="5" width="10.77734375" style="188" customWidth="1"/>
    <col min="6" max="6" width="16.5546875" style="188" bestFit="1" customWidth="1"/>
    <col min="7" max="7" width="3.109375" style="188" customWidth="1"/>
    <col min="8" max="16384" width="8.77734375" style="188"/>
  </cols>
  <sheetData>
    <row r="1" spans="2:8" ht="15.75" x14ac:dyDescent="0.25">
      <c r="F1" s="189"/>
    </row>
    <row r="2" spans="2:8" ht="15.75" x14ac:dyDescent="0.25">
      <c r="F2" s="189"/>
    </row>
    <row r="5" spans="2:8" ht="18" x14ac:dyDescent="0.25">
      <c r="B5" s="208" t="s">
        <v>208</v>
      </c>
      <c r="C5" s="208"/>
      <c r="D5" s="208"/>
      <c r="E5" s="208"/>
      <c r="F5" s="208"/>
      <c r="G5" s="190"/>
    </row>
    <row r="6" spans="2:8" ht="18" x14ac:dyDescent="0.25">
      <c r="B6" s="208" t="s">
        <v>209</v>
      </c>
      <c r="C6" s="208"/>
      <c r="D6" s="208"/>
      <c r="E6" s="208"/>
      <c r="F6" s="208"/>
      <c r="G6" s="190"/>
    </row>
    <row r="7" spans="2:8" ht="18" x14ac:dyDescent="0.25">
      <c r="B7" s="208" t="s">
        <v>210</v>
      </c>
      <c r="C7" s="208"/>
      <c r="D7" s="208"/>
      <c r="E7" s="208"/>
      <c r="F7" s="208"/>
      <c r="G7" s="190"/>
    </row>
    <row r="8" spans="2:8" ht="15.75" thickBot="1" x14ac:dyDescent="0.25">
      <c r="B8" s="191"/>
      <c r="C8" s="191"/>
      <c r="D8" s="191"/>
      <c r="E8" s="191"/>
      <c r="F8" s="191"/>
      <c r="G8" s="191"/>
    </row>
    <row r="9" spans="2:8" ht="15.75" thickTop="1" x14ac:dyDescent="0.2">
      <c r="B9" s="192"/>
      <c r="C9" s="192"/>
      <c r="D9" s="192"/>
      <c r="E9" s="192"/>
      <c r="F9" s="193"/>
      <c r="G9" s="192"/>
    </row>
    <row r="10" spans="2:8" x14ac:dyDescent="0.2">
      <c r="B10" s="191"/>
      <c r="C10" s="191"/>
      <c r="D10" s="191"/>
      <c r="E10" s="191"/>
      <c r="F10" s="194" t="s">
        <v>211</v>
      </c>
      <c r="G10" s="191"/>
      <c r="H10" s="191"/>
    </row>
    <row r="11" spans="2:8" x14ac:dyDescent="0.2">
      <c r="B11" s="191"/>
      <c r="C11" s="191"/>
      <c r="D11" s="191"/>
      <c r="E11" s="191"/>
      <c r="F11" s="194" t="s">
        <v>119</v>
      </c>
      <c r="G11" s="191"/>
      <c r="H11" s="191"/>
    </row>
    <row r="12" spans="2:8" x14ac:dyDescent="0.2">
      <c r="B12" s="194" t="s">
        <v>4</v>
      </c>
      <c r="C12" s="194"/>
      <c r="D12" s="191" t="s">
        <v>119</v>
      </c>
      <c r="E12" s="194"/>
      <c r="F12" s="194" t="s">
        <v>212</v>
      </c>
      <c r="G12" s="194"/>
      <c r="H12" s="191"/>
    </row>
    <row r="13" spans="2:8" ht="15.75" thickBot="1" x14ac:dyDescent="0.25">
      <c r="B13" s="195"/>
      <c r="C13" s="195"/>
      <c r="D13" s="195"/>
      <c r="E13" s="195"/>
      <c r="F13" s="195"/>
      <c r="G13" s="195"/>
      <c r="H13" s="191"/>
    </row>
    <row r="14" spans="2:8" ht="15.75" thickTop="1" x14ac:dyDescent="0.2">
      <c r="B14" s="194"/>
      <c r="C14" s="194"/>
      <c r="D14" s="194"/>
      <c r="E14" s="194"/>
      <c r="F14" s="194"/>
      <c r="G14" s="194"/>
    </row>
    <row r="15" spans="2:8" x14ac:dyDescent="0.2">
      <c r="B15" s="196"/>
      <c r="C15" s="196"/>
      <c r="D15" s="197"/>
      <c r="E15" s="197"/>
      <c r="F15" s="197"/>
      <c r="G15" s="196"/>
    </row>
    <row r="16" spans="2:8" x14ac:dyDescent="0.2">
      <c r="B16" s="196">
        <v>2008</v>
      </c>
      <c r="C16" s="196"/>
      <c r="D16" s="197">
        <v>0.45</v>
      </c>
      <c r="E16" s="197"/>
      <c r="F16" s="197">
        <v>0.43</v>
      </c>
      <c r="G16" s="196"/>
    </row>
    <row r="17" spans="2:7" x14ac:dyDescent="0.2">
      <c r="B17" s="196"/>
      <c r="C17" s="196"/>
      <c r="D17" s="197"/>
      <c r="E17" s="197"/>
      <c r="F17" s="197"/>
      <c r="G17" s="196"/>
    </row>
    <row r="18" spans="2:7" x14ac:dyDescent="0.2">
      <c r="B18" s="196">
        <v>2009</v>
      </c>
      <c r="C18" s="196"/>
      <c r="D18" s="197">
        <v>0.46</v>
      </c>
      <c r="E18" s="197"/>
      <c r="F18" s="197">
        <v>0.45</v>
      </c>
      <c r="G18" s="196"/>
    </row>
    <row r="19" spans="2:7" x14ac:dyDescent="0.2">
      <c r="B19" s="196"/>
      <c r="C19" s="196"/>
      <c r="D19" s="197"/>
      <c r="E19" s="197"/>
      <c r="F19" s="197"/>
      <c r="G19" s="196"/>
    </row>
    <row r="20" spans="2:7" x14ac:dyDescent="0.2">
      <c r="B20" s="196">
        <v>2010</v>
      </c>
      <c r="C20" s="196"/>
      <c r="D20" s="197">
        <v>0.46</v>
      </c>
      <c r="E20" s="197"/>
      <c r="F20" s="197">
        <v>0.46</v>
      </c>
      <c r="G20" s="196"/>
    </row>
    <row r="21" spans="2:7" x14ac:dyDescent="0.2">
      <c r="B21" s="196"/>
      <c r="C21" s="196"/>
      <c r="D21" s="197"/>
      <c r="E21" s="197"/>
      <c r="F21" s="197"/>
      <c r="G21" s="196"/>
    </row>
    <row r="22" spans="2:7" x14ac:dyDescent="0.2">
      <c r="B22" s="196">
        <v>2011</v>
      </c>
      <c r="C22" s="196"/>
      <c r="D22" s="197">
        <v>0.47</v>
      </c>
      <c r="E22" s="197"/>
      <c r="F22" s="197">
        <v>0.46</v>
      </c>
      <c r="G22" s="196"/>
    </row>
    <row r="23" spans="2:7" x14ac:dyDescent="0.2">
      <c r="B23" s="196"/>
      <c r="C23" s="196"/>
      <c r="D23" s="197"/>
      <c r="E23" s="197"/>
      <c r="F23" s="197"/>
      <c r="G23" s="196"/>
    </row>
    <row r="24" spans="2:7" x14ac:dyDescent="0.2">
      <c r="B24" s="196">
        <v>2012</v>
      </c>
      <c r="C24" s="196"/>
      <c r="D24" s="197">
        <v>0.47</v>
      </c>
      <c r="E24" s="197"/>
      <c r="F24" s="197">
        <v>0.46</v>
      </c>
      <c r="G24" s="196"/>
    </row>
    <row r="25" spans="2:7" ht="15.75" thickBot="1" x14ac:dyDescent="0.25">
      <c r="B25" s="195"/>
      <c r="C25" s="195"/>
      <c r="D25" s="195"/>
      <c r="E25" s="195"/>
      <c r="F25" s="195"/>
      <c r="G25" s="195"/>
    </row>
    <row r="26" spans="2:7" ht="15.75" thickTop="1" x14ac:dyDescent="0.2">
      <c r="B26" s="194"/>
      <c r="C26" s="194"/>
      <c r="D26" s="194"/>
      <c r="E26" s="194"/>
      <c r="F26" s="194"/>
      <c r="G26" s="196"/>
    </row>
    <row r="27" spans="2:7" x14ac:dyDescent="0.2">
      <c r="B27" s="198" t="s">
        <v>213</v>
      </c>
      <c r="C27" s="196"/>
      <c r="D27" s="196"/>
      <c r="E27" s="196"/>
      <c r="F27" s="196"/>
      <c r="G27" s="196"/>
    </row>
    <row r="28" spans="2:7" x14ac:dyDescent="0.2">
      <c r="B28" s="196"/>
      <c r="C28" s="196"/>
      <c r="D28" s="196"/>
      <c r="E28" s="196"/>
      <c r="F28" s="196"/>
      <c r="G28" s="196"/>
    </row>
    <row r="29" spans="2:7" x14ac:dyDescent="0.2">
      <c r="B29" s="198" t="s">
        <v>214</v>
      </c>
      <c r="C29" s="196"/>
      <c r="D29" s="196"/>
      <c r="E29" s="196"/>
      <c r="F29" s="196"/>
      <c r="G29" s="196"/>
    </row>
  </sheetData>
  <mergeCells count="3">
    <mergeCell ref="B5:F5"/>
    <mergeCell ref="B6:F6"/>
    <mergeCell ref="B7:F7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zoomScaleNormal="100" workbookViewId="0">
      <selection activeCell="F1" sqref="F1"/>
    </sheetView>
  </sheetViews>
  <sheetFormatPr defaultRowHeight="15" x14ac:dyDescent="0.2"/>
  <cols>
    <col min="1" max="1" width="27.5546875" customWidth="1"/>
    <col min="2" max="2" width="12" customWidth="1"/>
    <col min="3" max="5" width="10.5546875" customWidth="1"/>
    <col min="6" max="6" width="9.44140625" customWidth="1"/>
    <col min="7" max="7" width="9.5546875" customWidth="1"/>
  </cols>
  <sheetData>
    <row r="1" spans="1:9" ht="15.75" x14ac:dyDescent="0.25">
      <c r="F1" s="119"/>
    </row>
    <row r="2" spans="1:9" ht="15.75" x14ac:dyDescent="0.25">
      <c r="F2" s="119"/>
    </row>
    <row r="4" spans="1:9" ht="18" x14ac:dyDescent="0.25">
      <c r="A4" s="209" t="s">
        <v>110</v>
      </c>
      <c r="B4" s="209"/>
      <c r="C4" s="209"/>
      <c r="D4" s="209"/>
      <c r="E4" s="209"/>
      <c r="F4" s="209"/>
      <c r="G4" s="209"/>
      <c r="H4" s="138"/>
      <c r="I4" s="138"/>
    </row>
    <row r="5" spans="1:9" ht="18" x14ac:dyDescent="0.25">
      <c r="A5" s="203" t="s">
        <v>117</v>
      </c>
      <c r="B5" s="203"/>
      <c r="C5" s="203"/>
      <c r="D5" s="203"/>
      <c r="E5" s="203"/>
      <c r="F5" s="203"/>
      <c r="G5" s="203"/>
    </row>
    <row r="6" spans="1:9" ht="15.75" thickBot="1" x14ac:dyDescent="0.25">
      <c r="A6" s="91"/>
      <c r="B6" s="91"/>
      <c r="C6" s="91"/>
      <c r="D6" s="91"/>
      <c r="E6" s="91"/>
      <c r="F6" s="91"/>
      <c r="G6" s="91"/>
    </row>
    <row r="7" spans="1:9" ht="15.75" thickTop="1" x14ac:dyDescent="0.2"/>
    <row r="8" spans="1:9" x14ac:dyDescent="0.2">
      <c r="B8" s="120" t="s">
        <v>107</v>
      </c>
      <c r="C8" s="29" t="s">
        <v>111</v>
      </c>
      <c r="D8" s="29" t="s">
        <v>92</v>
      </c>
      <c r="E8" s="29" t="s">
        <v>93</v>
      </c>
      <c r="F8" s="29" t="s">
        <v>3</v>
      </c>
      <c r="G8" s="29" t="s">
        <v>91</v>
      </c>
    </row>
    <row r="9" spans="1:9" x14ac:dyDescent="0.2">
      <c r="B9" s="120" t="s">
        <v>108</v>
      </c>
      <c r="C9" s="120" t="s">
        <v>119</v>
      </c>
      <c r="D9" s="29" t="s">
        <v>95</v>
      </c>
      <c r="E9" s="29" t="s">
        <v>96</v>
      </c>
      <c r="F9" s="29" t="s">
        <v>94</v>
      </c>
      <c r="G9" s="29" t="str">
        <f>+F9</f>
        <v>Bond</v>
      </c>
    </row>
    <row r="10" spans="1:9" x14ac:dyDescent="0.2">
      <c r="A10" t="str">
        <f>+'[16]Sch 6, p 2'!A11</f>
        <v>Company</v>
      </c>
      <c r="B10" s="120" t="s">
        <v>109</v>
      </c>
      <c r="C10" s="29" t="s">
        <v>80</v>
      </c>
      <c r="D10" s="29" t="s">
        <v>98</v>
      </c>
      <c r="E10" s="29" t="s">
        <v>99</v>
      </c>
      <c r="F10" s="29" t="s">
        <v>97</v>
      </c>
      <c r="G10" s="29" t="str">
        <f>+F10</f>
        <v>Rating</v>
      </c>
    </row>
    <row r="11" spans="1:9" x14ac:dyDescent="0.2">
      <c r="A11" s="32"/>
      <c r="B11" s="32"/>
      <c r="C11" s="32"/>
      <c r="D11" s="32"/>
      <c r="E11" s="32"/>
      <c r="F11" s="32"/>
      <c r="G11" s="32"/>
    </row>
    <row r="12" spans="1:9" x14ac:dyDescent="0.2">
      <c r="A12" s="31"/>
      <c r="B12" s="31"/>
      <c r="C12" s="31"/>
      <c r="D12" s="31"/>
      <c r="E12" s="31"/>
      <c r="F12" s="31"/>
      <c r="G12" s="31"/>
    </row>
    <row r="13" spans="1:9" ht="15.75" x14ac:dyDescent="0.25">
      <c r="A13" s="146" t="s">
        <v>139</v>
      </c>
      <c r="B13" s="107"/>
      <c r="C13" s="93"/>
      <c r="D13" s="93"/>
      <c r="E13" s="29"/>
      <c r="F13" s="122"/>
      <c r="G13" s="122"/>
    </row>
    <row r="14" spans="1:9" x14ac:dyDescent="0.2">
      <c r="A14" s="31"/>
      <c r="B14" s="125"/>
      <c r="C14" s="31"/>
      <c r="D14" s="31"/>
      <c r="E14" s="31"/>
      <c r="F14" s="127"/>
      <c r="G14" s="31"/>
    </row>
    <row r="15" spans="1:9" ht="15.75" x14ac:dyDescent="0.25">
      <c r="A15" s="110" t="s">
        <v>101</v>
      </c>
      <c r="B15" s="126"/>
      <c r="C15" s="31"/>
      <c r="D15" s="31"/>
      <c r="E15" s="31"/>
      <c r="F15" s="31"/>
      <c r="G15" s="31"/>
    </row>
    <row r="16" spans="1:9" x14ac:dyDescent="0.2">
      <c r="A16" s="31"/>
      <c r="B16" s="125"/>
      <c r="C16" s="31"/>
      <c r="D16" s="31"/>
      <c r="E16" s="31"/>
      <c r="F16" s="31"/>
      <c r="G16" s="31"/>
    </row>
    <row r="17" spans="1:10" x14ac:dyDescent="0.2">
      <c r="A17" s="121" t="s">
        <v>130</v>
      </c>
      <c r="B17" s="107">
        <v>1900000</v>
      </c>
      <c r="C17" s="93">
        <v>0.91</v>
      </c>
      <c r="D17" s="93">
        <v>0.56299999999999994</v>
      </c>
      <c r="E17" s="29">
        <v>2</v>
      </c>
      <c r="F17" s="120" t="s">
        <v>179</v>
      </c>
      <c r="G17" s="120" t="s">
        <v>115</v>
      </c>
      <c r="J17" s="29"/>
    </row>
    <row r="18" spans="1:10" x14ac:dyDescent="0.2">
      <c r="A18" s="121" t="s">
        <v>180</v>
      </c>
      <c r="B18" s="107">
        <v>1500000</v>
      </c>
      <c r="C18" s="93">
        <v>0.63</v>
      </c>
      <c r="D18" s="93">
        <v>0.49199999999999999</v>
      </c>
      <c r="E18" s="29">
        <v>2</v>
      </c>
      <c r="F18" s="120" t="s">
        <v>179</v>
      </c>
      <c r="G18" s="120" t="s">
        <v>116</v>
      </c>
      <c r="J18" s="29"/>
    </row>
    <row r="19" spans="1:10" x14ac:dyDescent="0.2">
      <c r="A19" s="121" t="s">
        <v>181</v>
      </c>
      <c r="B19" s="107">
        <v>1700000</v>
      </c>
      <c r="C19" s="93">
        <v>0.52</v>
      </c>
      <c r="D19" s="93">
        <v>0.53</v>
      </c>
      <c r="E19" s="29">
        <v>3</v>
      </c>
      <c r="F19" s="120" t="s">
        <v>102</v>
      </c>
      <c r="G19" s="120" t="s">
        <v>116</v>
      </c>
      <c r="J19" s="29"/>
    </row>
    <row r="20" spans="1:10" x14ac:dyDescent="0.2">
      <c r="A20" s="121" t="s">
        <v>120</v>
      </c>
      <c r="B20" s="107">
        <v>2700000</v>
      </c>
      <c r="C20" s="93">
        <v>0.95</v>
      </c>
      <c r="D20" s="93">
        <v>0.54400000000000004</v>
      </c>
      <c r="E20" s="29">
        <v>1</v>
      </c>
      <c r="F20" s="120" t="s">
        <v>81</v>
      </c>
      <c r="G20" s="120" t="s">
        <v>103</v>
      </c>
      <c r="J20" s="29"/>
    </row>
    <row r="21" spans="1:10" x14ac:dyDescent="0.2">
      <c r="A21" s="121" t="s">
        <v>191</v>
      </c>
      <c r="B21" s="107">
        <v>2500000</v>
      </c>
      <c r="C21" s="93">
        <v>0.92</v>
      </c>
      <c r="D21" s="93">
        <v>0.53500000000000003</v>
      </c>
      <c r="E21" s="29">
        <v>2</v>
      </c>
      <c r="F21" s="120" t="s">
        <v>104</v>
      </c>
      <c r="G21" s="120" t="s">
        <v>192</v>
      </c>
      <c r="J21" s="29"/>
    </row>
    <row r="22" spans="1:10" x14ac:dyDescent="0.2">
      <c r="A22" t="s">
        <v>182</v>
      </c>
      <c r="B22" s="107">
        <v>2200000</v>
      </c>
      <c r="C22" s="93">
        <v>1</v>
      </c>
      <c r="D22" s="93">
        <v>0.53500000000000003</v>
      </c>
      <c r="E22" s="29">
        <v>3</v>
      </c>
      <c r="F22" s="120" t="s">
        <v>17</v>
      </c>
      <c r="G22" s="120" t="s">
        <v>115</v>
      </c>
      <c r="J22" s="29"/>
    </row>
    <row r="23" spans="1:10" x14ac:dyDescent="0.2">
      <c r="A23" s="121" t="s">
        <v>149</v>
      </c>
      <c r="B23" s="107">
        <v>1400000</v>
      </c>
      <c r="C23" s="93">
        <v>0.75</v>
      </c>
      <c r="D23" s="93">
        <v>0.46500000000000002</v>
      </c>
      <c r="E23" s="29">
        <v>3</v>
      </c>
      <c r="F23" s="120" t="s">
        <v>17</v>
      </c>
      <c r="G23" s="120" t="s">
        <v>115</v>
      </c>
      <c r="J23" s="29"/>
    </row>
    <row r="24" spans="1:10" x14ac:dyDescent="0.2">
      <c r="A24" s="121" t="s">
        <v>190</v>
      </c>
      <c r="B24" s="107">
        <v>1100000</v>
      </c>
      <c r="C24" s="93">
        <v>0.71</v>
      </c>
      <c r="D24" s="93">
        <v>0.54500000000000004</v>
      </c>
      <c r="E24" s="29">
        <v>3</v>
      </c>
      <c r="F24" s="120" t="s">
        <v>104</v>
      </c>
      <c r="G24" s="120" t="s">
        <v>103</v>
      </c>
      <c r="J24" s="29"/>
    </row>
    <row r="25" spans="1:10" x14ac:dyDescent="0.2">
      <c r="A25" t="s">
        <v>137</v>
      </c>
      <c r="B25" s="107">
        <v>4500000</v>
      </c>
      <c r="C25" s="93">
        <v>0.83</v>
      </c>
      <c r="D25" s="93">
        <v>0.51</v>
      </c>
      <c r="E25" s="29">
        <v>3</v>
      </c>
      <c r="F25" s="120" t="s">
        <v>124</v>
      </c>
      <c r="G25" s="120" t="s">
        <v>123</v>
      </c>
      <c r="J25" s="29"/>
    </row>
    <row r="26" spans="1:10" x14ac:dyDescent="0.2">
      <c r="A26" t="s">
        <v>183</v>
      </c>
      <c r="B26" s="107">
        <v>2100000</v>
      </c>
      <c r="C26" s="93">
        <v>1</v>
      </c>
      <c r="D26" s="93">
        <v>0.53</v>
      </c>
      <c r="E26" s="29">
        <v>2</v>
      </c>
      <c r="F26" s="120" t="s">
        <v>17</v>
      </c>
      <c r="G26" s="120" t="s">
        <v>116</v>
      </c>
      <c r="J26" s="29"/>
    </row>
    <row r="27" spans="1:10" x14ac:dyDescent="0.2">
      <c r="A27" s="121" t="s">
        <v>151</v>
      </c>
      <c r="B27" s="107">
        <v>3700000</v>
      </c>
      <c r="C27" s="93">
        <v>0.65</v>
      </c>
      <c r="D27" s="93">
        <v>0.435</v>
      </c>
      <c r="E27" s="29">
        <v>2</v>
      </c>
      <c r="F27" s="120" t="s">
        <v>102</v>
      </c>
      <c r="G27" s="120" t="s">
        <v>116</v>
      </c>
      <c r="J27" s="29"/>
    </row>
    <row r="28" spans="1:10" x14ac:dyDescent="0.2">
      <c r="A28" s="121" t="s">
        <v>113</v>
      </c>
      <c r="B28" s="107">
        <v>1900000</v>
      </c>
      <c r="C28" s="93">
        <v>0.53</v>
      </c>
      <c r="D28" s="93">
        <v>0.42</v>
      </c>
      <c r="E28" s="29">
        <v>2</v>
      </c>
      <c r="F28" s="120" t="s">
        <v>81</v>
      </c>
      <c r="G28" s="120" t="s">
        <v>103</v>
      </c>
      <c r="J28" s="29"/>
    </row>
    <row r="29" spans="1:10" x14ac:dyDescent="0.2">
      <c r="A29" s="121" t="s">
        <v>127</v>
      </c>
      <c r="B29" s="107">
        <v>4000000</v>
      </c>
      <c r="C29" s="93">
        <v>1</v>
      </c>
      <c r="D29" s="93">
        <v>0.48799999999999999</v>
      </c>
      <c r="E29" s="29">
        <v>2</v>
      </c>
      <c r="F29" s="120" t="s">
        <v>102</v>
      </c>
      <c r="G29" s="120" t="s">
        <v>116</v>
      </c>
      <c r="J29" s="29"/>
    </row>
    <row r="30" spans="1:10" x14ac:dyDescent="0.2">
      <c r="A30" s="182"/>
      <c r="B30" s="183"/>
      <c r="C30" s="184"/>
      <c r="D30" s="184"/>
      <c r="E30" s="185"/>
      <c r="F30" s="169"/>
      <c r="G30" s="169"/>
      <c r="J30" s="29"/>
    </row>
    <row r="31" spans="1:10" x14ac:dyDescent="0.2">
      <c r="B31" s="107"/>
      <c r="C31" s="93"/>
      <c r="D31" s="93"/>
      <c r="E31" s="93"/>
      <c r="F31" s="29"/>
      <c r="G31" s="29"/>
      <c r="H31" s="93"/>
      <c r="I31" s="29"/>
      <c r="J31" s="29"/>
    </row>
    <row r="32" spans="1:10" ht="15.75" x14ac:dyDescent="0.25">
      <c r="A32" s="119" t="s">
        <v>140</v>
      </c>
      <c r="B32" s="107"/>
      <c r="C32" s="93"/>
      <c r="D32" s="93"/>
      <c r="E32" s="93"/>
      <c r="F32" s="29"/>
      <c r="G32" s="29"/>
      <c r="H32" s="93"/>
      <c r="I32" s="29"/>
      <c r="J32" s="29"/>
    </row>
    <row r="33" spans="1:10" x14ac:dyDescent="0.2">
      <c r="B33" s="107"/>
      <c r="C33" s="93"/>
      <c r="D33" s="93"/>
      <c r="E33" s="93"/>
      <c r="F33" s="29"/>
      <c r="G33" s="29"/>
      <c r="H33" s="93"/>
      <c r="I33" s="29"/>
      <c r="J33" s="29"/>
    </row>
    <row r="34" spans="1:10" x14ac:dyDescent="0.2">
      <c r="A34" s="121" t="s">
        <v>130</v>
      </c>
      <c r="B34" s="107">
        <f t="shared" ref="B34:G34" si="0">+B17</f>
        <v>1900000</v>
      </c>
      <c r="C34" s="93">
        <f t="shared" si="0"/>
        <v>0.91</v>
      </c>
      <c r="D34" s="93">
        <f t="shared" si="0"/>
        <v>0.56299999999999994</v>
      </c>
      <c r="E34" s="135">
        <f t="shared" si="0"/>
        <v>2</v>
      </c>
      <c r="F34" s="120" t="str">
        <f t="shared" si="0"/>
        <v xml:space="preserve">A- </v>
      </c>
      <c r="G34" s="120" t="str">
        <f t="shared" si="0"/>
        <v>A2</v>
      </c>
      <c r="H34" s="93"/>
      <c r="I34" s="29"/>
      <c r="J34" s="29"/>
    </row>
    <row r="35" spans="1:10" x14ac:dyDescent="0.2">
      <c r="A35" s="121" t="s">
        <v>141</v>
      </c>
      <c r="B35" s="107">
        <v>5400000</v>
      </c>
      <c r="C35" s="93">
        <v>0.84</v>
      </c>
      <c r="D35" s="93">
        <v>0.48399999999999999</v>
      </c>
      <c r="E35" s="135">
        <v>2</v>
      </c>
      <c r="F35" s="120" t="s">
        <v>17</v>
      </c>
      <c r="G35" s="120" t="s">
        <v>129</v>
      </c>
      <c r="H35" s="93"/>
      <c r="I35" s="29"/>
      <c r="J35" s="29"/>
    </row>
    <row r="36" spans="1:10" x14ac:dyDescent="0.2">
      <c r="A36" s="121" t="s">
        <v>157</v>
      </c>
      <c r="B36" s="107">
        <v>23000000</v>
      </c>
      <c r="C36" s="93">
        <v>0.92</v>
      </c>
      <c r="D36" s="93">
        <v>0.49399999999999999</v>
      </c>
      <c r="E36" s="135">
        <v>3</v>
      </c>
      <c r="F36" s="120" t="s">
        <v>81</v>
      </c>
      <c r="G36" s="120" t="s">
        <v>103</v>
      </c>
      <c r="H36" s="93"/>
      <c r="I36" s="29"/>
      <c r="J36" s="29"/>
    </row>
    <row r="37" spans="1:10" x14ac:dyDescent="0.2">
      <c r="A37" s="121" t="s">
        <v>142</v>
      </c>
      <c r="B37" s="107">
        <f t="shared" ref="B37:G37" si="1">+B18</f>
        <v>1500000</v>
      </c>
      <c r="C37" s="93">
        <f t="shared" si="1"/>
        <v>0.63</v>
      </c>
      <c r="D37" s="93">
        <f t="shared" si="1"/>
        <v>0.49199999999999999</v>
      </c>
      <c r="E37" s="135">
        <f t="shared" si="1"/>
        <v>2</v>
      </c>
      <c r="F37" s="120" t="str">
        <f t="shared" si="1"/>
        <v xml:space="preserve">A- </v>
      </c>
      <c r="G37" s="120" t="str">
        <f t="shared" si="1"/>
        <v>A3</v>
      </c>
      <c r="H37" s="93"/>
      <c r="I37" s="29"/>
      <c r="J37" s="29"/>
    </row>
    <row r="38" spans="1:10" x14ac:dyDescent="0.2">
      <c r="A38" s="121" t="s">
        <v>120</v>
      </c>
      <c r="B38" s="107">
        <f>+B20</f>
        <v>2700000</v>
      </c>
      <c r="C38" s="93">
        <f>+C20</f>
        <v>0.95</v>
      </c>
      <c r="D38" s="93">
        <f>+D20</f>
        <v>0.54400000000000004</v>
      </c>
      <c r="E38" s="135">
        <f>+E20</f>
        <v>1</v>
      </c>
      <c r="F38" s="135" t="str">
        <f t="shared" ref="F38:G38" si="2">+F20</f>
        <v>BBB</v>
      </c>
      <c r="G38" s="135" t="str">
        <f t="shared" si="2"/>
        <v>Baa2</v>
      </c>
      <c r="H38" s="93"/>
      <c r="I38" s="29"/>
      <c r="J38" s="29"/>
    </row>
    <row r="39" spans="1:10" x14ac:dyDescent="0.2">
      <c r="A39" s="121" t="s">
        <v>143</v>
      </c>
      <c r="B39" s="107">
        <v>7100000</v>
      </c>
      <c r="C39" s="93">
        <v>0.64</v>
      </c>
      <c r="D39" s="93">
        <v>0.33600000000000002</v>
      </c>
      <c r="E39" s="135">
        <v>3</v>
      </c>
      <c r="F39" s="120" t="s">
        <v>122</v>
      </c>
      <c r="G39" s="120" t="s">
        <v>103</v>
      </c>
      <c r="H39" s="93"/>
      <c r="I39" s="29"/>
      <c r="J39" s="29"/>
    </row>
    <row r="40" spans="1:10" x14ac:dyDescent="0.2">
      <c r="A40" s="121" t="s">
        <v>144</v>
      </c>
      <c r="B40" s="107">
        <v>17000000</v>
      </c>
      <c r="C40" s="93">
        <v>0.72</v>
      </c>
      <c r="D40" s="93">
        <v>0.54</v>
      </c>
      <c r="E40" s="135">
        <v>1</v>
      </c>
      <c r="F40" s="120" t="s">
        <v>17</v>
      </c>
      <c r="G40" s="120" t="s">
        <v>155</v>
      </c>
      <c r="H40" s="93"/>
      <c r="I40" s="29"/>
      <c r="J40" s="29"/>
    </row>
    <row r="41" spans="1:10" x14ac:dyDescent="0.2">
      <c r="A41" s="121" t="s">
        <v>145</v>
      </c>
      <c r="B41" s="107">
        <v>12000000</v>
      </c>
      <c r="C41" s="93">
        <v>0.6</v>
      </c>
      <c r="D41" s="93">
        <v>0.51200000000000001</v>
      </c>
      <c r="E41" s="135">
        <v>2</v>
      </c>
      <c r="F41" s="120" t="s">
        <v>59</v>
      </c>
      <c r="G41" s="120" t="s">
        <v>115</v>
      </c>
      <c r="H41" s="93"/>
      <c r="I41" s="29"/>
      <c r="J41" s="29"/>
    </row>
    <row r="42" spans="1:10" x14ac:dyDescent="0.2">
      <c r="A42" s="121" t="s">
        <v>146</v>
      </c>
      <c r="B42" s="107">
        <v>15000000</v>
      </c>
      <c r="C42" s="93">
        <v>0.98</v>
      </c>
      <c r="D42" s="93">
        <v>0.44500000000000001</v>
      </c>
      <c r="E42" s="135">
        <v>3</v>
      </c>
      <c r="F42" s="120" t="s">
        <v>102</v>
      </c>
      <c r="G42" s="120" t="s">
        <v>156</v>
      </c>
      <c r="H42" s="93"/>
      <c r="I42" s="29"/>
      <c r="J42" s="29"/>
    </row>
    <row r="43" spans="1:10" x14ac:dyDescent="0.2">
      <c r="A43" s="121" t="s">
        <v>121</v>
      </c>
      <c r="B43" s="107">
        <v>3500000</v>
      </c>
      <c r="C43" s="93">
        <v>1</v>
      </c>
      <c r="D43" s="93">
        <v>0.54400000000000004</v>
      </c>
      <c r="E43" s="199">
        <v>3</v>
      </c>
      <c r="F43" s="120" t="s">
        <v>122</v>
      </c>
      <c r="G43" s="120" t="s">
        <v>123</v>
      </c>
      <c r="H43" s="93"/>
      <c r="I43" s="29"/>
      <c r="J43" s="29"/>
    </row>
    <row r="44" spans="1:10" x14ac:dyDescent="0.2">
      <c r="A44" s="121" t="s">
        <v>125</v>
      </c>
      <c r="B44" s="107">
        <f t="shared" ref="B44:G44" si="3">+B22</f>
        <v>2200000</v>
      </c>
      <c r="C44" s="93">
        <f t="shared" si="3"/>
        <v>1</v>
      </c>
      <c r="D44" s="93">
        <f t="shared" si="3"/>
        <v>0.53500000000000003</v>
      </c>
      <c r="E44" s="135">
        <f t="shared" si="3"/>
        <v>3</v>
      </c>
      <c r="F44" s="120" t="str">
        <f t="shared" si="3"/>
        <v>A-</v>
      </c>
      <c r="G44" s="120" t="str">
        <f t="shared" si="3"/>
        <v>A2</v>
      </c>
      <c r="H44" s="93"/>
      <c r="I44" s="29"/>
      <c r="J44" s="29"/>
    </row>
    <row r="45" spans="1:10" x14ac:dyDescent="0.2">
      <c r="A45" s="121" t="s">
        <v>147</v>
      </c>
      <c r="B45" s="107">
        <v>4400000</v>
      </c>
      <c r="C45" s="93">
        <v>0.28999999999999998</v>
      </c>
      <c r="D45" s="93">
        <v>0.60399999999999998</v>
      </c>
      <c r="E45" s="135">
        <v>2</v>
      </c>
      <c r="F45" s="120" t="s">
        <v>17</v>
      </c>
      <c r="G45" s="120" t="s">
        <v>129</v>
      </c>
      <c r="H45" s="93"/>
      <c r="I45" s="29"/>
      <c r="J45" s="29"/>
    </row>
    <row r="46" spans="1:10" x14ac:dyDescent="0.2">
      <c r="A46" s="121" t="s">
        <v>148</v>
      </c>
      <c r="B46" s="107">
        <v>13000000</v>
      </c>
      <c r="C46" s="93">
        <v>0.89</v>
      </c>
      <c r="D46" s="93">
        <v>0.54</v>
      </c>
      <c r="E46" s="135">
        <v>2</v>
      </c>
      <c r="F46" s="120" t="s">
        <v>17</v>
      </c>
      <c r="G46" s="120" t="s">
        <v>116</v>
      </c>
      <c r="H46" s="93"/>
      <c r="I46" s="29"/>
      <c r="J46" s="29"/>
    </row>
    <row r="47" spans="1:10" x14ac:dyDescent="0.2">
      <c r="A47" s="121" t="s">
        <v>149</v>
      </c>
      <c r="B47" s="107">
        <v>1400000</v>
      </c>
      <c r="C47" s="93">
        <v>0.75</v>
      </c>
      <c r="D47" s="93">
        <v>0.46500000000000002</v>
      </c>
      <c r="E47" s="135">
        <v>3</v>
      </c>
      <c r="F47" s="120" t="s">
        <v>17</v>
      </c>
      <c r="G47" s="120" t="s">
        <v>115</v>
      </c>
      <c r="H47" s="93"/>
      <c r="I47" s="29"/>
      <c r="J47" s="29"/>
    </row>
    <row r="48" spans="1:10" x14ac:dyDescent="0.2">
      <c r="A48" s="121" t="s">
        <v>150</v>
      </c>
      <c r="B48" s="107">
        <v>18000000</v>
      </c>
      <c r="C48" s="93">
        <v>0.8</v>
      </c>
      <c r="D48" s="93">
        <v>0.51</v>
      </c>
      <c r="E48" s="135">
        <v>3</v>
      </c>
      <c r="F48" s="120" t="s">
        <v>122</v>
      </c>
      <c r="G48" s="120" t="s">
        <v>155</v>
      </c>
      <c r="H48" s="93"/>
      <c r="I48" s="29"/>
      <c r="J48" s="29"/>
    </row>
    <row r="49" spans="1:10" x14ac:dyDescent="0.2">
      <c r="A49" s="121" t="s">
        <v>126</v>
      </c>
      <c r="B49" s="107">
        <v>5800000</v>
      </c>
      <c r="C49" s="93">
        <v>1</v>
      </c>
      <c r="D49" s="93">
        <v>0.56000000000000005</v>
      </c>
      <c r="E49" s="135">
        <v>2</v>
      </c>
      <c r="F49" s="120" t="s">
        <v>102</v>
      </c>
      <c r="G49" s="120" t="s">
        <v>128</v>
      </c>
      <c r="H49" s="93"/>
      <c r="I49" s="29"/>
      <c r="J49" s="29"/>
    </row>
    <row r="50" spans="1:10" x14ac:dyDescent="0.2">
      <c r="A50" s="121" t="s">
        <v>112</v>
      </c>
      <c r="B50" s="107">
        <f t="shared" ref="B50:G51" si="4">+B26</f>
        <v>2100000</v>
      </c>
      <c r="C50" s="93">
        <f t="shared" si="4"/>
        <v>1</v>
      </c>
      <c r="D50" s="93">
        <f t="shared" si="4"/>
        <v>0.53</v>
      </c>
      <c r="E50" s="135">
        <f t="shared" si="4"/>
        <v>2</v>
      </c>
      <c r="F50" s="120" t="str">
        <f t="shared" si="4"/>
        <v>A-</v>
      </c>
      <c r="G50" s="120" t="str">
        <f t="shared" si="4"/>
        <v>A3</v>
      </c>
      <c r="H50" s="93"/>
      <c r="I50" s="29"/>
      <c r="J50" s="29"/>
    </row>
    <row r="51" spans="1:10" x14ac:dyDescent="0.2">
      <c r="A51" s="121" t="s">
        <v>151</v>
      </c>
      <c r="B51" s="107">
        <f t="shared" si="4"/>
        <v>3700000</v>
      </c>
      <c r="C51" s="93">
        <f t="shared" si="4"/>
        <v>0.65</v>
      </c>
      <c r="D51" s="93">
        <f t="shared" si="4"/>
        <v>0.435</v>
      </c>
      <c r="E51" s="135">
        <f t="shared" si="4"/>
        <v>2</v>
      </c>
      <c r="F51" s="120" t="str">
        <f t="shared" si="4"/>
        <v>BBB+</v>
      </c>
      <c r="G51" s="120" t="str">
        <f t="shared" si="4"/>
        <v>A3</v>
      </c>
      <c r="H51" s="93"/>
      <c r="I51" s="29"/>
      <c r="J51" s="29"/>
    </row>
    <row r="52" spans="1:10" x14ac:dyDescent="0.2">
      <c r="A52" s="121" t="s">
        <v>113</v>
      </c>
      <c r="B52" s="107">
        <f>+B28</f>
        <v>1900000</v>
      </c>
      <c r="C52" s="93">
        <f>+C28</f>
        <v>0.53</v>
      </c>
      <c r="D52" s="93">
        <f>+D28</f>
        <v>0.42</v>
      </c>
      <c r="E52" s="135">
        <f>+E28</f>
        <v>2</v>
      </c>
      <c r="F52" s="135" t="str">
        <f t="shared" ref="F52:G52" si="5">+F28</f>
        <v>BBB</v>
      </c>
      <c r="G52" s="135" t="str">
        <f t="shared" si="5"/>
        <v>Baa2</v>
      </c>
      <c r="H52" s="93"/>
      <c r="I52" s="29"/>
      <c r="J52" s="29"/>
    </row>
    <row r="53" spans="1:10" x14ac:dyDescent="0.2">
      <c r="A53" s="121" t="s">
        <v>127</v>
      </c>
      <c r="B53" s="107">
        <f t="shared" ref="B53:G53" si="6">+B29</f>
        <v>4000000</v>
      </c>
      <c r="C53" s="93">
        <f t="shared" si="6"/>
        <v>1</v>
      </c>
      <c r="D53" s="93">
        <f t="shared" si="6"/>
        <v>0.48799999999999999</v>
      </c>
      <c r="E53" s="135">
        <f t="shared" si="6"/>
        <v>2</v>
      </c>
      <c r="F53" s="120" t="str">
        <f t="shared" si="6"/>
        <v>BBB+</v>
      </c>
      <c r="G53" s="120" t="str">
        <f t="shared" si="6"/>
        <v>A3</v>
      </c>
      <c r="H53" s="93"/>
      <c r="I53" s="29"/>
      <c r="J53" s="29"/>
    </row>
    <row r="54" spans="1:10" x14ac:dyDescent="0.2">
      <c r="A54" s="121" t="s">
        <v>152</v>
      </c>
      <c r="B54" s="107">
        <v>9500000</v>
      </c>
      <c r="C54" s="93">
        <v>0.75</v>
      </c>
      <c r="D54" s="93">
        <v>0.48</v>
      </c>
      <c r="E54" s="135">
        <v>1</v>
      </c>
      <c r="F54" s="120" t="s">
        <v>124</v>
      </c>
      <c r="G54" s="120" t="s">
        <v>129</v>
      </c>
      <c r="H54" s="93"/>
      <c r="I54" s="29"/>
      <c r="J54" s="29"/>
    </row>
    <row r="55" spans="1:10" x14ac:dyDescent="0.2">
      <c r="A55" s="121" t="s">
        <v>153</v>
      </c>
      <c r="B55" s="107">
        <v>13000000</v>
      </c>
      <c r="C55" s="93">
        <v>0.84</v>
      </c>
      <c r="D55" s="93">
        <v>0.46500000000000002</v>
      </c>
      <c r="E55" s="135">
        <v>2</v>
      </c>
      <c r="F55" s="120" t="s">
        <v>17</v>
      </c>
      <c r="G55" s="120" t="s">
        <v>116</v>
      </c>
      <c r="H55" s="93"/>
      <c r="I55" s="29"/>
      <c r="J55" s="29"/>
    </row>
    <row r="56" spans="1:10" x14ac:dyDescent="0.2">
      <c r="A56" s="182"/>
      <c r="B56" s="183"/>
      <c r="C56" s="184"/>
      <c r="D56" s="184"/>
      <c r="E56" s="186"/>
      <c r="F56" s="169"/>
      <c r="G56" s="169"/>
      <c r="H56" s="93"/>
      <c r="I56" s="29"/>
      <c r="J56" s="29"/>
    </row>
    <row r="57" spans="1:10" x14ac:dyDescent="0.2">
      <c r="A57" s="121"/>
      <c r="B57" s="107"/>
      <c r="C57" s="93"/>
      <c r="D57" s="93"/>
      <c r="E57" s="135"/>
      <c r="F57" s="120"/>
      <c r="G57" s="120"/>
      <c r="H57" s="93"/>
      <c r="I57" s="29"/>
      <c r="J57" s="29"/>
    </row>
    <row r="58" spans="1:10" ht="15.75" x14ac:dyDescent="0.25">
      <c r="A58" s="119" t="s">
        <v>162</v>
      </c>
      <c r="B58" s="107"/>
      <c r="C58" s="93"/>
      <c r="D58" s="93"/>
      <c r="E58" s="135"/>
      <c r="F58" s="120"/>
      <c r="G58" s="120"/>
      <c r="H58" s="93"/>
      <c r="I58" s="29"/>
      <c r="J58" s="29"/>
    </row>
    <row r="59" spans="1:10" x14ac:dyDescent="0.2">
      <c r="A59" s="121"/>
      <c r="B59" s="107"/>
      <c r="C59" s="93"/>
      <c r="D59" s="93"/>
      <c r="E59" s="135"/>
      <c r="F59" s="120"/>
      <c r="G59" s="120"/>
      <c r="H59" s="93"/>
      <c r="I59" s="29"/>
      <c r="J59" s="29"/>
    </row>
    <row r="60" spans="1:10" x14ac:dyDescent="0.2">
      <c r="A60" s="121" t="str">
        <f>+A35</f>
        <v>Alliant Energy Corp</v>
      </c>
      <c r="B60" s="107">
        <f>+B35</f>
        <v>5400000</v>
      </c>
      <c r="C60" s="93">
        <f>+C35</f>
        <v>0.84</v>
      </c>
      <c r="D60" s="93">
        <f>+D35</f>
        <v>0.48399999999999999</v>
      </c>
      <c r="E60" s="135">
        <f>+E35</f>
        <v>2</v>
      </c>
      <c r="F60" s="135" t="str">
        <f t="shared" ref="F60:G60" si="7">+F35</f>
        <v>A-</v>
      </c>
      <c r="G60" s="135" t="str">
        <f t="shared" si="7"/>
        <v>A2/A3</v>
      </c>
      <c r="H60" s="93"/>
      <c r="I60" s="29"/>
      <c r="J60" s="29"/>
    </row>
    <row r="61" spans="1:10" x14ac:dyDescent="0.2">
      <c r="A61" s="121" t="str">
        <f>+A37</f>
        <v>Avista Corp</v>
      </c>
      <c r="B61" s="107">
        <f>+B37</f>
        <v>1500000</v>
      </c>
      <c r="C61" s="93">
        <f>+C37</f>
        <v>0.63</v>
      </c>
      <c r="D61" s="93">
        <f>+D37</f>
        <v>0.49199999999999999</v>
      </c>
      <c r="E61" s="135">
        <f>+E37</f>
        <v>2</v>
      </c>
      <c r="F61" s="135" t="str">
        <f t="shared" ref="F61:G61" si="8">+F37</f>
        <v xml:space="preserve">A- </v>
      </c>
      <c r="G61" s="135" t="str">
        <f t="shared" si="8"/>
        <v>A3</v>
      </c>
      <c r="H61" s="93"/>
      <c r="I61" s="29"/>
      <c r="J61" s="29"/>
    </row>
    <row r="62" spans="1:10" x14ac:dyDescent="0.2">
      <c r="A62" s="121" t="s">
        <v>163</v>
      </c>
      <c r="B62" s="107">
        <f>+B19</f>
        <v>1700000</v>
      </c>
      <c r="C62" s="93">
        <f>+C19</f>
        <v>0.52</v>
      </c>
      <c r="D62" s="93">
        <f>+D19</f>
        <v>0.53</v>
      </c>
      <c r="E62" s="135">
        <f>+E19</f>
        <v>3</v>
      </c>
      <c r="F62" s="135" t="str">
        <f t="shared" ref="F62:G62" si="9">+F19</f>
        <v>BBB+</v>
      </c>
      <c r="G62" s="135" t="str">
        <f t="shared" si="9"/>
        <v>A3</v>
      </c>
      <c r="H62" s="93"/>
      <c r="I62" s="29"/>
      <c r="J62" s="29"/>
    </row>
    <row r="63" spans="1:10" x14ac:dyDescent="0.2">
      <c r="A63" s="121" t="s">
        <v>164</v>
      </c>
      <c r="B63" s="107">
        <v>9300000</v>
      </c>
      <c r="C63" s="93">
        <v>0.3</v>
      </c>
      <c r="D63" s="93">
        <v>0.34</v>
      </c>
      <c r="E63" s="135">
        <v>2</v>
      </c>
      <c r="F63" s="120" t="s">
        <v>102</v>
      </c>
      <c r="G63" s="120" t="s">
        <v>123</v>
      </c>
      <c r="H63" s="93"/>
      <c r="I63" s="29"/>
      <c r="J63" s="29"/>
    </row>
    <row r="64" spans="1:10" x14ac:dyDescent="0.2">
      <c r="A64" s="121" t="str">
        <f t="shared" ref="A64:E65" si="10">+A39</f>
        <v>CMS Energy</v>
      </c>
      <c r="B64" s="107">
        <f t="shared" si="10"/>
        <v>7100000</v>
      </c>
      <c r="C64" s="93">
        <f t="shared" si="10"/>
        <v>0.64</v>
      </c>
      <c r="D64" s="93">
        <f t="shared" si="10"/>
        <v>0.33600000000000002</v>
      </c>
      <c r="E64" s="135">
        <f t="shared" si="10"/>
        <v>3</v>
      </c>
      <c r="F64" s="135" t="str">
        <f t="shared" ref="F64:G65" si="11">+F39</f>
        <v>BBB/BBB-</v>
      </c>
      <c r="G64" s="135" t="str">
        <f t="shared" si="11"/>
        <v>Baa2</v>
      </c>
      <c r="H64" s="93"/>
      <c r="I64" s="29"/>
      <c r="J64" s="29"/>
    </row>
    <row r="65" spans="1:10" x14ac:dyDescent="0.2">
      <c r="A65" s="121" t="str">
        <f t="shared" si="10"/>
        <v>Consolidated Edison</v>
      </c>
      <c r="B65" s="107">
        <f t="shared" si="10"/>
        <v>17000000</v>
      </c>
      <c r="C65" s="93">
        <f t="shared" si="10"/>
        <v>0.72</v>
      </c>
      <c r="D65" s="93">
        <f t="shared" si="10"/>
        <v>0.54</v>
      </c>
      <c r="E65" s="135">
        <f t="shared" si="10"/>
        <v>1</v>
      </c>
      <c r="F65" s="135" t="str">
        <f t="shared" si="11"/>
        <v>A-</v>
      </c>
      <c r="G65" s="135" t="str">
        <f t="shared" si="11"/>
        <v>A3/Baa1</v>
      </c>
      <c r="H65" s="93"/>
      <c r="I65" s="29"/>
      <c r="J65" s="29"/>
    </row>
    <row r="66" spans="1:10" x14ac:dyDescent="0.2">
      <c r="A66" s="121" t="s">
        <v>165</v>
      </c>
      <c r="B66" s="107">
        <v>31000000</v>
      </c>
      <c r="C66" s="93">
        <v>0.54</v>
      </c>
      <c r="D66" s="93">
        <v>0.38800000000000001</v>
      </c>
      <c r="E66" s="135">
        <v>2</v>
      </c>
      <c r="F66" s="120" t="s">
        <v>59</v>
      </c>
      <c r="G66" s="120" t="s">
        <v>123</v>
      </c>
      <c r="H66" s="93"/>
      <c r="I66" s="29"/>
      <c r="J66" s="29"/>
    </row>
    <row r="67" spans="1:10" x14ac:dyDescent="0.2">
      <c r="A67" s="121" t="str">
        <f>+A41</f>
        <v>DTE Energy</v>
      </c>
      <c r="B67" s="107">
        <f>+B41</f>
        <v>12000000</v>
      </c>
      <c r="C67" s="93">
        <f>+C41</f>
        <v>0.6</v>
      </c>
      <c r="D67" s="93">
        <f>+D41</f>
        <v>0.51200000000000001</v>
      </c>
      <c r="E67" s="135">
        <f>+E41</f>
        <v>2</v>
      </c>
      <c r="F67" s="135" t="str">
        <f t="shared" ref="F67:G67" si="12">+F41</f>
        <v>A</v>
      </c>
      <c r="G67" s="135" t="str">
        <f t="shared" si="12"/>
        <v>A2</v>
      </c>
      <c r="H67" s="93"/>
      <c r="I67" s="29"/>
      <c r="J67" s="29"/>
    </row>
    <row r="68" spans="1:10" x14ac:dyDescent="0.2">
      <c r="A68" s="121" t="s">
        <v>166</v>
      </c>
      <c r="B68" s="107">
        <v>49000000</v>
      </c>
      <c r="C68" s="93">
        <v>0.8</v>
      </c>
      <c r="D68" s="93">
        <v>0.52900000000000003</v>
      </c>
      <c r="E68" s="135">
        <v>2</v>
      </c>
      <c r="F68" s="120" t="s">
        <v>17</v>
      </c>
      <c r="G68" s="120" t="s">
        <v>116</v>
      </c>
      <c r="H68" s="93"/>
      <c r="I68" s="29"/>
      <c r="J68" s="29"/>
    </row>
    <row r="69" spans="1:10" x14ac:dyDescent="0.2">
      <c r="A69" s="31" t="str">
        <f>+A45</f>
        <v>Integrys Energy Group</v>
      </c>
      <c r="B69" s="178">
        <f>+B45</f>
        <v>4400000</v>
      </c>
      <c r="C69" s="170">
        <f>+C45</f>
        <v>0.28999999999999998</v>
      </c>
      <c r="D69" s="170">
        <f>+D45</f>
        <v>0.60399999999999998</v>
      </c>
      <c r="E69" s="177">
        <f>+E45</f>
        <v>2</v>
      </c>
      <c r="F69" s="177" t="str">
        <f t="shared" ref="F69:G69" si="13">+F45</f>
        <v>A-</v>
      </c>
      <c r="G69" s="177" t="str">
        <f t="shared" si="13"/>
        <v>A2/A3</v>
      </c>
      <c r="H69" s="31"/>
      <c r="I69" s="31"/>
    </row>
    <row r="70" spans="1:10" x14ac:dyDescent="0.2">
      <c r="A70" s="152" t="s">
        <v>167</v>
      </c>
      <c r="B70" s="107">
        <v>1300000</v>
      </c>
      <c r="C70" s="93">
        <v>0.72</v>
      </c>
      <c r="D70" s="93">
        <v>0.61799999999999999</v>
      </c>
      <c r="E70" s="29">
        <v>1</v>
      </c>
      <c r="F70" s="120" t="s">
        <v>175</v>
      </c>
      <c r="G70" s="120" t="s">
        <v>156</v>
      </c>
      <c r="H70" s="31"/>
      <c r="I70" s="31"/>
    </row>
    <row r="71" spans="1:10" x14ac:dyDescent="0.2">
      <c r="A71" s="31" t="str">
        <f t="shared" ref="A71:E72" si="14">+A46</f>
        <v>Northeast Utilities</v>
      </c>
      <c r="B71" s="178">
        <f t="shared" si="14"/>
        <v>13000000</v>
      </c>
      <c r="C71" s="170">
        <f t="shared" si="14"/>
        <v>0.89</v>
      </c>
      <c r="D71" s="170">
        <f t="shared" si="14"/>
        <v>0.54</v>
      </c>
      <c r="E71" s="177">
        <f t="shared" si="14"/>
        <v>2</v>
      </c>
      <c r="F71" s="177" t="str">
        <f t="shared" ref="F71:G72" si="15">+F46</f>
        <v>A-</v>
      </c>
      <c r="G71" s="177" t="str">
        <f t="shared" si="15"/>
        <v>A3</v>
      </c>
      <c r="H71" s="31"/>
      <c r="I71" s="31"/>
    </row>
    <row r="72" spans="1:10" x14ac:dyDescent="0.2">
      <c r="A72" s="31" t="str">
        <f t="shared" si="14"/>
        <v>NorthWestern Corp</v>
      </c>
      <c r="B72" s="178">
        <f t="shared" si="14"/>
        <v>1400000</v>
      </c>
      <c r="C72" s="170">
        <f t="shared" si="14"/>
        <v>0.75</v>
      </c>
      <c r="D72" s="170">
        <f t="shared" si="14"/>
        <v>0.46500000000000002</v>
      </c>
      <c r="E72" s="177">
        <f t="shared" si="14"/>
        <v>3</v>
      </c>
      <c r="F72" s="177" t="str">
        <f t="shared" si="15"/>
        <v>A-</v>
      </c>
      <c r="G72" s="177" t="str">
        <f t="shared" si="15"/>
        <v>A2</v>
      </c>
      <c r="H72" s="31"/>
      <c r="I72" s="31"/>
    </row>
    <row r="73" spans="1:10" x14ac:dyDescent="0.2">
      <c r="A73" s="151" t="s">
        <v>168</v>
      </c>
      <c r="B73" s="178">
        <v>4900000</v>
      </c>
      <c r="C73" s="170">
        <v>0.96</v>
      </c>
      <c r="D73" s="170">
        <v>0.432</v>
      </c>
      <c r="E73" s="177">
        <v>3</v>
      </c>
      <c r="F73" s="181" t="s">
        <v>81</v>
      </c>
      <c r="G73" s="181" t="s">
        <v>128</v>
      </c>
      <c r="H73" s="31"/>
      <c r="I73" s="31"/>
    </row>
    <row r="74" spans="1:10" x14ac:dyDescent="0.2">
      <c r="A74" s="151" t="s">
        <v>169</v>
      </c>
      <c r="B74" s="178">
        <v>6000000</v>
      </c>
      <c r="C74" s="170">
        <v>0.57999999999999996</v>
      </c>
      <c r="D74" s="170">
        <v>0.49299999999999999</v>
      </c>
      <c r="E74" s="177">
        <v>2</v>
      </c>
      <c r="F74" s="181" t="s">
        <v>81</v>
      </c>
      <c r="G74" s="181" t="s">
        <v>176</v>
      </c>
      <c r="H74" s="31"/>
      <c r="I74" s="31"/>
    </row>
    <row r="75" spans="1:10" x14ac:dyDescent="0.2">
      <c r="A75" s="151" t="s">
        <v>137</v>
      </c>
      <c r="B75" s="178">
        <f>+B25</f>
        <v>4500000</v>
      </c>
      <c r="C75" s="170">
        <f>+C25</f>
        <v>0.83</v>
      </c>
      <c r="D75" s="170">
        <f>+D25</f>
        <v>0.51</v>
      </c>
      <c r="E75" s="177">
        <f>+E25</f>
        <v>3</v>
      </c>
      <c r="F75" s="177" t="str">
        <f t="shared" ref="F75:G75" si="16">+F25</f>
        <v>A-/BBB+</v>
      </c>
      <c r="G75" s="177" t="str">
        <f t="shared" si="16"/>
        <v>Baa1/Baa2</v>
      </c>
      <c r="H75" s="31"/>
      <c r="I75" s="31"/>
    </row>
    <row r="76" spans="1:10" x14ac:dyDescent="0.2">
      <c r="A76" s="151" t="str">
        <f>+A48</f>
        <v>PG&amp;E Corp</v>
      </c>
      <c r="B76" s="178">
        <f>+B48</f>
        <v>18000000</v>
      </c>
      <c r="C76" s="170">
        <f>+C48</f>
        <v>0.8</v>
      </c>
      <c r="D76" s="170">
        <f>+D48</f>
        <v>0.51</v>
      </c>
      <c r="E76" s="177">
        <f>+E48</f>
        <v>3</v>
      </c>
      <c r="F76" s="177" t="str">
        <f t="shared" ref="F76:G76" si="17">+F48</f>
        <v>BBB/BBB-</v>
      </c>
      <c r="G76" s="177" t="str">
        <f t="shared" si="17"/>
        <v>A3/Baa1</v>
      </c>
      <c r="H76" s="31"/>
      <c r="I76" s="31"/>
    </row>
    <row r="77" spans="1:10" x14ac:dyDescent="0.2">
      <c r="A77" s="153" t="s">
        <v>170</v>
      </c>
      <c r="B77" s="178">
        <v>6300000</v>
      </c>
      <c r="C77" s="170">
        <v>0.59</v>
      </c>
      <c r="D77" s="170">
        <v>0.45</v>
      </c>
      <c r="E77" s="177">
        <v>2</v>
      </c>
      <c r="F77" s="181" t="s">
        <v>102</v>
      </c>
      <c r="G77" s="181" t="s">
        <v>123</v>
      </c>
      <c r="H77" s="31"/>
      <c r="I77" s="31"/>
    </row>
    <row r="78" spans="1:10" x14ac:dyDescent="0.2">
      <c r="A78" s="153" t="s">
        <v>171</v>
      </c>
      <c r="B78" s="178">
        <v>18000000</v>
      </c>
      <c r="C78" s="170">
        <v>0.33</v>
      </c>
      <c r="D78" s="170">
        <v>0.47</v>
      </c>
      <c r="E78" s="177">
        <v>2</v>
      </c>
      <c r="F78" s="181" t="s">
        <v>177</v>
      </c>
      <c r="G78" s="181" t="s">
        <v>115</v>
      </c>
      <c r="H78" s="31"/>
      <c r="I78" s="31"/>
    </row>
    <row r="79" spans="1:10" x14ac:dyDescent="0.2">
      <c r="A79" s="153" t="str">
        <f t="shared" ref="A79:D80" si="18">+A51</f>
        <v>TECO Energy</v>
      </c>
      <c r="B79" s="178">
        <f t="shared" si="18"/>
        <v>3700000</v>
      </c>
      <c r="C79" s="170">
        <f t="shared" si="18"/>
        <v>0.65</v>
      </c>
      <c r="D79" s="170">
        <f t="shared" si="18"/>
        <v>0.435</v>
      </c>
      <c r="E79" s="177">
        <f>+E52</f>
        <v>2</v>
      </c>
      <c r="F79" s="177" t="str">
        <f t="shared" ref="F79:G79" si="19">+F52</f>
        <v>BBB</v>
      </c>
      <c r="G79" s="177" t="str">
        <f t="shared" si="19"/>
        <v>Baa2</v>
      </c>
      <c r="H79" s="31"/>
      <c r="I79" s="31"/>
    </row>
    <row r="80" spans="1:10" x14ac:dyDescent="0.2">
      <c r="A80" s="31" t="str">
        <f t="shared" si="18"/>
        <v>UIL Holdings</v>
      </c>
      <c r="B80" s="178">
        <f t="shared" si="18"/>
        <v>1900000</v>
      </c>
      <c r="C80" s="170">
        <f t="shared" si="18"/>
        <v>0.53</v>
      </c>
      <c r="D80" s="170">
        <f t="shared" si="18"/>
        <v>0.42</v>
      </c>
      <c r="E80" s="177">
        <f>+E52</f>
        <v>2</v>
      </c>
      <c r="F80" s="177" t="str">
        <f t="shared" ref="F80:G80" si="20">+F52</f>
        <v>BBB</v>
      </c>
      <c r="G80" s="177" t="str">
        <f t="shared" si="20"/>
        <v>Baa2</v>
      </c>
      <c r="H80" s="31"/>
      <c r="I80" s="31"/>
    </row>
    <row r="81" spans="1:9" x14ac:dyDescent="0.2">
      <c r="A81" s="152" t="s">
        <v>172</v>
      </c>
      <c r="B81" s="178">
        <v>2100000</v>
      </c>
      <c r="C81" s="170">
        <v>0.91</v>
      </c>
      <c r="D81" s="170">
        <v>0.377</v>
      </c>
      <c r="E81" s="177">
        <v>3</v>
      </c>
      <c r="F81" s="181" t="s">
        <v>104</v>
      </c>
      <c r="G81" s="181" t="s">
        <v>103</v>
      </c>
      <c r="H81" s="31"/>
      <c r="I81" s="31"/>
    </row>
    <row r="82" spans="1:9" x14ac:dyDescent="0.2">
      <c r="A82" s="152" t="s">
        <v>173</v>
      </c>
      <c r="B82" s="178">
        <v>2800000</v>
      </c>
      <c r="C82" s="170">
        <v>0.27</v>
      </c>
      <c r="D82" s="170">
        <v>0.496</v>
      </c>
      <c r="E82" s="177">
        <v>2</v>
      </c>
      <c r="F82" s="181" t="s">
        <v>177</v>
      </c>
      <c r="G82" s="181" t="s">
        <v>115</v>
      </c>
      <c r="H82" s="31"/>
      <c r="I82" s="31"/>
    </row>
    <row r="83" spans="1:9" x14ac:dyDescent="0.2">
      <c r="A83" s="31" t="str">
        <f>+A54</f>
        <v>Wisconsin Energy Corp</v>
      </c>
      <c r="B83" s="178">
        <f>+B54</f>
        <v>9500000</v>
      </c>
      <c r="C83" s="170">
        <f>+C54</f>
        <v>0.75</v>
      </c>
      <c r="D83" s="170">
        <f t="shared" ref="D83:G84" si="21">+D54</f>
        <v>0.48</v>
      </c>
      <c r="E83" s="177">
        <f>+E54</f>
        <v>1</v>
      </c>
      <c r="F83" s="177" t="str">
        <f t="shared" ref="F83:G83" si="22">+F54</f>
        <v>A-/BBB+</v>
      </c>
      <c r="G83" s="177" t="str">
        <f t="shared" si="22"/>
        <v>A2/A3</v>
      </c>
      <c r="H83" s="31"/>
      <c r="I83" s="31"/>
    </row>
    <row r="84" spans="1:9" x14ac:dyDescent="0.2">
      <c r="A84" s="31" t="str">
        <f>+A55</f>
        <v>Xcel Energy Inc.</v>
      </c>
      <c r="B84" s="178">
        <f>+B55</f>
        <v>13000000</v>
      </c>
      <c r="C84" s="170">
        <f t="shared" ref="C84" si="23">+C55</f>
        <v>0.84</v>
      </c>
      <c r="D84" s="170">
        <f t="shared" si="21"/>
        <v>0.46500000000000002</v>
      </c>
      <c r="E84" s="177">
        <f t="shared" si="21"/>
        <v>2</v>
      </c>
      <c r="F84" s="177" t="str">
        <f t="shared" si="21"/>
        <v>A-</v>
      </c>
      <c r="G84" s="177" t="str">
        <f t="shared" si="21"/>
        <v>A3</v>
      </c>
      <c r="H84" s="31"/>
      <c r="I84" s="31"/>
    </row>
    <row r="85" spans="1:9" ht="15.75" thickBot="1" x14ac:dyDescent="0.25">
      <c r="A85" s="91"/>
      <c r="B85" s="92"/>
      <c r="C85" s="179"/>
      <c r="D85" s="179"/>
      <c r="E85" s="180"/>
      <c r="F85" s="180"/>
      <c r="G85" s="180"/>
      <c r="H85" s="31"/>
      <c r="I85" s="31"/>
    </row>
    <row r="86" spans="1:9" ht="15.75" thickTop="1" x14ac:dyDescent="0.2">
      <c r="A86" s="31"/>
      <c r="B86" s="31"/>
      <c r="C86" s="111"/>
      <c r="D86" s="111"/>
      <c r="E86" s="176"/>
      <c r="F86" s="176"/>
      <c r="G86" s="176"/>
      <c r="H86" s="31"/>
      <c r="I86" s="31"/>
    </row>
    <row r="87" spans="1:9" x14ac:dyDescent="0.2">
      <c r="A87" t="s">
        <v>100</v>
      </c>
      <c r="C87" s="112"/>
      <c r="D87" s="112"/>
      <c r="E87" s="112"/>
    </row>
  </sheetData>
  <mergeCells count="2">
    <mergeCell ref="A5:G5"/>
    <mergeCell ref="A4:G4"/>
  </mergeCells>
  <phoneticPr fontId="8" type="noConversion"/>
  <printOptions horizontalCentered="1"/>
  <pageMargins left="0.75" right="0.75" top="1" bottom="1" header="0.5" footer="0.5"/>
  <pageSetup scale="4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8"/>
  <sheetViews>
    <sheetView showOutlineSymbols="0" zoomScaleNormal="100" workbookViewId="0">
      <selection activeCell="G2" sqref="G2:G3"/>
    </sheetView>
  </sheetViews>
  <sheetFormatPr defaultColWidth="9.77734375" defaultRowHeight="15" x14ac:dyDescent="0.2"/>
  <cols>
    <col min="1" max="1" width="23.77734375" style="14" customWidth="1"/>
    <col min="2" max="2" width="2.77734375" style="14" customWidth="1"/>
    <col min="3" max="3" width="8.77734375" style="14" customWidth="1"/>
    <col min="4" max="7" width="9.77734375" style="14" customWidth="1"/>
    <col min="8" max="8" width="2.77734375" style="14" customWidth="1"/>
    <col min="9" max="16384" width="9.77734375" style="14"/>
  </cols>
  <sheetData>
    <row r="1" spans="1:9" ht="15.75" x14ac:dyDescent="0.25">
      <c r="G1" s="1"/>
      <c r="H1" s="25"/>
    </row>
    <row r="2" spans="1:9" ht="15.75" x14ac:dyDescent="0.25">
      <c r="G2" s="1"/>
    </row>
    <row r="3" spans="1:9" ht="15.75" x14ac:dyDescent="0.25">
      <c r="G3" s="1"/>
    </row>
    <row r="4" spans="1:9" ht="15.75" x14ac:dyDescent="0.25">
      <c r="H4" s="1"/>
      <c r="I4" s="1"/>
    </row>
    <row r="5" spans="1:9" ht="15.75" x14ac:dyDescent="0.25">
      <c r="I5" s="1"/>
    </row>
    <row r="6" spans="1:9" ht="20.25" x14ac:dyDescent="0.3">
      <c r="A6" s="2" t="s">
        <v>14</v>
      </c>
      <c r="B6" s="2"/>
      <c r="C6" s="2"/>
      <c r="D6" s="2"/>
      <c r="E6" s="2"/>
      <c r="F6" s="2"/>
      <c r="G6" s="2"/>
      <c r="H6" s="2"/>
      <c r="I6" s="2"/>
    </row>
    <row r="7" spans="1:9" ht="20.25" x14ac:dyDescent="0.3">
      <c r="A7" s="2" t="s">
        <v>20</v>
      </c>
      <c r="B7" s="2"/>
      <c r="C7" s="2"/>
      <c r="D7" s="2"/>
      <c r="E7" s="2"/>
      <c r="F7" s="2"/>
      <c r="G7" s="2"/>
      <c r="H7" s="2"/>
      <c r="I7" s="2"/>
    </row>
    <row r="10" spans="1:9" ht="15.75" thickTop="1" x14ac:dyDescent="0.2">
      <c r="A10" s="15"/>
      <c r="B10" s="15"/>
      <c r="C10" s="15"/>
      <c r="D10" s="15"/>
      <c r="E10" s="15"/>
      <c r="F10" s="15"/>
      <c r="G10" s="15"/>
      <c r="H10" s="15"/>
      <c r="I10" s="15"/>
    </row>
    <row r="11" spans="1:9" x14ac:dyDescent="0.2">
      <c r="C11" s="5" t="s">
        <v>114</v>
      </c>
      <c r="D11" s="210" t="s">
        <v>154</v>
      </c>
      <c r="E11" s="210"/>
      <c r="F11" s="210"/>
      <c r="G11" s="210"/>
    </row>
    <row r="12" spans="1:9" x14ac:dyDescent="0.2">
      <c r="A12" s="5" t="s">
        <v>15</v>
      </c>
      <c r="C12" s="5" t="s">
        <v>22</v>
      </c>
      <c r="D12" s="5" t="s">
        <v>22</v>
      </c>
      <c r="E12" s="35" t="s">
        <v>23</v>
      </c>
      <c r="F12" s="35" t="s">
        <v>24</v>
      </c>
      <c r="G12" s="35" t="s">
        <v>21</v>
      </c>
      <c r="H12" s="5"/>
      <c r="I12" s="5" t="s">
        <v>25</v>
      </c>
    </row>
    <row r="13" spans="1:9" ht="15.75" thickBot="1" x14ac:dyDescent="0.25"/>
    <row r="14" spans="1:9" ht="15.75" thickTop="1" x14ac:dyDescent="0.2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15.75" x14ac:dyDescent="0.25">
      <c r="A15" s="25" t="s">
        <v>101</v>
      </c>
    </row>
    <row r="17" spans="1:9" x14ac:dyDescent="0.2">
      <c r="A17" s="14" t="str">
        <f>+'DCP-6'!A17</f>
        <v>ALLETE</v>
      </c>
      <c r="C17" s="147">
        <v>0.47499999999999998</v>
      </c>
      <c r="D17" s="13">
        <f>+C17*4</f>
        <v>1.9</v>
      </c>
      <c r="E17" s="13">
        <v>49.5</v>
      </c>
      <c r="F17" s="13">
        <v>41.39</v>
      </c>
      <c r="G17" s="13">
        <f t="shared" ref="G17:G19" si="0">AVERAGE(E17:F17)</f>
        <v>45.445</v>
      </c>
      <c r="I17" s="6">
        <f t="shared" ref="I17:I19" si="1">D17/G17</f>
        <v>4.1808779843767192E-2</v>
      </c>
    </row>
    <row r="18" spans="1:9" x14ac:dyDescent="0.2">
      <c r="A18" s="14" t="str">
        <f>+'DCP-6'!A18</f>
        <v>Avista</v>
      </c>
      <c r="C18" s="147">
        <v>0.30499999999999999</v>
      </c>
      <c r="D18" s="13">
        <f t="shared" ref="D18:D29" si="2">+C18*4</f>
        <v>1.22</v>
      </c>
      <c r="E18" s="13">
        <v>27.48</v>
      </c>
      <c r="F18" s="13">
        <v>24.1</v>
      </c>
      <c r="G18" s="13">
        <f t="shared" si="0"/>
        <v>25.79</v>
      </c>
      <c r="I18" s="6">
        <f t="shared" si="1"/>
        <v>4.7305157037611477E-2</v>
      </c>
    </row>
    <row r="19" spans="1:9" x14ac:dyDescent="0.2">
      <c r="A19" s="14" t="str">
        <f>+'DCP-6'!A19</f>
        <v>Black Hills Corp</v>
      </c>
      <c r="C19" s="147">
        <v>0.38</v>
      </c>
      <c r="D19" s="13">
        <f t="shared" si="2"/>
        <v>1.52</v>
      </c>
      <c r="E19" s="13">
        <v>44.32</v>
      </c>
      <c r="F19" s="13">
        <v>36.89</v>
      </c>
      <c r="G19" s="13">
        <f t="shared" si="0"/>
        <v>40.605000000000004</v>
      </c>
      <c r="I19" s="6">
        <f t="shared" si="1"/>
        <v>3.7433813569757418E-2</v>
      </c>
    </row>
    <row r="20" spans="1:9" x14ac:dyDescent="0.2">
      <c r="A20" s="4" t="s">
        <v>188</v>
      </c>
      <c r="C20" s="147">
        <v>0.33800000000000002</v>
      </c>
      <c r="D20" s="13">
        <f t="shared" si="2"/>
        <v>1.3520000000000001</v>
      </c>
      <c r="E20" s="13">
        <v>47.17</v>
      </c>
      <c r="F20" s="13">
        <v>40.39</v>
      </c>
      <c r="G20" s="13">
        <f t="shared" ref="G20:G29" si="3">AVERAGE(E20:F20)</f>
        <v>43.78</v>
      </c>
      <c r="I20" s="6">
        <f t="shared" ref="I20:I29" si="4">D20/G20</f>
        <v>3.0881681132937416E-2</v>
      </c>
    </row>
    <row r="21" spans="1:9" x14ac:dyDescent="0.2">
      <c r="A21" s="4" t="s">
        <v>189</v>
      </c>
      <c r="C21" s="147">
        <v>0.31</v>
      </c>
      <c r="D21" s="13">
        <f t="shared" si="2"/>
        <v>1.24</v>
      </c>
      <c r="E21" s="13">
        <v>27.92</v>
      </c>
      <c r="F21" s="13">
        <v>25.5</v>
      </c>
      <c r="G21" s="13">
        <f t="shared" si="3"/>
        <v>26.71</v>
      </c>
      <c r="I21" s="6">
        <f t="shared" si="4"/>
        <v>4.6424560089853982E-2</v>
      </c>
    </row>
    <row r="22" spans="1:9" x14ac:dyDescent="0.2">
      <c r="A22" s="14" t="str">
        <f>+'DCP-6'!A22</f>
        <v>IDACORP</v>
      </c>
      <c r="C22" s="147">
        <v>0.38</v>
      </c>
      <c r="D22" s="13">
        <f t="shared" si="2"/>
        <v>1.52</v>
      </c>
      <c r="E22" s="13">
        <v>48.53</v>
      </c>
      <c r="F22" s="13">
        <v>43.13</v>
      </c>
      <c r="G22" s="13">
        <f t="shared" si="3"/>
        <v>45.83</v>
      </c>
      <c r="I22" s="6">
        <f t="shared" si="4"/>
        <v>3.316604843988654E-2</v>
      </c>
    </row>
    <row r="23" spans="1:9" x14ac:dyDescent="0.2">
      <c r="A23" s="14" t="str">
        <f>+'DCP-6'!A23</f>
        <v>NorthWestern Corp</v>
      </c>
      <c r="C23" s="147">
        <v>0.38</v>
      </c>
      <c r="D23" s="13">
        <f t="shared" si="2"/>
        <v>1.52</v>
      </c>
      <c r="E23" s="13">
        <v>40.35</v>
      </c>
      <c r="F23" s="13">
        <v>35.06</v>
      </c>
      <c r="G23" s="13">
        <f t="shared" si="3"/>
        <v>37.704999999999998</v>
      </c>
      <c r="I23" s="6">
        <f t="shared" si="4"/>
        <v>4.031295584140035E-2</v>
      </c>
    </row>
    <row r="24" spans="1:9" x14ac:dyDescent="0.2">
      <c r="A24" s="4" t="s">
        <v>190</v>
      </c>
      <c r="C24" s="147">
        <v>0.29699999999999999</v>
      </c>
      <c r="D24" s="13">
        <f t="shared" si="2"/>
        <v>1.1879999999999999</v>
      </c>
      <c r="E24" s="13">
        <v>31.34</v>
      </c>
      <c r="F24" s="13">
        <v>25.17</v>
      </c>
      <c r="G24" s="13">
        <f t="shared" si="3"/>
        <v>28.255000000000003</v>
      </c>
      <c r="I24" s="6">
        <f t="shared" si="4"/>
        <v>4.2045655636170583E-2</v>
      </c>
    </row>
    <row r="25" spans="1:9" x14ac:dyDescent="0.2">
      <c r="A25" s="14" t="str">
        <f>+'DCP-6'!A25</f>
        <v>Pepco Holdings</v>
      </c>
      <c r="C25" s="147">
        <v>0.27</v>
      </c>
      <c r="D25" s="13">
        <f t="shared" si="2"/>
        <v>1.08</v>
      </c>
      <c r="E25" s="13">
        <v>21.43</v>
      </c>
      <c r="F25" s="13">
        <v>18.82</v>
      </c>
      <c r="G25" s="13">
        <f t="shared" si="3"/>
        <v>20.125</v>
      </c>
      <c r="I25" s="6">
        <f t="shared" si="4"/>
        <v>5.3664596273291926E-2</v>
      </c>
    </row>
    <row r="26" spans="1:9" x14ac:dyDescent="0.2">
      <c r="A26" s="14" t="str">
        <f>+'DCP-6'!A26</f>
        <v>Portland General Corp</v>
      </c>
      <c r="C26" s="147">
        <v>0.27</v>
      </c>
      <c r="D26" s="13">
        <f t="shared" si="2"/>
        <v>1.08</v>
      </c>
      <c r="E26" s="13">
        <v>30.53</v>
      </c>
      <c r="F26" s="13">
        <v>27.42</v>
      </c>
      <c r="G26" s="13">
        <f t="shared" si="3"/>
        <v>28.975000000000001</v>
      </c>
      <c r="I26" s="6">
        <f t="shared" si="4"/>
        <v>3.7273511647972393E-2</v>
      </c>
    </row>
    <row r="27" spans="1:9" x14ac:dyDescent="0.2">
      <c r="A27" s="14" t="str">
        <f>+'DCP-6'!A27</f>
        <v>TECO Energy</v>
      </c>
      <c r="C27" s="147">
        <v>0.22</v>
      </c>
      <c r="D27" s="13">
        <f t="shared" si="2"/>
        <v>0.88</v>
      </c>
      <c r="E27" s="13">
        <v>17.87</v>
      </c>
      <c r="F27" s="13">
        <v>16.71</v>
      </c>
      <c r="G27" s="13">
        <f t="shared" si="3"/>
        <v>17.29</v>
      </c>
      <c r="I27" s="6">
        <f t="shared" si="4"/>
        <v>5.0896471949103531E-2</v>
      </c>
    </row>
    <row r="28" spans="1:9" x14ac:dyDescent="0.2">
      <c r="A28" s="4" t="s">
        <v>113</v>
      </c>
      <c r="C28" s="147">
        <v>0.432</v>
      </c>
      <c r="D28" s="13">
        <f t="shared" si="2"/>
        <v>1.728</v>
      </c>
      <c r="E28" s="13">
        <v>39.89</v>
      </c>
      <c r="F28" s="13">
        <v>35.86</v>
      </c>
      <c r="G28" s="13">
        <f t="shared" si="3"/>
        <v>37.875</v>
      </c>
      <c r="I28" s="6">
        <f t="shared" si="4"/>
        <v>4.5623762376237623E-2</v>
      </c>
    </row>
    <row r="29" spans="1:9" x14ac:dyDescent="0.2">
      <c r="A29" s="14" t="str">
        <f>+'DCP-6'!A29</f>
        <v>Westar Energy</v>
      </c>
      <c r="C29" s="147">
        <v>0.34</v>
      </c>
      <c r="D29" s="13">
        <f t="shared" si="2"/>
        <v>1.36</v>
      </c>
      <c r="E29" s="13">
        <v>33.35</v>
      </c>
      <c r="F29" s="13">
        <v>28.59</v>
      </c>
      <c r="G29" s="13">
        <f t="shared" si="3"/>
        <v>30.97</v>
      </c>
      <c r="I29" s="6">
        <f t="shared" si="4"/>
        <v>4.3913464643203101E-2</v>
      </c>
    </row>
    <row r="30" spans="1:9" x14ac:dyDescent="0.2">
      <c r="C30" s="148"/>
      <c r="D30" s="13"/>
      <c r="E30" s="13"/>
      <c r="F30" s="13"/>
      <c r="G30" s="13"/>
      <c r="I30" s="6"/>
    </row>
    <row r="31" spans="1:9" ht="15.75" x14ac:dyDescent="0.25">
      <c r="A31" s="4" t="s">
        <v>27</v>
      </c>
      <c r="C31" s="148"/>
      <c r="D31" s="13"/>
      <c r="E31" s="13"/>
      <c r="F31" s="13"/>
      <c r="G31" s="13"/>
      <c r="I31" s="16">
        <f>+AVERAGE(I17:I29)</f>
        <v>4.2365419883168734E-2</v>
      </c>
    </row>
    <row r="32" spans="1:9" ht="15.75" thickBot="1" x14ac:dyDescent="0.25">
      <c r="A32" s="38"/>
      <c r="B32" s="38"/>
      <c r="C32" s="149"/>
      <c r="D32" s="39"/>
      <c r="E32" s="39"/>
      <c r="F32" s="39"/>
      <c r="G32" s="39"/>
      <c r="H32" s="38"/>
      <c r="I32" s="40"/>
    </row>
    <row r="33" spans="1:9" ht="29.25" customHeight="1" thickTop="1" x14ac:dyDescent="0.25">
      <c r="A33" s="25" t="str">
        <f>+'DCP-6'!A32</f>
        <v>Gorman Proxy Group</v>
      </c>
      <c r="C33" s="148"/>
      <c r="D33" s="13"/>
      <c r="E33" s="13"/>
      <c r="F33" s="13"/>
      <c r="G33" s="13"/>
      <c r="I33" s="6"/>
    </row>
    <row r="34" spans="1:9" x14ac:dyDescent="0.2">
      <c r="C34" s="148"/>
      <c r="D34" s="13"/>
      <c r="E34" s="13"/>
      <c r="F34" s="13"/>
      <c r="G34" s="13"/>
      <c r="I34" s="6"/>
    </row>
    <row r="35" spans="1:9" x14ac:dyDescent="0.2">
      <c r="A35" s="14" t="str">
        <f>+'DCP-6'!A34</f>
        <v>ALLETE</v>
      </c>
      <c r="C35" s="147">
        <f>+C17</f>
        <v>0.47499999999999998</v>
      </c>
      <c r="D35" s="13">
        <f>C35*4</f>
        <v>1.9</v>
      </c>
      <c r="E35" s="13">
        <f>+E17</f>
        <v>49.5</v>
      </c>
      <c r="F35" s="13">
        <f>+F17</f>
        <v>41.39</v>
      </c>
      <c r="G35" s="13">
        <f t="shared" ref="G35" si="5">AVERAGE(E35:F35)</f>
        <v>45.445</v>
      </c>
      <c r="I35" s="6">
        <f t="shared" ref="I35" si="6">D35/G35</f>
        <v>4.1808779843767192E-2</v>
      </c>
    </row>
    <row r="36" spans="1:9" x14ac:dyDescent="0.2">
      <c r="A36" s="14" t="str">
        <f>+'DCP-6'!A35</f>
        <v>Alliant Energy Corp</v>
      </c>
      <c r="C36" s="147">
        <v>0.47</v>
      </c>
      <c r="D36" s="13">
        <f t="shared" ref="D36:D56" si="7">C36*4</f>
        <v>1.88</v>
      </c>
      <c r="E36" s="13">
        <v>50.23</v>
      </c>
      <c r="F36" s="13">
        <v>43.73</v>
      </c>
      <c r="G36" s="13">
        <f t="shared" ref="G36:G56" si="8">AVERAGE(E36:F36)</f>
        <v>46.98</v>
      </c>
      <c r="I36" s="6">
        <f t="shared" ref="I36:I56" si="9">D36/G36</f>
        <v>4.0017028522775652E-2</v>
      </c>
    </row>
    <row r="37" spans="1:9" x14ac:dyDescent="0.2">
      <c r="A37" s="14" t="str">
        <f>+'DCP-6'!A36</f>
        <v>American Electric Power Co.</v>
      </c>
      <c r="C37" s="147">
        <v>0.47</v>
      </c>
      <c r="D37" s="13">
        <f t="shared" si="7"/>
        <v>1.88</v>
      </c>
      <c r="E37" s="13">
        <v>48.68</v>
      </c>
      <c r="F37" s="13">
        <v>42.92</v>
      </c>
      <c r="G37" s="13">
        <f t="shared" si="8"/>
        <v>45.8</v>
      </c>
      <c r="I37" s="6">
        <f t="shared" si="9"/>
        <v>4.1048034934497817E-2</v>
      </c>
    </row>
    <row r="38" spans="1:9" x14ac:dyDescent="0.2">
      <c r="A38" s="14" t="str">
        <f>+'DCP-6'!A37</f>
        <v>Avista Corp</v>
      </c>
      <c r="C38" s="147">
        <f>+C18</f>
        <v>0.30499999999999999</v>
      </c>
      <c r="D38" s="13">
        <f t="shared" si="7"/>
        <v>1.22</v>
      </c>
      <c r="E38" s="13">
        <f>+E18</f>
        <v>27.48</v>
      </c>
      <c r="F38" s="13">
        <f>+F18</f>
        <v>24.1</v>
      </c>
      <c r="G38" s="13">
        <f t="shared" si="8"/>
        <v>25.79</v>
      </c>
      <c r="I38" s="6">
        <f t="shared" si="9"/>
        <v>4.7305157037611477E-2</v>
      </c>
    </row>
    <row r="39" spans="1:9" x14ac:dyDescent="0.2">
      <c r="A39" s="14" t="str">
        <f>+'DCP-6'!A38</f>
        <v>Cleco Corp</v>
      </c>
      <c r="C39" s="147">
        <f>+C20</f>
        <v>0.33800000000000002</v>
      </c>
      <c r="D39" s="13">
        <f t="shared" si="7"/>
        <v>1.3520000000000001</v>
      </c>
      <c r="E39" s="13">
        <f>+E20</f>
        <v>47.17</v>
      </c>
      <c r="F39" s="13">
        <f>+F20</f>
        <v>40.39</v>
      </c>
      <c r="G39" s="13">
        <f t="shared" si="8"/>
        <v>43.78</v>
      </c>
      <c r="I39" s="6">
        <f t="shared" si="9"/>
        <v>3.0881681132937416E-2</v>
      </c>
    </row>
    <row r="40" spans="1:9" x14ac:dyDescent="0.2">
      <c r="A40" s="14" t="str">
        <f>+'DCP-6'!A39</f>
        <v>CMS Energy</v>
      </c>
      <c r="C40" s="147">
        <v>0.255</v>
      </c>
      <c r="D40" s="13">
        <f t="shared" si="7"/>
        <v>1.02</v>
      </c>
      <c r="E40" s="13">
        <v>27.95</v>
      </c>
      <c r="F40" s="13">
        <v>24.6</v>
      </c>
      <c r="G40" s="13">
        <f t="shared" si="8"/>
        <v>26.274999999999999</v>
      </c>
      <c r="I40" s="6">
        <f t="shared" si="9"/>
        <v>3.8820171265461466E-2</v>
      </c>
    </row>
    <row r="41" spans="1:9" x14ac:dyDescent="0.2">
      <c r="A41" s="14" t="str">
        <f>+'DCP-6'!A40</f>
        <v>Consolidated Edison</v>
      </c>
      <c r="C41" s="147">
        <v>0.61499999999999999</v>
      </c>
      <c r="D41" s="13">
        <f t="shared" si="7"/>
        <v>2.46</v>
      </c>
      <c r="E41" s="13">
        <v>61.13</v>
      </c>
      <c r="F41" s="13">
        <v>54.95</v>
      </c>
      <c r="G41" s="13">
        <f t="shared" si="8"/>
        <v>58.040000000000006</v>
      </c>
      <c r="I41" s="6">
        <f t="shared" si="9"/>
        <v>4.2384562370778769E-2</v>
      </c>
    </row>
    <row r="42" spans="1:9" x14ac:dyDescent="0.2">
      <c r="A42" s="14" t="str">
        <f>+'DCP-6'!A41</f>
        <v>DTE Energy</v>
      </c>
      <c r="C42" s="147">
        <v>0.62</v>
      </c>
      <c r="D42" s="13">
        <f t="shared" si="7"/>
        <v>2.48</v>
      </c>
      <c r="E42" s="13">
        <v>68.38</v>
      </c>
      <c r="F42" s="13">
        <v>60.33</v>
      </c>
      <c r="G42" s="13">
        <f t="shared" si="8"/>
        <v>64.35499999999999</v>
      </c>
      <c r="I42" s="6">
        <f t="shared" si="9"/>
        <v>3.8536244270064489E-2</v>
      </c>
    </row>
    <row r="43" spans="1:9" x14ac:dyDescent="0.2">
      <c r="A43" s="14" t="str">
        <f>+'DCP-6'!A42</f>
        <v>Edison International</v>
      </c>
      <c r="C43" s="147">
        <v>0.33800000000000002</v>
      </c>
      <c r="D43" s="13">
        <f t="shared" si="7"/>
        <v>1.3520000000000001</v>
      </c>
      <c r="E43" s="13">
        <v>51.24</v>
      </c>
      <c r="F43" s="13">
        <v>44.92</v>
      </c>
      <c r="G43" s="13">
        <f t="shared" si="8"/>
        <v>48.08</v>
      </c>
      <c r="I43" s="6">
        <f t="shared" si="9"/>
        <v>2.8119800332778704E-2</v>
      </c>
    </row>
    <row r="44" spans="1:9" x14ac:dyDescent="0.2">
      <c r="A44" s="14" t="str">
        <f>+'DCP-6'!A43</f>
        <v>Great Plains Energy, Inc.</v>
      </c>
      <c r="C44" s="147">
        <v>0.217</v>
      </c>
      <c r="D44" s="13">
        <f t="shared" ref="D44" si="10">+C44*4</f>
        <v>0.86799999999999999</v>
      </c>
      <c r="E44" s="13">
        <v>23.2</v>
      </c>
      <c r="F44" s="13">
        <v>20.39</v>
      </c>
      <c r="G44" s="13">
        <f t="shared" si="8"/>
        <v>21.795000000000002</v>
      </c>
      <c r="I44" s="6">
        <f t="shared" si="9"/>
        <v>3.9825648084423029E-2</v>
      </c>
    </row>
    <row r="45" spans="1:9" x14ac:dyDescent="0.2">
      <c r="A45" s="14" t="str">
        <f>+'DCP-6'!A44</f>
        <v>IDACORP, Inc.</v>
      </c>
      <c r="C45" s="147">
        <f>+C22</f>
        <v>0.38</v>
      </c>
      <c r="D45" s="13">
        <f t="shared" si="7"/>
        <v>1.52</v>
      </c>
      <c r="E45" s="13">
        <f>+E22</f>
        <v>48.53</v>
      </c>
      <c r="F45" s="13">
        <f>+F22</f>
        <v>43.13</v>
      </c>
      <c r="G45" s="13">
        <f t="shared" si="8"/>
        <v>45.83</v>
      </c>
      <c r="I45" s="6">
        <f t="shared" si="9"/>
        <v>3.316604843988654E-2</v>
      </c>
    </row>
    <row r="46" spans="1:9" x14ac:dyDescent="0.2">
      <c r="A46" s="14" t="str">
        <f>+'DCP-6'!A45</f>
        <v>Integrys Energy Group</v>
      </c>
      <c r="C46" s="147">
        <v>0.68</v>
      </c>
      <c r="D46" s="13">
        <f t="shared" si="7"/>
        <v>2.72</v>
      </c>
      <c r="E46" s="13">
        <v>58.27</v>
      </c>
      <c r="F46" s="13">
        <v>52.55</v>
      </c>
      <c r="G46" s="13">
        <f t="shared" si="8"/>
        <v>55.41</v>
      </c>
      <c r="I46" s="6">
        <f t="shared" si="9"/>
        <v>4.9088612163869345E-2</v>
      </c>
    </row>
    <row r="47" spans="1:9" x14ac:dyDescent="0.2">
      <c r="A47" s="14" t="str">
        <f>+'DCP-6'!A46</f>
        <v>Northeast Utilities</v>
      </c>
      <c r="C47" s="147">
        <v>0.36699999999999999</v>
      </c>
      <c r="D47" s="13">
        <f t="shared" si="7"/>
        <v>1.468</v>
      </c>
      <c r="E47" s="13">
        <v>43.49</v>
      </c>
      <c r="F47" s="13">
        <v>38.6</v>
      </c>
      <c r="G47" s="13">
        <f t="shared" si="8"/>
        <v>41.045000000000002</v>
      </c>
      <c r="I47" s="6">
        <f t="shared" si="9"/>
        <v>3.5765623096601286E-2</v>
      </c>
    </row>
    <row r="48" spans="1:9" x14ac:dyDescent="0.2">
      <c r="A48" s="14" t="str">
        <f>+'DCP-6'!A47</f>
        <v>NorthWestern Corp</v>
      </c>
      <c r="C48" s="147">
        <f>+C23</f>
        <v>0.38</v>
      </c>
      <c r="D48" s="13">
        <f t="shared" si="7"/>
        <v>1.52</v>
      </c>
      <c r="E48" s="13">
        <f>+E23</f>
        <v>40.35</v>
      </c>
      <c r="F48" s="13">
        <f>+F23</f>
        <v>35.06</v>
      </c>
      <c r="G48" s="13">
        <f t="shared" si="8"/>
        <v>37.704999999999998</v>
      </c>
      <c r="I48" s="6">
        <f t="shared" si="9"/>
        <v>4.031295584140035E-2</v>
      </c>
    </row>
    <row r="49" spans="1:9" x14ac:dyDescent="0.2">
      <c r="A49" s="14" t="str">
        <f>+'DCP-6'!A48</f>
        <v>PG&amp;E Corp</v>
      </c>
      <c r="C49" s="147">
        <v>0.45500000000000002</v>
      </c>
      <c r="D49" s="13">
        <f t="shared" si="7"/>
        <v>1.82</v>
      </c>
      <c r="E49" s="13">
        <v>44.57</v>
      </c>
      <c r="F49" s="13">
        <v>40.29</v>
      </c>
      <c r="G49" s="13">
        <f t="shared" si="8"/>
        <v>42.43</v>
      </c>
      <c r="I49" s="6">
        <f t="shared" si="9"/>
        <v>4.2894178647183596E-2</v>
      </c>
    </row>
    <row r="50" spans="1:9" x14ac:dyDescent="0.2">
      <c r="A50" s="14" t="str">
        <f>+'DCP-6'!A49</f>
        <v>Pinnacle West Capital Corp</v>
      </c>
      <c r="C50" s="147">
        <v>0.54500000000000004</v>
      </c>
      <c r="D50" s="13">
        <f t="shared" si="7"/>
        <v>2.1800000000000002</v>
      </c>
      <c r="E50" s="13">
        <v>57.96</v>
      </c>
      <c r="F50" s="13">
        <v>51.5</v>
      </c>
      <c r="G50" s="13">
        <f t="shared" si="8"/>
        <v>54.730000000000004</v>
      </c>
      <c r="I50" s="6">
        <f t="shared" si="9"/>
        <v>3.9831902064681159E-2</v>
      </c>
    </row>
    <row r="51" spans="1:9" x14ac:dyDescent="0.2">
      <c r="A51" s="14" t="str">
        <f>+'DCP-6'!A50</f>
        <v>Portland General Electric</v>
      </c>
      <c r="C51" s="147">
        <f>+C26</f>
        <v>0.27</v>
      </c>
      <c r="D51" s="13">
        <f t="shared" si="7"/>
        <v>1.08</v>
      </c>
      <c r="E51" s="13">
        <f t="shared" ref="E51:F54" si="11">+E26</f>
        <v>30.53</v>
      </c>
      <c r="F51" s="13">
        <f t="shared" si="11"/>
        <v>27.42</v>
      </c>
      <c r="G51" s="13">
        <f t="shared" si="8"/>
        <v>28.975000000000001</v>
      </c>
      <c r="I51" s="6">
        <f t="shared" si="9"/>
        <v>3.7273511647972393E-2</v>
      </c>
    </row>
    <row r="52" spans="1:9" x14ac:dyDescent="0.2">
      <c r="A52" s="14" t="str">
        <f>+'DCP-6'!A51</f>
        <v>TECO Energy</v>
      </c>
      <c r="C52" s="147">
        <f>+C27</f>
        <v>0.22</v>
      </c>
      <c r="D52" s="13">
        <f t="shared" si="7"/>
        <v>0.88</v>
      </c>
      <c r="E52" s="13">
        <f t="shared" si="11"/>
        <v>17.87</v>
      </c>
      <c r="F52" s="13">
        <f t="shared" si="11"/>
        <v>16.71</v>
      </c>
      <c r="G52" s="13">
        <f t="shared" si="8"/>
        <v>17.29</v>
      </c>
      <c r="I52" s="6">
        <f t="shared" si="9"/>
        <v>5.0896471949103531E-2</v>
      </c>
    </row>
    <row r="53" spans="1:9" x14ac:dyDescent="0.2">
      <c r="A53" s="14" t="str">
        <f>+'DCP-6'!A52</f>
        <v>UIL Holdings</v>
      </c>
      <c r="C53" s="147">
        <f>+C28</f>
        <v>0.432</v>
      </c>
      <c r="D53" s="13">
        <f t="shared" si="7"/>
        <v>1.728</v>
      </c>
      <c r="E53" s="13">
        <f t="shared" si="11"/>
        <v>39.89</v>
      </c>
      <c r="F53" s="13">
        <f t="shared" si="11"/>
        <v>35.86</v>
      </c>
      <c r="G53" s="13">
        <f t="shared" si="8"/>
        <v>37.875</v>
      </c>
      <c r="I53" s="6">
        <f t="shared" si="9"/>
        <v>4.5623762376237623E-2</v>
      </c>
    </row>
    <row r="54" spans="1:9" x14ac:dyDescent="0.2">
      <c r="A54" s="14" t="str">
        <f>+'DCP-6'!A53</f>
        <v>Westar Energy</v>
      </c>
      <c r="C54" s="147">
        <f>+C29</f>
        <v>0.34</v>
      </c>
      <c r="D54" s="13">
        <f t="shared" si="7"/>
        <v>1.36</v>
      </c>
      <c r="E54" s="13">
        <f t="shared" si="11"/>
        <v>33.35</v>
      </c>
      <c r="F54" s="13">
        <f t="shared" si="11"/>
        <v>28.59</v>
      </c>
      <c r="G54" s="13">
        <f t="shared" si="8"/>
        <v>30.97</v>
      </c>
      <c r="I54" s="6">
        <f t="shared" si="9"/>
        <v>4.3913464643203101E-2</v>
      </c>
    </row>
    <row r="55" spans="1:9" x14ac:dyDescent="0.2">
      <c r="A55" s="14" t="str">
        <f>+'DCP-6'!A54</f>
        <v>Wisconsin Energy Corp</v>
      </c>
      <c r="C55" s="147">
        <v>0.34</v>
      </c>
      <c r="D55" s="13">
        <f t="shared" si="7"/>
        <v>1.36</v>
      </c>
      <c r="E55" s="13">
        <v>42.95</v>
      </c>
      <c r="F55" s="13">
        <v>37.03</v>
      </c>
      <c r="G55" s="13">
        <f t="shared" si="8"/>
        <v>39.99</v>
      </c>
      <c r="I55" s="6">
        <f t="shared" si="9"/>
        <v>3.4008502125531387E-2</v>
      </c>
    </row>
    <row r="56" spans="1:9" x14ac:dyDescent="0.2">
      <c r="A56" s="14" t="str">
        <f>+'DCP-6'!A55</f>
        <v>Xcel Energy Inc.</v>
      </c>
      <c r="C56" s="147">
        <v>0.27</v>
      </c>
      <c r="D56" s="13">
        <f t="shared" si="7"/>
        <v>1.08</v>
      </c>
      <c r="E56" s="13">
        <v>29.74</v>
      </c>
      <c r="F56" s="13">
        <v>26.77</v>
      </c>
      <c r="G56" s="13">
        <f t="shared" si="8"/>
        <v>28.254999999999999</v>
      </c>
      <c r="I56" s="6">
        <f t="shared" si="9"/>
        <v>3.8223323305609631E-2</v>
      </c>
    </row>
    <row r="57" spans="1:9" x14ac:dyDescent="0.2">
      <c r="A57" s="28"/>
      <c r="B57" s="28"/>
      <c r="C57" s="150"/>
      <c r="D57" s="33"/>
      <c r="E57" s="33"/>
      <c r="F57" s="33"/>
      <c r="G57" s="33"/>
      <c r="H57" s="28"/>
      <c r="I57" s="34"/>
    </row>
    <row r="58" spans="1:9" ht="15.75" x14ac:dyDescent="0.25">
      <c r="A58" s="14" t="s">
        <v>27</v>
      </c>
      <c r="C58" s="148"/>
      <c r="D58" s="13"/>
      <c r="E58" s="13"/>
      <c r="F58" s="13"/>
      <c r="G58" s="13"/>
      <c r="I58" s="24">
        <f>AVERAGE(I35:I56)</f>
        <v>3.9988430186198909E-2</v>
      </c>
    </row>
    <row r="59" spans="1:9" ht="15.75" x14ac:dyDescent="0.25">
      <c r="A59" s="36"/>
      <c r="B59" s="36"/>
      <c r="C59" s="157"/>
      <c r="D59" s="158"/>
      <c r="E59" s="158"/>
      <c r="F59" s="158"/>
      <c r="G59" s="158"/>
      <c r="H59" s="36"/>
      <c r="I59" s="41"/>
    </row>
    <row r="60" spans="1:9" ht="15.75" x14ac:dyDescent="0.25">
      <c r="C60" s="148"/>
      <c r="D60" s="13"/>
      <c r="E60" s="13"/>
      <c r="F60" s="13"/>
      <c r="G60" s="13"/>
      <c r="I60" s="24"/>
    </row>
    <row r="61" spans="1:9" ht="15.75" x14ac:dyDescent="0.25">
      <c r="A61" s="1" t="str">
        <f>+'DCP-6'!A58</f>
        <v>Morin Proxy Group</v>
      </c>
      <c r="C61" s="148"/>
      <c r="D61" s="13"/>
      <c r="E61" s="13"/>
      <c r="F61" s="13"/>
      <c r="G61" s="13"/>
      <c r="I61" s="24"/>
    </row>
    <row r="62" spans="1:9" ht="15.75" x14ac:dyDescent="0.25">
      <c r="C62" s="148"/>
      <c r="D62" s="13"/>
      <c r="E62" s="13"/>
      <c r="F62" s="13"/>
      <c r="G62" s="13"/>
      <c r="I62" s="24"/>
    </row>
    <row r="63" spans="1:9" x14ac:dyDescent="0.2">
      <c r="A63" s="14" t="str">
        <f>+'DCP-6'!A60</f>
        <v>Alliant Energy Corp</v>
      </c>
      <c r="C63" s="147">
        <f>+C36</f>
        <v>0.47</v>
      </c>
      <c r="D63" s="13">
        <f t="shared" ref="D63:D87" si="12">C63*4</f>
        <v>1.88</v>
      </c>
      <c r="E63" s="13">
        <f>+E36</f>
        <v>50.23</v>
      </c>
      <c r="F63" s="13">
        <f>+F36</f>
        <v>43.73</v>
      </c>
      <c r="G63" s="13">
        <f t="shared" ref="G63:G87" si="13">AVERAGE(E63:F63)</f>
        <v>46.98</v>
      </c>
      <c r="I63" s="6">
        <f t="shared" ref="I63:I87" si="14">D63/G63</f>
        <v>4.0017028522775652E-2</v>
      </c>
    </row>
    <row r="64" spans="1:9" x14ac:dyDescent="0.2">
      <c r="A64" s="14" t="str">
        <f>+'DCP-6'!A61</f>
        <v>Avista Corp</v>
      </c>
      <c r="C64" s="147">
        <f>+C38</f>
        <v>0.30499999999999999</v>
      </c>
      <c r="D64" s="13">
        <f t="shared" si="12"/>
        <v>1.22</v>
      </c>
      <c r="E64" s="13">
        <f>+E38</f>
        <v>27.48</v>
      </c>
      <c r="F64" s="13">
        <f>+F38</f>
        <v>24.1</v>
      </c>
      <c r="G64" s="13">
        <f t="shared" si="13"/>
        <v>25.79</v>
      </c>
      <c r="I64" s="6">
        <f t="shared" si="14"/>
        <v>4.7305157037611477E-2</v>
      </c>
    </row>
    <row r="65" spans="1:9" x14ac:dyDescent="0.2">
      <c r="A65" s="14" t="str">
        <f>+'DCP-6'!A62</f>
        <v>Black Hills Corp.</v>
      </c>
      <c r="C65" s="147">
        <f>+C19</f>
        <v>0.38</v>
      </c>
      <c r="D65" s="13">
        <f t="shared" si="12"/>
        <v>1.52</v>
      </c>
      <c r="E65" s="13">
        <f>+E19</f>
        <v>44.32</v>
      </c>
      <c r="F65" s="13">
        <f>+F19</f>
        <v>36.89</v>
      </c>
      <c r="G65" s="13">
        <f t="shared" si="13"/>
        <v>40.605000000000004</v>
      </c>
      <c r="I65" s="6">
        <f t="shared" si="14"/>
        <v>3.7433813569757418E-2</v>
      </c>
    </row>
    <row r="66" spans="1:9" x14ac:dyDescent="0.2">
      <c r="A66" s="14" t="str">
        <f>+'DCP-6'!A63</f>
        <v>CenterPoint Energy</v>
      </c>
      <c r="C66" s="147">
        <v>0.20699999999999999</v>
      </c>
      <c r="D66" s="13">
        <f t="shared" si="12"/>
        <v>0.82799999999999996</v>
      </c>
      <c r="E66" s="13">
        <v>24.05</v>
      </c>
      <c r="F66" s="13">
        <v>19.34</v>
      </c>
      <c r="G66" s="13">
        <f t="shared" si="13"/>
        <v>21.695</v>
      </c>
      <c r="I66" s="6">
        <f t="shared" si="14"/>
        <v>3.8165475916109699E-2</v>
      </c>
    </row>
    <row r="67" spans="1:9" x14ac:dyDescent="0.2">
      <c r="A67" s="14" t="str">
        <f>+'DCP-6'!A64</f>
        <v>CMS Energy</v>
      </c>
      <c r="C67" s="147">
        <f>+C40</f>
        <v>0.255</v>
      </c>
      <c r="D67" s="13">
        <f t="shared" si="12"/>
        <v>1.02</v>
      </c>
      <c r="E67" s="13">
        <f>+E40</f>
        <v>27.95</v>
      </c>
      <c r="F67" s="13">
        <f>+F40</f>
        <v>24.6</v>
      </c>
      <c r="G67" s="13">
        <f t="shared" si="13"/>
        <v>26.274999999999999</v>
      </c>
      <c r="I67" s="6">
        <f t="shared" si="14"/>
        <v>3.8820171265461466E-2</v>
      </c>
    </row>
    <row r="68" spans="1:9" x14ac:dyDescent="0.2">
      <c r="A68" s="14" t="str">
        <f>+'DCP-6'!A65</f>
        <v>Consolidated Edison</v>
      </c>
      <c r="C68" s="147">
        <f>+C41</f>
        <v>0.61499999999999999</v>
      </c>
      <c r="D68" s="13">
        <f t="shared" si="12"/>
        <v>2.46</v>
      </c>
      <c r="E68" s="13">
        <f>+E41</f>
        <v>61.13</v>
      </c>
      <c r="F68" s="13">
        <f>+F41</f>
        <v>54.95</v>
      </c>
      <c r="G68" s="13">
        <f t="shared" si="13"/>
        <v>58.040000000000006</v>
      </c>
      <c r="I68" s="6">
        <f t="shared" si="14"/>
        <v>4.2384562370778769E-2</v>
      </c>
    </row>
    <row r="69" spans="1:9" x14ac:dyDescent="0.2">
      <c r="A69" s="14" t="str">
        <f>+'DCP-6'!A66</f>
        <v>Dominion Resources</v>
      </c>
      <c r="C69" s="147">
        <v>0.56299999999999994</v>
      </c>
      <c r="D69" s="13">
        <f t="shared" si="12"/>
        <v>2.2519999999999998</v>
      </c>
      <c r="E69" s="13">
        <v>58.25</v>
      </c>
      <c r="F69" s="13">
        <v>51.92</v>
      </c>
      <c r="G69" s="13">
        <f t="shared" si="13"/>
        <v>55.085000000000001</v>
      </c>
      <c r="I69" s="6">
        <f t="shared" si="14"/>
        <v>4.0882272851048375E-2</v>
      </c>
    </row>
    <row r="70" spans="1:9" x14ac:dyDescent="0.2">
      <c r="A70" s="14" t="str">
        <f>+'DCP-6'!A67</f>
        <v>DTE Energy</v>
      </c>
      <c r="C70" s="147">
        <f>+C42</f>
        <v>0.62</v>
      </c>
      <c r="D70" s="13">
        <f t="shared" si="12"/>
        <v>2.48</v>
      </c>
      <c r="E70" s="13">
        <f>+E42</f>
        <v>68.38</v>
      </c>
      <c r="F70" s="13">
        <f>+F42</f>
        <v>60.33</v>
      </c>
      <c r="G70" s="13">
        <f t="shared" si="13"/>
        <v>64.35499999999999</v>
      </c>
      <c r="I70" s="6">
        <f t="shared" si="14"/>
        <v>3.8536244270064489E-2</v>
      </c>
    </row>
    <row r="71" spans="1:9" x14ac:dyDescent="0.2">
      <c r="A71" s="14" t="str">
        <f>+'DCP-6'!A68</f>
        <v>Duke Energy</v>
      </c>
      <c r="C71" s="147">
        <v>0.76500000000000001</v>
      </c>
      <c r="D71" s="13">
        <f t="shared" si="12"/>
        <v>3.06</v>
      </c>
      <c r="E71" s="13">
        <v>72.680000000000007</v>
      </c>
      <c r="F71" s="13">
        <v>64.44</v>
      </c>
      <c r="G71" s="13">
        <f t="shared" si="13"/>
        <v>68.56</v>
      </c>
      <c r="I71" s="6">
        <f t="shared" si="14"/>
        <v>4.4632438739789962E-2</v>
      </c>
    </row>
    <row r="72" spans="1:9" x14ac:dyDescent="0.2">
      <c r="A72" s="14" t="str">
        <f>+'DCP-6'!A69</f>
        <v>Integrys Energy Group</v>
      </c>
      <c r="C72" s="147">
        <f>+C46</f>
        <v>0.68</v>
      </c>
      <c r="D72" s="13">
        <f t="shared" si="12"/>
        <v>2.72</v>
      </c>
      <c r="E72" s="13">
        <f>+E46</f>
        <v>58.27</v>
      </c>
      <c r="F72" s="13">
        <f>+F46</f>
        <v>52.55</v>
      </c>
      <c r="G72" s="13">
        <f t="shared" si="13"/>
        <v>55.41</v>
      </c>
      <c r="I72" s="6">
        <f t="shared" si="14"/>
        <v>4.9088612163869345E-2</v>
      </c>
    </row>
    <row r="73" spans="1:9" x14ac:dyDescent="0.2">
      <c r="A73" s="14" t="str">
        <f>+'DCP-6'!A70</f>
        <v>MGE Energy</v>
      </c>
      <c r="C73" s="147">
        <v>0.26300000000000001</v>
      </c>
      <c r="D73" s="13">
        <f t="shared" ref="D73" si="15">+C73*4</f>
        <v>1.052</v>
      </c>
      <c r="E73" s="13">
        <v>55.87</v>
      </c>
      <c r="F73" s="13">
        <v>50.89</v>
      </c>
      <c r="G73" s="13">
        <f t="shared" si="13"/>
        <v>53.379999999999995</v>
      </c>
      <c r="I73" s="6">
        <f t="shared" si="14"/>
        <v>1.9707755713750472E-2</v>
      </c>
    </row>
    <row r="74" spans="1:9" x14ac:dyDescent="0.2">
      <c r="A74" s="14" t="str">
        <f>+'DCP-6'!A71</f>
        <v>Northeast Utilities</v>
      </c>
      <c r="C74" s="147">
        <f>+C47</f>
        <v>0.36699999999999999</v>
      </c>
      <c r="D74" s="13">
        <f t="shared" si="12"/>
        <v>1.468</v>
      </c>
      <c r="E74" s="13">
        <f>+E47</f>
        <v>43.49</v>
      </c>
      <c r="F74" s="13">
        <f t="shared" ref="F74:F75" si="16">+F47</f>
        <v>38.6</v>
      </c>
      <c r="G74" s="13">
        <f t="shared" si="13"/>
        <v>41.045000000000002</v>
      </c>
      <c r="I74" s="6">
        <f t="shared" si="14"/>
        <v>3.5765623096601286E-2</v>
      </c>
    </row>
    <row r="75" spans="1:9" x14ac:dyDescent="0.2">
      <c r="A75" s="14" t="str">
        <f>+'DCP-6'!A72</f>
        <v>NorthWestern Corp</v>
      </c>
      <c r="C75" s="147">
        <f>+C48</f>
        <v>0.38</v>
      </c>
      <c r="D75" s="13">
        <f t="shared" si="12"/>
        <v>1.52</v>
      </c>
      <c r="E75" s="13">
        <f t="shared" ref="E75" si="17">+E48</f>
        <v>40.35</v>
      </c>
      <c r="F75" s="13">
        <f t="shared" si="16"/>
        <v>35.06</v>
      </c>
      <c r="G75" s="13">
        <f t="shared" si="13"/>
        <v>37.704999999999998</v>
      </c>
      <c r="I75" s="6">
        <f t="shared" si="14"/>
        <v>4.031295584140035E-2</v>
      </c>
    </row>
    <row r="76" spans="1:9" x14ac:dyDescent="0.2">
      <c r="A76" s="14" t="str">
        <f>+'DCP-6'!A73</f>
        <v>NV Energy</v>
      </c>
      <c r="C76" s="147">
        <v>0.19</v>
      </c>
      <c r="D76" s="13">
        <f t="shared" si="12"/>
        <v>0.76</v>
      </c>
      <c r="E76" s="13">
        <v>20.34</v>
      </c>
      <c r="F76" s="13">
        <v>18.28</v>
      </c>
      <c r="G76" s="13">
        <f t="shared" si="13"/>
        <v>19.310000000000002</v>
      </c>
      <c r="I76" s="6">
        <f t="shared" si="14"/>
        <v>3.9357845675815635E-2</v>
      </c>
    </row>
    <row r="77" spans="1:9" x14ac:dyDescent="0.2">
      <c r="A77" s="14" t="str">
        <f>+'DCP-6'!A74</f>
        <v>OGE Energy</v>
      </c>
      <c r="C77" s="147">
        <v>0.20849999999999999</v>
      </c>
      <c r="D77" s="13">
        <f t="shared" si="12"/>
        <v>0.83399999999999996</v>
      </c>
      <c r="E77" s="13">
        <v>70.16</v>
      </c>
      <c r="F77" s="13">
        <v>55.39</v>
      </c>
      <c r="G77" s="13">
        <f t="shared" si="13"/>
        <v>62.774999999999999</v>
      </c>
      <c r="I77" s="6">
        <f t="shared" si="14"/>
        <v>1.3285543608124253E-2</v>
      </c>
    </row>
    <row r="78" spans="1:9" x14ac:dyDescent="0.2">
      <c r="A78" s="14" t="str">
        <f>+'DCP-6'!A75</f>
        <v>Pepco Holdings</v>
      </c>
      <c r="C78" s="147">
        <f>+C25</f>
        <v>0.27</v>
      </c>
      <c r="D78" s="13">
        <f t="shared" si="12"/>
        <v>1.08</v>
      </c>
      <c r="E78" s="13">
        <f>+E25</f>
        <v>21.43</v>
      </c>
      <c r="F78" s="13">
        <f>+F25</f>
        <v>18.82</v>
      </c>
      <c r="G78" s="13">
        <f t="shared" si="13"/>
        <v>20.125</v>
      </c>
      <c r="I78" s="6">
        <f t="shared" si="14"/>
        <v>5.3664596273291926E-2</v>
      </c>
    </row>
    <row r="79" spans="1:9" x14ac:dyDescent="0.2">
      <c r="A79" s="14" t="str">
        <f>+'DCP-6'!A76</f>
        <v>PG&amp;E Corp</v>
      </c>
      <c r="C79" s="147">
        <f>+C49</f>
        <v>0.45500000000000002</v>
      </c>
      <c r="D79" s="13">
        <f t="shared" si="12"/>
        <v>1.82</v>
      </c>
      <c r="E79" s="13">
        <f>+E49</f>
        <v>44.57</v>
      </c>
      <c r="F79" s="13">
        <f>+F49</f>
        <v>40.29</v>
      </c>
      <c r="G79" s="13">
        <f t="shared" si="13"/>
        <v>42.43</v>
      </c>
      <c r="I79" s="6">
        <f t="shared" si="14"/>
        <v>4.2894178647183596E-2</v>
      </c>
    </row>
    <row r="80" spans="1:9" x14ac:dyDescent="0.2">
      <c r="A80" s="14" t="str">
        <f>+'DCP-6'!A77</f>
        <v>SCANA Corp.</v>
      </c>
      <c r="C80" s="147">
        <v>0.50700000000000001</v>
      </c>
      <c r="D80" s="13">
        <f t="shared" si="12"/>
        <v>2.028</v>
      </c>
      <c r="E80" s="13">
        <v>51.23</v>
      </c>
      <c r="F80" s="13">
        <v>45.57</v>
      </c>
      <c r="G80" s="13">
        <f t="shared" si="13"/>
        <v>48.4</v>
      </c>
      <c r="I80" s="6">
        <f t="shared" si="14"/>
        <v>4.1900826446280993E-2</v>
      </c>
    </row>
    <row r="81" spans="1:9" x14ac:dyDescent="0.2">
      <c r="A81" s="14" t="str">
        <f>+'DCP-6'!A78</f>
        <v>Sempra Energy</v>
      </c>
      <c r="C81" s="147">
        <v>0.63</v>
      </c>
      <c r="D81" s="13">
        <f t="shared" si="12"/>
        <v>2.52</v>
      </c>
      <c r="E81" s="13">
        <v>80.209999999999994</v>
      </c>
      <c r="F81" s="13">
        <v>70.61</v>
      </c>
      <c r="G81" s="13">
        <f t="shared" si="13"/>
        <v>75.41</v>
      </c>
      <c r="I81" s="6">
        <f t="shared" si="14"/>
        <v>3.3417318658002917E-2</v>
      </c>
    </row>
    <row r="82" spans="1:9" x14ac:dyDescent="0.2">
      <c r="A82" s="14" t="str">
        <f>+'DCP-6'!A79</f>
        <v>TECO Energy</v>
      </c>
      <c r="C82" s="147">
        <f>+C52</f>
        <v>0.22</v>
      </c>
      <c r="D82" s="13">
        <f t="shared" si="12"/>
        <v>0.88</v>
      </c>
      <c r="E82" s="13">
        <f>+E52</f>
        <v>17.87</v>
      </c>
      <c r="F82" s="13">
        <f>+F52</f>
        <v>16.71</v>
      </c>
      <c r="G82" s="13">
        <f t="shared" si="13"/>
        <v>17.29</v>
      </c>
      <c r="I82" s="6">
        <f t="shared" si="14"/>
        <v>5.0896471949103531E-2</v>
      </c>
    </row>
    <row r="83" spans="1:9" x14ac:dyDescent="0.2">
      <c r="A83" s="14" t="str">
        <f>+'DCP-6'!A80</f>
        <v>UIL Holdings</v>
      </c>
      <c r="C83" s="147">
        <f>+C53</f>
        <v>0.432</v>
      </c>
      <c r="D83" s="13">
        <f t="shared" si="12"/>
        <v>1.728</v>
      </c>
      <c r="E83" s="13">
        <f>+E53</f>
        <v>39.89</v>
      </c>
      <c r="F83" s="13">
        <f>+F53</f>
        <v>35.86</v>
      </c>
      <c r="G83" s="13">
        <f t="shared" si="13"/>
        <v>37.875</v>
      </c>
      <c r="I83" s="6">
        <f t="shared" si="14"/>
        <v>4.5623762376237623E-2</v>
      </c>
    </row>
    <row r="84" spans="1:9" x14ac:dyDescent="0.2">
      <c r="A84" s="14" t="str">
        <f>+'DCP-6'!A81</f>
        <v>UNS Energy</v>
      </c>
      <c r="C84" s="147">
        <v>0.435</v>
      </c>
      <c r="D84" s="13">
        <f t="shared" si="12"/>
        <v>1.74</v>
      </c>
      <c r="E84" s="13">
        <v>36.96</v>
      </c>
      <c r="F84" s="13">
        <v>31.76</v>
      </c>
      <c r="G84" s="13">
        <f t="shared" si="13"/>
        <v>34.36</v>
      </c>
      <c r="I84" s="6">
        <f t="shared" si="14"/>
        <v>5.0640279394644938E-2</v>
      </c>
    </row>
    <row r="85" spans="1:9" x14ac:dyDescent="0.2">
      <c r="A85" s="14" t="str">
        <f>+'DCP-6'!A82</f>
        <v>Vectren Corp.</v>
      </c>
      <c r="C85" s="147">
        <v>0.35499999999999998</v>
      </c>
      <c r="D85" s="13">
        <f t="shared" si="12"/>
        <v>1.42</v>
      </c>
      <c r="E85" s="13">
        <v>35.450000000000003</v>
      </c>
      <c r="F85" s="13">
        <v>29.47</v>
      </c>
      <c r="G85" s="13">
        <f t="shared" si="13"/>
        <v>32.46</v>
      </c>
      <c r="I85" s="6">
        <f t="shared" si="14"/>
        <v>4.3746149106592726E-2</v>
      </c>
    </row>
    <row r="86" spans="1:9" x14ac:dyDescent="0.2">
      <c r="A86" s="14" t="str">
        <f>+'DCP-6'!A83</f>
        <v>Wisconsin Energy Corp</v>
      </c>
      <c r="C86" s="147">
        <f>+C55</f>
        <v>0.34</v>
      </c>
      <c r="D86" s="13">
        <f t="shared" si="12"/>
        <v>1.36</v>
      </c>
      <c r="E86" s="13">
        <f>+E55</f>
        <v>42.95</v>
      </c>
      <c r="F86" s="13">
        <f t="shared" ref="F86:F87" si="18">+F55</f>
        <v>37.03</v>
      </c>
      <c r="G86" s="13">
        <f t="shared" si="13"/>
        <v>39.99</v>
      </c>
      <c r="I86" s="6">
        <f t="shared" si="14"/>
        <v>3.4008502125531387E-2</v>
      </c>
    </row>
    <row r="87" spans="1:9" x14ac:dyDescent="0.2">
      <c r="A87" s="14" t="str">
        <f>+'DCP-6'!A84</f>
        <v>Xcel Energy Inc.</v>
      </c>
      <c r="C87" s="147">
        <f>+C56</f>
        <v>0.27</v>
      </c>
      <c r="D87" s="13">
        <f t="shared" si="12"/>
        <v>1.08</v>
      </c>
      <c r="E87" s="13">
        <f t="shared" ref="E87" si="19">+E56</f>
        <v>29.74</v>
      </c>
      <c r="F87" s="13">
        <f t="shared" si="18"/>
        <v>26.77</v>
      </c>
      <c r="G87" s="13">
        <f t="shared" si="13"/>
        <v>28.254999999999999</v>
      </c>
      <c r="I87" s="6">
        <f t="shared" si="14"/>
        <v>3.8223323305609631E-2</v>
      </c>
    </row>
    <row r="88" spans="1:9" ht="15.75" x14ac:dyDescent="0.25">
      <c r="C88" s="147"/>
      <c r="D88" s="13"/>
      <c r="E88" s="13"/>
      <c r="F88" s="13"/>
      <c r="G88" s="13"/>
      <c r="I88" s="24"/>
    </row>
    <row r="89" spans="1:9" ht="15.75" x14ac:dyDescent="0.25">
      <c r="A89" s="4" t="s">
        <v>27</v>
      </c>
      <c r="C89" s="147"/>
      <c r="D89" s="13"/>
      <c r="E89" s="13"/>
      <c r="F89" s="13"/>
      <c r="G89" s="13"/>
      <c r="I89" s="24">
        <f>AVERAGE(I63:I87)</f>
        <v>4.002843635701752E-2</v>
      </c>
    </row>
    <row r="90" spans="1:9" ht="15.75" thickBot="1" x14ac:dyDescent="0.25">
      <c r="A90" s="38"/>
      <c r="B90" s="38"/>
      <c r="C90" s="154"/>
      <c r="D90" s="39"/>
      <c r="E90" s="39"/>
      <c r="F90" s="39"/>
      <c r="G90" s="39"/>
      <c r="H90" s="38"/>
      <c r="I90" s="40"/>
    </row>
    <row r="91" spans="1:9" ht="15.75" thickTop="1" x14ac:dyDescent="0.2">
      <c r="C91" s="147"/>
      <c r="D91" s="13"/>
      <c r="E91" s="13"/>
      <c r="F91" s="13"/>
      <c r="G91" s="13"/>
      <c r="I91" s="6"/>
    </row>
    <row r="92" spans="1:9" x14ac:dyDescent="0.2">
      <c r="A92" s="14" t="s">
        <v>79</v>
      </c>
      <c r="B92" s="27"/>
      <c r="C92" s="155"/>
      <c r="D92" s="33"/>
      <c r="E92" s="33"/>
      <c r="F92" s="33"/>
      <c r="G92" s="33"/>
      <c r="H92" s="27"/>
      <c r="I92" s="34"/>
    </row>
    <row r="93" spans="1:9" ht="15.75" x14ac:dyDescent="0.25">
      <c r="C93" s="19"/>
      <c r="D93" s="13"/>
      <c r="E93" s="13"/>
      <c r="F93" s="13"/>
      <c r="G93" s="13"/>
      <c r="I93" s="16"/>
    </row>
    <row r="94" spans="1:9" x14ac:dyDescent="0.2">
      <c r="A94" s="28"/>
      <c r="B94" s="28"/>
      <c r="C94" s="156"/>
      <c r="D94" s="33"/>
      <c r="E94" s="33"/>
      <c r="F94" s="33"/>
      <c r="G94" s="33"/>
      <c r="H94" s="28"/>
      <c r="I94" s="34"/>
    </row>
    <row r="95" spans="1:9" x14ac:dyDescent="0.2">
      <c r="A95" s="27"/>
      <c r="B95" s="27"/>
      <c r="C95" s="78"/>
      <c r="D95" s="33"/>
      <c r="E95" s="33"/>
      <c r="F95" s="33"/>
      <c r="G95" s="33"/>
      <c r="H95" s="27"/>
      <c r="I95" s="34"/>
    </row>
    <row r="96" spans="1:9" x14ac:dyDescent="0.2">
      <c r="C96" s="19"/>
      <c r="E96" s="19"/>
      <c r="F96" s="19"/>
    </row>
    <row r="97" spans="1:9" x14ac:dyDescent="0.2">
      <c r="C97" s="19"/>
      <c r="E97" s="19"/>
      <c r="F97" s="19"/>
    </row>
    <row r="98" spans="1:9" x14ac:dyDescent="0.2">
      <c r="C98" s="19"/>
      <c r="E98" s="19"/>
      <c r="F98" s="19"/>
    </row>
    <row r="100" spans="1:9" x14ac:dyDescent="0.2">
      <c r="D100" s="13"/>
      <c r="E100" s="13"/>
      <c r="F100" s="13"/>
      <c r="G100" s="13"/>
      <c r="H100" s="13"/>
      <c r="I100" s="6"/>
    </row>
    <row r="101" spans="1:9" x14ac:dyDescent="0.2">
      <c r="D101" s="13"/>
      <c r="E101" s="13"/>
      <c r="F101" s="13"/>
      <c r="G101" s="13"/>
      <c r="I101" s="6"/>
    </row>
    <row r="102" spans="1:9" x14ac:dyDescent="0.2">
      <c r="D102" s="13"/>
      <c r="E102" s="13"/>
      <c r="F102" s="13"/>
      <c r="G102" s="13"/>
      <c r="H102" s="13"/>
      <c r="I102" s="6"/>
    </row>
    <row r="103" spans="1:9" x14ac:dyDescent="0.2">
      <c r="D103" s="13"/>
      <c r="E103" s="13"/>
      <c r="F103" s="13"/>
      <c r="G103" s="13"/>
      <c r="H103" s="13"/>
      <c r="I103" s="6"/>
    </row>
    <row r="104" spans="1:9" x14ac:dyDescent="0.2">
      <c r="D104" s="13"/>
      <c r="E104" s="13"/>
      <c r="F104" s="13"/>
      <c r="G104" s="13"/>
      <c r="H104" s="13"/>
      <c r="I104" s="6"/>
    </row>
    <row r="105" spans="1:9" x14ac:dyDescent="0.2">
      <c r="D105" s="13"/>
      <c r="E105" s="13"/>
      <c r="F105" s="13"/>
      <c r="G105" s="13"/>
      <c r="H105" s="13"/>
      <c r="I105" s="6"/>
    </row>
    <row r="106" spans="1:9" x14ac:dyDescent="0.2">
      <c r="D106" s="13"/>
      <c r="E106" s="13"/>
      <c r="F106" s="13"/>
      <c r="G106" s="13"/>
      <c r="H106" s="13"/>
      <c r="I106" s="6"/>
    </row>
    <row r="107" spans="1:9" x14ac:dyDescent="0.2">
      <c r="D107" s="13"/>
      <c r="E107" s="13"/>
      <c r="F107" s="13"/>
      <c r="G107" s="13"/>
      <c r="H107" s="13"/>
      <c r="I107" s="6"/>
    </row>
    <row r="108" spans="1:9" x14ac:dyDescent="0.2">
      <c r="D108" s="13"/>
      <c r="E108" s="13"/>
      <c r="F108" s="13"/>
      <c r="G108" s="13"/>
      <c r="H108" s="13"/>
      <c r="I108" s="6"/>
    </row>
    <row r="109" spans="1:9" x14ac:dyDescent="0.2">
      <c r="D109" s="13"/>
      <c r="E109" s="13"/>
      <c r="F109" s="13"/>
      <c r="G109" s="13"/>
      <c r="H109" s="13"/>
      <c r="I109" s="6"/>
    </row>
    <row r="110" spans="1:9" x14ac:dyDescent="0.2">
      <c r="D110" s="13"/>
      <c r="E110" s="13"/>
      <c r="F110" s="13"/>
      <c r="G110" s="13"/>
      <c r="H110" s="13"/>
      <c r="I110" s="6"/>
    </row>
    <row r="111" spans="1:9" x14ac:dyDescent="0.2">
      <c r="A111" s="28"/>
      <c r="B111" s="28"/>
      <c r="C111" s="28"/>
      <c r="D111" s="35"/>
      <c r="E111" s="35"/>
      <c r="F111" s="35"/>
      <c r="G111" s="35"/>
      <c r="H111" s="35"/>
      <c r="I111" s="34"/>
    </row>
    <row r="112" spans="1:9" x14ac:dyDescent="0.2">
      <c r="A112" s="27"/>
      <c r="B112" s="27"/>
      <c r="C112" s="27"/>
      <c r="D112" s="35"/>
      <c r="E112" s="35"/>
      <c r="F112" s="35"/>
      <c r="G112" s="35"/>
      <c r="H112" s="35"/>
      <c r="I112" s="34"/>
    </row>
    <row r="113" spans="1:9" ht="15.75" x14ac:dyDescent="0.25">
      <c r="D113" s="5"/>
      <c r="E113" s="5"/>
      <c r="F113" s="5"/>
      <c r="G113" s="5"/>
      <c r="H113" s="5"/>
      <c r="I113" s="16"/>
    </row>
    <row r="114" spans="1:9" x14ac:dyDescent="0.2">
      <c r="A114" s="28"/>
      <c r="B114" s="28"/>
      <c r="C114" s="28"/>
      <c r="D114" s="28"/>
      <c r="E114" s="28"/>
      <c r="F114" s="28"/>
      <c r="G114" s="28"/>
      <c r="H114" s="28"/>
      <c r="I114" s="28"/>
    </row>
    <row r="115" spans="1:9" x14ac:dyDescent="0.2">
      <c r="A115" s="27"/>
      <c r="B115" s="27"/>
      <c r="C115" s="27"/>
      <c r="D115" s="27"/>
      <c r="E115" s="27"/>
      <c r="F115" s="27"/>
      <c r="G115" s="27"/>
      <c r="H115" s="27"/>
      <c r="I115" s="27"/>
    </row>
    <row r="116" spans="1:9" ht="15.75" x14ac:dyDescent="0.25">
      <c r="D116" s="13"/>
      <c r="E116" s="13"/>
      <c r="F116" s="13"/>
      <c r="G116" s="13"/>
      <c r="H116" s="13"/>
      <c r="I116" s="16"/>
    </row>
    <row r="117" spans="1:9" x14ac:dyDescent="0.2">
      <c r="A117" s="28"/>
      <c r="B117" s="28"/>
      <c r="C117" s="28"/>
      <c r="D117" s="28"/>
      <c r="E117" s="28"/>
      <c r="F117" s="28"/>
      <c r="G117" s="28"/>
      <c r="H117" s="28"/>
      <c r="I117" s="28"/>
    </row>
    <row r="118" spans="1:9" x14ac:dyDescent="0.2">
      <c r="A118" s="27"/>
      <c r="B118" s="27"/>
      <c r="C118" s="27"/>
      <c r="D118" s="27"/>
      <c r="E118" s="27"/>
      <c r="F118" s="27"/>
      <c r="G118" s="27"/>
      <c r="H118" s="27"/>
      <c r="I118" s="27"/>
    </row>
  </sheetData>
  <mergeCells count="1">
    <mergeCell ref="D11:G11"/>
  </mergeCells>
  <phoneticPr fontId="0" type="noConversion"/>
  <printOptions horizontalCentered="1"/>
  <pageMargins left="0.5" right="0.5" top="0.5" bottom="0.55000000000000004" header="0" footer="0"/>
  <pageSetup scale="5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OutlineSymbols="0" zoomScaleNormal="100" workbookViewId="0">
      <selection activeCell="K2" sqref="K2:K3"/>
    </sheetView>
  </sheetViews>
  <sheetFormatPr defaultColWidth="9.77734375" defaultRowHeight="15" x14ac:dyDescent="0.2"/>
  <cols>
    <col min="1" max="1" width="23.77734375" style="14" customWidth="1"/>
    <col min="2" max="2" width="3.77734375" style="14" customWidth="1"/>
    <col min="3" max="16384" width="9.77734375" style="14"/>
  </cols>
  <sheetData>
    <row r="1" spans="1:12" ht="15.75" x14ac:dyDescent="0.25">
      <c r="K1" s="1"/>
    </row>
    <row r="2" spans="1:12" ht="15.75" x14ac:dyDescent="0.25">
      <c r="K2" s="1"/>
    </row>
    <row r="3" spans="1:12" ht="15.75" x14ac:dyDescent="0.25">
      <c r="K3" s="1"/>
    </row>
    <row r="4" spans="1:12" ht="15.75" x14ac:dyDescent="0.25">
      <c r="K4" s="1"/>
    </row>
    <row r="5" spans="1:12" ht="15.75" x14ac:dyDescent="0.25">
      <c r="K5" s="1"/>
    </row>
    <row r="6" spans="1:12" ht="20.25" x14ac:dyDescent="0.3">
      <c r="A6" s="204" t="str">
        <f>'DCP-7 p 1'!A6</f>
        <v>COMPARISON COMPANIES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</row>
    <row r="7" spans="1:12" ht="20.25" x14ac:dyDescent="0.3">
      <c r="A7" s="204" t="s">
        <v>26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</row>
    <row r="9" spans="1:12" ht="15.75" thickBot="1" x14ac:dyDescent="0.25"/>
    <row r="10" spans="1:12" ht="15.75" thickTop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 x14ac:dyDescent="0.2">
      <c r="A11" s="5" t="str">
        <f>'DCP-7 p 1'!A12</f>
        <v>COMPANY</v>
      </c>
      <c r="C11" s="5">
        <v>2008</v>
      </c>
      <c r="D11" s="5">
        <v>2009</v>
      </c>
      <c r="E11" s="5">
        <v>2010</v>
      </c>
      <c r="F11" s="5">
        <v>2011</v>
      </c>
      <c r="G11" s="5">
        <v>2012</v>
      </c>
      <c r="H11" s="5" t="s">
        <v>27</v>
      </c>
      <c r="I11" s="5">
        <v>2013</v>
      </c>
      <c r="J11" s="5">
        <v>2014</v>
      </c>
      <c r="K11" s="5" t="s">
        <v>131</v>
      </c>
      <c r="L11" s="5" t="s">
        <v>27</v>
      </c>
    </row>
    <row r="13" spans="1:12" ht="15.75" thickTop="1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5" spans="1:12" ht="15.75" x14ac:dyDescent="0.25">
      <c r="A15" s="25" t="str">
        <f>'DCP-7 p 1'!A15</f>
        <v>Parcell Proxy Group</v>
      </c>
    </row>
    <row r="17" spans="1:12" x14ac:dyDescent="0.2">
      <c r="A17" s="7" t="str">
        <f>+'DCP-7 p 1'!A17</f>
        <v>ALLETE</v>
      </c>
      <c r="B17" s="7"/>
      <c r="C17" s="6">
        <v>3.9E-2</v>
      </c>
      <c r="D17" s="6">
        <v>5.0000000000000001E-3</v>
      </c>
      <c r="E17" s="6">
        <v>1.4999999999999999E-2</v>
      </c>
      <c r="F17" s="6">
        <v>2.9000000000000001E-2</v>
      </c>
      <c r="G17" s="6">
        <v>2.3E-2</v>
      </c>
      <c r="H17" s="6">
        <f t="shared" ref="H17:H29" si="0">AVERAGE(C17:G17)</f>
        <v>2.2199999999999998E-2</v>
      </c>
      <c r="I17" s="6">
        <v>0.02</v>
      </c>
      <c r="J17" s="6">
        <v>2.5000000000000001E-2</v>
      </c>
      <c r="K17" s="6">
        <v>0.04</v>
      </c>
      <c r="L17" s="6">
        <f t="shared" ref="L17:L29" si="1">AVERAGE(I17:K17)</f>
        <v>2.8333333333333332E-2</v>
      </c>
    </row>
    <row r="18" spans="1:12" x14ac:dyDescent="0.2">
      <c r="A18" s="7" t="str">
        <f>+'DCP-7 p 1'!A18</f>
        <v>Avista</v>
      </c>
      <c r="B18" s="7"/>
      <c r="C18" s="6">
        <v>3.6999999999999998E-2</v>
      </c>
      <c r="D18" s="6">
        <v>4.1000000000000002E-2</v>
      </c>
      <c r="E18" s="6">
        <v>3.3000000000000002E-2</v>
      </c>
      <c r="F18" s="6">
        <v>3.1E-2</v>
      </c>
      <c r="G18" s="62">
        <v>1.4999999999999999E-2</v>
      </c>
      <c r="H18" s="6">
        <f t="shared" si="0"/>
        <v>3.1400000000000004E-2</v>
      </c>
      <c r="I18" s="6">
        <v>2.5000000000000001E-2</v>
      </c>
      <c r="J18" s="6"/>
      <c r="K18" s="6">
        <v>0.03</v>
      </c>
      <c r="L18" s="6">
        <f t="shared" si="1"/>
        <v>2.75E-2</v>
      </c>
    </row>
    <row r="19" spans="1:12" x14ac:dyDescent="0.2">
      <c r="A19" s="7" t="str">
        <f>+'DCP-7 p 1'!A19</f>
        <v>Black Hills Corp</v>
      </c>
      <c r="B19" s="7"/>
      <c r="C19" s="6">
        <v>0</v>
      </c>
      <c r="D19" s="6">
        <v>3.2000000000000001E-2</v>
      </c>
      <c r="E19" s="6">
        <v>7.0000000000000001E-3</v>
      </c>
      <c r="F19" s="6">
        <v>0</v>
      </c>
      <c r="G19" s="6">
        <v>1.4999999999999999E-2</v>
      </c>
      <c r="H19" s="6">
        <f t="shared" si="0"/>
        <v>1.0800000000000001E-2</v>
      </c>
      <c r="I19" s="6">
        <v>1.4999999999999999E-2</v>
      </c>
      <c r="J19" s="6">
        <v>0.03</v>
      </c>
      <c r="K19" s="6">
        <v>3.5000000000000003E-2</v>
      </c>
      <c r="L19" s="6">
        <f t="shared" si="1"/>
        <v>2.6666666666666668E-2</v>
      </c>
    </row>
    <row r="20" spans="1:12" x14ac:dyDescent="0.2">
      <c r="A20" s="7" t="str">
        <f>+'DCP-7 p 1'!A20</f>
        <v>Cleco</v>
      </c>
      <c r="B20" s="7"/>
      <c r="C20" s="6">
        <v>4.4999999999999998E-2</v>
      </c>
      <c r="D20" s="6">
        <v>4.7E-2</v>
      </c>
      <c r="E20" s="6">
        <v>6.0999999999999999E-2</v>
      </c>
      <c r="F20" s="6">
        <v>6.3E-2</v>
      </c>
      <c r="G20" s="6">
        <v>5.5E-2</v>
      </c>
      <c r="H20" s="6">
        <f t="shared" si="0"/>
        <v>5.4200000000000005E-2</v>
      </c>
      <c r="I20" s="6">
        <v>4.4999999999999998E-2</v>
      </c>
      <c r="J20" s="6">
        <v>4.4999999999999998E-2</v>
      </c>
      <c r="K20" s="6">
        <v>0.05</v>
      </c>
      <c r="L20" s="6">
        <f t="shared" si="1"/>
        <v>4.6666666666666669E-2</v>
      </c>
    </row>
    <row r="21" spans="1:12" x14ac:dyDescent="0.2">
      <c r="A21" s="7" t="str">
        <f>+'DCP-7 p 1'!A21</f>
        <v>Hawaiian Electric</v>
      </c>
      <c r="B21" s="7"/>
      <c r="C21" s="6">
        <v>5.0000000000000001E-3</v>
      </c>
      <c r="D21" s="6">
        <v>0</v>
      </c>
      <c r="E21" s="6">
        <v>1.4E-2</v>
      </c>
      <c r="F21" s="6">
        <v>2.1000000000000001E-2</v>
      </c>
      <c r="G21" s="6">
        <v>2.5000000000000001E-2</v>
      </c>
      <c r="H21" s="6">
        <f t="shared" si="0"/>
        <v>1.3000000000000001E-2</v>
      </c>
      <c r="I21" s="6">
        <v>2.5000000000000001E-2</v>
      </c>
      <c r="J21" s="6"/>
      <c r="K21" s="6">
        <v>3.5000000000000003E-2</v>
      </c>
      <c r="L21" s="6">
        <f t="shared" si="1"/>
        <v>3.0000000000000002E-2</v>
      </c>
    </row>
    <row r="22" spans="1:12" x14ac:dyDescent="0.2">
      <c r="A22" s="7" t="str">
        <f>+'DCP-7 p 1'!A22</f>
        <v>IDACORP</v>
      </c>
      <c r="B22" s="7"/>
      <c r="C22" s="6">
        <v>3.4000000000000002E-2</v>
      </c>
      <c r="D22" s="6">
        <v>4.8000000000000001E-2</v>
      </c>
      <c r="E22" s="6">
        <v>5.5E-2</v>
      </c>
      <c r="F22" s="6">
        <v>6.5000000000000002E-2</v>
      </c>
      <c r="G22" s="6">
        <v>5.5E-2</v>
      </c>
      <c r="H22" s="6">
        <f t="shared" si="0"/>
        <v>5.1400000000000001E-2</v>
      </c>
      <c r="I22" s="6">
        <v>4.4999999999999998E-2</v>
      </c>
      <c r="J22" s="6"/>
      <c r="K22" s="6">
        <v>3.5000000000000003E-2</v>
      </c>
      <c r="L22" s="6">
        <f t="shared" si="1"/>
        <v>0.04</v>
      </c>
    </row>
    <row r="23" spans="1:12" x14ac:dyDescent="0.2">
      <c r="A23" s="7" t="str">
        <f>+'DCP-7 p 1'!A23</f>
        <v>NorthWestern Corp</v>
      </c>
      <c r="B23" s="7"/>
      <c r="C23" s="6">
        <v>2.3E-2</v>
      </c>
      <c r="D23" s="6">
        <v>3.2000000000000001E-2</v>
      </c>
      <c r="E23" s="6">
        <v>3.5000000000000003E-2</v>
      </c>
      <c r="F23" s="6">
        <v>4.7E-2</v>
      </c>
      <c r="G23" s="6">
        <v>2.5000000000000001E-2</v>
      </c>
      <c r="H23" s="6">
        <f t="shared" si="0"/>
        <v>3.2399999999999998E-2</v>
      </c>
      <c r="I23" s="6">
        <v>0.03</v>
      </c>
      <c r="J23" s="6"/>
      <c r="K23" s="6">
        <v>0.04</v>
      </c>
      <c r="L23" s="6">
        <f t="shared" si="1"/>
        <v>3.5000000000000003E-2</v>
      </c>
    </row>
    <row r="24" spans="1:12" x14ac:dyDescent="0.2">
      <c r="A24" s="7" t="str">
        <f>+'DCP-7 p 1'!A24</f>
        <v>Otter Tail Corp</v>
      </c>
      <c r="B24" s="7"/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/>
      <c r="I24" s="6">
        <v>0.01</v>
      </c>
      <c r="J24" s="6">
        <v>1.4999999999999999E-2</v>
      </c>
      <c r="K24" s="6">
        <v>0.03</v>
      </c>
      <c r="L24" s="6">
        <f t="shared" si="1"/>
        <v>1.8333333333333333E-2</v>
      </c>
    </row>
    <row r="25" spans="1:12" x14ac:dyDescent="0.2">
      <c r="A25" s="7" t="str">
        <f>+'DCP-7 p 1'!A25</f>
        <v>Pepco Holdings</v>
      </c>
      <c r="B25" s="7"/>
      <c r="C25" s="6">
        <v>4.2000000000000003E-2</v>
      </c>
      <c r="D25" s="6">
        <v>0</v>
      </c>
      <c r="E25" s="6">
        <v>8.0000000000000002E-3</v>
      </c>
      <c r="F25" s="6">
        <v>3.0000000000000001E-3</v>
      </c>
      <c r="G25" s="6">
        <v>0.01</v>
      </c>
      <c r="H25" s="6">
        <f t="shared" si="0"/>
        <v>1.26E-2</v>
      </c>
      <c r="I25" s="6">
        <v>1.4999999999999999E-2</v>
      </c>
      <c r="J25" s="6">
        <v>1.4999999999999999E-2</v>
      </c>
      <c r="K25" s="6">
        <v>2.5000000000000001E-2</v>
      </c>
      <c r="L25" s="6">
        <f t="shared" si="1"/>
        <v>1.8333333333333333E-2</v>
      </c>
    </row>
    <row r="26" spans="1:12" x14ac:dyDescent="0.2">
      <c r="A26" s="7" t="str">
        <f>+'DCP-7 p 1'!A26</f>
        <v>Portland General Corp</v>
      </c>
      <c r="B26" s="7"/>
      <c r="C26" s="6">
        <v>0.02</v>
      </c>
      <c r="D26" s="6">
        <v>1.4999999999999999E-2</v>
      </c>
      <c r="E26" s="6">
        <v>0.03</v>
      </c>
      <c r="F26" s="6">
        <v>4.1000000000000002E-2</v>
      </c>
      <c r="G26" s="6">
        <v>3.5000000000000003E-2</v>
      </c>
      <c r="H26" s="6">
        <f t="shared" si="0"/>
        <v>2.8200000000000003E-2</v>
      </c>
      <c r="I26" s="6">
        <v>3.5000000000000003E-2</v>
      </c>
      <c r="J26" s="6"/>
      <c r="K26" s="6">
        <v>0.04</v>
      </c>
      <c r="L26" s="6">
        <f t="shared" si="1"/>
        <v>3.7500000000000006E-2</v>
      </c>
    </row>
    <row r="27" spans="1:12" x14ac:dyDescent="0.2">
      <c r="A27" s="7" t="str">
        <f>+'DCP-7 p 1'!A27</f>
        <v>TECO Energy</v>
      </c>
      <c r="B27" s="7"/>
      <c r="C27" s="6">
        <v>0</v>
      </c>
      <c r="D27" s="6">
        <v>2.1000000000000001E-2</v>
      </c>
      <c r="E27" s="6">
        <v>3.1E-2</v>
      </c>
      <c r="F27" s="6">
        <v>3.9E-2</v>
      </c>
      <c r="G27" s="6">
        <v>2.4E-2</v>
      </c>
      <c r="H27" s="6">
        <f t="shared" si="0"/>
        <v>2.3E-2</v>
      </c>
      <c r="I27" s="6">
        <v>0.01</v>
      </c>
      <c r="J27" s="6">
        <v>0.02</v>
      </c>
      <c r="K27" s="6">
        <v>0.04</v>
      </c>
      <c r="L27" s="6">
        <f t="shared" si="1"/>
        <v>2.3333333333333334E-2</v>
      </c>
    </row>
    <row r="28" spans="1:12" x14ac:dyDescent="0.2">
      <c r="A28" s="7" t="str">
        <f>+'DCP-7 p 1'!A28</f>
        <v>UIL Holdings</v>
      </c>
      <c r="B28" s="7"/>
      <c r="C28" s="6">
        <v>0.01</v>
      </c>
      <c r="D28" s="6">
        <v>1.2E-2</v>
      </c>
      <c r="E28" s="6">
        <v>1.7000000000000001E-2</v>
      </c>
      <c r="F28" s="6">
        <v>1.0999999999999999E-2</v>
      </c>
      <c r="G28" s="6">
        <v>1.4999999999999999E-2</v>
      </c>
      <c r="H28" s="6">
        <f t="shared" si="0"/>
        <v>1.3000000000000001E-2</v>
      </c>
      <c r="I28" s="6">
        <v>0.02</v>
      </c>
      <c r="J28" s="6">
        <v>2.5000000000000001E-2</v>
      </c>
      <c r="K28" s="6">
        <v>0.03</v>
      </c>
      <c r="L28" s="6">
        <f t="shared" si="1"/>
        <v>2.4999999999999998E-2</v>
      </c>
    </row>
    <row r="29" spans="1:12" x14ac:dyDescent="0.2">
      <c r="A29" s="7" t="str">
        <f>+'DCP-7 p 1'!A29</f>
        <v>Westar Energy</v>
      </c>
      <c r="B29" s="7"/>
      <c r="C29" s="6">
        <v>1.2E-2</v>
      </c>
      <c r="D29" s="6">
        <v>8.0000000000000002E-3</v>
      </c>
      <c r="E29" s="6">
        <v>3.1E-2</v>
      </c>
      <c r="F29" s="6">
        <v>2.7E-2</v>
      </c>
      <c r="G29" s="6">
        <v>0.04</v>
      </c>
      <c r="H29" s="6">
        <f t="shared" si="0"/>
        <v>2.3599999999999999E-2</v>
      </c>
      <c r="I29" s="6">
        <v>0.03</v>
      </c>
      <c r="J29" s="6">
        <v>0.03</v>
      </c>
      <c r="K29" s="6">
        <v>0.04</v>
      </c>
      <c r="L29" s="6">
        <f t="shared" si="1"/>
        <v>3.3333333333333333E-2</v>
      </c>
    </row>
    <row r="30" spans="1:12" x14ac:dyDescent="0.2">
      <c r="A30" s="7"/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5.75" x14ac:dyDescent="0.25">
      <c r="A31" s="123" t="s">
        <v>27</v>
      </c>
      <c r="B31" s="7"/>
      <c r="C31" s="16"/>
      <c r="D31" s="6"/>
      <c r="E31" s="6"/>
      <c r="F31" s="6"/>
      <c r="G31" s="6"/>
      <c r="H31" s="16">
        <f>+AVERAGE(H17:H29)</f>
        <v>2.6316666666666672E-2</v>
      </c>
      <c r="I31" s="16"/>
      <c r="J31" s="16"/>
      <c r="K31" s="16"/>
      <c r="L31" s="16">
        <f>+AVERAGE(L17:L29)</f>
        <v>3.0000000000000002E-2</v>
      </c>
    </row>
    <row r="32" spans="1:12" x14ac:dyDescent="0.2">
      <c r="A32" s="42"/>
      <c r="B32" s="42"/>
      <c r="C32" s="37"/>
      <c r="D32" s="37"/>
      <c r="E32" s="37"/>
      <c r="F32" s="37"/>
      <c r="G32" s="37"/>
      <c r="H32" s="37"/>
      <c r="I32" s="37"/>
      <c r="J32" s="37"/>
      <c r="K32" s="37"/>
      <c r="L32" s="37"/>
    </row>
    <row r="33" spans="1:12" ht="31.5" customHeight="1" x14ac:dyDescent="0.25">
      <c r="A33" s="117" t="str">
        <f>+'DCP-7 p 1'!A33</f>
        <v>Gorman Proxy Group</v>
      </c>
      <c r="B33" s="7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">
      <c r="A34" s="7"/>
      <c r="B34" s="7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7" t="str">
        <f>+'DCP-7 p 1'!A35</f>
        <v>ALLETE</v>
      </c>
      <c r="B35" s="7"/>
      <c r="C35" s="6">
        <f>+C17</f>
        <v>3.9E-2</v>
      </c>
      <c r="D35" s="6">
        <f t="shared" ref="D35:G35" si="2">+D17</f>
        <v>5.0000000000000001E-3</v>
      </c>
      <c r="E35" s="6">
        <f t="shared" si="2"/>
        <v>1.4999999999999999E-2</v>
      </c>
      <c r="F35" s="6">
        <f t="shared" si="2"/>
        <v>2.9000000000000001E-2</v>
      </c>
      <c r="G35" s="6">
        <f t="shared" si="2"/>
        <v>2.3E-2</v>
      </c>
      <c r="H35" s="6">
        <f>AVERAGE(C35:G35)</f>
        <v>2.2199999999999998E-2</v>
      </c>
      <c r="I35" s="6">
        <f t="shared" ref="I35:K35" si="3">+I17</f>
        <v>0.02</v>
      </c>
      <c r="J35" s="6">
        <f t="shared" si="3"/>
        <v>2.5000000000000001E-2</v>
      </c>
      <c r="K35" s="6">
        <f t="shared" si="3"/>
        <v>0.04</v>
      </c>
      <c r="L35" s="6">
        <f t="shared" ref="L35:L56" si="4">AVERAGE(I35:K35)</f>
        <v>2.8333333333333332E-2</v>
      </c>
    </row>
    <row r="36" spans="1:12" x14ac:dyDescent="0.2">
      <c r="A36" s="7" t="str">
        <f>+'DCP-7 p 1'!A36</f>
        <v>Alliant Energy Corp</v>
      </c>
      <c r="B36" s="7"/>
      <c r="C36" s="6">
        <v>3.7999999999999999E-2</v>
      </c>
      <c r="D36" s="6">
        <v>8.9999999999999993E-3</v>
      </c>
      <c r="E36" s="6">
        <v>3.7999999999999999E-2</v>
      </c>
      <c r="F36" s="6">
        <v>3.3000000000000002E-2</v>
      </c>
      <c r="G36" s="6">
        <v>3.9E-2</v>
      </c>
      <c r="H36" s="6">
        <f t="shared" ref="H36:H56" si="5">AVERAGE(C36:G36)</f>
        <v>3.1399999999999997E-2</v>
      </c>
      <c r="I36" s="6">
        <v>0.04</v>
      </c>
      <c r="J36" s="6">
        <v>0.04</v>
      </c>
      <c r="K36" s="6">
        <v>0.04</v>
      </c>
      <c r="L36" s="6">
        <f t="shared" si="4"/>
        <v>0.04</v>
      </c>
    </row>
    <row r="37" spans="1:12" x14ac:dyDescent="0.2">
      <c r="A37" s="7" t="str">
        <f>+'DCP-7 p 1'!A37</f>
        <v>American Electric Power Co.</v>
      </c>
      <c r="B37" s="7"/>
      <c r="C37" s="6">
        <v>5.0999999999999997E-2</v>
      </c>
      <c r="D37" s="6">
        <v>4.5999999999999999E-2</v>
      </c>
      <c r="E37" s="6">
        <v>3.1E-2</v>
      </c>
      <c r="F37" s="6">
        <v>4.2000000000000003E-2</v>
      </c>
      <c r="G37" s="6">
        <v>3.5000000000000003E-2</v>
      </c>
      <c r="H37" s="6">
        <f t="shared" si="5"/>
        <v>4.1000000000000002E-2</v>
      </c>
      <c r="I37" s="6">
        <v>3.5000000000000003E-2</v>
      </c>
      <c r="J37" s="6">
        <v>0.04</v>
      </c>
      <c r="K37" s="6">
        <v>0.04</v>
      </c>
      <c r="L37" s="6">
        <f t="shared" si="4"/>
        <v>3.8333333333333337E-2</v>
      </c>
    </row>
    <row r="38" spans="1:12" x14ac:dyDescent="0.2">
      <c r="A38" s="7" t="str">
        <f>+'DCP-7 p 1'!A38</f>
        <v>Avista Corp</v>
      </c>
      <c r="B38" s="7"/>
      <c r="C38" s="6">
        <f>+C18</f>
        <v>3.6999999999999998E-2</v>
      </c>
      <c r="D38" s="6">
        <f t="shared" ref="D38:G38" si="6">+D18</f>
        <v>4.1000000000000002E-2</v>
      </c>
      <c r="E38" s="6">
        <f t="shared" si="6"/>
        <v>3.3000000000000002E-2</v>
      </c>
      <c r="F38" s="6">
        <f t="shared" si="6"/>
        <v>3.1E-2</v>
      </c>
      <c r="G38" s="6">
        <f t="shared" si="6"/>
        <v>1.4999999999999999E-2</v>
      </c>
      <c r="H38" s="6">
        <f t="shared" si="5"/>
        <v>3.1400000000000004E-2</v>
      </c>
      <c r="I38" s="6">
        <f t="shared" ref="I38:K38" si="7">+I18</f>
        <v>2.5000000000000001E-2</v>
      </c>
      <c r="J38" s="6"/>
      <c r="K38" s="6">
        <f t="shared" si="7"/>
        <v>0.03</v>
      </c>
      <c r="L38" s="6">
        <f t="shared" si="4"/>
        <v>2.75E-2</v>
      </c>
    </row>
    <row r="39" spans="1:12" x14ac:dyDescent="0.2">
      <c r="A39" s="7" t="str">
        <f>+'DCP-7 p 1'!A39</f>
        <v>Cleco Corp</v>
      </c>
      <c r="B39" s="7"/>
      <c r="C39" s="6">
        <f>+C20</f>
        <v>4.4999999999999998E-2</v>
      </c>
      <c r="D39" s="6">
        <f t="shared" ref="D39:K39" si="8">+D20</f>
        <v>4.7E-2</v>
      </c>
      <c r="E39" s="6">
        <f t="shared" si="8"/>
        <v>6.0999999999999999E-2</v>
      </c>
      <c r="F39" s="6">
        <f t="shared" si="8"/>
        <v>6.3E-2</v>
      </c>
      <c r="G39" s="6">
        <f t="shared" si="8"/>
        <v>5.5E-2</v>
      </c>
      <c r="H39" s="6">
        <f t="shared" si="5"/>
        <v>5.4200000000000005E-2</v>
      </c>
      <c r="I39" s="6">
        <f t="shared" si="8"/>
        <v>4.4999999999999998E-2</v>
      </c>
      <c r="J39" s="6">
        <f t="shared" si="8"/>
        <v>4.4999999999999998E-2</v>
      </c>
      <c r="K39" s="6">
        <f t="shared" si="8"/>
        <v>0.05</v>
      </c>
      <c r="L39" s="6">
        <f t="shared" si="4"/>
        <v>4.6666666666666669E-2</v>
      </c>
    </row>
    <row r="40" spans="1:12" x14ac:dyDescent="0.2">
      <c r="A40" s="7" t="str">
        <f>+'DCP-7 p 1'!A40</f>
        <v>CMS Energy</v>
      </c>
      <c r="B40" s="7"/>
      <c r="C40" s="6">
        <v>8.4000000000000005E-2</v>
      </c>
      <c r="D40" s="6">
        <v>4.1000000000000002E-2</v>
      </c>
      <c r="E40" s="6">
        <v>6.9000000000000006E-2</v>
      </c>
      <c r="F40" s="6">
        <v>5.6000000000000001E-2</v>
      </c>
      <c r="G40" s="6">
        <v>0.05</v>
      </c>
      <c r="H40" s="6">
        <f t="shared" si="5"/>
        <v>0.06</v>
      </c>
      <c r="I40" s="6">
        <v>5.5E-2</v>
      </c>
      <c r="J40" s="6">
        <v>5.5E-2</v>
      </c>
      <c r="K40" s="6">
        <v>0.05</v>
      </c>
      <c r="L40" s="6">
        <f t="shared" si="4"/>
        <v>5.3333333333333337E-2</v>
      </c>
    </row>
    <row r="41" spans="1:12" x14ac:dyDescent="0.2">
      <c r="A41" s="7" t="str">
        <f>+'DCP-7 p 1'!A41</f>
        <v>Consolidated Edison</v>
      </c>
      <c r="B41" s="7"/>
      <c r="C41" s="6">
        <v>3.1E-2</v>
      </c>
      <c r="D41" s="6">
        <v>2.5000000000000001E-2</v>
      </c>
      <c r="E41" s="6">
        <v>3.2000000000000001E-2</v>
      </c>
      <c r="F41" s="6">
        <v>3.1E-2</v>
      </c>
      <c r="G41" s="6">
        <v>3.5000000000000003E-2</v>
      </c>
      <c r="H41" s="6">
        <f t="shared" si="5"/>
        <v>3.0800000000000001E-2</v>
      </c>
      <c r="I41" s="6">
        <v>0.03</v>
      </c>
      <c r="J41" s="6">
        <v>3.5000000000000003E-2</v>
      </c>
      <c r="K41" s="6">
        <v>3.5000000000000003E-2</v>
      </c>
      <c r="L41" s="6">
        <f t="shared" si="4"/>
        <v>3.3333333333333333E-2</v>
      </c>
    </row>
    <row r="42" spans="1:12" x14ac:dyDescent="0.2">
      <c r="A42" s="7" t="str">
        <f>+'DCP-7 p 1'!A42</f>
        <v>DTE Energy</v>
      </c>
      <c r="B42" s="7"/>
      <c r="C42" s="6">
        <v>1.7000000000000001E-2</v>
      </c>
      <c r="D42" s="6">
        <v>2.9000000000000001E-2</v>
      </c>
      <c r="E42" s="6">
        <v>0.04</v>
      </c>
      <c r="F42" s="6">
        <v>3.4000000000000002E-2</v>
      </c>
      <c r="G42" s="6">
        <v>3.5000000000000003E-2</v>
      </c>
      <c r="H42" s="6">
        <f t="shared" si="5"/>
        <v>3.1E-2</v>
      </c>
      <c r="I42" s="6">
        <v>0.03</v>
      </c>
      <c r="J42" s="6">
        <v>3.5000000000000003E-2</v>
      </c>
      <c r="K42" s="6">
        <v>3.5000000000000003E-2</v>
      </c>
      <c r="L42" s="6">
        <f t="shared" si="4"/>
        <v>3.3333333333333333E-2</v>
      </c>
    </row>
    <row r="43" spans="1:12" x14ac:dyDescent="0.2">
      <c r="A43" s="7" t="str">
        <f>+'DCP-7 p 1'!A43</f>
        <v>Edison International</v>
      </c>
      <c r="B43" s="7"/>
      <c r="C43" s="6">
        <v>8.5999999999999993E-2</v>
      </c>
      <c r="D43" s="6">
        <v>6.7000000000000004E-2</v>
      </c>
      <c r="E43" s="6">
        <v>6.5000000000000002E-2</v>
      </c>
      <c r="F43" s="6">
        <v>6.3E-2</v>
      </c>
      <c r="G43" s="6">
        <v>6.5000000000000002E-2</v>
      </c>
      <c r="H43" s="6">
        <f t="shared" si="5"/>
        <v>6.9200000000000012E-2</v>
      </c>
      <c r="I43" s="6">
        <v>0.06</v>
      </c>
      <c r="J43" s="6"/>
      <c r="K43" s="6">
        <v>0.06</v>
      </c>
      <c r="L43" s="6">
        <f t="shared" si="4"/>
        <v>0.06</v>
      </c>
    </row>
    <row r="44" spans="1:12" x14ac:dyDescent="0.2">
      <c r="A44" s="7" t="str">
        <f>+'DCP-7 p 1'!A44</f>
        <v>Great Plains Energy, Inc.</v>
      </c>
      <c r="B44" s="7"/>
      <c r="C44" s="6">
        <v>0</v>
      </c>
      <c r="D44" s="6">
        <v>8.9999999999999993E-3</v>
      </c>
      <c r="E44" s="6">
        <v>3.4000000000000002E-2</v>
      </c>
      <c r="F44" s="6">
        <v>0.02</v>
      </c>
      <c r="G44" s="6">
        <v>2.1999999999999999E-2</v>
      </c>
      <c r="H44" s="6">
        <f t="shared" si="5"/>
        <v>1.6999999999999998E-2</v>
      </c>
      <c r="I44" s="6">
        <v>0.03</v>
      </c>
      <c r="J44" s="6">
        <v>2.5000000000000001E-2</v>
      </c>
      <c r="K44" s="6">
        <v>2.8000000000000001E-2</v>
      </c>
      <c r="L44" s="6">
        <f t="shared" si="4"/>
        <v>2.7666666666666669E-2</v>
      </c>
    </row>
    <row r="45" spans="1:12" x14ac:dyDescent="0.2">
      <c r="A45" s="7" t="str">
        <f>+'DCP-7 p 1'!A45</f>
        <v>IDACORP, Inc.</v>
      </c>
      <c r="B45" s="7"/>
      <c r="C45" s="6">
        <f>+C22</f>
        <v>3.4000000000000002E-2</v>
      </c>
      <c r="D45" s="6">
        <f t="shared" ref="D45:K45" si="9">+D22</f>
        <v>4.8000000000000001E-2</v>
      </c>
      <c r="E45" s="6">
        <f t="shared" si="9"/>
        <v>5.5E-2</v>
      </c>
      <c r="F45" s="6">
        <f t="shared" si="9"/>
        <v>6.5000000000000002E-2</v>
      </c>
      <c r="G45" s="6">
        <f t="shared" si="9"/>
        <v>5.5E-2</v>
      </c>
      <c r="H45" s="6">
        <f t="shared" si="5"/>
        <v>5.1400000000000001E-2</v>
      </c>
      <c r="I45" s="6">
        <f t="shared" si="9"/>
        <v>4.4999999999999998E-2</v>
      </c>
      <c r="J45" s="6"/>
      <c r="K45" s="6">
        <f t="shared" si="9"/>
        <v>3.5000000000000003E-2</v>
      </c>
      <c r="L45" s="6">
        <f t="shared" si="4"/>
        <v>0.04</v>
      </c>
    </row>
    <row r="46" spans="1:12" x14ac:dyDescent="0.2">
      <c r="A46" s="7" t="str">
        <f>+'DCP-7 p 1'!A46</f>
        <v>Integrys Energy Group</v>
      </c>
      <c r="B46" s="7"/>
      <c r="C46" s="6">
        <v>0</v>
      </c>
      <c r="D46" s="6">
        <v>0</v>
      </c>
      <c r="E46" s="6">
        <v>2.3E-2</v>
      </c>
      <c r="F46" s="6">
        <v>7.0000000000000001E-3</v>
      </c>
      <c r="G46" s="6">
        <v>2.5999999999999999E-2</v>
      </c>
      <c r="H46" s="6">
        <f t="shared" si="5"/>
        <v>1.1199999999999998E-2</v>
      </c>
      <c r="I46" s="6">
        <v>0.02</v>
      </c>
      <c r="J46" s="6">
        <v>0.02</v>
      </c>
      <c r="K46" s="6">
        <v>2.5000000000000001E-2</v>
      </c>
      <c r="L46" s="6">
        <f t="shared" si="4"/>
        <v>2.1666666666666667E-2</v>
      </c>
    </row>
    <row r="47" spans="1:12" x14ac:dyDescent="0.2">
      <c r="A47" s="7" t="str">
        <f>+'DCP-7 p 1'!A47</f>
        <v>Northeast Utilities</v>
      </c>
      <c r="B47" s="7"/>
      <c r="C47" s="6">
        <v>5.2999999999999999E-2</v>
      </c>
      <c r="D47" s="6">
        <v>4.7E-2</v>
      </c>
      <c r="E47" s="6">
        <v>0.05</v>
      </c>
      <c r="F47" s="6">
        <v>0.05</v>
      </c>
      <c r="G47" s="6">
        <v>0.02</v>
      </c>
      <c r="H47" s="6">
        <f t="shared" si="5"/>
        <v>4.3999999999999997E-2</v>
      </c>
      <c r="I47" s="6">
        <v>3.5000000000000003E-2</v>
      </c>
      <c r="J47" s="6">
        <v>3.5000000000000003E-2</v>
      </c>
      <c r="K47" s="6">
        <v>0.04</v>
      </c>
      <c r="L47" s="6">
        <f t="shared" si="4"/>
        <v>3.6666666666666674E-2</v>
      </c>
    </row>
    <row r="48" spans="1:12" x14ac:dyDescent="0.2">
      <c r="A48" s="7" t="str">
        <f>+'DCP-7 p 1'!A48</f>
        <v>NorthWestern Corp</v>
      </c>
      <c r="B48" s="7"/>
      <c r="C48" s="6">
        <f>+C23</f>
        <v>2.3E-2</v>
      </c>
      <c r="D48" s="6">
        <f t="shared" ref="D48:K48" si="10">+D23</f>
        <v>3.2000000000000001E-2</v>
      </c>
      <c r="E48" s="6">
        <f t="shared" si="10"/>
        <v>3.5000000000000003E-2</v>
      </c>
      <c r="F48" s="6">
        <f t="shared" si="10"/>
        <v>4.7E-2</v>
      </c>
      <c r="G48" s="6">
        <f t="shared" si="10"/>
        <v>2.5000000000000001E-2</v>
      </c>
      <c r="H48" s="6">
        <f t="shared" si="5"/>
        <v>3.2399999999999998E-2</v>
      </c>
      <c r="I48" s="6">
        <f t="shared" si="10"/>
        <v>0.03</v>
      </c>
      <c r="J48" s="6"/>
      <c r="K48" s="6">
        <f t="shared" si="10"/>
        <v>0.04</v>
      </c>
      <c r="L48" s="6">
        <f t="shared" si="4"/>
        <v>3.5000000000000003E-2</v>
      </c>
    </row>
    <row r="49" spans="1:12" x14ac:dyDescent="0.2">
      <c r="A49" s="7" t="str">
        <f>+'DCP-7 p 1'!A49</f>
        <v>PG&amp;E Corp</v>
      </c>
      <c r="B49" s="7"/>
      <c r="C49" s="6">
        <v>6.8000000000000005E-2</v>
      </c>
      <c r="D49" s="6">
        <v>5.5E-2</v>
      </c>
      <c r="E49" s="6">
        <v>3.9E-2</v>
      </c>
      <c r="F49" s="6">
        <v>3.4000000000000002E-2</v>
      </c>
      <c r="G49" s="6">
        <v>2.5000000000000001E-2</v>
      </c>
      <c r="H49" s="6">
        <f t="shared" si="5"/>
        <v>4.4200000000000003E-2</v>
      </c>
      <c r="I49" s="6">
        <v>0.03</v>
      </c>
      <c r="J49" s="6"/>
      <c r="K49" s="6">
        <v>0.04</v>
      </c>
      <c r="L49" s="6">
        <f t="shared" si="4"/>
        <v>3.5000000000000003E-2</v>
      </c>
    </row>
    <row r="50" spans="1:12" x14ac:dyDescent="0.2">
      <c r="A50" s="7" t="str">
        <f>+'DCP-7 p 1'!A50</f>
        <v>Pinnacle West Capital Corp</v>
      </c>
      <c r="B50" s="7"/>
      <c r="C50" s="128">
        <v>3.0000000000000001E-3</v>
      </c>
      <c r="D50" s="128">
        <v>7.0000000000000001E-3</v>
      </c>
      <c r="E50" s="128">
        <v>3.1E-2</v>
      </c>
      <c r="F50" s="128">
        <v>2.8000000000000001E-2</v>
      </c>
      <c r="G50" s="128">
        <v>3.5000000000000003E-2</v>
      </c>
      <c r="H50" s="6">
        <f t="shared" si="5"/>
        <v>2.0800000000000003E-2</v>
      </c>
      <c r="I50" s="6">
        <v>3.5000000000000003E-2</v>
      </c>
      <c r="J50" s="6">
        <v>3.5000000000000003E-2</v>
      </c>
      <c r="K50" s="6">
        <v>3.5000000000000003E-2</v>
      </c>
      <c r="L50" s="6">
        <f t="shared" si="4"/>
        <v>3.5000000000000003E-2</v>
      </c>
    </row>
    <row r="51" spans="1:12" x14ac:dyDescent="0.2">
      <c r="A51" s="7" t="str">
        <f>+'DCP-7 p 1'!A51</f>
        <v>Portland General Electric</v>
      </c>
      <c r="B51" s="7"/>
      <c r="C51" s="6">
        <f>+C26</f>
        <v>0.02</v>
      </c>
      <c r="D51" s="6">
        <f t="shared" ref="D51:G51" si="11">+D26</f>
        <v>1.4999999999999999E-2</v>
      </c>
      <c r="E51" s="6">
        <f t="shared" si="11"/>
        <v>0.03</v>
      </c>
      <c r="F51" s="6">
        <f t="shared" si="11"/>
        <v>4.1000000000000002E-2</v>
      </c>
      <c r="G51" s="6">
        <f t="shared" si="11"/>
        <v>3.5000000000000003E-2</v>
      </c>
      <c r="H51" s="6">
        <f t="shared" si="5"/>
        <v>2.8200000000000003E-2</v>
      </c>
      <c r="I51" s="6">
        <f t="shared" ref="I51:K51" si="12">+I26</f>
        <v>3.5000000000000003E-2</v>
      </c>
      <c r="J51" s="6"/>
      <c r="K51" s="6">
        <f t="shared" si="12"/>
        <v>0.04</v>
      </c>
      <c r="L51" s="6">
        <f t="shared" si="4"/>
        <v>3.7500000000000006E-2</v>
      </c>
    </row>
    <row r="52" spans="1:12" x14ac:dyDescent="0.2">
      <c r="A52" s="7" t="str">
        <f>+'DCP-7 p 1'!A52</f>
        <v>TECO Energy</v>
      </c>
      <c r="B52" s="43"/>
      <c r="C52" s="6">
        <f t="shared" ref="C52:G52" si="13">+C27</f>
        <v>0</v>
      </c>
      <c r="D52" s="6">
        <f t="shared" si="13"/>
        <v>2.1000000000000001E-2</v>
      </c>
      <c r="E52" s="6">
        <f t="shared" si="13"/>
        <v>3.1E-2</v>
      </c>
      <c r="F52" s="6">
        <f t="shared" si="13"/>
        <v>3.9E-2</v>
      </c>
      <c r="G52" s="6">
        <f t="shared" si="13"/>
        <v>2.4E-2</v>
      </c>
      <c r="H52" s="6">
        <f t="shared" si="5"/>
        <v>2.3E-2</v>
      </c>
      <c r="I52" s="6">
        <f t="shared" ref="I52:K52" si="14">+I27</f>
        <v>0.01</v>
      </c>
      <c r="J52" s="6">
        <f t="shared" si="14"/>
        <v>0.02</v>
      </c>
      <c r="K52" s="6">
        <f t="shared" si="14"/>
        <v>0.04</v>
      </c>
      <c r="L52" s="6">
        <f t="shared" si="4"/>
        <v>2.3333333333333334E-2</v>
      </c>
    </row>
    <row r="53" spans="1:12" x14ac:dyDescent="0.2">
      <c r="A53" s="7" t="str">
        <f>+'DCP-7 p 1'!A53</f>
        <v>UIL Holdings</v>
      </c>
      <c r="B53" s="43"/>
      <c r="C53" s="34">
        <f>+C28</f>
        <v>0.01</v>
      </c>
      <c r="D53" s="34">
        <f t="shared" ref="D53:G53" si="15">+D28</f>
        <v>1.2E-2</v>
      </c>
      <c r="E53" s="34">
        <f t="shared" si="15"/>
        <v>1.7000000000000001E-2</v>
      </c>
      <c r="F53" s="34">
        <f t="shared" si="15"/>
        <v>1.0999999999999999E-2</v>
      </c>
      <c r="G53" s="34">
        <f t="shared" si="15"/>
        <v>1.4999999999999999E-2</v>
      </c>
      <c r="H53" s="6">
        <f t="shared" si="5"/>
        <v>1.3000000000000001E-2</v>
      </c>
      <c r="I53" s="34">
        <v>0.02</v>
      </c>
      <c r="J53" s="34">
        <v>2.5000000000000001E-2</v>
      </c>
      <c r="K53" s="34">
        <v>0.03</v>
      </c>
      <c r="L53" s="6">
        <f t="shared" si="4"/>
        <v>2.4999999999999998E-2</v>
      </c>
    </row>
    <row r="54" spans="1:12" x14ac:dyDescent="0.2">
      <c r="A54" s="7" t="str">
        <f>+'DCP-7 p 1'!A54</f>
        <v>Westar Energy</v>
      </c>
      <c r="B54" s="43"/>
      <c r="C54" s="34">
        <f>+C29</f>
        <v>1.2E-2</v>
      </c>
      <c r="D54" s="34">
        <f t="shared" ref="D54:K54" si="16">+D29</f>
        <v>8.0000000000000002E-3</v>
      </c>
      <c r="E54" s="34">
        <f t="shared" si="16"/>
        <v>3.1E-2</v>
      </c>
      <c r="F54" s="34">
        <f t="shared" si="16"/>
        <v>2.7E-2</v>
      </c>
      <c r="G54" s="34">
        <f t="shared" si="16"/>
        <v>0.04</v>
      </c>
      <c r="H54" s="6">
        <f t="shared" si="5"/>
        <v>2.3599999999999999E-2</v>
      </c>
      <c r="I54" s="34">
        <f t="shared" si="16"/>
        <v>0.03</v>
      </c>
      <c r="J54" s="34">
        <f t="shared" si="16"/>
        <v>0.03</v>
      </c>
      <c r="K54" s="34">
        <f t="shared" si="16"/>
        <v>0.04</v>
      </c>
      <c r="L54" s="6">
        <f t="shared" si="4"/>
        <v>3.3333333333333333E-2</v>
      </c>
    </row>
    <row r="55" spans="1:12" x14ac:dyDescent="0.2">
      <c r="A55" s="7" t="str">
        <f>+'DCP-7 p 1'!A55</f>
        <v>Wisconsin Energy Corp</v>
      </c>
      <c r="B55" s="43"/>
      <c r="C55" s="34">
        <v>7.0000000000000007E-2</v>
      </c>
      <c r="D55" s="34">
        <v>6.2E-2</v>
      </c>
      <c r="E55" s="34">
        <v>7.0000000000000007E-2</v>
      </c>
      <c r="F55" s="34">
        <v>6.8000000000000005E-2</v>
      </c>
      <c r="G55" s="34">
        <v>6.5000000000000002E-2</v>
      </c>
      <c r="H55" s="6">
        <f t="shared" si="5"/>
        <v>6.7000000000000004E-2</v>
      </c>
      <c r="I55" s="34">
        <v>5.5E-2</v>
      </c>
      <c r="J55" s="34">
        <v>5.5E-2</v>
      </c>
      <c r="K55" s="34">
        <v>4.4999999999999998E-2</v>
      </c>
      <c r="L55" s="6">
        <f t="shared" si="4"/>
        <v>5.1666666666666666E-2</v>
      </c>
    </row>
    <row r="56" spans="1:12" x14ac:dyDescent="0.2">
      <c r="A56" s="7" t="str">
        <f>+'DCP-7 p 1'!A56</f>
        <v>Xcel Energy Inc.</v>
      </c>
      <c r="B56" s="43"/>
      <c r="C56" s="34">
        <v>3.7999999999999999E-2</v>
      </c>
      <c r="D56" s="34">
        <v>3.6999999999999998E-2</v>
      </c>
      <c r="E56" s="34">
        <v>3.5999999999999997E-2</v>
      </c>
      <c r="F56" s="34">
        <v>4.2999999999999997E-2</v>
      </c>
      <c r="G56" s="34">
        <v>0.04</v>
      </c>
      <c r="H56" s="6">
        <f t="shared" si="5"/>
        <v>3.8799999999999994E-2</v>
      </c>
      <c r="I56" s="34">
        <v>0.04</v>
      </c>
      <c r="J56" s="34"/>
      <c r="K56" s="34">
        <v>0.04</v>
      </c>
      <c r="L56" s="6">
        <f t="shared" si="4"/>
        <v>0.04</v>
      </c>
    </row>
    <row r="57" spans="1:12" x14ac:dyDescent="0.2">
      <c r="A57" s="7"/>
      <c r="B57" s="7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ht="15.75" x14ac:dyDescent="0.25">
      <c r="A58" s="7" t="s">
        <v>27</v>
      </c>
      <c r="B58" s="7"/>
      <c r="C58" s="24"/>
      <c r="D58" s="6"/>
      <c r="E58" s="6"/>
      <c r="F58" s="6"/>
      <c r="G58" s="6"/>
      <c r="H58" s="24">
        <f>AVERAGE(H35:H56)</f>
        <v>3.5718181818181823E-2</v>
      </c>
      <c r="I58" s="24"/>
      <c r="J58" s="6"/>
      <c r="K58" s="6"/>
      <c r="L58" s="24">
        <f>AVERAGE(L35:L56)</f>
        <v>3.6484848484848488E-2</v>
      </c>
    </row>
    <row r="59" spans="1:12" ht="15.75" x14ac:dyDescent="0.25">
      <c r="A59" s="42"/>
      <c r="B59" s="42"/>
      <c r="C59" s="41"/>
      <c r="D59" s="37"/>
      <c r="E59" s="37"/>
      <c r="F59" s="37"/>
      <c r="G59" s="37"/>
      <c r="H59" s="41"/>
      <c r="I59" s="41"/>
      <c r="J59" s="37"/>
      <c r="K59" s="37"/>
      <c r="L59" s="41"/>
    </row>
    <row r="60" spans="1:12" ht="15.75" x14ac:dyDescent="0.25">
      <c r="A60" s="7"/>
      <c r="B60" s="7"/>
      <c r="C60" s="24"/>
      <c r="D60" s="6"/>
      <c r="E60" s="6"/>
      <c r="F60" s="6"/>
      <c r="G60" s="6"/>
      <c r="H60" s="24"/>
      <c r="I60" s="24"/>
      <c r="J60" s="6"/>
      <c r="K60" s="6"/>
      <c r="L60" s="24"/>
    </row>
    <row r="61" spans="1:12" ht="15.75" x14ac:dyDescent="0.25">
      <c r="A61" s="159" t="str">
        <f>+'DCP-7 p 1'!A61</f>
        <v>Morin Proxy Group</v>
      </c>
      <c r="B61" s="7"/>
      <c r="C61" s="24"/>
      <c r="D61" s="6"/>
      <c r="E61" s="6"/>
      <c r="F61" s="6"/>
      <c r="G61" s="6"/>
      <c r="H61" s="24"/>
      <c r="I61" s="24"/>
      <c r="J61" s="6"/>
      <c r="K61" s="6"/>
      <c r="L61" s="24"/>
    </row>
    <row r="62" spans="1:12" ht="15.75" x14ac:dyDescent="0.25">
      <c r="A62" s="7"/>
      <c r="B62" s="7"/>
      <c r="C62" s="24"/>
      <c r="D62" s="6"/>
      <c r="E62" s="6"/>
      <c r="F62" s="6"/>
      <c r="G62" s="6"/>
      <c r="H62" s="24"/>
      <c r="I62" s="24"/>
      <c r="J62" s="6"/>
      <c r="K62" s="6"/>
      <c r="L62" s="24"/>
    </row>
    <row r="63" spans="1:12" x14ac:dyDescent="0.2">
      <c r="A63" s="7" t="str">
        <f>+'DCP-7 p 1'!A63</f>
        <v>Alliant Energy Corp</v>
      </c>
      <c r="B63" s="7"/>
      <c r="C63" s="6">
        <f>+C36</f>
        <v>3.7999999999999999E-2</v>
      </c>
      <c r="D63" s="6">
        <f t="shared" ref="D63:K63" si="17">+D36</f>
        <v>8.9999999999999993E-3</v>
      </c>
      <c r="E63" s="6">
        <f t="shared" si="17"/>
        <v>3.7999999999999999E-2</v>
      </c>
      <c r="F63" s="6">
        <f t="shared" si="17"/>
        <v>3.3000000000000002E-2</v>
      </c>
      <c r="G63" s="6">
        <f t="shared" si="17"/>
        <v>3.9E-2</v>
      </c>
      <c r="H63" s="6">
        <f t="shared" ref="H63:H87" si="18">AVERAGE(C63:G63)</f>
        <v>3.1399999999999997E-2</v>
      </c>
      <c r="I63" s="6">
        <f t="shared" si="17"/>
        <v>0.04</v>
      </c>
      <c r="J63" s="6">
        <f t="shared" si="17"/>
        <v>0.04</v>
      </c>
      <c r="K63" s="6">
        <f t="shared" si="17"/>
        <v>0.04</v>
      </c>
      <c r="L63" s="6">
        <f t="shared" ref="L63:L87" si="19">AVERAGE(I63:K63)</f>
        <v>0.04</v>
      </c>
    </row>
    <row r="64" spans="1:12" x14ac:dyDescent="0.2">
      <c r="A64" s="7" t="str">
        <f>+'DCP-7 p 1'!A64</f>
        <v>Avista Corp</v>
      </c>
      <c r="B64" s="7"/>
      <c r="C64" s="6">
        <f>+C38</f>
        <v>3.6999999999999998E-2</v>
      </c>
      <c r="D64" s="6">
        <f t="shared" ref="D64:K64" si="20">+D38</f>
        <v>4.1000000000000002E-2</v>
      </c>
      <c r="E64" s="6">
        <f t="shared" si="20"/>
        <v>3.3000000000000002E-2</v>
      </c>
      <c r="F64" s="6">
        <f t="shared" si="20"/>
        <v>3.1E-2</v>
      </c>
      <c r="G64" s="6">
        <f t="shared" si="20"/>
        <v>1.4999999999999999E-2</v>
      </c>
      <c r="H64" s="6">
        <f t="shared" si="18"/>
        <v>3.1400000000000004E-2</v>
      </c>
      <c r="I64" s="6">
        <f t="shared" si="20"/>
        <v>2.5000000000000001E-2</v>
      </c>
      <c r="J64" s="6"/>
      <c r="K64" s="6">
        <f t="shared" si="20"/>
        <v>0.03</v>
      </c>
      <c r="L64" s="6">
        <f t="shared" si="19"/>
        <v>2.75E-2</v>
      </c>
    </row>
    <row r="65" spans="1:12" x14ac:dyDescent="0.2">
      <c r="A65" s="7" t="str">
        <f>+'DCP-7 p 1'!A65</f>
        <v>Black Hills Corp.</v>
      </c>
      <c r="B65" s="7"/>
      <c r="C65" s="6">
        <f>+C19</f>
        <v>0</v>
      </c>
      <c r="D65" s="6">
        <f t="shared" ref="D65:K65" si="21">+D19</f>
        <v>3.2000000000000001E-2</v>
      </c>
      <c r="E65" s="6">
        <f t="shared" si="21"/>
        <v>7.0000000000000001E-3</v>
      </c>
      <c r="F65" s="6">
        <f t="shared" si="21"/>
        <v>0</v>
      </c>
      <c r="G65" s="6">
        <f t="shared" si="21"/>
        <v>1.4999999999999999E-2</v>
      </c>
      <c r="H65" s="6">
        <f t="shared" si="18"/>
        <v>1.0800000000000001E-2</v>
      </c>
      <c r="I65" s="6">
        <f t="shared" si="21"/>
        <v>1.4999999999999999E-2</v>
      </c>
      <c r="J65" s="6">
        <f t="shared" si="21"/>
        <v>0.03</v>
      </c>
      <c r="K65" s="6">
        <f t="shared" si="21"/>
        <v>3.5000000000000003E-2</v>
      </c>
      <c r="L65" s="6">
        <f t="shared" si="19"/>
        <v>2.6666666666666668E-2</v>
      </c>
    </row>
    <row r="66" spans="1:12" x14ac:dyDescent="0.2">
      <c r="A66" s="7" t="str">
        <f>+'DCP-7 p 1'!A66</f>
        <v>CenterPoint Energy</v>
      </c>
      <c r="B66" s="7"/>
      <c r="C66" s="6">
        <v>9.9000000000000005E-2</v>
      </c>
      <c r="D66" s="6">
        <v>3.5999999999999997E-2</v>
      </c>
      <c r="E66" s="6">
        <v>3.7999999999999999E-2</v>
      </c>
      <c r="F66" s="6">
        <v>0.05</v>
      </c>
      <c r="G66" s="6">
        <v>5.5E-2</v>
      </c>
      <c r="H66" s="6">
        <f t="shared" si="18"/>
        <v>5.5600000000000004E-2</v>
      </c>
      <c r="I66" s="6">
        <v>4.4999999999999998E-2</v>
      </c>
      <c r="J66" s="6">
        <v>4.4999999999999998E-2</v>
      </c>
      <c r="K66" s="6">
        <v>0.05</v>
      </c>
      <c r="L66" s="6">
        <f t="shared" si="19"/>
        <v>4.6666666666666669E-2</v>
      </c>
    </row>
    <row r="67" spans="1:12" x14ac:dyDescent="0.2">
      <c r="A67" s="7" t="str">
        <f>+'DCP-7 p 1'!A67</f>
        <v>CMS Energy</v>
      </c>
      <c r="B67" s="7"/>
      <c r="C67" s="6">
        <f>+C40</f>
        <v>8.4000000000000005E-2</v>
      </c>
      <c r="D67" s="6">
        <f t="shared" ref="D67:K67" si="22">+D40</f>
        <v>4.1000000000000002E-2</v>
      </c>
      <c r="E67" s="6">
        <f t="shared" si="22"/>
        <v>6.9000000000000006E-2</v>
      </c>
      <c r="F67" s="6">
        <f t="shared" si="22"/>
        <v>5.6000000000000001E-2</v>
      </c>
      <c r="G67" s="6">
        <f t="shared" si="22"/>
        <v>0.05</v>
      </c>
      <c r="H67" s="6">
        <f t="shared" si="18"/>
        <v>0.06</v>
      </c>
      <c r="I67" s="6">
        <f t="shared" si="22"/>
        <v>5.5E-2</v>
      </c>
      <c r="J67" s="6">
        <f t="shared" si="22"/>
        <v>5.5E-2</v>
      </c>
      <c r="K67" s="6">
        <f t="shared" si="22"/>
        <v>0.05</v>
      </c>
      <c r="L67" s="6">
        <f t="shared" si="19"/>
        <v>5.3333333333333337E-2</v>
      </c>
    </row>
    <row r="68" spans="1:12" x14ac:dyDescent="0.2">
      <c r="A68" s="7" t="str">
        <f>+'DCP-7 p 1'!A68</f>
        <v>Consolidated Edison</v>
      </c>
      <c r="B68" s="7"/>
      <c r="C68" s="6">
        <f>+C41</f>
        <v>3.1E-2</v>
      </c>
      <c r="D68" s="6">
        <f t="shared" ref="D68:K68" si="23">+D41</f>
        <v>2.5000000000000001E-2</v>
      </c>
      <c r="E68" s="6">
        <f t="shared" si="23"/>
        <v>3.2000000000000001E-2</v>
      </c>
      <c r="F68" s="6">
        <f t="shared" si="23"/>
        <v>3.1E-2</v>
      </c>
      <c r="G68" s="6">
        <f t="shared" si="23"/>
        <v>3.5000000000000003E-2</v>
      </c>
      <c r="H68" s="6">
        <f t="shared" si="18"/>
        <v>3.0800000000000001E-2</v>
      </c>
      <c r="I68" s="6">
        <f t="shared" si="23"/>
        <v>0.03</v>
      </c>
      <c r="J68" s="6">
        <f t="shared" si="23"/>
        <v>3.5000000000000003E-2</v>
      </c>
      <c r="K68" s="6">
        <f t="shared" si="23"/>
        <v>3.5000000000000003E-2</v>
      </c>
      <c r="L68" s="6">
        <f t="shared" si="19"/>
        <v>3.3333333333333333E-2</v>
      </c>
    </row>
    <row r="69" spans="1:12" x14ac:dyDescent="0.2">
      <c r="A69" s="7" t="str">
        <f>+'DCP-7 p 1'!A69</f>
        <v>Dominion Resources</v>
      </c>
      <c r="B69" s="7"/>
      <c r="C69" s="6">
        <v>8.4000000000000005E-2</v>
      </c>
      <c r="D69" s="6">
        <v>4.7E-2</v>
      </c>
      <c r="E69" s="6">
        <v>5.2999999999999999E-2</v>
      </c>
      <c r="F69" s="6">
        <v>0.04</v>
      </c>
      <c r="G69" s="6">
        <v>3.4000000000000002E-2</v>
      </c>
      <c r="H69" s="6">
        <f t="shared" si="18"/>
        <v>5.16E-2</v>
      </c>
      <c r="I69" s="6">
        <v>4.4999999999999998E-2</v>
      </c>
      <c r="J69" s="6">
        <v>4.4999999999999998E-2</v>
      </c>
      <c r="K69" s="6">
        <v>0.05</v>
      </c>
      <c r="L69" s="6">
        <f t="shared" si="19"/>
        <v>4.6666666666666669E-2</v>
      </c>
    </row>
    <row r="70" spans="1:12" x14ac:dyDescent="0.2">
      <c r="A70" s="7" t="str">
        <f>+'DCP-7 p 1'!A70</f>
        <v>DTE Energy</v>
      </c>
      <c r="B70" s="7"/>
      <c r="C70" s="6">
        <f>+C42</f>
        <v>1.7000000000000001E-2</v>
      </c>
      <c r="D70" s="6">
        <f t="shared" ref="D70:K70" si="24">+D42</f>
        <v>2.9000000000000001E-2</v>
      </c>
      <c r="E70" s="6">
        <f t="shared" si="24"/>
        <v>0.04</v>
      </c>
      <c r="F70" s="6">
        <f t="shared" si="24"/>
        <v>3.4000000000000002E-2</v>
      </c>
      <c r="G70" s="6">
        <f t="shared" si="24"/>
        <v>3.5000000000000003E-2</v>
      </c>
      <c r="H70" s="6">
        <f t="shared" si="18"/>
        <v>3.1E-2</v>
      </c>
      <c r="I70" s="6">
        <f t="shared" si="24"/>
        <v>0.03</v>
      </c>
      <c r="J70" s="6">
        <f t="shared" si="24"/>
        <v>3.5000000000000003E-2</v>
      </c>
      <c r="K70" s="6">
        <f t="shared" si="24"/>
        <v>3.5000000000000003E-2</v>
      </c>
      <c r="L70" s="6">
        <f t="shared" si="19"/>
        <v>3.3333333333333333E-2</v>
      </c>
    </row>
    <row r="71" spans="1:12" x14ac:dyDescent="0.2">
      <c r="A71" s="7" t="str">
        <f>+'DCP-7 p 1'!A71</f>
        <v>Duke Energy</v>
      </c>
      <c r="B71" s="7"/>
      <c r="C71" s="6">
        <v>6.0000000000000001E-3</v>
      </c>
      <c r="D71" s="6">
        <v>1.0999999999999999E-2</v>
      </c>
      <c r="E71" s="6">
        <v>2.1000000000000001E-2</v>
      </c>
      <c r="F71" s="6">
        <v>2.1999999999999999E-2</v>
      </c>
      <c r="G71" s="6">
        <v>0.01</v>
      </c>
      <c r="H71" s="6">
        <f t="shared" si="18"/>
        <v>1.4000000000000002E-2</v>
      </c>
      <c r="I71" s="6">
        <v>0.02</v>
      </c>
      <c r="J71" s="6">
        <v>0.02</v>
      </c>
      <c r="K71" s="6">
        <v>0.03</v>
      </c>
      <c r="L71" s="6">
        <f t="shared" si="19"/>
        <v>2.3333333333333334E-2</v>
      </c>
    </row>
    <row r="72" spans="1:12" x14ac:dyDescent="0.2">
      <c r="A72" s="7" t="str">
        <f>+'DCP-7 p 1'!A72</f>
        <v>Integrys Energy Group</v>
      </c>
      <c r="B72" s="7"/>
      <c r="C72" s="6">
        <f>+C46</f>
        <v>0</v>
      </c>
      <c r="D72" s="6">
        <f t="shared" ref="D72:K72" si="25">+D46</f>
        <v>0</v>
      </c>
      <c r="E72" s="6">
        <f t="shared" si="25"/>
        <v>2.3E-2</v>
      </c>
      <c r="F72" s="6">
        <f t="shared" si="25"/>
        <v>7.0000000000000001E-3</v>
      </c>
      <c r="G72" s="6">
        <f t="shared" si="25"/>
        <v>2.5999999999999999E-2</v>
      </c>
      <c r="H72" s="6">
        <f t="shared" si="18"/>
        <v>1.1199999999999998E-2</v>
      </c>
      <c r="I72" s="6">
        <f t="shared" si="25"/>
        <v>0.02</v>
      </c>
      <c r="J72" s="6">
        <f t="shared" si="25"/>
        <v>0.02</v>
      </c>
      <c r="K72" s="6">
        <f t="shared" si="25"/>
        <v>2.5000000000000001E-2</v>
      </c>
      <c r="L72" s="6">
        <f t="shared" si="19"/>
        <v>2.1666666666666667E-2</v>
      </c>
    </row>
    <row r="73" spans="1:12" x14ac:dyDescent="0.2">
      <c r="A73" s="7" t="str">
        <f>+'DCP-7 p 1'!A73</f>
        <v>MGE Energy</v>
      </c>
      <c r="B73" s="7"/>
      <c r="C73" s="6">
        <v>4.3999999999999997E-2</v>
      </c>
      <c r="D73" s="6">
        <v>3.4000000000000002E-2</v>
      </c>
      <c r="E73" s="6">
        <v>4.3999999999999997E-2</v>
      </c>
      <c r="F73" s="6">
        <v>4.7E-2</v>
      </c>
      <c r="G73" s="6">
        <v>4.9000000000000002E-2</v>
      </c>
      <c r="H73" s="6">
        <f t="shared" si="18"/>
        <v>4.3599999999999993E-2</v>
      </c>
      <c r="I73" s="6">
        <v>0.05</v>
      </c>
      <c r="J73" s="6">
        <v>4.4999999999999998E-2</v>
      </c>
      <c r="K73" s="6">
        <v>0.05</v>
      </c>
      <c r="L73" s="6">
        <f t="shared" si="19"/>
        <v>4.8333333333333339E-2</v>
      </c>
    </row>
    <row r="74" spans="1:12" x14ac:dyDescent="0.2">
      <c r="A74" s="7" t="str">
        <f>+'DCP-7 p 1'!A74</f>
        <v>Northeast Utilities</v>
      </c>
      <c r="B74" s="7"/>
      <c r="C74" s="6">
        <f>+C47</f>
        <v>5.2999999999999999E-2</v>
      </c>
      <c r="D74" s="6">
        <f t="shared" ref="D74:G74" si="26">+D47</f>
        <v>4.7E-2</v>
      </c>
      <c r="E74" s="6">
        <f t="shared" si="26"/>
        <v>0.05</v>
      </c>
      <c r="F74" s="6">
        <f t="shared" si="26"/>
        <v>0.05</v>
      </c>
      <c r="G74" s="6">
        <f t="shared" si="26"/>
        <v>0.02</v>
      </c>
      <c r="H74" s="6">
        <f t="shared" si="18"/>
        <v>4.3999999999999997E-2</v>
      </c>
      <c r="I74" s="6">
        <f t="shared" ref="I74:K74" si="27">+I47</f>
        <v>3.5000000000000003E-2</v>
      </c>
      <c r="J74" s="6">
        <f t="shared" si="27"/>
        <v>3.5000000000000003E-2</v>
      </c>
      <c r="K74" s="6">
        <f t="shared" si="27"/>
        <v>0.04</v>
      </c>
      <c r="L74" s="6">
        <f t="shared" si="19"/>
        <v>3.6666666666666674E-2</v>
      </c>
    </row>
    <row r="75" spans="1:12" x14ac:dyDescent="0.2">
      <c r="A75" s="7" t="str">
        <f>+'DCP-7 p 1'!A75</f>
        <v>NorthWestern Corp</v>
      </c>
      <c r="B75" s="7"/>
      <c r="C75" s="6">
        <f>+C23</f>
        <v>2.3E-2</v>
      </c>
      <c r="D75" s="6">
        <f t="shared" ref="D75:K75" si="28">+D23</f>
        <v>3.2000000000000001E-2</v>
      </c>
      <c r="E75" s="6">
        <f t="shared" si="28"/>
        <v>3.5000000000000003E-2</v>
      </c>
      <c r="F75" s="6">
        <f t="shared" si="28"/>
        <v>4.7E-2</v>
      </c>
      <c r="G75" s="6">
        <f t="shared" si="28"/>
        <v>2.5000000000000001E-2</v>
      </c>
      <c r="H75" s="6">
        <f t="shared" si="18"/>
        <v>3.2399999999999998E-2</v>
      </c>
      <c r="I75" s="6">
        <f t="shared" si="28"/>
        <v>0.03</v>
      </c>
      <c r="J75" s="6"/>
      <c r="K75" s="6">
        <f t="shared" si="28"/>
        <v>0.04</v>
      </c>
      <c r="L75" s="6">
        <f t="shared" si="19"/>
        <v>3.5000000000000003E-2</v>
      </c>
    </row>
    <row r="76" spans="1:12" x14ac:dyDescent="0.2">
      <c r="A76" s="7" t="str">
        <f>+'DCP-7 p 1'!A76</f>
        <v>NV Energy</v>
      </c>
      <c r="B76" s="7"/>
      <c r="C76" s="6">
        <v>4.1000000000000002E-2</v>
      </c>
      <c r="D76" s="6">
        <v>2.7E-2</v>
      </c>
      <c r="E76" s="6">
        <v>3.5999999999999997E-2</v>
      </c>
      <c r="F76" s="6">
        <v>1.4E-2</v>
      </c>
      <c r="G76" s="6">
        <v>0.05</v>
      </c>
      <c r="H76" s="6">
        <f t="shared" si="18"/>
        <v>3.3600000000000005E-2</v>
      </c>
      <c r="I76" s="6">
        <v>3.5000000000000003E-2</v>
      </c>
      <c r="J76" s="6"/>
      <c r="K76" s="6">
        <v>3.5000000000000003E-2</v>
      </c>
      <c r="L76" s="6">
        <f t="shared" si="19"/>
        <v>3.5000000000000003E-2</v>
      </c>
    </row>
    <row r="77" spans="1:12" x14ac:dyDescent="0.2">
      <c r="A77" s="7" t="str">
        <f>+'DCP-7 p 1'!A77</f>
        <v>OGE Energy</v>
      </c>
      <c r="B77" s="7"/>
      <c r="C77" s="6">
        <v>5.3999999999999999E-2</v>
      </c>
      <c r="D77" s="6">
        <v>0.06</v>
      </c>
      <c r="E77" s="6">
        <v>6.7000000000000004E-2</v>
      </c>
      <c r="F77" s="6">
        <v>7.6999999999999999E-2</v>
      </c>
      <c r="G77" s="6">
        <v>7.1999999999999995E-2</v>
      </c>
      <c r="H77" s="6">
        <f t="shared" si="18"/>
        <v>6.6000000000000003E-2</v>
      </c>
      <c r="I77" s="6">
        <v>0.06</v>
      </c>
      <c r="J77" s="6">
        <v>5.5E-2</v>
      </c>
      <c r="K77" s="6">
        <v>0.05</v>
      </c>
      <c r="L77" s="6">
        <f t="shared" si="19"/>
        <v>5.4999999999999993E-2</v>
      </c>
    </row>
    <row r="78" spans="1:12" x14ac:dyDescent="0.2">
      <c r="A78" s="7" t="str">
        <f>+'DCP-7 p 1'!A78</f>
        <v>Pepco Holdings</v>
      </c>
      <c r="B78" s="7"/>
      <c r="C78" s="6">
        <f>+C25</f>
        <v>4.2000000000000003E-2</v>
      </c>
      <c r="D78" s="6">
        <f t="shared" ref="D78:G78" si="29">+D25</f>
        <v>0</v>
      </c>
      <c r="E78" s="6">
        <f t="shared" si="29"/>
        <v>8.0000000000000002E-3</v>
      </c>
      <c r="F78" s="6">
        <f t="shared" si="29"/>
        <v>3.0000000000000001E-3</v>
      </c>
      <c r="G78" s="6">
        <f t="shared" si="29"/>
        <v>0.01</v>
      </c>
      <c r="H78" s="6">
        <f t="shared" si="18"/>
        <v>1.26E-2</v>
      </c>
      <c r="I78" s="6">
        <f t="shared" ref="I78:K78" si="30">+I25</f>
        <v>1.4999999999999999E-2</v>
      </c>
      <c r="J78" s="6">
        <f t="shared" si="30"/>
        <v>1.4999999999999999E-2</v>
      </c>
      <c r="K78" s="6">
        <f t="shared" si="30"/>
        <v>2.5000000000000001E-2</v>
      </c>
      <c r="L78" s="6">
        <f t="shared" si="19"/>
        <v>1.8333333333333333E-2</v>
      </c>
    </row>
    <row r="79" spans="1:12" x14ac:dyDescent="0.2">
      <c r="A79" s="7" t="str">
        <f>+'DCP-7 p 1'!A79</f>
        <v>PG&amp;E Corp</v>
      </c>
      <c r="B79" s="7"/>
      <c r="C79" s="6">
        <f>+C49</f>
        <v>6.8000000000000005E-2</v>
      </c>
      <c r="D79" s="6">
        <f t="shared" ref="D79:K79" si="31">+D49</f>
        <v>5.5E-2</v>
      </c>
      <c r="E79" s="6">
        <f t="shared" si="31"/>
        <v>3.9E-2</v>
      </c>
      <c r="F79" s="6">
        <f t="shared" si="31"/>
        <v>3.4000000000000002E-2</v>
      </c>
      <c r="G79" s="6">
        <f t="shared" si="31"/>
        <v>2.5000000000000001E-2</v>
      </c>
      <c r="H79" s="6">
        <f t="shared" si="18"/>
        <v>4.4200000000000003E-2</v>
      </c>
      <c r="I79" s="6">
        <f t="shared" si="31"/>
        <v>0.03</v>
      </c>
      <c r="J79" s="6"/>
      <c r="K79" s="6">
        <f t="shared" si="31"/>
        <v>0.04</v>
      </c>
      <c r="L79" s="6">
        <f t="shared" si="19"/>
        <v>3.5000000000000003E-2</v>
      </c>
    </row>
    <row r="80" spans="1:12" x14ac:dyDescent="0.2">
      <c r="A80" s="7" t="str">
        <f>+'DCP-7 p 1'!A80</f>
        <v>SCANA Corp.</v>
      </c>
      <c r="B80" s="7"/>
      <c r="C80" s="6">
        <v>4.3999999999999997E-2</v>
      </c>
      <c r="D80" s="6">
        <v>3.5999999999999997E-2</v>
      </c>
      <c r="E80" s="6">
        <v>3.7999999999999999E-2</v>
      </c>
      <c r="F80" s="6">
        <v>3.5999999999999997E-2</v>
      </c>
      <c r="G80" s="6">
        <v>0.04</v>
      </c>
      <c r="H80" s="6">
        <f t="shared" si="18"/>
        <v>3.8800000000000001E-2</v>
      </c>
      <c r="I80" s="6">
        <v>0.04</v>
      </c>
      <c r="J80" s="6">
        <v>0.04</v>
      </c>
      <c r="K80" s="6">
        <v>4.4999999999999998E-2</v>
      </c>
      <c r="L80" s="6">
        <f t="shared" si="19"/>
        <v>4.1666666666666664E-2</v>
      </c>
    </row>
    <row r="81" spans="1:12" x14ac:dyDescent="0.2">
      <c r="A81" s="7" t="str">
        <f>+'DCP-7 p 1'!A81</f>
        <v>Sempra Energy</v>
      </c>
      <c r="B81" s="7"/>
      <c r="C81" s="6">
        <v>9.7000000000000003E-2</v>
      </c>
      <c r="D81" s="6">
        <v>9.2999999999999999E-2</v>
      </c>
      <c r="E81" s="6">
        <v>7.0000000000000007E-2</v>
      </c>
      <c r="F81" s="6">
        <v>6.5000000000000002E-2</v>
      </c>
      <c r="G81" s="6">
        <v>4.4999999999999998E-2</v>
      </c>
      <c r="H81" s="6">
        <f t="shared" si="18"/>
        <v>7.3999999999999996E-2</v>
      </c>
      <c r="I81" s="6">
        <v>4.4999999999999998E-2</v>
      </c>
      <c r="J81" s="6"/>
      <c r="K81" s="6">
        <v>0.06</v>
      </c>
      <c r="L81" s="6">
        <f t="shared" si="19"/>
        <v>5.2499999999999998E-2</v>
      </c>
    </row>
    <row r="82" spans="1:12" x14ac:dyDescent="0.2">
      <c r="A82" s="7" t="str">
        <f>+'DCP-7 p 1'!A82</f>
        <v>TECO Energy</v>
      </c>
      <c r="B82" s="7"/>
      <c r="C82" s="6">
        <f>+C52</f>
        <v>0</v>
      </c>
      <c r="D82" s="6">
        <f t="shared" ref="D82:G82" si="32">+D52</f>
        <v>2.1000000000000001E-2</v>
      </c>
      <c r="E82" s="6">
        <f t="shared" si="32"/>
        <v>3.1E-2</v>
      </c>
      <c r="F82" s="6">
        <f t="shared" si="32"/>
        <v>3.9E-2</v>
      </c>
      <c r="G82" s="6">
        <f t="shared" si="32"/>
        <v>2.4E-2</v>
      </c>
      <c r="H82" s="6">
        <f t="shared" si="18"/>
        <v>2.3E-2</v>
      </c>
      <c r="I82" s="6">
        <f t="shared" ref="I82:K82" si="33">+I52</f>
        <v>0.01</v>
      </c>
      <c r="J82" s="6">
        <f t="shared" si="33"/>
        <v>0.02</v>
      </c>
      <c r="K82" s="6">
        <f t="shared" si="33"/>
        <v>0.04</v>
      </c>
      <c r="L82" s="6">
        <f t="shared" si="19"/>
        <v>2.3333333333333334E-2</v>
      </c>
    </row>
    <row r="83" spans="1:12" x14ac:dyDescent="0.2">
      <c r="A83" s="7" t="str">
        <f>+'DCP-7 p 1'!A83</f>
        <v>UIL Holdings</v>
      </c>
      <c r="B83" s="7"/>
      <c r="C83" s="6">
        <f t="shared" ref="C83:G83" si="34">+C53</f>
        <v>0.01</v>
      </c>
      <c r="D83" s="6">
        <f t="shared" si="34"/>
        <v>1.2E-2</v>
      </c>
      <c r="E83" s="6">
        <f t="shared" si="34"/>
        <v>1.7000000000000001E-2</v>
      </c>
      <c r="F83" s="6">
        <f t="shared" si="34"/>
        <v>1.0999999999999999E-2</v>
      </c>
      <c r="G83" s="6">
        <f t="shared" si="34"/>
        <v>1.4999999999999999E-2</v>
      </c>
      <c r="H83" s="6">
        <f t="shared" si="18"/>
        <v>1.3000000000000001E-2</v>
      </c>
      <c r="I83" s="6">
        <f t="shared" ref="I83:K83" si="35">+I53</f>
        <v>0.02</v>
      </c>
      <c r="J83" s="6">
        <f t="shared" si="35"/>
        <v>2.5000000000000001E-2</v>
      </c>
      <c r="K83" s="6">
        <f t="shared" si="35"/>
        <v>0.03</v>
      </c>
      <c r="L83" s="6">
        <f t="shared" si="19"/>
        <v>2.4999999999999998E-2</v>
      </c>
    </row>
    <row r="84" spans="1:12" x14ac:dyDescent="0.2">
      <c r="A84" s="7" t="str">
        <f>+'DCP-7 p 1'!A84</f>
        <v>UNS Energy</v>
      </c>
      <c r="B84" s="7"/>
      <c r="C84" s="6">
        <v>0</v>
      </c>
      <c r="D84" s="6">
        <v>8.4000000000000005E-2</v>
      </c>
      <c r="E84" s="6">
        <v>6.7000000000000004E-2</v>
      </c>
      <c r="F84" s="6">
        <v>5.3999999999999999E-2</v>
      </c>
      <c r="G84" s="6">
        <v>0.02</v>
      </c>
      <c r="H84" s="6">
        <f t="shared" si="18"/>
        <v>4.4999999999999998E-2</v>
      </c>
      <c r="I84" s="6">
        <v>3.5000000000000003E-2</v>
      </c>
      <c r="J84" s="6">
        <v>5.5E-2</v>
      </c>
      <c r="K84" s="6">
        <v>4.4999999999999998E-2</v>
      </c>
      <c r="L84" s="6">
        <f t="shared" si="19"/>
        <v>4.5000000000000005E-2</v>
      </c>
    </row>
    <row r="85" spans="1:12" x14ac:dyDescent="0.2">
      <c r="A85" s="7" t="str">
        <f>+'DCP-7 p 1'!A85</f>
        <v>Vectren Corp.</v>
      </c>
      <c r="B85" s="7"/>
      <c r="C85" s="6">
        <v>0.02</v>
      </c>
      <c r="D85" s="6">
        <v>2.5999999999999999E-2</v>
      </c>
      <c r="E85" s="6">
        <v>1.6E-2</v>
      </c>
      <c r="F85" s="6">
        <v>1.9E-2</v>
      </c>
      <c r="G85" s="6">
        <v>2.9000000000000001E-2</v>
      </c>
      <c r="H85" s="6">
        <f t="shared" si="18"/>
        <v>2.1999999999999999E-2</v>
      </c>
      <c r="I85" s="6">
        <v>0.03</v>
      </c>
      <c r="J85" s="6">
        <v>3.5000000000000003E-2</v>
      </c>
      <c r="K85" s="6">
        <v>0.04</v>
      </c>
      <c r="L85" s="6">
        <f t="shared" si="19"/>
        <v>3.5000000000000003E-2</v>
      </c>
    </row>
    <row r="86" spans="1:12" x14ac:dyDescent="0.2">
      <c r="A86" s="7" t="str">
        <f>+'DCP-7 p 1'!A86</f>
        <v>Wisconsin Energy Corp</v>
      </c>
      <c r="B86" s="7"/>
      <c r="C86" s="6">
        <f>+C55</f>
        <v>7.0000000000000007E-2</v>
      </c>
      <c r="D86" s="6">
        <f t="shared" ref="D86:G86" si="36">+D55</f>
        <v>6.2E-2</v>
      </c>
      <c r="E86" s="6">
        <f t="shared" si="36"/>
        <v>7.0000000000000007E-2</v>
      </c>
      <c r="F86" s="6">
        <f t="shared" si="36"/>
        <v>6.8000000000000005E-2</v>
      </c>
      <c r="G86" s="6">
        <f t="shared" si="36"/>
        <v>6.5000000000000002E-2</v>
      </c>
      <c r="H86" s="6">
        <f t="shared" si="18"/>
        <v>6.7000000000000004E-2</v>
      </c>
      <c r="I86" s="6">
        <f t="shared" ref="I86:K86" si="37">+I55</f>
        <v>5.5E-2</v>
      </c>
      <c r="J86" s="6">
        <f t="shared" si="37"/>
        <v>5.5E-2</v>
      </c>
      <c r="K86" s="6">
        <f t="shared" si="37"/>
        <v>4.4999999999999998E-2</v>
      </c>
      <c r="L86" s="6">
        <f t="shared" si="19"/>
        <v>5.1666666666666666E-2</v>
      </c>
    </row>
    <row r="87" spans="1:12" x14ac:dyDescent="0.2">
      <c r="A87" s="7" t="str">
        <f>+'DCP-7 p 1'!A87</f>
        <v>Xcel Energy Inc.</v>
      </c>
      <c r="B87" s="7"/>
      <c r="C87" s="6">
        <f t="shared" ref="C87:G87" si="38">+C56</f>
        <v>3.7999999999999999E-2</v>
      </c>
      <c r="D87" s="6">
        <f t="shared" si="38"/>
        <v>3.6999999999999998E-2</v>
      </c>
      <c r="E87" s="6">
        <f t="shared" si="38"/>
        <v>3.5999999999999997E-2</v>
      </c>
      <c r="F87" s="6">
        <f t="shared" si="38"/>
        <v>4.2999999999999997E-2</v>
      </c>
      <c r="G87" s="6">
        <f t="shared" si="38"/>
        <v>0.04</v>
      </c>
      <c r="H87" s="6">
        <f t="shared" si="18"/>
        <v>3.8799999999999994E-2</v>
      </c>
      <c r="I87" s="6">
        <f t="shared" ref="I87:K87" si="39">+I56</f>
        <v>0.04</v>
      </c>
      <c r="J87" s="6">
        <f t="shared" si="39"/>
        <v>0</v>
      </c>
      <c r="K87" s="6">
        <f t="shared" si="39"/>
        <v>0.04</v>
      </c>
      <c r="L87" s="6">
        <f t="shared" si="19"/>
        <v>2.6666666666666668E-2</v>
      </c>
    </row>
    <row r="88" spans="1:12" ht="15.75" x14ac:dyDescent="0.25">
      <c r="A88" s="7"/>
      <c r="B88" s="7"/>
      <c r="C88" s="6"/>
      <c r="D88" s="6"/>
      <c r="E88" s="6"/>
      <c r="F88" s="6"/>
      <c r="G88" s="6"/>
      <c r="H88" s="24"/>
      <c r="I88" s="6"/>
      <c r="J88" s="6"/>
      <c r="K88" s="6"/>
      <c r="L88" s="24"/>
    </row>
    <row r="89" spans="1:12" ht="15.75" x14ac:dyDescent="0.25">
      <c r="A89" s="123" t="s">
        <v>27</v>
      </c>
      <c r="B89" s="7"/>
      <c r="C89" s="6"/>
      <c r="D89" s="6"/>
      <c r="E89" s="6"/>
      <c r="F89" s="6"/>
      <c r="G89" s="6"/>
      <c r="H89" s="24">
        <f>AVERAGE(H63:H87)</f>
        <v>3.7031999999999989E-2</v>
      </c>
      <c r="I89" s="24"/>
      <c r="J89" s="6"/>
      <c r="K89" s="6"/>
      <c r="L89" s="24">
        <f>AVERAGE(L63:L87)</f>
        <v>3.6666666666666667E-2</v>
      </c>
    </row>
    <row r="90" spans="1:12" ht="15.75" thickBot="1" x14ac:dyDescent="0.25">
      <c r="A90" s="45"/>
      <c r="B90" s="45"/>
      <c r="C90" s="40"/>
      <c r="D90" s="40"/>
      <c r="E90" s="40"/>
      <c r="F90" s="40"/>
      <c r="G90" s="40"/>
      <c r="H90" s="40"/>
      <c r="I90" s="40"/>
      <c r="J90" s="40"/>
      <c r="K90" s="40"/>
      <c r="L90" s="40"/>
    </row>
    <row r="91" spans="1:12" ht="15.75" thickTop="1" x14ac:dyDescent="0.2">
      <c r="A91" s="43"/>
      <c r="B91" s="43"/>
      <c r="C91" s="34"/>
      <c r="D91" s="34"/>
      <c r="E91" s="34"/>
      <c r="F91" s="34"/>
      <c r="G91" s="34"/>
      <c r="H91" s="34"/>
      <c r="I91" s="34"/>
      <c r="J91" s="34"/>
      <c r="K91" s="34"/>
      <c r="L91" s="34"/>
    </row>
    <row r="92" spans="1:12" x14ac:dyDescent="0.2">
      <c r="A92" s="123" t="s">
        <v>215</v>
      </c>
      <c r="C92" s="4"/>
      <c r="D92" s="4"/>
      <c r="E92" s="4"/>
      <c r="F92" s="4"/>
      <c r="G92" s="4"/>
    </row>
    <row r="93" spans="1:12" x14ac:dyDescent="0.2">
      <c r="C93" s="4"/>
      <c r="D93" s="4"/>
      <c r="E93" s="4"/>
      <c r="F93" s="4"/>
      <c r="G93" s="4"/>
    </row>
    <row r="94" spans="1:12" x14ac:dyDescent="0.2">
      <c r="C94" s="4"/>
      <c r="D94" s="4"/>
      <c r="E94" s="4"/>
      <c r="F94" s="4"/>
      <c r="G94" s="4"/>
    </row>
    <row r="95" spans="1:12" x14ac:dyDescent="0.2">
      <c r="C95" s="4"/>
      <c r="D95" s="4"/>
      <c r="E95" s="4"/>
      <c r="F95" s="4"/>
      <c r="G95" s="4"/>
    </row>
    <row r="96" spans="1:12" x14ac:dyDescent="0.2">
      <c r="C96" s="4"/>
      <c r="D96" s="4"/>
      <c r="E96" s="4"/>
      <c r="F96" s="4"/>
      <c r="G96" s="4"/>
    </row>
    <row r="97" spans="3:8" x14ac:dyDescent="0.2">
      <c r="C97" s="4"/>
      <c r="D97" s="4"/>
      <c r="E97" s="4"/>
      <c r="F97" s="4"/>
      <c r="G97" s="4"/>
    </row>
    <row r="98" spans="3:8" x14ac:dyDescent="0.2">
      <c r="C98" s="4"/>
      <c r="D98" s="4"/>
      <c r="E98" s="4"/>
      <c r="F98" s="4"/>
      <c r="G98" s="4"/>
      <c r="H98" s="19"/>
    </row>
    <row r="99" spans="3:8" x14ac:dyDescent="0.2">
      <c r="C99" s="20"/>
      <c r="D99" s="19"/>
      <c r="E99" s="22"/>
      <c r="F99" s="22"/>
      <c r="G99" s="22"/>
      <c r="H99" s="19"/>
    </row>
    <row r="100" spans="3:8" x14ac:dyDescent="0.2">
      <c r="C100" s="20"/>
      <c r="D100" s="21"/>
      <c r="E100" s="22"/>
      <c r="F100" s="22"/>
      <c r="G100" s="22"/>
      <c r="H100" s="22"/>
    </row>
    <row r="101" spans="3:8" x14ac:dyDescent="0.2">
      <c r="C101" s="20"/>
      <c r="D101" s="21"/>
      <c r="E101" s="22"/>
      <c r="F101" s="22"/>
      <c r="G101" s="22"/>
      <c r="H101" s="22"/>
    </row>
    <row r="102" spans="3:8" x14ac:dyDescent="0.2">
      <c r="C102" s="20"/>
      <c r="D102" s="21"/>
      <c r="E102" s="22"/>
      <c r="F102" s="22"/>
      <c r="G102" s="22"/>
      <c r="H102" s="22"/>
    </row>
    <row r="103" spans="3:8" x14ac:dyDescent="0.2">
      <c r="C103" s="20"/>
      <c r="D103" s="21"/>
      <c r="E103" s="22"/>
      <c r="F103" s="22"/>
      <c r="G103" s="22"/>
      <c r="H103" s="22"/>
    </row>
    <row r="104" spans="3:8" x14ac:dyDescent="0.2">
      <c r="C104" s="20"/>
      <c r="D104" s="21"/>
      <c r="E104" s="22"/>
      <c r="F104" s="22"/>
      <c r="G104" s="22"/>
      <c r="H104" s="22"/>
    </row>
  </sheetData>
  <mergeCells count="2">
    <mergeCell ref="A6:L6"/>
    <mergeCell ref="A7:L7"/>
  </mergeCells>
  <phoneticPr fontId="0" type="noConversion"/>
  <printOptions horizontalCentered="1"/>
  <pageMargins left="0.5" right="0.5" top="0.5" bottom="0.55000000000000004" header="0" footer="0"/>
  <pageSetup scale="5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3"/>
  <sheetViews>
    <sheetView showOutlineSymbols="0" zoomScaleNormal="87" workbookViewId="0">
      <selection activeCell="J2" sqref="J2:J3"/>
    </sheetView>
  </sheetViews>
  <sheetFormatPr defaultColWidth="9.77734375" defaultRowHeight="15" x14ac:dyDescent="0.2"/>
  <cols>
    <col min="1" max="1" width="23.77734375" style="14" customWidth="1"/>
    <col min="2" max="2" width="2.77734375" style="14" customWidth="1"/>
    <col min="3" max="6" width="9.77734375" style="14" customWidth="1"/>
    <col min="7" max="7" width="2.77734375" style="14" customWidth="1"/>
    <col min="8" max="16384" width="9.77734375" style="14"/>
  </cols>
  <sheetData>
    <row r="1" spans="1:11" ht="15.75" x14ac:dyDescent="0.25">
      <c r="J1" s="1"/>
    </row>
    <row r="2" spans="1:11" ht="15.75" x14ac:dyDescent="0.25">
      <c r="J2" s="1"/>
    </row>
    <row r="3" spans="1:11" ht="15.75" x14ac:dyDescent="0.25">
      <c r="J3" s="1"/>
    </row>
    <row r="4" spans="1:11" ht="15.75" x14ac:dyDescent="0.25">
      <c r="A4" s="129"/>
      <c r="J4" s="1"/>
      <c r="K4" s="1"/>
    </row>
    <row r="5" spans="1:11" ht="20.25" x14ac:dyDescent="0.3">
      <c r="A5" s="2" t="str">
        <f>'DCP-7, p 2'!A6</f>
        <v>COMPARISON COMPANIES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0.25" x14ac:dyDescent="0.3">
      <c r="A6" s="2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</row>
    <row r="9" spans="1:1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x14ac:dyDescent="0.2">
      <c r="C10" s="3" t="s">
        <v>29</v>
      </c>
      <c r="D10" s="3"/>
      <c r="E10" s="3"/>
      <c r="F10" s="3"/>
      <c r="H10" s="3" t="s">
        <v>132</v>
      </c>
      <c r="I10" s="3"/>
      <c r="J10" s="3"/>
      <c r="K10" s="3"/>
    </row>
    <row r="11" spans="1:11" x14ac:dyDescent="0.2">
      <c r="A11" s="5" t="str">
        <f>'DCP-7, p 2'!A11</f>
        <v>COMPANY</v>
      </c>
      <c r="C11" s="11" t="s">
        <v>30</v>
      </c>
      <c r="D11" s="11" t="s">
        <v>22</v>
      </c>
      <c r="E11" s="11" t="s">
        <v>31</v>
      </c>
      <c r="F11" s="11" t="s">
        <v>27</v>
      </c>
      <c r="H11" s="11" t="s">
        <v>30</v>
      </c>
      <c r="I11" s="11" t="s">
        <v>22</v>
      </c>
      <c r="J11" s="11" t="s">
        <v>31</v>
      </c>
      <c r="K11" s="11" t="s">
        <v>27</v>
      </c>
    </row>
    <row r="13" spans="1:11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5" spans="1:11" ht="15.75" x14ac:dyDescent="0.25">
      <c r="A15" s="25" t="str">
        <f>'DCP-7, p 2'!A15</f>
        <v>Parcell Proxy Group</v>
      </c>
    </row>
    <row r="17" spans="1:11" x14ac:dyDescent="0.2">
      <c r="A17" s="14" t="str">
        <f>+'DCP-7, p 2'!A17</f>
        <v>ALLETE</v>
      </c>
      <c r="C17" s="6">
        <v>-2.5000000000000001E-2</v>
      </c>
      <c r="D17" s="6">
        <v>4.4999999999999998E-2</v>
      </c>
      <c r="E17" s="6">
        <v>5.5E-2</v>
      </c>
      <c r="F17" s="6">
        <f t="shared" ref="F17:F29" si="0">AVERAGE(C17:E17)</f>
        <v>2.4999999999999998E-2</v>
      </c>
      <c r="G17" s="6"/>
      <c r="H17" s="6">
        <v>7.0000000000000007E-2</v>
      </c>
      <c r="I17" s="6">
        <v>3.5000000000000003E-2</v>
      </c>
      <c r="J17" s="6">
        <v>0.04</v>
      </c>
      <c r="K17" s="6">
        <f t="shared" ref="K17:K29" si="1">AVERAGE(H17:J17)</f>
        <v>4.8333333333333339E-2</v>
      </c>
    </row>
    <row r="18" spans="1:11" x14ac:dyDescent="0.2">
      <c r="A18" s="14" t="str">
        <f>+'DCP-7, p 2'!A18</f>
        <v>Avista</v>
      </c>
      <c r="C18" s="6">
        <v>9.5000000000000001E-2</v>
      </c>
      <c r="D18" s="128">
        <v>0.125</v>
      </c>
      <c r="E18" s="6">
        <v>0.04</v>
      </c>
      <c r="F18" s="6">
        <f t="shared" si="0"/>
        <v>8.666666666666667E-2</v>
      </c>
      <c r="G18" s="6"/>
      <c r="H18" s="6">
        <v>3.5000000000000003E-2</v>
      </c>
      <c r="I18" s="6">
        <v>0.05</v>
      </c>
      <c r="J18" s="6">
        <v>0.03</v>
      </c>
      <c r="K18" s="6">
        <f t="shared" si="1"/>
        <v>3.8333333333333337E-2</v>
      </c>
    </row>
    <row r="19" spans="1:11" x14ac:dyDescent="0.2">
      <c r="A19" s="14" t="str">
        <f>+'DCP-7, p 2'!A19</f>
        <v>Black Hills Corp</v>
      </c>
      <c r="C19" s="6">
        <v>-0.04</v>
      </c>
      <c r="D19" s="6">
        <v>2.5000000000000001E-2</v>
      </c>
      <c r="E19" s="6">
        <v>0.04</v>
      </c>
      <c r="F19" s="6">
        <f t="shared" si="0"/>
        <v>8.3333333333333332E-3</v>
      </c>
      <c r="G19" s="6"/>
      <c r="H19" s="6">
        <v>0.09</v>
      </c>
      <c r="I19" s="6">
        <v>0.02</v>
      </c>
      <c r="J19" s="6">
        <v>0.02</v>
      </c>
      <c r="K19" s="6">
        <f t="shared" si="1"/>
        <v>4.3333333333333335E-2</v>
      </c>
    </row>
    <row r="20" spans="1:11" x14ac:dyDescent="0.2">
      <c r="A20" s="14" t="str">
        <f>+'DCP-7, p 2'!A20</f>
        <v>Cleco</v>
      </c>
      <c r="C20" s="6">
        <v>0.1</v>
      </c>
      <c r="D20" s="6">
        <v>0.02</v>
      </c>
      <c r="E20" s="6">
        <v>0.1</v>
      </c>
      <c r="F20" s="6">
        <f t="shared" si="0"/>
        <v>7.3333333333333348E-2</v>
      </c>
      <c r="G20" s="6"/>
      <c r="H20" s="6">
        <v>7.0000000000000007E-2</v>
      </c>
      <c r="I20" s="6">
        <v>0.105</v>
      </c>
      <c r="J20" s="6">
        <v>5.5E-2</v>
      </c>
      <c r="K20" s="6">
        <f t="shared" si="1"/>
        <v>7.6666666666666661E-2</v>
      </c>
    </row>
    <row r="21" spans="1:11" x14ac:dyDescent="0.2">
      <c r="A21" s="14" t="str">
        <f>+'DCP-7, p 2'!A21</f>
        <v>Hawaiian Electric</v>
      </c>
      <c r="C21" s="6">
        <v>-0.03</v>
      </c>
      <c r="D21" s="6">
        <v>0</v>
      </c>
      <c r="E21" s="6">
        <v>1.4999999999999999E-2</v>
      </c>
      <c r="F21" s="6">
        <f t="shared" si="0"/>
        <v>-5.0000000000000001E-3</v>
      </c>
      <c r="G21" s="6"/>
      <c r="H21" s="6">
        <v>0.09</v>
      </c>
      <c r="I21" s="6">
        <v>0.02</v>
      </c>
      <c r="J21" s="6">
        <v>4.4999999999999998E-2</v>
      </c>
      <c r="K21" s="6">
        <f t="shared" si="1"/>
        <v>5.1666666666666666E-2</v>
      </c>
    </row>
    <row r="22" spans="1:11" x14ac:dyDescent="0.2">
      <c r="A22" s="14" t="str">
        <f>+'DCP-7, p 2'!A22</f>
        <v>IDACORP</v>
      </c>
      <c r="C22" s="6">
        <v>8.5000000000000006E-2</v>
      </c>
      <c r="D22" s="6">
        <v>0</v>
      </c>
      <c r="E22" s="6">
        <v>0.05</v>
      </c>
      <c r="F22" s="6">
        <f t="shared" si="0"/>
        <v>4.5000000000000005E-2</v>
      </c>
      <c r="G22" s="6"/>
      <c r="H22" s="6">
        <v>0.02</v>
      </c>
      <c r="I22" s="6">
        <v>0.08</v>
      </c>
      <c r="J22" s="6">
        <v>4.4999999999999998E-2</v>
      </c>
      <c r="K22" s="6">
        <f t="shared" si="1"/>
        <v>4.8333333333333339E-2</v>
      </c>
    </row>
    <row r="23" spans="1:11" x14ac:dyDescent="0.2">
      <c r="A23" s="14" t="str">
        <f>+'DCP-7, p 2'!A23</f>
        <v>NorthWestern Corp</v>
      </c>
      <c r="C23" s="6"/>
      <c r="D23" s="6">
        <v>0.13</v>
      </c>
      <c r="E23" s="6">
        <v>0.02</v>
      </c>
      <c r="F23" s="6">
        <f t="shared" si="0"/>
        <v>7.4999999999999997E-2</v>
      </c>
      <c r="G23" s="6"/>
      <c r="H23" s="6">
        <v>0.05</v>
      </c>
      <c r="I23" s="6">
        <v>4.4999999999999998E-2</v>
      </c>
      <c r="J23" s="6">
        <v>4.4999999999999998E-2</v>
      </c>
      <c r="K23" s="6">
        <f t="shared" si="1"/>
        <v>4.6666666666666669E-2</v>
      </c>
    </row>
    <row r="24" spans="1:11" x14ac:dyDescent="0.2">
      <c r="A24" s="14" t="str">
        <f>+'DCP-7, p 2'!A24</f>
        <v>Otter Tail Corp</v>
      </c>
      <c r="C24" s="6">
        <v>-0.185</v>
      </c>
      <c r="D24" s="6">
        <v>5.0000000000000001E-3</v>
      </c>
      <c r="E24" s="6">
        <v>-0.01</v>
      </c>
      <c r="F24" s="6">
        <f t="shared" si="0"/>
        <v>-6.3333333333333339E-2</v>
      </c>
      <c r="G24" s="6"/>
      <c r="H24" s="6">
        <v>0.2</v>
      </c>
      <c r="I24" s="6">
        <v>1.4999999999999999E-2</v>
      </c>
      <c r="J24" s="6">
        <v>0.02</v>
      </c>
      <c r="K24" s="6">
        <f t="shared" si="1"/>
        <v>7.8333333333333338E-2</v>
      </c>
    </row>
    <row r="25" spans="1:11" x14ac:dyDescent="0.2">
      <c r="A25" s="14" t="str">
        <f>+'DCP-7, p 2'!A25</f>
        <v>Pepco Holdings</v>
      </c>
      <c r="C25" s="6">
        <v>-4.4999999999999998E-2</v>
      </c>
      <c r="D25" s="6">
        <v>1.4999999999999999E-2</v>
      </c>
      <c r="E25" s="6">
        <v>5.0000000000000001E-3</v>
      </c>
      <c r="F25" s="6">
        <f t="shared" si="0"/>
        <v>-8.3333333333333332E-3</v>
      </c>
      <c r="G25" s="6"/>
      <c r="H25" s="6">
        <v>0.06</v>
      </c>
      <c r="I25" s="6">
        <v>0.01</v>
      </c>
      <c r="J25" s="6">
        <v>1.4999999999999999E-2</v>
      </c>
      <c r="K25" s="6">
        <f t="shared" si="1"/>
        <v>2.8333333333333332E-2</v>
      </c>
    </row>
    <row r="26" spans="1:11" x14ac:dyDescent="0.2">
      <c r="A26" s="14" t="str">
        <f>+'DCP-7, p 2'!A26</f>
        <v>Portland General Corp</v>
      </c>
      <c r="C26" s="6">
        <v>8.5000000000000006E-2</v>
      </c>
      <c r="D26" s="6"/>
      <c r="E26" s="6">
        <v>0.02</v>
      </c>
      <c r="F26" s="6">
        <f t="shared" si="0"/>
        <v>5.2500000000000005E-2</v>
      </c>
      <c r="G26" s="6"/>
      <c r="H26" s="6">
        <v>5.5E-2</v>
      </c>
      <c r="I26" s="6">
        <v>3.5000000000000003E-2</v>
      </c>
      <c r="J26" s="6">
        <v>3.5000000000000003E-2</v>
      </c>
      <c r="K26" s="6">
        <f t="shared" si="1"/>
        <v>4.1666666666666664E-2</v>
      </c>
    </row>
    <row r="27" spans="1:11" x14ac:dyDescent="0.2">
      <c r="A27" s="14" t="str">
        <f>+'DCP-7, p 2'!A27</f>
        <v>TECO Energy</v>
      </c>
      <c r="C27" s="6">
        <v>3.5000000000000003E-2</v>
      </c>
      <c r="D27" s="6">
        <v>1.4999999999999999E-2</v>
      </c>
      <c r="E27" s="6">
        <v>6.5000000000000002E-2</v>
      </c>
      <c r="F27" s="6">
        <f t="shared" si="0"/>
        <v>3.8333333333333337E-2</v>
      </c>
      <c r="G27" s="6"/>
      <c r="H27" s="6">
        <v>3.5000000000000003E-2</v>
      </c>
      <c r="I27" s="6">
        <v>0.02</v>
      </c>
      <c r="J27" s="6">
        <v>2.5000000000000001E-2</v>
      </c>
      <c r="K27" s="6">
        <f t="shared" si="1"/>
        <v>2.6666666666666672E-2</v>
      </c>
    </row>
    <row r="28" spans="1:11" x14ac:dyDescent="0.2">
      <c r="A28" s="14" t="str">
        <f>+'DCP-7, p 2'!A28</f>
        <v>UIL Holdings</v>
      </c>
      <c r="C28" s="6">
        <v>4.4999999999999998E-2</v>
      </c>
      <c r="D28" s="6">
        <v>0</v>
      </c>
      <c r="E28" s="6">
        <v>-5.0000000000000001E-3</v>
      </c>
      <c r="F28" s="6">
        <f t="shared" si="0"/>
        <v>1.3333333333333334E-2</v>
      </c>
      <c r="G28" s="6"/>
      <c r="H28" s="6">
        <v>0.04</v>
      </c>
      <c r="I28" s="6">
        <v>0</v>
      </c>
      <c r="J28" s="6">
        <v>4.4999999999999998E-2</v>
      </c>
      <c r="K28" s="6">
        <f t="shared" si="1"/>
        <v>2.8333333333333332E-2</v>
      </c>
    </row>
    <row r="29" spans="1:11" x14ac:dyDescent="0.2">
      <c r="A29" s="14" t="str">
        <f>+'DCP-7, p 2'!A29</f>
        <v>Westar Energy</v>
      </c>
      <c r="C29" s="6">
        <v>1.4999999999999999E-2</v>
      </c>
      <c r="D29" s="6">
        <v>0.05</v>
      </c>
      <c r="E29" s="6">
        <v>4.4999999999999998E-2</v>
      </c>
      <c r="F29" s="6">
        <f t="shared" si="0"/>
        <v>3.6666666666666667E-2</v>
      </c>
      <c r="G29" s="6"/>
      <c r="H29" s="6">
        <v>0.05</v>
      </c>
      <c r="I29" s="6">
        <v>0.03</v>
      </c>
      <c r="J29" s="6">
        <v>0.04</v>
      </c>
      <c r="K29" s="6">
        <f t="shared" si="1"/>
        <v>0.04</v>
      </c>
    </row>
    <row r="30" spans="1:11" x14ac:dyDescent="0.2">
      <c r="C30" s="6"/>
      <c r="D30" s="6"/>
      <c r="E30" s="6"/>
      <c r="F30" s="6"/>
      <c r="G30" s="6"/>
      <c r="H30" s="6"/>
      <c r="I30" s="6"/>
      <c r="J30" s="6"/>
      <c r="K30" s="6"/>
    </row>
    <row r="31" spans="1:11" ht="15.75" x14ac:dyDescent="0.25">
      <c r="A31" s="4" t="s">
        <v>27</v>
      </c>
      <c r="C31" s="6"/>
      <c r="D31" s="6"/>
      <c r="E31" s="6"/>
      <c r="F31" s="16">
        <f>AVERAGE(F17:F30)</f>
        <v>2.9038461538461537E-2</v>
      </c>
      <c r="G31" s="6"/>
      <c r="H31" s="6"/>
      <c r="I31" s="6"/>
      <c r="J31" s="6"/>
      <c r="K31" s="16">
        <f>AVERAGE(K17:K29)</f>
        <v>4.5897435897435897E-2</v>
      </c>
    </row>
    <row r="32" spans="1:11" x14ac:dyDescent="0.2">
      <c r="A32" s="36"/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29.25" customHeight="1" x14ac:dyDescent="0.25">
      <c r="A33" s="25" t="str">
        <f>+'DCP-7, p 2'!A33</f>
        <v>Gorman Proxy Group</v>
      </c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4" t="str">
        <f>+'DCP-7, p 2'!A35</f>
        <v>ALLETE</v>
      </c>
      <c r="C35" s="128">
        <f>+C17</f>
        <v>-2.5000000000000001E-2</v>
      </c>
      <c r="D35" s="128">
        <v>4.4999999999999998E-2</v>
      </c>
      <c r="E35" s="128">
        <v>5.5E-2</v>
      </c>
      <c r="F35" s="6">
        <f t="shared" ref="F35:F56" si="2">AVERAGE(C35:E35)</f>
        <v>2.4999999999999998E-2</v>
      </c>
      <c r="G35" s="6"/>
      <c r="H35" s="128">
        <f>+H17</f>
        <v>7.0000000000000007E-2</v>
      </c>
      <c r="I35" s="128">
        <v>4.4999999999999998E-2</v>
      </c>
      <c r="J35" s="128">
        <v>5.5E-2</v>
      </c>
      <c r="K35" s="6">
        <f t="shared" ref="K35:K56" si="3">AVERAGE(H35:J35)</f>
        <v>5.6666666666666671E-2</v>
      </c>
    </row>
    <row r="36" spans="1:11" x14ac:dyDescent="0.2">
      <c r="A36" s="14" t="str">
        <f>+'DCP-7, p 2'!A36</f>
        <v>Alliant Energy Corp</v>
      </c>
      <c r="C36" s="128">
        <v>0.04</v>
      </c>
      <c r="D36" s="128">
        <v>0.08</v>
      </c>
      <c r="E36" s="128">
        <v>3.5000000000000003E-2</v>
      </c>
      <c r="F36" s="6">
        <f t="shared" si="2"/>
        <v>5.1666666666666666E-2</v>
      </c>
      <c r="G36" s="6"/>
      <c r="H36" s="6">
        <v>4.4999999999999998E-2</v>
      </c>
      <c r="I36" s="6">
        <v>4.4999999999999998E-2</v>
      </c>
      <c r="J36" s="6">
        <v>0.04</v>
      </c>
      <c r="K36" s="6">
        <f t="shared" si="3"/>
        <v>4.3333333333333335E-2</v>
      </c>
    </row>
    <row r="37" spans="1:11" x14ac:dyDescent="0.2">
      <c r="A37" s="14" t="str">
        <f>+'DCP-7, p 2'!A37</f>
        <v>American Electric Power Co.</v>
      </c>
      <c r="C37" s="128">
        <v>0.01</v>
      </c>
      <c r="D37" s="128">
        <v>0.04</v>
      </c>
      <c r="E37" s="128">
        <v>4.4999999999999998E-2</v>
      </c>
      <c r="F37" s="6">
        <f t="shared" si="2"/>
        <v>3.1666666666666669E-2</v>
      </c>
      <c r="G37" s="6"/>
      <c r="H37" s="6">
        <v>4.4999999999999998E-2</v>
      </c>
      <c r="I37" s="6">
        <v>0.04</v>
      </c>
      <c r="J37" s="6">
        <v>0.04</v>
      </c>
      <c r="K37" s="6">
        <f t="shared" si="3"/>
        <v>4.1666666666666664E-2</v>
      </c>
    </row>
    <row r="38" spans="1:11" x14ac:dyDescent="0.2">
      <c r="A38" s="14" t="str">
        <f>+'DCP-7, p 2'!A38</f>
        <v>Avista Corp</v>
      </c>
      <c r="C38" s="128">
        <f>+C18</f>
        <v>9.5000000000000001E-2</v>
      </c>
      <c r="D38" s="128">
        <f t="shared" ref="D38:E38" si="4">+D18</f>
        <v>0.125</v>
      </c>
      <c r="E38" s="128">
        <f t="shared" si="4"/>
        <v>0.04</v>
      </c>
      <c r="F38" s="6">
        <f t="shared" si="2"/>
        <v>8.666666666666667E-2</v>
      </c>
      <c r="G38" s="6"/>
      <c r="H38" s="128">
        <f>+H18</f>
        <v>3.5000000000000003E-2</v>
      </c>
      <c r="I38" s="128">
        <f t="shared" ref="I38:J38" si="5">+I18</f>
        <v>0.05</v>
      </c>
      <c r="J38" s="128">
        <f t="shared" si="5"/>
        <v>0.03</v>
      </c>
      <c r="K38" s="6">
        <f t="shared" si="3"/>
        <v>3.8333333333333337E-2</v>
      </c>
    </row>
    <row r="39" spans="1:11" x14ac:dyDescent="0.2">
      <c r="A39" s="14" t="str">
        <f>+'DCP-7, p 2'!A39</f>
        <v>Cleco Corp</v>
      </c>
      <c r="C39" s="128">
        <f>+C20</f>
        <v>0.1</v>
      </c>
      <c r="D39" s="128">
        <f t="shared" ref="D39:E39" si="6">+D20</f>
        <v>0.02</v>
      </c>
      <c r="E39" s="128">
        <f t="shared" si="6"/>
        <v>0.1</v>
      </c>
      <c r="F39" s="6">
        <f t="shared" si="2"/>
        <v>7.3333333333333348E-2</v>
      </c>
      <c r="G39" s="6"/>
      <c r="H39" s="128">
        <f>+H20</f>
        <v>7.0000000000000007E-2</v>
      </c>
      <c r="I39" s="128">
        <f t="shared" ref="I39:J39" si="7">+I20</f>
        <v>0.105</v>
      </c>
      <c r="J39" s="128">
        <f t="shared" si="7"/>
        <v>5.5E-2</v>
      </c>
      <c r="K39" s="6">
        <f t="shared" si="3"/>
        <v>7.6666666666666661E-2</v>
      </c>
    </row>
    <row r="40" spans="1:11" x14ac:dyDescent="0.2">
      <c r="A40" s="14" t="str">
        <f>+'DCP-7, p 2'!A40</f>
        <v>CMS Energy</v>
      </c>
      <c r="C40" s="128">
        <v>8.5000000000000006E-2</v>
      </c>
      <c r="D40" s="128"/>
      <c r="E40" s="128">
        <v>0.02</v>
      </c>
      <c r="F40" s="6">
        <f t="shared" si="2"/>
        <v>5.2500000000000005E-2</v>
      </c>
      <c r="G40" s="6"/>
      <c r="H40" s="6">
        <v>7.0000000000000007E-2</v>
      </c>
      <c r="I40" s="6">
        <v>0.1</v>
      </c>
      <c r="J40" s="6">
        <v>0.05</v>
      </c>
      <c r="K40" s="6">
        <f t="shared" si="3"/>
        <v>7.3333333333333348E-2</v>
      </c>
    </row>
    <row r="41" spans="1:11" x14ac:dyDescent="0.2">
      <c r="A41" s="14" t="str">
        <f>+'DCP-7, p 2'!A41</f>
        <v>Consolidated Edison</v>
      </c>
      <c r="C41" s="128">
        <v>4.4999999999999998E-2</v>
      </c>
      <c r="D41" s="128">
        <v>0.01</v>
      </c>
      <c r="E41" s="128">
        <v>4.4999999999999998E-2</v>
      </c>
      <c r="F41" s="6">
        <f t="shared" si="2"/>
        <v>3.3333333333333333E-2</v>
      </c>
      <c r="G41" s="6"/>
      <c r="H41" s="6">
        <v>3.5000000000000003E-2</v>
      </c>
      <c r="I41" s="6">
        <v>1.4999999999999999E-2</v>
      </c>
      <c r="J41" s="6">
        <v>3.5000000000000003E-2</v>
      </c>
      <c r="K41" s="6">
        <f t="shared" si="3"/>
        <v>2.8333333333333335E-2</v>
      </c>
    </row>
    <row r="42" spans="1:11" x14ac:dyDescent="0.2">
      <c r="A42" s="14" t="str">
        <f>+'DCP-7, p 2'!A42</f>
        <v>DTE Energy</v>
      </c>
      <c r="C42" s="128">
        <v>0.06</v>
      </c>
      <c r="D42" s="128">
        <v>0.02</v>
      </c>
      <c r="E42" s="128">
        <v>0.04</v>
      </c>
      <c r="F42" s="6">
        <f t="shared" si="2"/>
        <v>0.04</v>
      </c>
      <c r="G42" s="6"/>
      <c r="H42" s="6">
        <v>0.04</v>
      </c>
      <c r="I42" s="6">
        <v>4.4999999999999998E-2</v>
      </c>
      <c r="J42" s="6">
        <v>0.04</v>
      </c>
      <c r="K42" s="6">
        <f t="shared" si="3"/>
        <v>4.1666666666666664E-2</v>
      </c>
    </row>
    <row r="43" spans="1:11" x14ac:dyDescent="0.2">
      <c r="A43" s="14" t="str">
        <f>+'DCP-7, p 2'!A43</f>
        <v>Edison International</v>
      </c>
      <c r="C43" s="128">
        <v>0.06</v>
      </c>
      <c r="D43" s="128">
        <v>5.5E-2</v>
      </c>
      <c r="E43" s="128">
        <v>8.5000000000000006E-2</v>
      </c>
      <c r="F43" s="6">
        <f t="shared" si="2"/>
        <v>6.6666666666666666E-2</v>
      </c>
      <c r="G43" s="6"/>
      <c r="H43" s="6">
        <v>2.5000000000000001E-2</v>
      </c>
      <c r="I43" s="6">
        <v>4.4999999999999998E-2</v>
      </c>
      <c r="J43" s="6">
        <v>0.02</v>
      </c>
      <c r="K43" s="6">
        <f t="shared" si="3"/>
        <v>3.0000000000000002E-2</v>
      </c>
    </row>
    <row r="44" spans="1:11" x14ac:dyDescent="0.2">
      <c r="A44" s="14" t="str">
        <f>+'DCP-7, p 2'!A44</f>
        <v>Great Plains Energy, Inc.</v>
      </c>
      <c r="C44" s="6">
        <v>-0.06</v>
      </c>
      <c r="D44" s="6">
        <v>-0.125</v>
      </c>
      <c r="E44" s="6">
        <v>0.05</v>
      </c>
      <c r="F44" s="6">
        <f t="shared" si="2"/>
        <v>-4.5000000000000005E-2</v>
      </c>
      <c r="G44" s="6"/>
      <c r="H44" s="6">
        <v>6.5000000000000002E-2</v>
      </c>
      <c r="I44" s="6">
        <v>0.06</v>
      </c>
      <c r="J44" s="6">
        <v>2.5000000000000001E-2</v>
      </c>
      <c r="K44" s="6">
        <f t="shared" si="3"/>
        <v>4.9999999999999996E-2</v>
      </c>
    </row>
    <row r="45" spans="1:11" x14ac:dyDescent="0.2">
      <c r="A45" s="14" t="str">
        <f>+'DCP-7, p 2'!A45</f>
        <v>IDACORP, Inc.</v>
      </c>
      <c r="C45" s="6">
        <f>+C22</f>
        <v>8.5000000000000006E-2</v>
      </c>
      <c r="D45" s="6">
        <f t="shared" ref="D45:E45" si="8">+D22</f>
        <v>0</v>
      </c>
      <c r="E45" s="6">
        <f t="shared" si="8"/>
        <v>0.05</v>
      </c>
      <c r="F45" s="6">
        <f t="shared" si="2"/>
        <v>4.5000000000000005E-2</v>
      </c>
      <c r="G45" s="6"/>
      <c r="H45" s="6">
        <f>+H22</f>
        <v>0.02</v>
      </c>
      <c r="I45" s="6">
        <f t="shared" ref="I45:J45" si="9">+I22</f>
        <v>0.08</v>
      </c>
      <c r="J45" s="6">
        <f t="shared" si="9"/>
        <v>4.4999999999999998E-2</v>
      </c>
      <c r="K45" s="6">
        <f t="shared" si="3"/>
        <v>4.8333333333333339E-2</v>
      </c>
    </row>
    <row r="46" spans="1:11" x14ac:dyDescent="0.2">
      <c r="A46" s="14" t="str">
        <f>+'DCP-7, p 2'!A46</f>
        <v>Integrys Energy Group</v>
      </c>
      <c r="C46" s="6">
        <v>-5.0000000000000001E-3</v>
      </c>
      <c r="D46" s="6">
        <v>0.03</v>
      </c>
      <c r="E46" s="6">
        <v>5.0000000000000001E-3</v>
      </c>
      <c r="F46" s="6">
        <f t="shared" si="2"/>
        <v>0.01</v>
      </c>
      <c r="G46" s="6"/>
      <c r="H46" s="6">
        <v>3.5000000000000003E-2</v>
      </c>
      <c r="I46" s="6">
        <v>5.0000000000000001E-3</v>
      </c>
      <c r="J46" s="6">
        <v>0.03</v>
      </c>
      <c r="K46" s="6">
        <f t="shared" si="3"/>
        <v>2.3333333333333334E-2</v>
      </c>
    </row>
    <row r="47" spans="1:11" x14ac:dyDescent="0.2">
      <c r="A47" s="14" t="str">
        <f>+'DCP-7, p 2'!A47</f>
        <v>Northeast Utilities</v>
      </c>
      <c r="C47" s="6">
        <v>0.18</v>
      </c>
      <c r="D47" s="6">
        <v>8.5000000000000006E-2</v>
      </c>
      <c r="E47" s="6">
        <v>3.5000000000000003E-2</v>
      </c>
      <c r="F47" s="6">
        <f t="shared" si="2"/>
        <v>0.10000000000000002</v>
      </c>
      <c r="G47" s="6"/>
      <c r="H47" s="6">
        <v>6.5000000000000002E-2</v>
      </c>
      <c r="I47" s="62">
        <v>8.5000000000000006E-2</v>
      </c>
      <c r="J47" s="6">
        <v>7.4999999999999997E-2</v>
      </c>
      <c r="K47" s="6">
        <f t="shared" si="3"/>
        <v>7.5000000000000011E-2</v>
      </c>
    </row>
    <row r="48" spans="1:11" x14ac:dyDescent="0.2">
      <c r="A48" s="14" t="str">
        <f>+'DCP-7, p 2'!A48</f>
        <v>NorthWestern Corp</v>
      </c>
      <c r="C48" s="6"/>
      <c r="D48" s="6">
        <f t="shared" ref="D48:E48" si="10">+D23</f>
        <v>0.13</v>
      </c>
      <c r="E48" s="6">
        <f t="shared" si="10"/>
        <v>0.02</v>
      </c>
      <c r="F48" s="6">
        <f t="shared" si="2"/>
        <v>7.4999999999999997E-2</v>
      </c>
      <c r="G48" s="6"/>
      <c r="H48" s="6">
        <f>+H23</f>
        <v>0.05</v>
      </c>
      <c r="I48" s="6">
        <f t="shared" ref="I48:J48" si="11">+I23</f>
        <v>4.4999999999999998E-2</v>
      </c>
      <c r="J48" s="6">
        <f t="shared" si="11"/>
        <v>4.4999999999999998E-2</v>
      </c>
      <c r="K48" s="6">
        <f t="shared" si="3"/>
        <v>4.6666666666666669E-2</v>
      </c>
    </row>
    <row r="49" spans="1:11" x14ac:dyDescent="0.2">
      <c r="A49" s="14" t="str">
        <f>+'DCP-7, p 2'!A49</f>
        <v>PG&amp;E Corp</v>
      </c>
      <c r="C49" s="128">
        <v>3.5000000000000003E-2</v>
      </c>
      <c r="D49" s="128">
        <v>0.16</v>
      </c>
      <c r="E49" s="128">
        <v>6.5000000000000002E-2</v>
      </c>
      <c r="F49" s="6">
        <f t="shared" si="2"/>
        <v>8.666666666666667E-2</v>
      </c>
      <c r="G49" s="6"/>
      <c r="H49" s="128">
        <v>3.5000000000000003E-2</v>
      </c>
      <c r="I49" s="128">
        <v>0.02</v>
      </c>
      <c r="J49" s="128">
        <v>0.04</v>
      </c>
      <c r="K49" s="6">
        <f t="shared" si="3"/>
        <v>3.1666666666666669E-2</v>
      </c>
    </row>
    <row r="50" spans="1:11" x14ac:dyDescent="0.2">
      <c r="A50" s="14" t="str">
        <f>+'DCP-7, p 2'!A50</f>
        <v>Pinnacle West Capital Corp</v>
      </c>
      <c r="C50" s="6">
        <v>0.01</v>
      </c>
      <c r="D50" s="6">
        <v>1.4999999999999999E-2</v>
      </c>
      <c r="E50" s="6"/>
      <c r="F50" s="6">
        <f t="shared" si="2"/>
        <v>1.2500000000000001E-2</v>
      </c>
      <c r="G50" s="6"/>
      <c r="H50" s="6">
        <v>6.5000000000000002E-2</v>
      </c>
      <c r="I50" s="6">
        <v>0.03</v>
      </c>
      <c r="J50" s="6">
        <v>3.5000000000000003E-2</v>
      </c>
      <c r="K50" s="6">
        <f t="shared" si="3"/>
        <v>4.3333333333333335E-2</v>
      </c>
    </row>
    <row r="51" spans="1:11" x14ac:dyDescent="0.2">
      <c r="A51" s="14" t="str">
        <f>+'DCP-7, p 2'!A51</f>
        <v>Portland General Electric</v>
      </c>
      <c r="C51" s="128">
        <f>+C26</f>
        <v>8.5000000000000006E-2</v>
      </c>
      <c r="D51" s="128"/>
      <c r="E51" s="128">
        <f t="shared" ref="E51" si="12">+E26</f>
        <v>0.02</v>
      </c>
      <c r="F51" s="6">
        <f t="shared" si="2"/>
        <v>5.2500000000000005E-2</v>
      </c>
      <c r="G51" s="6"/>
      <c r="H51" s="128">
        <f>+H26</f>
        <v>5.5E-2</v>
      </c>
      <c r="I51" s="128">
        <f t="shared" ref="I51:J51" si="13">+I26</f>
        <v>3.5000000000000003E-2</v>
      </c>
      <c r="J51" s="128">
        <f t="shared" si="13"/>
        <v>3.5000000000000003E-2</v>
      </c>
      <c r="K51" s="6">
        <f t="shared" si="3"/>
        <v>4.1666666666666664E-2</v>
      </c>
    </row>
    <row r="52" spans="1:11" x14ac:dyDescent="0.2">
      <c r="A52" s="14" t="str">
        <f>+'DCP-7, p 2'!A52</f>
        <v>TECO Energy</v>
      </c>
      <c r="B52" s="28"/>
      <c r="C52" s="128">
        <f t="shared" ref="C52:E52" si="14">+C27</f>
        <v>3.5000000000000003E-2</v>
      </c>
      <c r="D52" s="128">
        <f t="shared" si="14"/>
        <v>1.4999999999999999E-2</v>
      </c>
      <c r="E52" s="128">
        <f t="shared" si="14"/>
        <v>6.5000000000000002E-2</v>
      </c>
      <c r="F52" s="6">
        <f t="shared" si="2"/>
        <v>3.8333333333333337E-2</v>
      </c>
      <c r="G52" s="34"/>
      <c r="H52" s="128">
        <f t="shared" ref="H52:J53" si="15">+H27</f>
        <v>3.5000000000000003E-2</v>
      </c>
      <c r="I52" s="128">
        <f t="shared" si="15"/>
        <v>0.02</v>
      </c>
      <c r="J52" s="128">
        <f t="shared" si="15"/>
        <v>2.5000000000000001E-2</v>
      </c>
      <c r="K52" s="6">
        <f t="shared" si="3"/>
        <v>2.6666666666666672E-2</v>
      </c>
    </row>
    <row r="53" spans="1:11" x14ac:dyDescent="0.2">
      <c r="A53" s="14" t="str">
        <f>+'DCP-7, p 2'!A53</f>
        <v>UIL Holdings</v>
      </c>
      <c r="B53" s="28"/>
      <c r="C53" s="130">
        <f>+C28</f>
        <v>4.4999999999999998E-2</v>
      </c>
      <c r="D53" s="130">
        <f t="shared" ref="D53:E53" si="16">+D28</f>
        <v>0</v>
      </c>
      <c r="E53" s="130">
        <f t="shared" si="16"/>
        <v>-5.0000000000000001E-3</v>
      </c>
      <c r="F53" s="6">
        <f t="shared" si="2"/>
        <v>1.3333333333333334E-2</v>
      </c>
      <c r="G53" s="34"/>
      <c r="H53" s="130">
        <f>+H28</f>
        <v>0.04</v>
      </c>
      <c r="I53" s="130">
        <f t="shared" si="15"/>
        <v>0</v>
      </c>
      <c r="J53" s="130">
        <f t="shared" si="15"/>
        <v>4.4999999999999998E-2</v>
      </c>
      <c r="K53" s="6">
        <f t="shared" si="3"/>
        <v>2.8333333333333332E-2</v>
      </c>
    </row>
    <row r="54" spans="1:11" x14ac:dyDescent="0.2">
      <c r="A54" s="14" t="str">
        <f>+'DCP-7, p 2'!A54</f>
        <v>Westar Energy</v>
      </c>
      <c r="B54" s="28"/>
      <c r="C54" s="130">
        <f>+C29</f>
        <v>1.4999999999999999E-2</v>
      </c>
      <c r="D54" s="130">
        <f t="shared" ref="D54:E54" si="17">+D29</f>
        <v>0.05</v>
      </c>
      <c r="E54" s="130">
        <f t="shared" si="17"/>
        <v>4.4999999999999998E-2</v>
      </c>
      <c r="F54" s="6">
        <f t="shared" si="2"/>
        <v>3.6666666666666667E-2</v>
      </c>
      <c r="G54" s="34"/>
      <c r="H54" s="130">
        <f>+H29</f>
        <v>0.05</v>
      </c>
      <c r="I54" s="130">
        <f t="shared" ref="I54:J54" si="18">+I29</f>
        <v>0.03</v>
      </c>
      <c r="J54" s="130">
        <f t="shared" si="18"/>
        <v>0.04</v>
      </c>
      <c r="K54" s="6">
        <f t="shared" si="3"/>
        <v>0.04</v>
      </c>
    </row>
    <row r="55" spans="1:11" x14ac:dyDescent="0.2">
      <c r="A55" s="14" t="str">
        <f>+'DCP-7, p 2'!A55</f>
        <v>Wisconsin Energy Corp</v>
      </c>
      <c r="B55" s="28"/>
      <c r="C55" s="130">
        <v>0.1</v>
      </c>
      <c r="D55" s="130">
        <v>0.17</v>
      </c>
      <c r="E55" s="34">
        <v>7.0000000000000007E-2</v>
      </c>
      <c r="F55" s="6">
        <f t="shared" si="2"/>
        <v>0.11333333333333334</v>
      </c>
      <c r="G55" s="34"/>
      <c r="H55" s="34">
        <v>6.5000000000000002E-2</v>
      </c>
      <c r="I55" s="34">
        <v>0.13</v>
      </c>
      <c r="J55" s="34">
        <v>3.5000000000000003E-2</v>
      </c>
      <c r="K55" s="6">
        <f t="shared" si="3"/>
        <v>7.6666666666666675E-2</v>
      </c>
    </row>
    <row r="56" spans="1:11" x14ac:dyDescent="0.2">
      <c r="A56" s="14" t="str">
        <f>+'DCP-7, p 2'!A56</f>
        <v>Xcel Energy Inc.</v>
      </c>
      <c r="B56" s="28"/>
      <c r="C56" s="130">
        <v>4.4999999999999998E-2</v>
      </c>
      <c r="D56" s="130">
        <v>3.5000000000000003E-2</v>
      </c>
      <c r="E56" s="34">
        <v>4.4999999999999998E-2</v>
      </c>
      <c r="F56" s="6">
        <f t="shared" si="2"/>
        <v>4.1666666666666664E-2</v>
      </c>
      <c r="G56" s="34"/>
      <c r="H56" s="34">
        <v>0.06</v>
      </c>
      <c r="I56" s="34">
        <v>0.05</v>
      </c>
      <c r="J56" s="34">
        <v>4.4999999999999998E-2</v>
      </c>
      <c r="K56" s="6">
        <f t="shared" si="3"/>
        <v>5.1666666666666666E-2</v>
      </c>
    </row>
    <row r="57" spans="1:11" x14ac:dyDescent="0.2">
      <c r="C57" s="6"/>
      <c r="D57" s="6"/>
      <c r="E57" s="6"/>
      <c r="F57" s="6"/>
      <c r="G57" s="6"/>
      <c r="H57" s="6"/>
      <c r="I57" s="6"/>
      <c r="J57" s="6"/>
      <c r="K57" s="6"/>
    </row>
    <row r="58" spans="1:11" ht="15.75" x14ac:dyDescent="0.25">
      <c r="A58" s="14" t="s">
        <v>27</v>
      </c>
      <c r="C58" s="6"/>
      <c r="D58" s="6"/>
      <c r="E58" s="6"/>
      <c r="F58" s="24">
        <f>AVERAGE(F35:F56)</f>
        <v>4.731060606060606E-2</v>
      </c>
      <c r="G58" s="6"/>
      <c r="H58" s="6"/>
      <c r="I58" s="6"/>
      <c r="J58" s="6"/>
      <c r="K58" s="24">
        <f>AVERAGE(K35:K56)</f>
        <v>4.6060606060606066E-2</v>
      </c>
    </row>
    <row r="59" spans="1:11" ht="15.75" x14ac:dyDescent="0.25">
      <c r="A59" s="36"/>
      <c r="B59" s="36"/>
      <c r="C59" s="37"/>
      <c r="D59" s="37"/>
      <c r="E59" s="37"/>
      <c r="F59" s="41"/>
      <c r="G59" s="37"/>
      <c r="H59" s="37"/>
      <c r="I59" s="37"/>
      <c r="J59" s="37"/>
      <c r="K59" s="41"/>
    </row>
    <row r="60" spans="1:11" ht="15.75" x14ac:dyDescent="0.25">
      <c r="A60" s="28"/>
      <c r="B60" s="28"/>
      <c r="C60" s="34"/>
      <c r="D60" s="34"/>
      <c r="E60" s="34"/>
      <c r="F60" s="56"/>
      <c r="G60" s="34"/>
      <c r="H60" s="34"/>
      <c r="I60" s="34"/>
      <c r="J60" s="34"/>
      <c r="K60" s="56"/>
    </row>
    <row r="61" spans="1:11" ht="15.75" x14ac:dyDescent="0.25">
      <c r="A61" s="160" t="str">
        <f>+'DCP-7, p 2'!A61</f>
        <v>Morin Proxy Group</v>
      </c>
      <c r="B61" s="28"/>
      <c r="C61" s="34"/>
      <c r="D61" s="34"/>
      <c r="E61" s="34"/>
      <c r="F61" s="56"/>
      <c r="G61" s="34"/>
      <c r="H61" s="34"/>
      <c r="I61" s="34"/>
      <c r="J61" s="34"/>
      <c r="K61" s="56"/>
    </row>
    <row r="62" spans="1:11" ht="15.75" x14ac:dyDescent="0.25">
      <c r="A62" s="28"/>
      <c r="B62" s="28"/>
      <c r="C62" s="34"/>
      <c r="D62" s="34"/>
      <c r="E62" s="34"/>
      <c r="F62" s="56"/>
      <c r="G62" s="34"/>
      <c r="H62" s="34"/>
      <c r="I62" s="34"/>
      <c r="J62" s="34"/>
      <c r="K62" s="56"/>
    </row>
    <row r="63" spans="1:11" x14ac:dyDescent="0.2">
      <c r="A63" s="28" t="str">
        <f>+'DCP-7, p 2'!A63</f>
        <v>Alliant Energy Corp</v>
      </c>
      <c r="B63" s="28"/>
      <c r="C63" s="34">
        <f>+C36</f>
        <v>0.04</v>
      </c>
      <c r="D63" s="34">
        <f t="shared" ref="D63:E63" si="19">+D36</f>
        <v>0.08</v>
      </c>
      <c r="E63" s="34">
        <f t="shared" si="19"/>
        <v>3.5000000000000003E-2</v>
      </c>
      <c r="F63" s="6">
        <f t="shared" ref="F63:F87" si="20">AVERAGE(C63:E63)</f>
        <v>5.1666666666666666E-2</v>
      </c>
      <c r="G63" s="34"/>
      <c r="H63" s="34">
        <f>+H36</f>
        <v>4.4999999999999998E-2</v>
      </c>
      <c r="I63" s="34">
        <f t="shared" ref="I63:J63" si="21">+I36</f>
        <v>4.4999999999999998E-2</v>
      </c>
      <c r="J63" s="34">
        <f t="shared" si="21"/>
        <v>0.04</v>
      </c>
      <c r="K63" s="6">
        <f t="shared" ref="K63:K87" si="22">AVERAGE(H63:J63)</f>
        <v>4.3333333333333335E-2</v>
      </c>
    </row>
    <row r="64" spans="1:11" x14ac:dyDescent="0.2">
      <c r="A64" s="28" t="str">
        <f>+'DCP-7, p 2'!A64</f>
        <v>Avista Corp</v>
      </c>
      <c r="B64" s="28"/>
      <c r="C64" s="34">
        <f>+C38</f>
        <v>9.5000000000000001E-2</v>
      </c>
      <c r="D64" s="34">
        <f t="shared" ref="D64:E64" si="23">+D38</f>
        <v>0.125</v>
      </c>
      <c r="E64" s="34">
        <f t="shared" si="23"/>
        <v>0.04</v>
      </c>
      <c r="F64" s="6">
        <f t="shared" si="20"/>
        <v>8.666666666666667E-2</v>
      </c>
      <c r="G64" s="34"/>
      <c r="H64" s="34">
        <f>+H38</f>
        <v>3.5000000000000003E-2</v>
      </c>
      <c r="I64" s="34">
        <f t="shared" ref="I64:J64" si="24">+I38</f>
        <v>0.05</v>
      </c>
      <c r="J64" s="34">
        <f t="shared" si="24"/>
        <v>0.03</v>
      </c>
      <c r="K64" s="6">
        <f t="shared" si="22"/>
        <v>3.8333333333333337E-2</v>
      </c>
    </row>
    <row r="65" spans="1:11" x14ac:dyDescent="0.2">
      <c r="A65" s="28" t="str">
        <f>+'DCP-7, p 2'!A65</f>
        <v>Black Hills Corp.</v>
      </c>
      <c r="B65" s="28"/>
      <c r="C65" s="34">
        <f>+C19</f>
        <v>-0.04</v>
      </c>
      <c r="D65" s="34">
        <f t="shared" ref="D65:E65" si="25">+D19</f>
        <v>2.5000000000000001E-2</v>
      </c>
      <c r="E65" s="34">
        <f t="shared" si="25"/>
        <v>0.04</v>
      </c>
      <c r="F65" s="6">
        <f t="shared" si="20"/>
        <v>8.3333333333333332E-3</v>
      </c>
      <c r="G65" s="34"/>
      <c r="H65" s="34">
        <f>+H19</f>
        <v>0.09</v>
      </c>
      <c r="I65" s="34">
        <f t="shared" ref="I65:J65" si="26">+I19</f>
        <v>0.02</v>
      </c>
      <c r="J65" s="34">
        <f t="shared" si="26"/>
        <v>0.02</v>
      </c>
      <c r="K65" s="6">
        <f t="shared" si="22"/>
        <v>4.3333333333333335E-2</v>
      </c>
    </row>
    <row r="66" spans="1:11" x14ac:dyDescent="0.2">
      <c r="A66" s="28" t="str">
        <f>+'DCP-7, p 2'!A66</f>
        <v>CenterPoint Energy</v>
      </c>
      <c r="B66" s="28"/>
      <c r="C66" s="34">
        <v>0.03</v>
      </c>
      <c r="D66" s="34">
        <v>7.0000000000000007E-2</v>
      </c>
      <c r="E66" s="34">
        <v>0.13500000000000001</v>
      </c>
      <c r="F66" s="6">
        <f t="shared" si="20"/>
        <v>7.8333333333333338E-2</v>
      </c>
      <c r="G66" s="34"/>
      <c r="H66" s="34">
        <v>0.04</v>
      </c>
      <c r="I66" s="34">
        <v>0.03</v>
      </c>
      <c r="J66" s="34">
        <v>5.5E-2</v>
      </c>
      <c r="K66" s="6">
        <f t="shared" si="22"/>
        <v>4.1666666666666664E-2</v>
      </c>
    </row>
    <row r="67" spans="1:11" x14ac:dyDescent="0.2">
      <c r="A67" s="28" t="str">
        <f>+'DCP-7, p 2'!A67</f>
        <v>CMS Energy</v>
      </c>
      <c r="B67" s="28"/>
      <c r="C67" s="34">
        <f>+C40</f>
        <v>8.5000000000000006E-2</v>
      </c>
      <c r="D67" s="34">
        <f t="shared" ref="D67:E67" si="27">+D40</f>
        <v>0</v>
      </c>
      <c r="E67" s="34">
        <f t="shared" si="27"/>
        <v>0.02</v>
      </c>
      <c r="F67" s="6">
        <f t="shared" si="20"/>
        <v>3.5000000000000003E-2</v>
      </c>
      <c r="G67" s="34"/>
      <c r="H67" s="34">
        <f>+H40</f>
        <v>7.0000000000000007E-2</v>
      </c>
      <c r="I67" s="34">
        <f t="shared" ref="I67:J68" si="28">+I40</f>
        <v>0.1</v>
      </c>
      <c r="J67" s="34">
        <f t="shared" si="28"/>
        <v>0.05</v>
      </c>
      <c r="K67" s="6">
        <f t="shared" si="22"/>
        <v>7.3333333333333348E-2</v>
      </c>
    </row>
    <row r="68" spans="1:11" x14ac:dyDescent="0.2">
      <c r="A68" s="28" t="str">
        <f>+'DCP-7, p 2'!A68</f>
        <v>Consolidated Edison</v>
      </c>
      <c r="B68" s="28"/>
      <c r="C68" s="34">
        <f>+C41</f>
        <v>4.4999999999999998E-2</v>
      </c>
      <c r="D68" s="34">
        <f t="shared" ref="D68:E68" si="29">+D41</f>
        <v>0.01</v>
      </c>
      <c r="E68" s="34">
        <f t="shared" si="29"/>
        <v>4.4999999999999998E-2</v>
      </c>
      <c r="F68" s="6">
        <f t="shared" si="20"/>
        <v>3.3333333333333333E-2</v>
      </c>
      <c r="G68" s="34"/>
      <c r="H68" s="34">
        <f>+H41</f>
        <v>3.5000000000000003E-2</v>
      </c>
      <c r="I68" s="34">
        <f t="shared" si="28"/>
        <v>1.4999999999999999E-2</v>
      </c>
      <c r="J68" s="34">
        <f t="shared" si="28"/>
        <v>3.5000000000000003E-2</v>
      </c>
      <c r="K68" s="6">
        <f t="shared" si="22"/>
        <v>2.8333333333333335E-2</v>
      </c>
    </row>
    <row r="69" spans="1:11" x14ac:dyDescent="0.2">
      <c r="A69" s="28" t="str">
        <f>+'DCP-7, p 2'!A69</f>
        <v>Dominion Resources</v>
      </c>
      <c r="B69" s="28"/>
      <c r="C69" s="34">
        <v>6.5000000000000002E-2</v>
      </c>
      <c r="D69" s="34">
        <v>6.5000000000000002E-2</v>
      </c>
      <c r="E69" s="34">
        <v>3.5000000000000003E-2</v>
      </c>
      <c r="F69" s="6">
        <f t="shared" si="20"/>
        <v>5.5E-2</v>
      </c>
      <c r="G69" s="34"/>
      <c r="H69" s="34">
        <v>5.5E-2</v>
      </c>
      <c r="I69" s="34">
        <v>0.06</v>
      </c>
      <c r="J69" s="34">
        <v>3.5000000000000003E-2</v>
      </c>
      <c r="K69" s="6">
        <f t="shared" si="22"/>
        <v>4.9999999999999996E-2</v>
      </c>
    </row>
    <row r="70" spans="1:11" x14ac:dyDescent="0.2">
      <c r="A70" s="28" t="str">
        <f>+'DCP-7, p 2'!A70</f>
        <v>DTE Energy</v>
      </c>
      <c r="B70" s="28"/>
      <c r="C70" s="34">
        <f>+C42</f>
        <v>0.06</v>
      </c>
      <c r="D70" s="34">
        <f t="shared" ref="D70:E70" si="30">+D42</f>
        <v>0.02</v>
      </c>
      <c r="E70" s="34">
        <f t="shared" si="30"/>
        <v>0.04</v>
      </c>
      <c r="F70" s="6">
        <f t="shared" si="20"/>
        <v>0.04</v>
      </c>
      <c r="G70" s="34"/>
      <c r="H70" s="34">
        <f>+H42</f>
        <v>0.04</v>
      </c>
      <c r="I70" s="34">
        <f t="shared" ref="I70:J70" si="31">+I42</f>
        <v>4.4999999999999998E-2</v>
      </c>
      <c r="J70" s="34">
        <f t="shared" si="31"/>
        <v>0.04</v>
      </c>
      <c r="K70" s="6">
        <f t="shared" si="22"/>
        <v>4.1666666666666664E-2</v>
      </c>
    </row>
    <row r="71" spans="1:11" x14ac:dyDescent="0.2">
      <c r="A71" s="28" t="str">
        <f>+'DCP-7, p 2'!A71</f>
        <v>Duke Energy</v>
      </c>
      <c r="B71" s="28"/>
      <c r="C71" s="34">
        <v>7.0000000000000007E-2</v>
      </c>
      <c r="D71" s="34"/>
      <c r="E71" s="34">
        <v>-0.04</v>
      </c>
      <c r="F71" s="6">
        <f t="shared" si="20"/>
        <v>1.5000000000000003E-2</v>
      </c>
      <c r="G71" s="34"/>
      <c r="H71" s="34">
        <v>4.4999999999999998E-2</v>
      </c>
      <c r="I71" s="34">
        <v>0.02</v>
      </c>
      <c r="J71" s="34">
        <v>3.5000000000000003E-2</v>
      </c>
      <c r="K71" s="6">
        <f t="shared" si="22"/>
        <v>3.3333333333333333E-2</v>
      </c>
    </row>
    <row r="72" spans="1:11" x14ac:dyDescent="0.2">
      <c r="A72" s="28" t="str">
        <f>+'DCP-7, p 2'!A72</f>
        <v>Integrys Energy Group</v>
      </c>
      <c r="B72" s="28"/>
      <c r="C72" s="34">
        <f>+C46</f>
        <v>-5.0000000000000001E-3</v>
      </c>
      <c r="D72" s="34">
        <f t="shared" ref="D72:E72" si="32">+D46</f>
        <v>0.03</v>
      </c>
      <c r="E72" s="34">
        <f t="shared" si="32"/>
        <v>5.0000000000000001E-3</v>
      </c>
      <c r="F72" s="6">
        <f t="shared" si="20"/>
        <v>0.01</v>
      </c>
      <c r="G72" s="34"/>
      <c r="H72" s="34">
        <f>+H46</f>
        <v>3.5000000000000003E-2</v>
      </c>
      <c r="I72" s="34">
        <f t="shared" ref="I72:J72" si="33">+I46</f>
        <v>5.0000000000000001E-3</v>
      </c>
      <c r="J72" s="34">
        <f t="shared" si="33"/>
        <v>0.03</v>
      </c>
      <c r="K72" s="6">
        <f t="shared" si="22"/>
        <v>2.3333333333333334E-2</v>
      </c>
    </row>
    <row r="73" spans="1:11" x14ac:dyDescent="0.2">
      <c r="A73" s="28" t="str">
        <f>+'DCP-7, p 2'!A73</f>
        <v>MGE Energy</v>
      </c>
      <c r="B73" s="28"/>
      <c r="C73" s="6">
        <v>0.06</v>
      </c>
      <c r="D73" s="6">
        <v>0.02</v>
      </c>
      <c r="E73" s="6">
        <v>5.5E-2</v>
      </c>
      <c r="F73" s="6">
        <f t="shared" si="20"/>
        <v>4.5000000000000005E-2</v>
      </c>
      <c r="G73" s="6"/>
      <c r="H73" s="6">
        <v>4.4999999999999998E-2</v>
      </c>
      <c r="I73" s="6">
        <v>3.5000000000000003E-2</v>
      </c>
      <c r="J73" s="6">
        <v>0.05</v>
      </c>
      <c r="K73" s="6">
        <f t="shared" si="22"/>
        <v>4.3333333333333335E-2</v>
      </c>
    </row>
    <row r="74" spans="1:11" x14ac:dyDescent="0.2">
      <c r="A74" s="28" t="str">
        <f>+'DCP-7, p 2'!A74</f>
        <v>Northeast Utilities</v>
      </c>
      <c r="B74" s="28"/>
      <c r="C74" s="34">
        <f>+C47</f>
        <v>0.18</v>
      </c>
      <c r="D74" s="34">
        <f t="shared" ref="D74:E74" si="34">+D47</f>
        <v>8.5000000000000006E-2</v>
      </c>
      <c r="E74" s="34">
        <f t="shared" si="34"/>
        <v>3.5000000000000003E-2</v>
      </c>
      <c r="F74" s="6">
        <f t="shared" si="20"/>
        <v>0.10000000000000002</v>
      </c>
      <c r="G74" s="34"/>
      <c r="H74" s="34">
        <f>+H47</f>
        <v>6.5000000000000002E-2</v>
      </c>
      <c r="I74" s="34">
        <f t="shared" ref="I74:J74" si="35">+I47</f>
        <v>8.5000000000000006E-2</v>
      </c>
      <c r="J74" s="34">
        <f t="shared" si="35"/>
        <v>7.4999999999999997E-2</v>
      </c>
      <c r="K74" s="6">
        <f t="shared" si="22"/>
        <v>7.5000000000000011E-2</v>
      </c>
    </row>
    <row r="75" spans="1:11" x14ac:dyDescent="0.2">
      <c r="A75" s="28" t="str">
        <f>+'DCP-7, p 2'!A75</f>
        <v>NorthWestern Corp</v>
      </c>
      <c r="B75" s="28"/>
      <c r="C75" s="34"/>
      <c r="D75" s="34">
        <f>+D48</f>
        <v>0.13</v>
      </c>
      <c r="E75" s="34">
        <f>+E48</f>
        <v>0.02</v>
      </c>
      <c r="F75" s="6">
        <f t="shared" si="20"/>
        <v>7.4999999999999997E-2</v>
      </c>
      <c r="G75" s="34"/>
      <c r="H75" s="34">
        <f t="shared" ref="H75:J75" si="36">+H48</f>
        <v>0.05</v>
      </c>
      <c r="I75" s="34">
        <f t="shared" si="36"/>
        <v>4.4999999999999998E-2</v>
      </c>
      <c r="J75" s="34">
        <f t="shared" si="36"/>
        <v>4.4999999999999998E-2</v>
      </c>
      <c r="K75" s="6">
        <f t="shared" si="22"/>
        <v>4.6666666666666669E-2</v>
      </c>
    </row>
    <row r="76" spans="1:11" x14ac:dyDescent="0.2">
      <c r="A76" s="28" t="str">
        <f>+'DCP-7, p 2'!A76</f>
        <v>NV Energy</v>
      </c>
      <c r="B76" s="28"/>
      <c r="C76" s="34">
        <v>0.04</v>
      </c>
      <c r="D76" s="34"/>
      <c r="E76" s="34">
        <v>0.04</v>
      </c>
      <c r="F76" s="6">
        <f t="shared" si="20"/>
        <v>0.04</v>
      </c>
      <c r="G76" s="34"/>
      <c r="H76" s="34">
        <v>0.115</v>
      </c>
      <c r="I76" s="34">
        <v>0.14000000000000001</v>
      </c>
      <c r="J76" s="34">
        <v>3.5000000000000003E-2</v>
      </c>
      <c r="K76" s="6">
        <f t="shared" si="22"/>
        <v>9.6666666666666679E-2</v>
      </c>
    </row>
    <row r="77" spans="1:11" x14ac:dyDescent="0.2">
      <c r="A77" s="28" t="str">
        <f>+'DCP-7, p 2'!A77</f>
        <v>OGE Energy</v>
      </c>
      <c r="B77" s="28"/>
      <c r="C77" s="34">
        <v>8.5000000000000006E-2</v>
      </c>
      <c r="D77" s="34">
        <v>0.02</v>
      </c>
      <c r="E77" s="34">
        <v>8.5000000000000006E-2</v>
      </c>
      <c r="F77" s="6">
        <f t="shared" si="20"/>
        <v>6.3333333333333339E-2</v>
      </c>
      <c r="G77" s="34"/>
      <c r="H77" s="34">
        <v>0.04</v>
      </c>
      <c r="I77" s="34">
        <v>0.05</v>
      </c>
      <c r="J77" s="34">
        <v>7.0000000000000007E-2</v>
      </c>
      <c r="K77" s="6">
        <f t="shared" si="22"/>
        <v>5.3333333333333337E-2</v>
      </c>
    </row>
    <row r="78" spans="1:11" x14ac:dyDescent="0.2">
      <c r="A78" s="28" t="str">
        <f>+'DCP-7, p 2'!A78</f>
        <v>Pepco Holdings</v>
      </c>
      <c r="B78" s="28"/>
      <c r="C78" s="34">
        <f>+C25</f>
        <v>-4.4999999999999998E-2</v>
      </c>
      <c r="D78" s="34">
        <f t="shared" ref="D78:E78" si="37">+D25</f>
        <v>1.4999999999999999E-2</v>
      </c>
      <c r="E78" s="34">
        <f t="shared" si="37"/>
        <v>5.0000000000000001E-3</v>
      </c>
      <c r="F78" s="6">
        <f t="shared" si="20"/>
        <v>-8.3333333333333332E-3</v>
      </c>
      <c r="G78" s="34"/>
      <c r="H78" s="34">
        <f>+H25</f>
        <v>0.06</v>
      </c>
      <c r="I78" s="34">
        <f t="shared" ref="I78:J78" si="38">+I25</f>
        <v>0.01</v>
      </c>
      <c r="J78" s="34">
        <f t="shared" si="38"/>
        <v>1.4999999999999999E-2</v>
      </c>
      <c r="K78" s="6">
        <f t="shared" si="22"/>
        <v>2.8333333333333332E-2</v>
      </c>
    </row>
    <row r="79" spans="1:11" x14ac:dyDescent="0.2">
      <c r="A79" s="28" t="str">
        <f>+'DCP-7, p 2'!A79</f>
        <v>PG&amp;E Corp</v>
      </c>
      <c r="B79" s="28"/>
      <c r="C79" s="34">
        <f>+C49</f>
        <v>3.5000000000000003E-2</v>
      </c>
      <c r="D79" s="34">
        <f t="shared" ref="D79:E79" si="39">+D49</f>
        <v>0.16</v>
      </c>
      <c r="E79" s="34">
        <f t="shared" si="39"/>
        <v>6.5000000000000002E-2</v>
      </c>
      <c r="F79" s="6">
        <f t="shared" si="20"/>
        <v>8.666666666666667E-2</v>
      </c>
      <c r="G79" s="34"/>
      <c r="H79" s="34">
        <f>+H49</f>
        <v>3.5000000000000003E-2</v>
      </c>
      <c r="I79" s="34">
        <f t="shared" ref="I79:J79" si="40">+I49</f>
        <v>0.02</v>
      </c>
      <c r="J79" s="34">
        <f t="shared" si="40"/>
        <v>0.04</v>
      </c>
      <c r="K79" s="6">
        <f t="shared" si="22"/>
        <v>3.1666666666666669E-2</v>
      </c>
    </row>
    <row r="80" spans="1:11" x14ac:dyDescent="0.2">
      <c r="A80" s="28" t="str">
        <f>+'DCP-7, p 2'!A80</f>
        <v>SCANA Corp.</v>
      </c>
      <c r="B80" s="28"/>
      <c r="C80" s="34">
        <v>0.02</v>
      </c>
      <c r="D80" s="34">
        <v>0.04</v>
      </c>
      <c r="E80" s="34">
        <v>4.4999999999999998E-2</v>
      </c>
      <c r="F80" s="6">
        <f t="shared" si="20"/>
        <v>3.4999999999999996E-2</v>
      </c>
      <c r="G80" s="34"/>
      <c r="H80" s="34">
        <v>4.4999999999999998E-2</v>
      </c>
      <c r="I80" s="34">
        <v>0.02</v>
      </c>
      <c r="J80" s="34">
        <v>0.05</v>
      </c>
      <c r="K80" s="6">
        <f t="shared" si="22"/>
        <v>3.8333333333333337E-2</v>
      </c>
    </row>
    <row r="81" spans="1:11" x14ac:dyDescent="0.2">
      <c r="A81" s="28" t="str">
        <f>+'DCP-7, p 2'!A81</f>
        <v>Sempra Energy</v>
      </c>
      <c r="B81" s="28"/>
      <c r="C81" s="34">
        <v>2.5000000000000001E-2</v>
      </c>
      <c r="D81" s="34">
        <v>8.5000000000000006E-2</v>
      </c>
      <c r="E81" s="34">
        <v>9.5000000000000001E-2</v>
      </c>
      <c r="F81" s="6">
        <f t="shared" si="20"/>
        <v>6.8333333333333343E-2</v>
      </c>
      <c r="G81" s="34"/>
      <c r="H81" s="34">
        <v>4.4999999999999998E-2</v>
      </c>
      <c r="I81" s="34">
        <v>0.09</v>
      </c>
      <c r="J81" s="34">
        <v>0.05</v>
      </c>
      <c r="K81" s="6">
        <f t="shared" si="22"/>
        <v>6.1666666666666668E-2</v>
      </c>
    </row>
    <row r="82" spans="1:11" x14ac:dyDescent="0.2">
      <c r="A82" s="28" t="str">
        <f>+'DCP-7, p 2'!A82</f>
        <v>TECO Energy</v>
      </c>
      <c r="B82" s="28"/>
      <c r="C82" s="34">
        <f>+C52</f>
        <v>3.5000000000000003E-2</v>
      </c>
      <c r="D82" s="34">
        <f t="shared" ref="D82:E82" si="41">+D52</f>
        <v>1.4999999999999999E-2</v>
      </c>
      <c r="E82" s="34">
        <f t="shared" si="41"/>
        <v>6.5000000000000002E-2</v>
      </c>
      <c r="F82" s="6">
        <f t="shared" si="20"/>
        <v>3.8333333333333337E-2</v>
      </c>
      <c r="G82" s="34"/>
      <c r="H82" s="34">
        <f>+H52</f>
        <v>3.5000000000000003E-2</v>
      </c>
      <c r="I82" s="34">
        <f t="shared" ref="I82:J83" si="42">+I52</f>
        <v>0.02</v>
      </c>
      <c r="J82" s="34">
        <f t="shared" si="42"/>
        <v>2.5000000000000001E-2</v>
      </c>
      <c r="K82" s="6">
        <f t="shared" si="22"/>
        <v>2.6666666666666672E-2</v>
      </c>
    </row>
    <row r="83" spans="1:11" x14ac:dyDescent="0.2">
      <c r="A83" s="28" t="str">
        <f>+'DCP-7, p 2'!A83</f>
        <v>UIL Holdings</v>
      </c>
      <c r="B83" s="28"/>
      <c r="C83" s="34">
        <f>+C53</f>
        <v>4.4999999999999998E-2</v>
      </c>
      <c r="D83" s="34">
        <f t="shared" ref="D83:E83" si="43">+D53</f>
        <v>0</v>
      </c>
      <c r="E83" s="34">
        <f t="shared" si="43"/>
        <v>-5.0000000000000001E-3</v>
      </c>
      <c r="F83" s="6">
        <f t="shared" si="20"/>
        <v>1.3333333333333334E-2</v>
      </c>
      <c r="G83" s="34"/>
      <c r="H83" s="34">
        <f>+H53</f>
        <v>0.04</v>
      </c>
      <c r="I83" s="34">
        <f t="shared" si="42"/>
        <v>0</v>
      </c>
      <c r="J83" s="34">
        <f t="shared" si="42"/>
        <v>4.4999999999999998E-2</v>
      </c>
      <c r="K83" s="6">
        <f t="shared" si="22"/>
        <v>2.8333333333333332E-2</v>
      </c>
    </row>
    <row r="84" spans="1:11" x14ac:dyDescent="0.2">
      <c r="A84" s="28" t="str">
        <f>+'DCP-7, p 2'!A84</f>
        <v>UNS Energy</v>
      </c>
      <c r="B84" s="28"/>
      <c r="C84" s="34">
        <v>0.105</v>
      </c>
      <c r="D84" s="34">
        <v>0.14499999999999999</v>
      </c>
      <c r="E84" s="34">
        <v>5.5E-2</v>
      </c>
      <c r="F84" s="6">
        <f t="shared" si="20"/>
        <v>0.10166666666666667</v>
      </c>
      <c r="G84" s="34"/>
      <c r="H84" s="34">
        <v>6.5000000000000002E-2</v>
      </c>
      <c r="I84" s="34">
        <v>5.5E-2</v>
      </c>
      <c r="J84" s="34">
        <v>5.5E-2</v>
      </c>
      <c r="K84" s="6">
        <f t="shared" si="22"/>
        <v>5.8333333333333327E-2</v>
      </c>
    </row>
    <row r="85" spans="1:11" x14ac:dyDescent="0.2">
      <c r="A85" s="28" t="str">
        <f>+'DCP-7, p 2'!A85</f>
        <v>Vectren Corp.</v>
      </c>
      <c r="B85" s="28"/>
      <c r="C85" s="34">
        <v>0.01</v>
      </c>
      <c r="D85" s="34">
        <v>2.5000000000000001E-2</v>
      </c>
      <c r="E85" s="34">
        <v>0.03</v>
      </c>
      <c r="F85" s="6">
        <f t="shared" si="20"/>
        <v>2.1666666666666667E-2</v>
      </c>
      <c r="G85" s="34"/>
      <c r="H85" s="34">
        <v>0.06</v>
      </c>
      <c r="I85" s="34">
        <v>2.5000000000000001E-2</v>
      </c>
      <c r="J85" s="34">
        <v>0.04</v>
      </c>
      <c r="K85" s="6">
        <f t="shared" si="22"/>
        <v>4.1666666666666664E-2</v>
      </c>
    </row>
    <row r="86" spans="1:11" x14ac:dyDescent="0.2">
      <c r="A86" s="28" t="str">
        <f>+'DCP-7, p 2'!A86</f>
        <v>Wisconsin Energy Corp</v>
      </c>
      <c r="B86" s="28"/>
      <c r="C86" s="34">
        <f>+C55</f>
        <v>0.1</v>
      </c>
      <c r="D86" s="34">
        <f t="shared" ref="D86:E86" si="44">+D55</f>
        <v>0.17</v>
      </c>
      <c r="E86" s="34">
        <f t="shared" si="44"/>
        <v>7.0000000000000007E-2</v>
      </c>
      <c r="F86" s="6">
        <f t="shared" si="20"/>
        <v>0.11333333333333334</v>
      </c>
      <c r="G86" s="34"/>
      <c r="H86" s="34">
        <f>+H55</f>
        <v>6.5000000000000002E-2</v>
      </c>
      <c r="I86" s="34">
        <f t="shared" ref="I86:J86" si="45">+I55</f>
        <v>0.13</v>
      </c>
      <c r="J86" s="34">
        <f t="shared" si="45"/>
        <v>3.5000000000000003E-2</v>
      </c>
      <c r="K86" s="6">
        <f t="shared" si="22"/>
        <v>7.6666666666666675E-2</v>
      </c>
    </row>
    <row r="87" spans="1:11" x14ac:dyDescent="0.2">
      <c r="A87" s="28" t="str">
        <f>+'DCP-7, p 2'!A87</f>
        <v>Xcel Energy Inc.</v>
      </c>
      <c r="B87" s="28"/>
      <c r="C87" s="34">
        <f t="shared" ref="C87:E87" si="46">+C56</f>
        <v>4.4999999999999998E-2</v>
      </c>
      <c r="D87" s="34">
        <f t="shared" si="46"/>
        <v>3.5000000000000003E-2</v>
      </c>
      <c r="E87" s="34">
        <f t="shared" si="46"/>
        <v>4.4999999999999998E-2</v>
      </c>
      <c r="F87" s="6">
        <f t="shared" si="20"/>
        <v>4.1666666666666664E-2</v>
      </c>
      <c r="G87" s="34"/>
      <c r="H87" s="34">
        <f t="shared" ref="H87:J87" si="47">+H56</f>
        <v>0.06</v>
      </c>
      <c r="I87" s="34">
        <f t="shared" si="47"/>
        <v>0.05</v>
      </c>
      <c r="J87" s="34">
        <f t="shared" si="47"/>
        <v>4.4999999999999998E-2</v>
      </c>
      <c r="K87" s="6">
        <f t="shared" si="22"/>
        <v>5.1666666666666666E-2</v>
      </c>
    </row>
    <row r="88" spans="1:11" ht="15.75" x14ac:dyDescent="0.25">
      <c r="A88" s="28"/>
      <c r="B88" s="28"/>
      <c r="C88" s="34"/>
      <c r="D88" s="34"/>
      <c r="E88" s="34"/>
      <c r="F88" s="56"/>
      <c r="G88" s="34"/>
      <c r="H88" s="34"/>
      <c r="I88" s="34"/>
      <c r="J88" s="34"/>
      <c r="K88" s="56"/>
    </row>
    <row r="89" spans="1:11" ht="15.75" x14ac:dyDescent="0.25">
      <c r="A89" s="28" t="str">
        <f>+'DCP-7, p 2'!A89</f>
        <v>Average</v>
      </c>
      <c r="B89" s="28"/>
      <c r="C89" s="34"/>
      <c r="D89" s="34"/>
      <c r="E89" s="34"/>
      <c r="F89" s="56">
        <f>AVERAGE(F63:F87)</f>
        <v>4.9933333333333343E-2</v>
      </c>
      <c r="G89" s="34"/>
      <c r="H89" s="34"/>
      <c r="I89" s="34"/>
      <c r="J89" s="34"/>
      <c r="K89" s="56">
        <f>AVERAGE(K63:K87)</f>
        <v>4.7E-2</v>
      </c>
    </row>
    <row r="90" spans="1:11" ht="15.75" thickBot="1" x14ac:dyDescent="0.25">
      <c r="A90" s="38"/>
      <c r="B90" s="38"/>
      <c r="C90" s="40"/>
      <c r="D90" s="40"/>
      <c r="E90" s="40"/>
      <c r="F90" s="40"/>
      <c r="G90" s="40"/>
      <c r="H90" s="40"/>
      <c r="I90" s="40"/>
      <c r="J90" s="40"/>
      <c r="K90" s="40"/>
    </row>
    <row r="91" spans="1:11" ht="15.75" thickTop="1" x14ac:dyDescent="0.2"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4" t="str">
        <f>+'DCP-7, p 2'!A92</f>
        <v>Source:  Value Line Investment Survey, as of February and March of 2013.</v>
      </c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</row>
    <row r="97" spans="4:6" x14ac:dyDescent="0.2">
      <c r="D97" s="21"/>
      <c r="E97" s="21"/>
      <c r="F97" s="21"/>
    </row>
    <row r="98" spans="4:6" x14ac:dyDescent="0.2">
      <c r="D98" s="20"/>
      <c r="E98" s="20"/>
      <c r="F98" s="20"/>
    </row>
    <row r="99" spans="4:6" x14ac:dyDescent="0.2">
      <c r="D99" s="20"/>
      <c r="E99" s="20"/>
      <c r="F99" s="20"/>
    </row>
    <row r="100" spans="4:6" x14ac:dyDescent="0.2">
      <c r="D100" s="20"/>
      <c r="E100" s="20"/>
      <c r="F100" s="20"/>
    </row>
    <row r="101" spans="4:6" x14ac:dyDescent="0.2">
      <c r="D101" s="21"/>
      <c r="E101" s="21"/>
      <c r="F101" s="21"/>
    </row>
    <row r="102" spans="4:6" x14ac:dyDescent="0.2">
      <c r="D102" s="21"/>
      <c r="E102" s="21"/>
      <c r="F102" s="21"/>
    </row>
    <row r="103" spans="4:6" x14ac:dyDescent="0.2">
      <c r="D103" s="21"/>
      <c r="E103" s="21"/>
      <c r="F103" s="21"/>
    </row>
  </sheetData>
  <phoneticPr fontId="0" type="noConversion"/>
  <printOptions horizontalCentered="1"/>
  <pageMargins left="0.5" right="0.5" top="0.5" bottom="0.55000000000000004" header="0" footer="0"/>
  <pageSetup scale="4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showOutlineSymbols="0" topLeftCell="A67" zoomScaleNormal="100" workbookViewId="0">
      <selection activeCell="A90" sqref="A90"/>
    </sheetView>
  </sheetViews>
  <sheetFormatPr defaultColWidth="9.77734375" defaultRowHeight="15" x14ac:dyDescent="0.2"/>
  <cols>
    <col min="1" max="1" width="23.77734375" style="14" customWidth="1"/>
    <col min="2" max="2" width="2.77734375" style="14" customWidth="1"/>
    <col min="3" max="4" width="12.77734375" style="14" customWidth="1"/>
    <col min="5" max="5" width="13.6640625" style="14" customWidth="1"/>
    <col min="6" max="6" width="12.77734375" style="14" customWidth="1"/>
    <col min="7" max="7" width="13.6640625" style="14" customWidth="1"/>
    <col min="8" max="8" width="11" style="14" customWidth="1"/>
    <col min="9" max="9" width="2.77734375" style="14" customWidth="1"/>
    <col min="10" max="11" width="10.77734375" style="14" customWidth="1"/>
    <col min="12" max="16384" width="9.77734375" style="14"/>
  </cols>
  <sheetData>
    <row r="1" spans="1:11" ht="15.75" x14ac:dyDescent="0.25">
      <c r="J1" s="1"/>
    </row>
    <row r="2" spans="1:11" ht="15.75" x14ac:dyDescent="0.25">
      <c r="J2" s="1"/>
    </row>
    <row r="3" spans="1:11" ht="15.75" x14ac:dyDescent="0.25">
      <c r="J3" s="1"/>
    </row>
    <row r="4" spans="1:11" ht="15.75" x14ac:dyDescent="0.25">
      <c r="J4" s="1"/>
      <c r="K4" s="1"/>
    </row>
    <row r="5" spans="1:11" ht="15.75" x14ac:dyDescent="0.25">
      <c r="K5" s="1"/>
    </row>
    <row r="6" spans="1:11" ht="20.25" x14ac:dyDescent="0.3">
      <c r="A6" s="2" t="str">
        <f>'DCP-7, p 3'!A5</f>
        <v>COMPARISON COMPANIES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0.25" x14ac:dyDescent="0.3">
      <c r="A7" s="2" t="s">
        <v>32</v>
      </c>
      <c r="B7" s="2"/>
      <c r="C7" s="2"/>
      <c r="D7" s="2"/>
      <c r="E7" s="2"/>
      <c r="F7" s="2"/>
      <c r="G7" s="2"/>
      <c r="H7" s="2"/>
      <c r="I7" s="2"/>
      <c r="J7" s="2"/>
      <c r="K7" s="2"/>
    </row>
    <row r="12" spans="1:1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">
      <c r="D13" s="5" t="s">
        <v>34</v>
      </c>
      <c r="E13" s="5" t="s">
        <v>36</v>
      </c>
      <c r="F13" s="5" t="s">
        <v>34</v>
      </c>
      <c r="G13" s="5" t="s">
        <v>36</v>
      </c>
      <c r="H13" s="5" t="s">
        <v>74</v>
      </c>
      <c r="I13" s="5"/>
    </row>
    <row r="14" spans="1:11" x14ac:dyDescent="0.2">
      <c r="C14" s="5" t="s">
        <v>33</v>
      </c>
      <c r="D14" s="5" t="s">
        <v>35</v>
      </c>
      <c r="E14" s="5" t="s">
        <v>35</v>
      </c>
      <c r="F14" s="5" t="s">
        <v>37</v>
      </c>
      <c r="G14" s="5" t="s">
        <v>37</v>
      </c>
      <c r="H14" s="5" t="s">
        <v>30</v>
      </c>
      <c r="I14" s="5"/>
      <c r="J14" s="5" t="s">
        <v>21</v>
      </c>
      <c r="K14" s="5" t="s">
        <v>38</v>
      </c>
    </row>
    <row r="15" spans="1:11" x14ac:dyDescent="0.2">
      <c r="C15" s="5" t="s">
        <v>25</v>
      </c>
      <c r="D15" s="5" t="s">
        <v>1</v>
      </c>
      <c r="E15" s="5" t="s">
        <v>1</v>
      </c>
      <c r="F15" s="5" t="s">
        <v>1</v>
      </c>
      <c r="G15" s="5" t="s">
        <v>1</v>
      </c>
      <c r="H15" s="5" t="s">
        <v>1</v>
      </c>
      <c r="I15" s="5"/>
      <c r="J15" s="5" t="s">
        <v>1</v>
      </c>
      <c r="K15" s="5" t="s">
        <v>39</v>
      </c>
    </row>
    <row r="16" spans="1:11" x14ac:dyDescent="0.2">
      <c r="A16" s="19" t="str">
        <f>+'DCP-7, p 3'!A11</f>
        <v>COMPANY</v>
      </c>
    </row>
    <row r="18" spans="1:1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x14ac:dyDescent="0.2">
      <c r="A19" s="23"/>
    </row>
    <row r="20" spans="1:11" ht="15.75" x14ac:dyDescent="0.25">
      <c r="A20" s="46" t="str">
        <f>+'DCP-7, p 3'!A15</f>
        <v>Parcell Proxy Group</v>
      </c>
    </row>
    <row r="22" spans="1:11" x14ac:dyDescent="0.2">
      <c r="A22" s="23"/>
      <c r="C22" s="6"/>
      <c r="D22" s="6"/>
      <c r="E22" s="6"/>
      <c r="F22" s="6"/>
      <c r="G22" s="6"/>
      <c r="H22" s="62"/>
      <c r="I22" s="62"/>
      <c r="J22" s="6"/>
      <c r="K22" s="6"/>
    </row>
    <row r="23" spans="1:11" x14ac:dyDescent="0.2">
      <c r="A23" s="23" t="str">
        <f>+'DCP-7, p 3'!A17</f>
        <v>ALLETE</v>
      </c>
      <c r="C23" s="6">
        <f>'DCP-7 p 1'!I17*(1+0.5*J23)</f>
        <v>4.2493886382807058E-2</v>
      </c>
      <c r="D23" s="6">
        <f>+'DCP-7, p 2'!H17</f>
        <v>2.2199999999999998E-2</v>
      </c>
      <c r="E23" s="6">
        <f>+'DCP-7, p 2'!L17</f>
        <v>2.8333333333333332E-2</v>
      </c>
      <c r="F23" s="6">
        <f>+'DCP-7, p 3'!F17</f>
        <v>2.4999999999999998E-2</v>
      </c>
      <c r="G23" s="6">
        <f>+'DCP-7, p 3'!K17</f>
        <v>4.8333333333333339E-2</v>
      </c>
      <c r="H23" s="8">
        <v>0.04</v>
      </c>
      <c r="I23" s="128" t="s">
        <v>88</v>
      </c>
      <c r="J23" s="6">
        <f>AVERAGE(D23:H23)</f>
        <v>3.2773333333333335E-2</v>
      </c>
      <c r="K23" s="6">
        <f>C23+J23</f>
        <v>7.5267219716140393E-2</v>
      </c>
    </row>
    <row r="24" spans="1:11" x14ac:dyDescent="0.2">
      <c r="A24" s="23" t="str">
        <f>+'DCP-7, p 3'!A18</f>
        <v>Avista</v>
      </c>
      <c r="C24" s="6">
        <f>'DCP-7 p 1'!I18*(1+0.5*J24)</f>
        <v>4.8378511050794888E-2</v>
      </c>
      <c r="D24" s="6">
        <f>+'DCP-7, p 2'!H18</f>
        <v>3.1400000000000004E-2</v>
      </c>
      <c r="E24" s="6">
        <f>+'DCP-7, p 2'!L18</f>
        <v>2.75E-2</v>
      </c>
      <c r="F24" s="6">
        <f>+'DCP-7, p 3'!F18</f>
        <v>8.666666666666667E-2</v>
      </c>
      <c r="G24" s="6">
        <f>+'DCP-7, p 3'!K18</f>
        <v>3.8333333333333337E-2</v>
      </c>
      <c r="H24" s="8">
        <v>4.2999999999999997E-2</v>
      </c>
      <c r="I24" s="6"/>
      <c r="J24" s="6">
        <f t="shared" ref="J24:J35" si="0">AVERAGE(D24:H24)</f>
        <v>4.5379999999999997E-2</v>
      </c>
      <c r="K24" s="6">
        <f t="shared" ref="K24:K35" si="1">C24+J24</f>
        <v>9.3758511050794885E-2</v>
      </c>
    </row>
    <row r="25" spans="1:11" x14ac:dyDescent="0.2">
      <c r="A25" s="23" t="str">
        <f>+'DCP-7, p 3'!A19</f>
        <v>Black Hills Corp</v>
      </c>
      <c r="C25" s="6">
        <f>'DCP-7 p 1'!I19*(1+0.5*J25)</f>
        <v>3.799207650946107E-2</v>
      </c>
      <c r="D25" s="6">
        <f>+'DCP-7, p 2'!H19</f>
        <v>1.0800000000000001E-2</v>
      </c>
      <c r="E25" s="6">
        <f>+'DCP-7, p 2'!L19</f>
        <v>2.6666666666666668E-2</v>
      </c>
      <c r="F25" s="6">
        <f>+'DCP-7, p 3'!F19</f>
        <v>8.3333333333333332E-3</v>
      </c>
      <c r="G25" s="6">
        <f>+'DCP-7, p 3'!K19</f>
        <v>4.3333333333333335E-2</v>
      </c>
      <c r="H25" s="8">
        <v>0.06</v>
      </c>
      <c r="I25" s="6"/>
      <c r="J25" s="6">
        <f t="shared" si="0"/>
        <v>2.9826666666666668E-2</v>
      </c>
      <c r="K25" s="6">
        <f t="shared" si="1"/>
        <v>6.7818743176127738E-2</v>
      </c>
    </row>
    <row r="26" spans="1:11" x14ac:dyDescent="0.2">
      <c r="A26" s="23" t="str">
        <f>+'DCP-7, p 3'!A20</f>
        <v>Cleco</v>
      </c>
      <c r="C26" s="6">
        <f>'DCP-7 p 1'!I20*(1+0.5*J26)</f>
        <v>3.1903453022689203E-2</v>
      </c>
      <c r="D26" s="6">
        <f>+'DCP-7, p 2'!H20</f>
        <v>5.4200000000000005E-2</v>
      </c>
      <c r="E26" s="6">
        <f>+'DCP-7, p 2'!L20</f>
        <v>4.6666666666666669E-2</v>
      </c>
      <c r="F26" s="6">
        <f>+'DCP-7, p 3'!F20</f>
        <v>7.3333333333333348E-2</v>
      </c>
      <c r="G26" s="6">
        <f>+'DCP-7, p 3'!K20</f>
        <v>7.6666666666666661E-2</v>
      </c>
      <c r="H26" s="8">
        <v>0.08</v>
      </c>
      <c r="I26" s="6"/>
      <c r="J26" s="6">
        <f t="shared" si="0"/>
        <v>6.6173333333333334E-2</v>
      </c>
      <c r="K26" s="6">
        <f t="shared" si="1"/>
        <v>9.8076786356022544E-2</v>
      </c>
    </row>
    <row r="27" spans="1:11" x14ac:dyDescent="0.2">
      <c r="A27" s="23" t="str">
        <f>+'DCP-7, p 3'!A21</f>
        <v>Hawaiian Electric</v>
      </c>
      <c r="C27" s="6">
        <f>'DCP-7 p 1'!I21*(1+0.5*J27)</f>
        <v>4.7165418694621236E-2</v>
      </c>
      <c r="D27" s="6">
        <f>+'DCP-7, p 2'!H21</f>
        <v>1.3000000000000001E-2</v>
      </c>
      <c r="E27" s="6">
        <f>+'DCP-7, p 2'!L21</f>
        <v>3.0000000000000002E-2</v>
      </c>
      <c r="F27" s="6" t="s">
        <v>178</v>
      </c>
      <c r="G27" s="6">
        <f>+'DCP-7, p 3'!K21</f>
        <v>5.1666666666666666E-2</v>
      </c>
      <c r="H27" s="8">
        <v>3.3000000000000002E-2</v>
      </c>
      <c r="I27" s="6"/>
      <c r="J27" s="6">
        <f t="shared" si="0"/>
        <v>3.191666666666667E-2</v>
      </c>
      <c r="K27" s="6">
        <f t="shared" si="1"/>
        <v>7.9082085361287913E-2</v>
      </c>
    </row>
    <row r="28" spans="1:11" x14ac:dyDescent="0.2">
      <c r="A28" s="23" t="str">
        <f>+'DCP-7, p 3'!A22</f>
        <v>IDACORP</v>
      </c>
      <c r="C28" s="6">
        <f>'DCP-7 p 1'!I22*(1+0.5*J28)</f>
        <v>3.3888183867917671E-2</v>
      </c>
      <c r="D28" s="6">
        <f>+'DCP-7, p 2'!H22</f>
        <v>5.1400000000000001E-2</v>
      </c>
      <c r="E28" s="6">
        <f>+'DCP-7, p 2'!L22</f>
        <v>0.04</v>
      </c>
      <c r="F28" s="6">
        <f>+'DCP-7, p 3'!F22</f>
        <v>4.5000000000000005E-2</v>
      </c>
      <c r="G28" s="6">
        <f>+'DCP-7, p 3'!K22</f>
        <v>4.8333333333333339E-2</v>
      </c>
      <c r="H28" s="8">
        <v>3.3000000000000002E-2</v>
      </c>
      <c r="I28" s="6"/>
      <c r="J28" s="6">
        <f t="shared" si="0"/>
        <v>4.3546666666666671E-2</v>
      </c>
      <c r="K28" s="6">
        <f t="shared" si="1"/>
        <v>7.7434850534584349E-2</v>
      </c>
    </row>
    <row r="29" spans="1:11" x14ac:dyDescent="0.2">
      <c r="A29" s="23" t="str">
        <f>+'DCP-7, p 3'!A23</f>
        <v>NorthWestern Corp</v>
      </c>
      <c r="C29" s="6">
        <f>'DCP-7 p 1'!I23*(1+0.5*J29)</f>
        <v>4.1288798125801184E-2</v>
      </c>
      <c r="D29" s="6">
        <f>+'DCP-7, p 2'!H23</f>
        <v>3.2399999999999998E-2</v>
      </c>
      <c r="E29" s="6">
        <f>+'DCP-7, p 2'!L23</f>
        <v>3.5000000000000003E-2</v>
      </c>
      <c r="F29" s="6">
        <f>+'DCP-7, p 3'!F23</f>
        <v>7.4999999999999997E-2</v>
      </c>
      <c r="G29" s="6">
        <f>+'DCP-7, p 3'!K23</f>
        <v>4.6666666666666669E-2</v>
      </c>
      <c r="H29" s="8">
        <v>5.2999999999999999E-2</v>
      </c>
      <c r="I29" s="6"/>
      <c r="J29" s="6">
        <f t="shared" si="0"/>
        <v>4.8413333333333329E-2</v>
      </c>
      <c r="K29" s="6">
        <f t="shared" si="1"/>
        <v>8.9702131459134513E-2</v>
      </c>
    </row>
    <row r="30" spans="1:11" x14ac:dyDescent="0.2">
      <c r="A30" s="23" t="str">
        <f>+'DCP-7, p 3'!A24</f>
        <v>Otter Tail Corp</v>
      </c>
      <c r="C30" s="6">
        <f>'DCP-7 p 1'!I24*(1+0.5*J30)</f>
        <v>4.3143514422226151E-2</v>
      </c>
      <c r="D30" s="6"/>
      <c r="E30" s="6">
        <f>+'DCP-7, p 2'!L24</f>
        <v>1.8333333333333333E-2</v>
      </c>
      <c r="F30" s="6" t="s">
        <v>178</v>
      </c>
      <c r="G30" s="6">
        <f>+'DCP-7, p 3'!K24</f>
        <v>7.8333333333333338E-2</v>
      </c>
      <c r="H30" s="8">
        <v>0.06</v>
      </c>
      <c r="I30" s="6"/>
      <c r="J30" s="6">
        <f t="shared" si="0"/>
        <v>5.2222222222222225E-2</v>
      </c>
      <c r="K30" s="6">
        <f t="shared" si="1"/>
        <v>9.5365736644448376E-2</v>
      </c>
    </row>
    <row r="31" spans="1:11" x14ac:dyDescent="0.2">
      <c r="A31" s="23" t="str">
        <f>+'DCP-7, p 3'!A25</f>
        <v>Pepco Holdings</v>
      </c>
      <c r="C31" s="6">
        <f>'DCP-7 p 1'!I25*(1+0.5*J31)</f>
        <v>5.4424397515527946E-2</v>
      </c>
      <c r="D31" s="6">
        <f>+'DCP-7, p 2'!H25</f>
        <v>1.26E-2</v>
      </c>
      <c r="E31" s="6">
        <f>+'DCP-7, p 2'!L25</f>
        <v>1.8333333333333333E-2</v>
      </c>
      <c r="F31" s="6" t="s">
        <v>178</v>
      </c>
      <c r="G31" s="6">
        <f>+'DCP-7, p 3'!K25</f>
        <v>2.8333333333333332E-2</v>
      </c>
      <c r="H31" s="8">
        <v>5.3999999999999999E-2</v>
      </c>
      <c r="I31" s="6"/>
      <c r="J31" s="6">
        <f t="shared" si="0"/>
        <v>2.8316666666666664E-2</v>
      </c>
      <c r="K31" s="6">
        <f t="shared" si="1"/>
        <v>8.274106418219461E-2</v>
      </c>
    </row>
    <row r="32" spans="1:11" x14ac:dyDescent="0.2">
      <c r="A32" s="23" t="str">
        <f>+'DCP-7, p 3'!A26</f>
        <v>Portland General Corp</v>
      </c>
      <c r="C32" s="6">
        <f>'DCP-7 p 1'!I26*(1+0.5*J32)</f>
        <v>3.8087813632441757E-2</v>
      </c>
      <c r="D32" s="6">
        <f>+'DCP-7, p 2'!H26</f>
        <v>2.8200000000000003E-2</v>
      </c>
      <c r="E32" s="6">
        <f>+'DCP-7, p 2'!L26</f>
        <v>3.7500000000000006E-2</v>
      </c>
      <c r="F32" s="6">
        <f>+'DCP-7, p 3'!F26</f>
        <v>5.2500000000000005E-2</v>
      </c>
      <c r="G32" s="6">
        <f>+'DCP-7, p 3'!K26</f>
        <v>4.1666666666666664E-2</v>
      </c>
      <c r="H32" s="8">
        <v>5.8599999999999999E-2</v>
      </c>
      <c r="I32" s="128" t="s">
        <v>88</v>
      </c>
      <c r="J32" s="6">
        <f t="shared" si="0"/>
        <v>4.3693333333333341E-2</v>
      </c>
      <c r="K32" s="6">
        <f t="shared" si="1"/>
        <v>8.1781146965775098E-2</v>
      </c>
    </row>
    <row r="33" spans="1:11" x14ac:dyDescent="0.2">
      <c r="A33" s="23" t="str">
        <f>+'DCP-7, p 3'!A27</f>
        <v>TECO Energy</v>
      </c>
      <c r="C33" s="6">
        <f>'DCP-7 p 1'!I27*(1+0.5*J33)</f>
        <v>5.1554732986311934E-2</v>
      </c>
      <c r="D33" s="6">
        <f>+'DCP-7, p 2'!H27</f>
        <v>2.3E-2</v>
      </c>
      <c r="E33" s="6">
        <f>+'DCP-7, p 2'!L27</f>
        <v>2.3333333333333334E-2</v>
      </c>
      <c r="F33" s="6">
        <f>+'DCP-7, p 3'!F27</f>
        <v>3.8333333333333337E-2</v>
      </c>
      <c r="G33" s="6">
        <f>+'DCP-7, p 3'!K27</f>
        <v>2.6666666666666672E-2</v>
      </c>
      <c r="H33" s="8">
        <v>1.7999999999999999E-2</v>
      </c>
      <c r="I33" s="6"/>
      <c r="J33" s="6">
        <f t="shared" si="0"/>
        <v>2.5866666666666666E-2</v>
      </c>
      <c r="K33" s="6">
        <f t="shared" si="1"/>
        <v>7.7421399652978604E-2</v>
      </c>
    </row>
    <row r="34" spans="1:11" x14ac:dyDescent="0.2">
      <c r="A34" s="23" t="str">
        <f>+'DCP-7, p 3'!A28</f>
        <v>UIL Holdings</v>
      </c>
      <c r="C34" s="6">
        <f>'DCP-7 p 1'!I28*(1+0.5*J34)</f>
        <v>4.6379139801980204E-2</v>
      </c>
      <c r="D34" s="6">
        <f>+'DCP-7, p 2'!H28</f>
        <v>1.3000000000000001E-2</v>
      </c>
      <c r="E34" s="6">
        <f>+'DCP-7, p 2'!L28</f>
        <v>2.4999999999999998E-2</v>
      </c>
      <c r="F34" s="6">
        <f>+'DCP-7, p 3'!F28</f>
        <v>1.3333333333333334E-2</v>
      </c>
      <c r="G34" s="6">
        <f>+'DCP-7, p 3'!K28</f>
        <v>2.8333333333333332E-2</v>
      </c>
      <c r="H34" s="8">
        <v>8.5900000000000004E-2</v>
      </c>
      <c r="I34" s="6"/>
      <c r="J34" s="6">
        <f t="shared" si="0"/>
        <v>3.3113333333333335E-2</v>
      </c>
      <c r="K34" s="6">
        <f t="shared" si="1"/>
        <v>7.9492473135313546E-2</v>
      </c>
    </row>
    <row r="35" spans="1:11" x14ac:dyDescent="0.2">
      <c r="A35" s="23" t="str">
        <f>+'DCP-7, p 3'!A29</f>
        <v>Westar Energy</v>
      </c>
      <c r="C35" s="6">
        <f>'DCP-7 p 1'!I29*(1+0.5*J35)</f>
        <v>4.4785586051017116E-2</v>
      </c>
      <c r="D35" s="6">
        <f>+'DCP-7, p 2'!H29</f>
        <v>2.3599999999999999E-2</v>
      </c>
      <c r="E35" s="6">
        <f>+'DCP-7, p 2'!L29</f>
        <v>3.3333333333333333E-2</v>
      </c>
      <c r="F35" s="6">
        <f>+'DCP-7, p 3'!F29</f>
        <v>3.6666666666666667E-2</v>
      </c>
      <c r="G35" s="6">
        <f>+'DCP-7, p 3'!K29</f>
        <v>0.04</v>
      </c>
      <c r="H35" s="8">
        <v>6.5000000000000002E-2</v>
      </c>
      <c r="I35" s="128" t="s">
        <v>88</v>
      </c>
      <c r="J35" s="6">
        <f t="shared" si="0"/>
        <v>3.9719999999999998E-2</v>
      </c>
      <c r="K35" s="6">
        <f t="shared" si="1"/>
        <v>8.4505586051017115E-2</v>
      </c>
    </row>
    <row r="36" spans="1:11" x14ac:dyDescent="0.2">
      <c r="A36" s="47"/>
      <c r="B36" s="36"/>
      <c r="C36" s="37"/>
      <c r="D36" s="37"/>
      <c r="E36" s="37"/>
      <c r="F36" s="37"/>
      <c r="G36" s="37"/>
      <c r="H36" s="37"/>
      <c r="I36" s="37"/>
      <c r="J36" s="37"/>
      <c r="K36" s="37"/>
    </row>
    <row r="37" spans="1:11" x14ac:dyDescent="0.2">
      <c r="A37" s="23"/>
      <c r="C37" s="6"/>
      <c r="D37" s="6"/>
      <c r="E37" s="6"/>
      <c r="F37" s="6"/>
      <c r="G37" s="6"/>
      <c r="H37" s="6"/>
      <c r="I37" s="6"/>
      <c r="J37" s="6"/>
      <c r="K37" s="6"/>
    </row>
    <row r="38" spans="1:11" ht="15.75" x14ac:dyDescent="0.25">
      <c r="A38" s="23" t="s">
        <v>78</v>
      </c>
      <c r="C38" s="6">
        <f>AVERAGE(C23:C35)</f>
        <v>4.319119323566134E-2</v>
      </c>
      <c r="D38" s="6">
        <f t="shared" ref="D38:K38" si="2">AVERAGE(D23:D35)</f>
        <v>2.6316666666666672E-2</v>
      </c>
      <c r="E38" s="6">
        <f t="shared" si="2"/>
        <v>3.0000000000000002E-2</v>
      </c>
      <c r="F38" s="6">
        <f t="shared" si="2"/>
        <v>4.5416666666666668E-2</v>
      </c>
      <c r="G38" s="6">
        <f t="shared" si="2"/>
        <v>4.5897435897435897E-2</v>
      </c>
      <c r="H38" s="6">
        <f t="shared" si="2"/>
        <v>5.2576923076923077E-2</v>
      </c>
      <c r="I38" s="6"/>
      <c r="J38" s="6">
        <f t="shared" si="2"/>
        <v>4.0074017094017096E-2</v>
      </c>
      <c r="K38" s="16">
        <f t="shared" si="2"/>
        <v>8.326521032967843E-2</v>
      </c>
    </row>
    <row r="39" spans="1:11" ht="15.75" x14ac:dyDescent="0.25">
      <c r="A39" s="47"/>
      <c r="B39" s="36"/>
      <c r="C39" s="37"/>
      <c r="D39" s="37"/>
      <c r="E39" s="37"/>
      <c r="F39" s="37"/>
      <c r="G39" s="37"/>
      <c r="H39" s="37"/>
      <c r="I39" s="37"/>
      <c r="J39" s="37"/>
      <c r="K39" s="144"/>
    </row>
    <row r="40" spans="1:11" ht="15.75" x14ac:dyDescent="0.25">
      <c r="A40" s="63"/>
      <c r="B40" s="28"/>
      <c r="C40" s="34"/>
      <c r="D40" s="34"/>
      <c r="E40" s="34"/>
      <c r="F40" s="34"/>
      <c r="G40" s="34"/>
      <c r="H40" s="34"/>
      <c r="I40" s="34"/>
      <c r="J40" s="34"/>
      <c r="K40" s="44"/>
    </row>
    <row r="41" spans="1:11" ht="15.75" x14ac:dyDescent="0.25">
      <c r="A41" s="63" t="s">
        <v>75</v>
      </c>
      <c r="B41" s="28"/>
      <c r="C41" s="34">
        <f>MEDIAN(C23:C35)</f>
        <v>4.3143514422226151E-2</v>
      </c>
      <c r="D41" s="34">
        <f t="shared" ref="D41:K41" si="3">MEDIAN(D23:D35)</f>
        <v>2.3300000000000001E-2</v>
      </c>
      <c r="E41" s="34">
        <f t="shared" si="3"/>
        <v>2.8333333333333332E-2</v>
      </c>
      <c r="F41" s="34">
        <f t="shared" si="3"/>
        <v>4.1666666666666671E-2</v>
      </c>
      <c r="G41" s="34">
        <f t="shared" si="3"/>
        <v>4.3333333333333335E-2</v>
      </c>
      <c r="H41" s="34">
        <f t="shared" si="3"/>
        <v>5.3999999999999999E-2</v>
      </c>
      <c r="I41" s="34"/>
      <c r="J41" s="34">
        <f t="shared" si="3"/>
        <v>3.9719999999999998E-2</v>
      </c>
      <c r="K41" s="44">
        <f t="shared" si="3"/>
        <v>8.1781146965775098E-2</v>
      </c>
    </row>
    <row r="42" spans="1:11" x14ac:dyDescent="0.2">
      <c r="A42" s="47"/>
      <c r="B42" s="36"/>
      <c r="C42" s="37"/>
      <c r="D42" s="37"/>
      <c r="E42" s="37"/>
      <c r="F42" s="37"/>
      <c r="G42" s="37"/>
      <c r="H42" s="37"/>
      <c r="I42" s="37"/>
      <c r="J42" s="37"/>
      <c r="K42" s="37"/>
    </row>
    <row r="43" spans="1:11" x14ac:dyDescent="0.2">
      <c r="A43" s="23"/>
      <c r="C43" s="6"/>
      <c r="D43" s="6"/>
      <c r="E43" s="6"/>
      <c r="F43" s="6"/>
      <c r="G43" s="6"/>
      <c r="H43" s="6"/>
      <c r="I43" s="6"/>
      <c r="J43" s="6"/>
      <c r="K43" s="6"/>
    </row>
    <row r="44" spans="1:11" ht="15.75" x14ac:dyDescent="0.25">
      <c r="A44" s="23" t="s">
        <v>89</v>
      </c>
      <c r="C44" s="6"/>
      <c r="D44" s="16">
        <f>+C38+D38</f>
        <v>6.9507859902328009E-2</v>
      </c>
      <c r="E44" s="6">
        <f>+C38+E38</f>
        <v>7.3191193235661339E-2</v>
      </c>
      <c r="F44" s="6">
        <f>+C38+F38</f>
        <v>8.8607859902328001E-2</v>
      </c>
      <c r="G44" s="62">
        <f>+C38+G38</f>
        <v>8.908862913309723E-2</v>
      </c>
      <c r="H44" s="16">
        <f>+C38+H38</f>
        <v>9.5768116312584417E-2</v>
      </c>
      <c r="I44" s="16"/>
      <c r="J44" s="6">
        <f>+C38+J38</f>
        <v>8.326521032967843E-2</v>
      </c>
      <c r="K44" s="6"/>
    </row>
    <row r="45" spans="1:11" ht="15.75" x14ac:dyDescent="0.25">
      <c r="A45" s="47"/>
      <c r="B45" s="36"/>
      <c r="C45" s="37"/>
      <c r="D45" s="37"/>
      <c r="E45" s="106"/>
      <c r="F45" s="41"/>
      <c r="G45" s="106"/>
      <c r="H45" s="106"/>
      <c r="I45" s="106"/>
      <c r="J45" s="37"/>
      <c r="K45" s="37"/>
    </row>
    <row r="46" spans="1:11" ht="15.75" x14ac:dyDescent="0.25">
      <c r="A46" s="23"/>
      <c r="C46" s="6"/>
      <c r="D46" s="6"/>
      <c r="E46" s="62"/>
      <c r="F46" s="24"/>
      <c r="G46" s="62"/>
      <c r="H46" s="62"/>
      <c r="I46" s="62"/>
      <c r="J46" s="6"/>
      <c r="K46" s="6"/>
    </row>
    <row r="47" spans="1:11" ht="15.75" x14ac:dyDescent="0.25">
      <c r="A47" s="23" t="s">
        <v>90</v>
      </c>
      <c r="C47" s="6"/>
      <c r="D47" s="16">
        <f>+C41+D41</f>
        <v>6.6443514422226152E-2</v>
      </c>
      <c r="E47" s="6">
        <f>+C41+E41</f>
        <v>7.1476847755559486E-2</v>
      </c>
      <c r="F47" s="6">
        <f>+C41+F41</f>
        <v>8.4810181088892822E-2</v>
      </c>
      <c r="G47" s="6">
        <f>+C41+G41</f>
        <v>8.6476847755559486E-2</v>
      </c>
      <c r="H47" s="16">
        <f>+C41+H41</f>
        <v>9.7143514422226157E-2</v>
      </c>
      <c r="I47" s="16"/>
      <c r="J47" s="6">
        <f>+C41+J41</f>
        <v>8.2863514422226142E-2</v>
      </c>
      <c r="K47" s="6"/>
    </row>
    <row r="48" spans="1:11" ht="15.75" thickBot="1" x14ac:dyDescent="0.25">
      <c r="A48" s="48"/>
      <c r="B48" s="38"/>
      <c r="C48" s="40"/>
      <c r="D48" s="40"/>
      <c r="E48" s="40"/>
      <c r="F48" s="40"/>
      <c r="G48" s="40"/>
      <c r="H48" s="40"/>
      <c r="I48" s="40"/>
      <c r="J48" s="40"/>
      <c r="K48" s="40"/>
    </row>
    <row r="49" spans="1:11" ht="15.75" thickTop="1" x14ac:dyDescent="0.2">
      <c r="A49" s="23"/>
      <c r="C49" s="6"/>
      <c r="D49" s="6"/>
      <c r="E49" s="6"/>
      <c r="F49" s="6"/>
      <c r="G49" s="6"/>
      <c r="H49" s="6"/>
      <c r="I49" s="6"/>
      <c r="J49" s="6"/>
      <c r="K49" s="6"/>
    </row>
    <row r="50" spans="1:11" ht="15.75" x14ac:dyDescent="0.25">
      <c r="A50" s="46" t="str">
        <f>+'DCP-7, p 3'!A33</f>
        <v>Gorman Proxy Group</v>
      </c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23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23" t="str">
        <f>+'DCP-7, p 3'!A35</f>
        <v>ALLETE</v>
      </c>
      <c r="C52" s="6">
        <f>'DCP-7 p 1'!I35*(1+0.5*J52)</f>
        <v>4.2584332709869076E-2</v>
      </c>
      <c r="D52" s="6">
        <f>+'DCP-7, p 2'!H35</f>
        <v>2.2199999999999998E-2</v>
      </c>
      <c r="E52" s="6">
        <f>+'DCP-7, p 2'!L35</f>
        <v>2.8333333333333332E-2</v>
      </c>
      <c r="F52" s="6">
        <f>+'DCP-7, p 3'!F35</f>
        <v>2.4999999999999998E-2</v>
      </c>
      <c r="G52" s="6">
        <f>+'DCP-7, p 3'!K35</f>
        <v>5.6666666666666671E-2</v>
      </c>
      <c r="H52" s="8">
        <v>5.33E-2</v>
      </c>
      <c r="I52" s="128" t="s">
        <v>88</v>
      </c>
      <c r="J52" s="6">
        <f>AVERAGE(D52:H52)</f>
        <v>3.7100000000000001E-2</v>
      </c>
      <c r="K52" s="6">
        <f>C52+J52</f>
        <v>7.9684332709869077E-2</v>
      </c>
    </row>
    <row r="53" spans="1:11" x14ac:dyDescent="0.2">
      <c r="A53" s="23" t="str">
        <f>+'DCP-7, p 3'!A36</f>
        <v>Alliant Energy Corp</v>
      </c>
      <c r="C53" s="6">
        <f>'DCP-7 p 1'!I36*(1+0.5*J53)</f>
        <v>4.0923414218816526E-2</v>
      </c>
      <c r="D53" s="6">
        <f>+'DCP-7, p 2'!H36</f>
        <v>3.1399999999999997E-2</v>
      </c>
      <c r="E53" s="6">
        <f>+'DCP-7, p 2'!L36</f>
        <v>0.04</v>
      </c>
      <c r="F53" s="6">
        <f>+'DCP-7, p 3'!F36</f>
        <v>5.1666666666666666E-2</v>
      </c>
      <c r="G53" s="6">
        <f>+'DCP-7, p 3'!K36</f>
        <v>4.3333333333333335E-2</v>
      </c>
      <c r="H53" s="8">
        <v>6.0100000000000001E-2</v>
      </c>
      <c r="I53" s="128" t="s">
        <v>88</v>
      </c>
      <c r="J53" s="6">
        <f t="shared" ref="J53:J73" si="4">AVERAGE(D53:H53)</f>
        <v>4.5299999999999993E-2</v>
      </c>
      <c r="K53" s="6">
        <f t="shared" ref="K53:K73" si="5">C53+J53</f>
        <v>8.6223414218816519E-2</v>
      </c>
    </row>
    <row r="54" spans="1:11" x14ac:dyDescent="0.2">
      <c r="A54" s="23" t="str">
        <f>+'DCP-7, p 3'!A37</f>
        <v>American Electric Power Co.</v>
      </c>
      <c r="C54" s="6">
        <f>'DCP-7 p 1'!I37*(1+0.5*J54)</f>
        <v>4.1826989810771466E-2</v>
      </c>
      <c r="D54" s="6">
        <f>+'DCP-7, p 2'!H37</f>
        <v>4.1000000000000002E-2</v>
      </c>
      <c r="E54" s="6">
        <f>+'DCP-7, p 2'!L37</f>
        <v>3.8333333333333337E-2</v>
      </c>
      <c r="F54" s="6">
        <f>+'DCP-7, p 3'!F37</f>
        <v>3.1666666666666669E-2</v>
      </c>
      <c r="G54" s="6">
        <f>+'DCP-7, p 3'!K37</f>
        <v>4.1666666666666664E-2</v>
      </c>
      <c r="H54" s="8">
        <v>3.7100000000000001E-2</v>
      </c>
      <c r="I54" s="128" t="s">
        <v>88</v>
      </c>
      <c r="J54" s="6">
        <f t="shared" si="4"/>
        <v>3.7953333333333332E-2</v>
      </c>
      <c r="K54" s="6">
        <f t="shared" si="5"/>
        <v>7.9780323144104798E-2</v>
      </c>
    </row>
    <row r="55" spans="1:11" x14ac:dyDescent="0.2">
      <c r="A55" s="23" t="str">
        <f>+'DCP-7, p 3'!A38</f>
        <v>Avista Corp</v>
      </c>
      <c r="C55" s="6">
        <f>'DCP-7 p 1'!I38*(1+0.5*J55)</f>
        <v>4.8372361380379987E-2</v>
      </c>
      <c r="D55" s="6">
        <f>+'DCP-7, p 2'!H38</f>
        <v>3.1400000000000004E-2</v>
      </c>
      <c r="E55" s="6">
        <f>+'DCP-7, p 2'!L38</f>
        <v>2.75E-2</v>
      </c>
      <c r="F55" s="6">
        <f>+'DCP-7, p 3'!F38</f>
        <v>8.666666666666667E-2</v>
      </c>
      <c r="G55" s="6">
        <f>+'DCP-7, p 3'!K38</f>
        <v>3.8333333333333337E-2</v>
      </c>
      <c r="H55" s="8">
        <v>4.1700000000000001E-2</v>
      </c>
      <c r="I55" s="128" t="s">
        <v>88</v>
      </c>
      <c r="J55" s="6">
        <f t="shared" si="4"/>
        <v>4.5120000000000007E-2</v>
      </c>
      <c r="K55" s="6">
        <f t="shared" si="5"/>
        <v>9.3492361380380001E-2</v>
      </c>
    </row>
    <row r="56" spans="1:11" x14ac:dyDescent="0.2">
      <c r="A56" s="23" t="str">
        <f>+'DCP-7, p 3'!A39</f>
        <v>Cleco Corp</v>
      </c>
      <c r="C56" s="6">
        <f>'DCP-7 p 1'!I39*(1+0.5*J56)</f>
        <v>3.1903453022689203E-2</v>
      </c>
      <c r="D56" s="6">
        <f>+'DCP-7, p 2'!H39</f>
        <v>5.4200000000000005E-2</v>
      </c>
      <c r="E56" s="6">
        <f>+'DCP-7, p 2'!L39</f>
        <v>4.6666666666666669E-2</v>
      </c>
      <c r="F56" s="6">
        <f>+'DCP-7, p 3'!F39</f>
        <v>7.3333333333333348E-2</v>
      </c>
      <c r="G56" s="6">
        <f>+'DCP-7, p 3'!K39</f>
        <v>7.6666666666666661E-2</v>
      </c>
      <c r="H56" s="8">
        <v>0.08</v>
      </c>
      <c r="I56" s="128" t="s">
        <v>88</v>
      </c>
      <c r="J56" s="6">
        <f t="shared" si="4"/>
        <v>6.6173333333333334E-2</v>
      </c>
      <c r="K56" s="6">
        <f t="shared" si="5"/>
        <v>9.8076786356022544E-2</v>
      </c>
    </row>
    <row r="57" spans="1:11" x14ac:dyDescent="0.2">
      <c r="A57" s="23" t="str">
        <f>+'DCP-7, p 3'!A40</f>
        <v>CMS Energy</v>
      </c>
      <c r="C57" s="6">
        <f>'DCP-7 p 1'!I40*(1+0.5*J57)</f>
        <v>3.9977271170313994E-2</v>
      </c>
      <c r="D57" s="6">
        <f>+'DCP-7, p 2'!H40</f>
        <v>0.06</v>
      </c>
      <c r="E57" s="6">
        <f>+'DCP-7, p 2'!L40</f>
        <v>5.3333333333333337E-2</v>
      </c>
      <c r="F57" s="6">
        <f>+'DCP-7, p 3'!F40</f>
        <v>5.2500000000000005E-2</v>
      </c>
      <c r="G57" s="6">
        <f>+'DCP-7, p 3'!K40</f>
        <v>7.3333333333333348E-2</v>
      </c>
      <c r="H57" s="8">
        <v>5.8900000000000001E-2</v>
      </c>
      <c r="I57" s="128" t="s">
        <v>88</v>
      </c>
      <c r="J57" s="6">
        <f t="shared" si="4"/>
        <v>5.9613333333333338E-2</v>
      </c>
      <c r="K57" s="6">
        <f t="shared" si="5"/>
        <v>9.9590604503647331E-2</v>
      </c>
    </row>
    <row r="58" spans="1:11" x14ac:dyDescent="0.2">
      <c r="A58" s="23" t="str">
        <f>+'DCP-7, p 3'!A41</f>
        <v>Consolidated Edison</v>
      </c>
      <c r="C58" s="6">
        <f>'DCP-7 p 1'!I41*(1+0.5*J58)</f>
        <v>4.303516540317022E-2</v>
      </c>
      <c r="D58" s="6">
        <f>+'DCP-7, p 2'!H41</f>
        <v>3.0800000000000001E-2</v>
      </c>
      <c r="E58" s="6">
        <f>+'DCP-7, p 2'!L41</f>
        <v>3.3333333333333333E-2</v>
      </c>
      <c r="F58" s="6">
        <f>+'DCP-7, p 3'!F41</f>
        <v>3.3333333333333333E-2</v>
      </c>
      <c r="G58" s="6">
        <f>+'DCP-7, p 3'!K41</f>
        <v>2.8333333333333335E-2</v>
      </c>
      <c r="H58" s="8">
        <v>2.7699999999999999E-2</v>
      </c>
      <c r="I58" s="128" t="s">
        <v>88</v>
      </c>
      <c r="J58" s="6">
        <f t="shared" si="4"/>
        <v>3.0700000000000005E-2</v>
      </c>
      <c r="K58" s="6">
        <f t="shared" si="5"/>
        <v>7.3735165403170225E-2</v>
      </c>
    </row>
    <row r="59" spans="1:11" x14ac:dyDescent="0.2">
      <c r="A59" s="23" t="str">
        <f>+'DCP-7, p 3'!A42</f>
        <v>DTE Energy</v>
      </c>
      <c r="C59" s="6">
        <f>'DCP-7 p 1'!I42*(1+0.5*J59)</f>
        <v>3.927421334783622E-2</v>
      </c>
      <c r="D59" s="6">
        <f>+'DCP-7, p 2'!H42</f>
        <v>3.1E-2</v>
      </c>
      <c r="E59" s="6">
        <f>+'DCP-7, p 2'!L42</f>
        <v>3.3333333333333333E-2</v>
      </c>
      <c r="F59" s="6">
        <f>+'DCP-7, p 3'!F42</f>
        <v>0.04</v>
      </c>
      <c r="G59" s="6">
        <f>+'DCP-7, p 3'!K42</f>
        <v>4.1666666666666664E-2</v>
      </c>
      <c r="H59" s="8">
        <v>4.5499999999999999E-2</v>
      </c>
      <c r="I59" s="128" t="s">
        <v>88</v>
      </c>
      <c r="J59" s="6">
        <f t="shared" si="4"/>
        <v>3.8300000000000001E-2</v>
      </c>
      <c r="K59" s="6">
        <f t="shared" si="5"/>
        <v>7.7574213347836221E-2</v>
      </c>
    </row>
    <row r="60" spans="1:11" x14ac:dyDescent="0.2">
      <c r="A60" s="23" t="str">
        <f>+'DCP-7, p 3'!A43</f>
        <v>Edison International</v>
      </c>
      <c r="C60" s="6">
        <f>'DCP-7 p 1'!I43*(1+0.5*J60)</f>
        <v>2.8859257348863007E-2</v>
      </c>
      <c r="D60" s="6">
        <f>+'DCP-7, p 2'!H43</f>
        <v>6.9200000000000012E-2</v>
      </c>
      <c r="E60" s="6">
        <f>+'DCP-7, p 2'!L43</f>
        <v>0.06</v>
      </c>
      <c r="F60" s="6">
        <f>+'DCP-7, p 3'!F43</f>
        <v>6.6666666666666666E-2</v>
      </c>
      <c r="G60" s="6">
        <f>+'DCP-7, p 3'!K43</f>
        <v>3.0000000000000002E-2</v>
      </c>
      <c r="H60" s="8">
        <v>3.7100000000000001E-2</v>
      </c>
      <c r="I60" s="128" t="s">
        <v>88</v>
      </c>
      <c r="J60" s="6">
        <f t="shared" si="4"/>
        <v>5.2593333333333339E-2</v>
      </c>
      <c r="K60" s="6">
        <f t="shared" si="5"/>
        <v>8.1452590682196346E-2</v>
      </c>
    </row>
    <row r="61" spans="1:11" x14ac:dyDescent="0.2">
      <c r="A61" s="23" t="str">
        <f>+'DCP-7, p 3'!A44</f>
        <v>Great Plains Energy, Inc.</v>
      </c>
      <c r="C61" s="6">
        <f>'DCP-7 p 1'!I44*(1+0.5*J61)</f>
        <v>4.0589636766842546E-2</v>
      </c>
      <c r="D61" s="6">
        <f>+'DCP-7, p 2'!H44</f>
        <v>1.6999999999999998E-2</v>
      </c>
      <c r="E61" s="6">
        <f>+'DCP-7, p 2'!L44</f>
        <v>2.7666666666666669E-2</v>
      </c>
      <c r="F61" s="6" t="s">
        <v>178</v>
      </c>
      <c r="G61" s="6">
        <f>+'DCP-7, p 3'!K44</f>
        <v>4.9999999999999996E-2</v>
      </c>
      <c r="H61" s="8">
        <v>5.8799999999999998E-2</v>
      </c>
      <c r="I61" s="128" t="s">
        <v>88</v>
      </c>
      <c r="J61" s="6">
        <f t="shared" si="4"/>
        <v>3.8366666666666667E-2</v>
      </c>
      <c r="K61" s="6">
        <f t="shared" si="5"/>
        <v>7.8956303433509206E-2</v>
      </c>
    </row>
    <row r="62" spans="1:11" x14ac:dyDescent="0.2">
      <c r="A62" s="23" t="str">
        <f>+'DCP-7, p 3'!A45</f>
        <v>IDACORP, Inc.</v>
      </c>
      <c r="C62" s="6">
        <f>'DCP-7 p 1'!I45*(1+0.5*J62)</f>
        <v>3.3911400101825591E-2</v>
      </c>
      <c r="D62" s="6">
        <f>+'DCP-7, p 2'!H45</f>
        <v>5.1400000000000001E-2</v>
      </c>
      <c r="E62" s="6">
        <f>+'DCP-7, p 2'!L45</f>
        <v>0.04</v>
      </c>
      <c r="F62" s="6">
        <f>+'DCP-7, p 3'!F45</f>
        <v>4.5000000000000005E-2</v>
      </c>
      <c r="G62" s="6">
        <f>+'DCP-7, p 3'!K45</f>
        <v>4.8333333333333339E-2</v>
      </c>
      <c r="H62" s="8">
        <v>0.04</v>
      </c>
      <c r="I62" s="128" t="s">
        <v>88</v>
      </c>
      <c r="J62" s="6">
        <f t="shared" si="4"/>
        <v>4.4946666666666676E-2</v>
      </c>
      <c r="K62" s="6">
        <f t="shared" si="5"/>
        <v>7.8858066768492274E-2</v>
      </c>
    </row>
    <row r="63" spans="1:11" x14ac:dyDescent="0.2">
      <c r="A63" s="23" t="str">
        <f>+'DCP-7, p 3'!A46</f>
        <v>Integrys Energy Group</v>
      </c>
      <c r="C63" s="6">
        <f>'DCP-7 p 1'!I46*(1+0.5*J63)</f>
        <v>4.9691911207363298E-2</v>
      </c>
      <c r="D63" s="6">
        <f>+'DCP-7, p 2'!H46</f>
        <v>1.1199999999999998E-2</v>
      </c>
      <c r="E63" s="6">
        <f>+'DCP-7, p 2'!L46</f>
        <v>2.1666666666666667E-2</v>
      </c>
      <c r="F63" s="6">
        <f>+'DCP-7, p 3'!F46</f>
        <v>0.01</v>
      </c>
      <c r="G63" s="6">
        <f>+'DCP-7, p 3'!K46</f>
        <v>2.3333333333333334E-2</v>
      </c>
      <c r="H63" s="8">
        <v>5.67E-2</v>
      </c>
      <c r="I63" s="128" t="s">
        <v>88</v>
      </c>
      <c r="J63" s="6">
        <f t="shared" si="4"/>
        <v>2.4580000000000001E-2</v>
      </c>
      <c r="K63" s="6">
        <f t="shared" si="5"/>
        <v>7.4271911207363303E-2</v>
      </c>
    </row>
    <row r="64" spans="1:11" x14ac:dyDescent="0.2">
      <c r="A64" s="23" t="str">
        <f>+'DCP-7, p 3'!A47</f>
        <v>Northeast Utilities</v>
      </c>
      <c r="C64" s="6">
        <f>'DCP-7 p 1'!I47*(1+0.5*J64)</f>
        <v>3.6952207252202857E-2</v>
      </c>
      <c r="D64" s="6">
        <f>+'DCP-7, p 2'!H47</f>
        <v>4.3999999999999997E-2</v>
      </c>
      <c r="E64" s="6">
        <f>+'DCP-7, p 2'!L47</f>
        <v>3.6666666666666674E-2</v>
      </c>
      <c r="F64" s="6">
        <f>+'DCP-7, p 3'!F47</f>
        <v>0.10000000000000002</v>
      </c>
      <c r="G64" s="6">
        <f>+'DCP-7, p 3'!K47</f>
        <v>7.5000000000000011E-2</v>
      </c>
      <c r="H64" s="8">
        <v>7.6100000000000001E-2</v>
      </c>
      <c r="I64" s="128" t="s">
        <v>88</v>
      </c>
      <c r="J64" s="6">
        <f t="shared" si="4"/>
        <v>6.6353333333333347E-2</v>
      </c>
      <c r="K64" s="6">
        <f t="shared" si="5"/>
        <v>0.1033055405855362</v>
      </c>
    </row>
    <row r="65" spans="1:11" x14ac:dyDescent="0.2">
      <c r="A65" s="23" t="str">
        <f>+'DCP-7, p 3'!A48</f>
        <v>NorthWestern Corp</v>
      </c>
      <c r="C65" s="6">
        <f>'DCP-7 p 1'!I48*(1+0.5*J65)</f>
        <v>4.1272269813906207E-2</v>
      </c>
      <c r="D65" s="6">
        <f>+'DCP-7, p 2'!H48</f>
        <v>3.2399999999999998E-2</v>
      </c>
      <c r="E65" s="6">
        <f>+'DCP-7, p 2'!L48</f>
        <v>3.5000000000000003E-2</v>
      </c>
      <c r="F65" s="6">
        <f>+'DCP-7, p 3'!F48</f>
        <v>7.4999999999999997E-2</v>
      </c>
      <c r="G65" s="6">
        <f>+'DCP-7, p 3'!K48</f>
        <v>4.6666666666666669E-2</v>
      </c>
      <c r="H65" s="8">
        <v>4.8899999999999999E-2</v>
      </c>
      <c r="I65" s="128" t="s">
        <v>88</v>
      </c>
      <c r="J65" s="6">
        <f t="shared" si="4"/>
        <v>4.7593333333333335E-2</v>
      </c>
      <c r="K65" s="6">
        <f t="shared" si="5"/>
        <v>8.8865603147239541E-2</v>
      </c>
    </row>
    <row r="66" spans="1:11" x14ac:dyDescent="0.2">
      <c r="A66" s="23" t="str">
        <f>+'DCP-7, p 3'!A49</f>
        <v>PG&amp;E Corp</v>
      </c>
      <c r="C66" s="6">
        <f>'DCP-7 p 1'!I49*(1+0.5*J66)</f>
        <v>4.3804107156885853E-2</v>
      </c>
      <c r="D66" s="6">
        <f>+'DCP-7, p 2'!H49</f>
        <v>4.4200000000000003E-2</v>
      </c>
      <c r="E66" s="6">
        <f>+'DCP-7, p 2'!L49</f>
        <v>3.5000000000000003E-2</v>
      </c>
      <c r="F66" s="6">
        <f>+'DCP-7, p 3'!F49</f>
        <v>8.666666666666667E-2</v>
      </c>
      <c r="G66" s="6">
        <f>+'DCP-7, p 3'!K49</f>
        <v>3.1666666666666669E-2</v>
      </c>
      <c r="H66" s="8">
        <v>1.46E-2</v>
      </c>
      <c r="I66" s="128" t="s">
        <v>88</v>
      </c>
      <c r="J66" s="6">
        <f t="shared" si="4"/>
        <v>4.2426666666666668E-2</v>
      </c>
      <c r="K66" s="6">
        <f t="shared" si="5"/>
        <v>8.6230773823552515E-2</v>
      </c>
    </row>
    <row r="67" spans="1:11" x14ac:dyDescent="0.2">
      <c r="A67" s="23" t="str">
        <f>+'DCP-7, p 3'!A50</f>
        <v>Pinnacle West Capital Corp</v>
      </c>
      <c r="C67" s="6">
        <f>'DCP-7 p 1'!I50*(1+0.5*J67)</f>
        <v>4.0520728424386379E-2</v>
      </c>
      <c r="D67" s="6">
        <f>+'DCP-7, p 2'!H50</f>
        <v>2.0800000000000003E-2</v>
      </c>
      <c r="E67" s="6">
        <f>+'DCP-7, p 2'!L50</f>
        <v>3.5000000000000003E-2</v>
      </c>
      <c r="F67" s="6">
        <f>+'DCP-7, p 3'!F50</f>
        <v>1.2500000000000001E-2</v>
      </c>
      <c r="G67" s="6">
        <f>+'DCP-7, p 3'!K50</f>
        <v>4.3333333333333335E-2</v>
      </c>
      <c r="H67" s="8">
        <v>6.13E-2</v>
      </c>
      <c r="I67" s="128" t="s">
        <v>88</v>
      </c>
      <c r="J67" s="6">
        <f t="shared" si="4"/>
        <v>3.4586666666666668E-2</v>
      </c>
      <c r="K67" s="6">
        <f t="shared" si="5"/>
        <v>7.5107395091053047E-2</v>
      </c>
    </row>
    <row r="68" spans="1:11" x14ac:dyDescent="0.2">
      <c r="A68" s="23" t="str">
        <f>+'DCP-7, p 3'!A51</f>
        <v>Portland General Electric</v>
      </c>
      <c r="C68" s="6">
        <f>'DCP-7 p 1'!I51*(1+0.5*J68)</f>
        <v>3.8079986194995689E-2</v>
      </c>
      <c r="D68" s="6">
        <f>+'DCP-7, p 2'!H51</f>
        <v>2.8200000000000003E-2</v>
      </c>
      <c r="E68" s="6">
        <f>+'DCP-7, p 2'!L51</f>
        <v>3.7500000000000006E-2</v>
      </c>
      <c r="F68" s="6">
        <f>+'DCP-7, p 3'!F51</f>
        <v>5.2500000000000005E-2</v>
      </c>
      <c r="G68" s="6">
        <f>+'DCP-7, p 3'!K51</f>
        <v>4.1666666666666664E-2</v>
      </c>
      <c r="H68" s="8">
        <v>5.6500000000000002E-2</v>
      </c>
      <c r="I68" s="128" t="s">
        <v>88</v>
      </c>
      <c r="J68" s="6">
        <f t="shared" si="4"/>
        <v>4.3273333333333337E-2</v>
      </c>
      <c r="K68" s="6">
        <f t="shared" si="5"/>
        <v>8.1353319528329027E-2</v>
      </c>
    </row>
    <row r="69" spans="1:11" x14ac:dyDescent="0.2">
      <c r="A69" s="23" t="str">
        <f>+'DCP-7, p 3'!A52</f>
        <v>TECO Energy</v>
      </c>
      <c r="C69" s="6">
        <f>'DCP-7 p 1'!I52*(1+0.5*J69)</f>
        <v>5.1610210140736454E-2</v>
      </c>
      <c r="D69" s="6">
        <f>+'DCP-7, p 2'!H52</f>
        <v>2.3E-2</v>
      </c>
      <c r="E69" s="6">
        <f>+'DCP-7, p 2'!L52</f>
        <v>2.3333333333333334E-2</v>
      </c>
      <c r="F69" s="6">
        <f>+'DCP-7, p 3'!F52</f>
        <v>3.8333333333333337E-2</v>
      </c>
      <c r="G69" s="6">
        <f>+'DCP-7, p 3'!K52</f>
        <v>2.6666666666666672E-2</v>
      </c>
      <c r="H69" s="8">
        <v>2.8899999999999999E-2</v>
      </c>
      <c r="I69" s="128" t="s">
        <v>88</v>
      </c>
      <c r="J69" s="6">
        <f t="shared" si="4"/>
        <v>2.8046666666666671E-2</v>
      </c>
      <c r="K69" s="6">
        <f t="shared" si="5"/>
        <v>7.9656876807403132E-2</v>
      </c>
    </row>
    <row r="70" spans="1:11" x14ac:dyDescent="0.2">
      <c r="A70" s="23" t="str">
        <f>+'DCP-7, p 3'!A53</f>
        <v>UIL Holdings</v>
      </c>
      <c r="C70" s="6">
        <f>'DCP-7 p 1'!I53*(1+0.5*J70)</f>
        <v>4.6264624158415847E-2</v>
      </c>
      <c r="D70" s="6">
        <f>+'DCP-7, p 2'!H53</f>
        <v>1.3000000000000001E-2</v>
      </c>
      <c r="E70" s="6">
        <f>+'DCP-7, p 2'!L53</f>
        <v>2.4999999999999998E-2</v>
      </c>
      <c r="F70" s="6">
        <f>+'DCP-7, p 3'!F53</f>
        <v>1.3333333333333334E-2</v>
      </c>
      <c r="G70" s="6">
        <f>+'DCP-7, p 3'!K53</f>
        <v>2.8333333333333332E-2</v>
      </c>
      <c r="H70" s="8">
        <v>6.08E-2</v>
      </c>
      <c r="I70" s="128" t="s">
        <v>88</v>
      </c>
      <c r="J70" s="6">
        <f t="shared" si="4"/>
        <v>2.8093333333333331E-2</v>
      </c>
      <c r="K70" s="6">
        <f t="shared" si="5"/>
        <v>7.4357957491749171E-2</v>
      </c>
    </row>
    <row r="71" spans="1:11" x14ac:dyDescent="0.2">
      <c r="A71" s="23" t="str">
        <f>+'DCP-7, p 3'!A54</f>
        <v>Westar Energy</v>
      </c>
      <c r="C71" s="6">
        <f>'DCP-7 p 1'!I54*(1+0.5*J71)</f>
        <v>4.4740355182434612E-2</v>
      </c>
      <c r="D71" s="6">
        <f>+'DCP-7, p 2'!H54</f>
        <v>2.3599999999999999E-2</v>
      </c>
      <c r="E71" s="6">
        <f>+'DCP-7, p 2'!L54</f>
        <v>3.3333333333333333E-2</v>
      </c>
      <c r="F71" s="6">
        <f>+'DCP-7, p 3'!F54</f>
        <v>3.6666666666666667E-2</v>
      </c>
      <c r="G71" s="6">
        <f>+'DCP-7, p 3'!K54</f>
        <v>0.04</v>
      </c>
      <c r="H71" s="8">
        <v>5.4699999999999999E-2</v>
      </c>
      <c r="I71" s="128" t="s">
        <v>88</v>
      </c>
      <c r="J71" s="6">
        <f t="shared" si="4"/>
        <v>3.7659999999999999E-2</v>
      </c>
      <c r="K71" s="6">
        <f t="shared" si="5"/>
        <v>8.2400355182434604E-2</v>
      </c>
    </row>
    <row r="72" spans="1:11" x14ac:dyDescent="0.2">
      <c r="A72" s="23" t="str">
        <f>+'DCP-7, p 3'!A55</f>
        <v>Wisconsin Energy Corp</v>
      </c>
      <c r="C72" s="6">
        <f>'DCP-7 p 1'!I55*(1+0.5*J72)</f>
        <v>3.5238476285738105E-2</v>
      </c>
      <c r="D72" s="6">
        <f>+'DCP-7, p 2'!H55</f>
        <v>6.7000000000000004E-2</v>
      </c>
      <c r="E72" s="6">
        <f>+'DCP-7, p 2'!L55</f>
        <v>5.1666666666666666E-2</v>
      </c>
      <c r="F72" s="6">
        <f>+'DCP-7, p 3'!F55</f>
        <v>0.11333333333333334</v>
      </c>
      <c r="G72" s="6">
        <f>+'DCP-7, p 3'!K55</f>
        <v>7.6666666666666675E-2</v>
      </c>
      <c r="H72" s="8">
        <v>5.2999999999999999E-2</v>
      </c>
      <c r="I72" s="128" t="s">
        <v>88</v>
      </c>
      <c r="J72" s="6">
        <f t="shared" si="4"/>
        <v>7.2333333333333333E-2</v>
      </c>
      <c r="K72" s="6">
        <f t="shared" si="5"/>
        <v>0.10757180961907144</v>
      </c>
    </row>
    <row r="73" spans="1:11" x14ac:dyDescent="0.2">
      <c r="A73" s="23" t="str">
        <f>+'DCP-7, p 3'!A56</f>
        <v>Xcel Energy Inc.</v>
      </c>
      <c r="C73" s="6">
        <f>'DCP-7 p 1'!I56*(1+0.5*J73)</f>
        <v>3.907659529286852E-2</v>
      </c>
      <c r="D73" s="6">
        <f>+'DCP-7, p 2'!H56</f>
        <v>3.8799999999999994E-2</v>
      </c>
      <c r="E73" s="6">
        <f>+'DCP-7, p 2'!L56</f>
        <v>0.04</v>
      </c>
      <c r="F73" s="6">
        <f>+'DCP-7, p 3'!F56</f>
        <v>4.1666666666666664E-2</v>
      </c>
      <c r="G73" s="6">
        <f>+'DCP-7, p 3'!K56</f>
        <v>5.1666666666666666E-2</v>
      </c>
      <c r="H73" s="8">
        <v>5.11E-2</v>
      </c>
      <c r="I73" s="128" t="s">
        <v>88</v>
      </c>
      <c r="J73" s="6">
        <f t="shared" si="4"/>
        <v>4.4646666666666668E-2</v>
      </c>
      <c r="K73" s="6">
        <f t="shared" si="5"/>
        <v>8.3723261959535195E-2</v>
      </c>
    </row>
    <row r="74" spans="1:11" x14ac:dyDescent="0.2">
      <c r="A74" s="47"/>
      <c r="B74" s="36"/>
      <c r="C74" s="37"/>
      <c r="D74" s="37"/>
      <c r="E74" s="37"/>
      <c r="F74" s="37"/>
      <c r="G74" s="37"/>
      <c r="H74" s="37"/>
      <c r="I74" s="37"/>
      <c r="J74" s="37"/>
      <c r="K74" s="37"/>
    </row>
    <row r="75" spans="1:11" x14ac:dyDescent="0.2">
      <c r="A75" s="63"/>
      <c r="B75" s="28"/>
      <c r="C75" s="34"/>
      <c r="D75" s="34"/>
      <c r="E75" s="34"/>
      <c r="F75" s="34"/>
      <c r="G75" s="34"/>
      <c r="H75" s="34"/>
      <c r="I75" s="34"/>
      <c r="J75" s="34"/>
      <c r="K75" s="34"/>
    </row>
    <row r="76" spans="1:11" ht="15.75" x14ac:dyDescent="0.25">
      <c r="A76" s="23" t="s">
        <v>78</v>
      </c>
      <c r="C76" s="6">
        <f>AVERAGE(C52:C73)</f>
        <v>4.0841316654150521E-2</v>
      </c>
      <c r="D76" s="6">
        <f t="shared" ref="D76:K76" si="6">AVERAGE(D52:D73)</f>
        <v>3.5718181818181823E-2</v>
      </c>
      <c r="E76" s="6">
        <f t="shared" si="6"/>
        <v>3.6484848484848488E-2</v>
      </c>
      <c r="F76" s="6">
        <f t="shared" si="6"/>
        <v>5.17063492063492E-2</v>
      </c>
      <c r="G76" s="6">
        <f t="shared" si="6"/>
        <v>4.6060606060606066E-2</v>
      </c>
      <c r="H76" s="6">
        <f t="shared" si="6"/>
        <v>5.0127272727272715E-2</v>
      </c>
      <c r="I76" s="6"/>
      <c r="J76" s="6">
        <f t="shared" si="6"/>
        <v>4.3898181818181829E-2</v>
      </c>
      <c r="K76" s="16">
        <f t="shared" si="6"/>
        <v>8.473949847233235E-2</v>
      </c>
    </row>
    <row r="77" spans="1:11" ht="15.75" x14ac:dyDescent="0.25">
      <c r="A77" s="47"/>
      <c r="B77" s="36"/>
      <c r="C77" s="37"/>
      <c r="D77" s="37"/>
      <c r="E77" s="37"/>
      <c r="F77" s="37"/>
      <c r="G77" s="37"/>
      <c r="H77" s="37"/>
      <c r="I77" s="37"/>
      <c r="J77" s="37"/>
      <c r="K77" s="144"/>
    </row>
    <row r="78" spans="1:11" ht="15.75" x14ac:dyDescent="0.25">
      <c r="A78" s="63"/>
      <c r="B78" s="28"/>
      <c r="C78" s="34"/>
      <c r="D78" s="34"/>
      <c r="E78" s="34"/>
      <c r="F78" s="34"/>
      <c r="G78" s="34"/>
      <c r="H78" s="34"/>
      <c r="I78" s="34"/>
      <c r="J78" s="34"/>
      <c r="K78" s="44"/>
    </row>
    <row r="79" spans="1:11" ht="15.75" x14ac:dyDescent="0.25">
      <c r="A79" s="63" t="s">
        <v>75</v>
      </c>
      <c r="B79" s="28"/>
      <c r="C79" s="34">
        <f>MEDIAN(C52:C73)</f>
        <v>4.0756525492829536E-2</v>
      </c>
      <c r="D79" s="34">
        <f t="shared" ref="D79:K79" si="7">MEDIAN(D52:D73)</f>
        <v>3.1399999999999997E-2</v>
      </c>
      <c r="E79" s="34">
        <f t="shared" si="7"/>
        <v>3.5000000000000003E-2</v>
      </c>
      <c r="F79" s="34">
        <f t="shared" si="7"/>
        <v>4.5000000000000005E-2</v>
      </c>
      <c r="G79" s="34">
        <f t="shared" si="7"/>
        <v>4.2499999999999996E-2</v>
      </c>
      <c r="H79" s="34">
        <f t="shared" si="7"/>
        <v>5.3150000000000003E-2</v>
      </c>
      <c r="I79" s="34"/>
      <c r="J79" s="34">
        <f t="shared" si="7"/>
        <v>4.2849999999999999E-2</v>
      </c>
      <c r="K79" s="44">
        <f t="shared" si="7"/>
        <v>8.1402955105262687E-2</v>
      </c>
    </row>
    <row r="80" spans="1:11" x14ac:dyDescent="0.2">
      <c r="A80" s="47"/>
      <c r="B80" s="36"/>
      <c r="C80" s="37"/>
      <c r="D80" s="37"/>
      <c r="E80" s="37"/>
      <c r="F80" s="37"/>
      <c r="G80" s="37"/>
      <c r="H80" s="37"/>
      <c r="I80" s="37"/>
      <c r="J80" s="37"/>
      <c r="K80" s="37"/>
    </row>
    <row r="81" spans="1:11" x14ac:dyDescent="0.2">
      <c r="A81" s="23"/>
      <c r="C81" s="6"/>
      <c r="D81" s="6"/>
      <c r="E81" s="6"/>
      <c r="F81" s="6"/>
      <c r="G81" s="6"/>
      <c r="H81" s="6"/>
      <c r="I81" s="6"/>
      <c r="J81" s="6"/>
      <c r="K81" s="6"/>
    </row>
    <row r="82" spans="1:11" ht="15.75" x14ac:dyDescent="0.25">
      <c r="A82" s="23" t="s">
        <v>89</v>
      </c>
      <c r="C82" s="6"/>
      <c r="D82" s="16">
        <f>+C76+D76</f>
        <v>7.6559498472332344E-2</v>
      </c>
      <c r="E82" s="62">
        <f>+C76+E76</f>
        <v>7.7326165138999009E-2</v>
      </c>
      <c r="F82" s="6">
        <f>+C76+F76</f>
        <v>9.2547665860499728E-2</v>
      </c>
      <c r="G82" s="6">
        <f>+C76+G76</f>
        <v>8.690192271475658E-2</v>
      </c>
      <c r="H82" s="16">
        <f>+C76+H76</f>
        <v>9.0968589381423243E-2</v>
      </c>
      <c r="I82" s="16"/>
      <c r="J82" s="6">
        <f>+C76+J76</f>
        <v>8.473949847233235E-2</v>
      </c>
      <c r="K82" s="6"/>
    </row>
    <row r="83" spans="1:11" ht="15.75" x14ac:dyDescent="0.25">
      <c r="A83" s="47"/>
      <c r="B83" s="36"/>
      <c r="C83" s="37"/>
      <c r="D83" s="37"/>
      <c r="E83" s="106"/>
      <c r="F83" s="41"/>
      <c r="G83" s="106"/>
      <c r="H83" s="106"/>
      <c r="I83" s="106"/>
      <c r="J83" s="37"/>
      <c r="K83" s="37"/>
    </row>
    <row r="84" spans="1:11" ht="15.75" x14ac:dyDescent="0.25">
      <c r="A84" s="23"/>
      <c r="C84" s="6"/>
      <c r="D84" s="6"/>
      <c r="E84" s="62"/>
      <c r="F84" s="24"/>
      <c r="G84" s="62"/>
      <c r="H84" s="62"/>
      <c r="I84" s="62"/>
      <c r="J84" s="6"/>
      <c r="K84" s="6"/>
    </row>
    <row r="85" spans="1:11" ht="15.75" x14ac:dyDescent="0.25">
      <c r="A85" s="23" t="s">
        <v>90</v>
      </c>
      <c r="C85" s="6"/>
      <c r="D85" s="16">
        <f>+C79+D79</f>
        <v>7.2156525492829526E-2</v>
      </c>
      <c r="E85" s="6">
        <f>+C79+E79</f>
        <v>7.5756525492829546E-2</v>
      </c>
      <c r="F85" s="6">
        <f>+C79+F79</f>
        <v>8.5756525492829541E-2</v>
      </c>
      <c r="G85" s="6">
        <f>+C79+G79</f>
        <v>8.3256525492829525E-2</v>
      </c>
      <c r="H85" s="24">
        <f>+C79+H79</f>
        <v>9.3906525492829546E-2</v>
      </c>
      <c r="I85" s="24"/>
      <c r="J85" s="6">
        <f>+C79+J79</f>
        <v>8.3606525492829542E-2</v>
      </c>
      <c r="K85" s="6"/>
    </row>
    <row r="86" spans="1:11" ht="15.75" thickBot="1" x14ac:dyDescent="0.25">
      <c r="A86" s="48"/>
      <c r="B86" s="38"/>
      <c r="C86" s="40"/>
      <c r="D86" s="40"/>
      <c r="E86" s="40"/>
      <c r="F86" s="40"/>
      <c r="G86" s="40"/>
      <c r="H86" s="40"/>
      <c r="I86" s="40"/>
      <c r="J86" s="40"/>
      <c r="K86" s="40"/>
    </row>
    <row r="87" spans="1:11" ht="15.75" thickTop="1" x14ac:dyDescent="0.2">
      <c r="A87" s="23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99" t="s">
        <v>239</v>
      </c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99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99" t="s">
        <v>246</v>
      </c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23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4" t="s">
        <v>245</v>
      </c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C96" s="6"/>
      <c r="D96" s="6"/>
      <c r="E96" s="6"/>
      <c r="F96" s="6"/>
      <c r="G96" s="6"/>
      <c r="H96" s="6"/>
      <c r="I96" s="6"/>
      <c r="J96" s="6"/>
      <c r="K96" s="6"/>
    </row>
    <row r="97" spans="3:11" x14ac:dyDescent="0.2">
      <c r="C97" s="6"/>
      <c r="D97" s="6"/>
      <c r="E97" s="6"/>
      <c r="F97" s="6"/>
      <c r="G97" s="6"/>
      <c r="H97" s="6"/>
      <c r="I97" s="6"/>
      <c r="J97" s="6"/>
      <c r="K97" s="6"/>
    </row>
    <row r="98" spans="3:11" x14ac:dyDescent="0.2">
      <c r="C98" s="6"/>
      <c r="D98" s="6"/>
      <c r="E98" s="6"/>
      <c r="F98" s="6"/>
      <c r="G98" s="6"/>
      <c r="H98" s="6"/>
      <c r="I98" s="6"/>
      <c r="J98" s="6"/>
      <c r="K98" s="6"/>
    </row>
    <row r="99" spans="3:11" x14ac:dyDescent="0.2">
      <c r="C99" s="6"/>
      <c r="D99" s="6"/>
      <c r="E99" s="6"/>
      <c r="F99" s="6"/>
      <c r="G99" s="6"/>
      <c r="H99" s="6"/>
      <c r="I99" s="6"/>
      <c r="J99" s="6"/>
      <c r="K99" s="6"/>
    </row>
    <row r="100" spans="3:11" x14ac:dyDescent="0.2">
      <c r="C100" s="6"/>
      <c r="D100" s="6"/>
      <c r="E100" s="6"/>
      <c r="F100" s="6"/>
      <c r="G100" s="6"/>
      <c r="H100" s="6"/>
      <c r="I100" s="6"/>
      <c r="J100" s="6"/>
      <c r="K100" s="6"/>
    </row>
    <row r="101" spans="3:11" x14ac:dyDescent="0.2">
      <c r="C101" s="6"/>
      <c r="D101" s="6"/>
      <c r="E101" s="6"/>
      <c r="F101" s="6"/>
      <c r="G101" s="6"/>
      <c r="H101" s="6"/>
      <c r="I101" s="6"/>
      <c r="J101" s="6"/>
      <c r="K101" s="6"/>
    </row>
    <row r="102" spans="3:11" x14ac:dyDescent="0.2">
      <c r="C102" s="6"/>
      <c r="D102" s="6"/>
      <c r="E102" s="6"/>
      <c r="F102" s="6"/>
      <c r="G102" s="6"/>
      <c r="H102" s="6"/>
      <c r="I102" s="6"/>
      <c r="J102" s="6"/>
      <c r="K102" s="6"/>
    </row>
    <row r="103" spans="3:11" x14ac:dyDescent="0.2">
      <c r="C103" s="6"/>
      <c r="D103" s="6"/>
      <c r="E103" s="6"/>
      <c r="F103" s="6"/>
      <c r="G103" s="6"/>
      <c r="H103" s="6"/>
      <c r="I103" s="6"/>
      <c r="J103" s="6"/>
      <c r="K103" s="6"/>
    </row>
    <row r="104" spans="3:11" x14ac:dyDescent="0.2">
      <c r="C104" s="6"/>
      <c r="D104" s="6"/>
      <c r="E104" s="6"/>
      <c r="F104" s="6"/>
      <c r="G104" s="6"/>
      <c r="H104" s="6"/>
      <c r="I104" s="6"/>
      <c r="J104" s="6"/>
      <c r="K104" s="6"/>
    </row>
    <row r="105" spans="3:11" x14ac:dyDescent="0.2">
      <c r="C105" s="6"/>
      <c r="D105" s="6"/>
      <c r="E105" s="6"/>
      <c r="F105" s="6"/>
      <c r="G105" s="6"/>
      <c r="H105" s="6"/>
      <c r="I105" s="6"/>
      <c r="J105" s="6"/>
      <c r="K105" s="6"/>
    </row>
    <row r="106" spans="3:11" x14ac:dyDescent="0.2">
      <c r="C106" s="6"/>
      <c r="D106" s="6"/>
      <c r="E106" s="6"/>
      <c r="F106" s="6"/>
      <c r="G106" s="6"/>
      <c r="H106" s="6"/>
      <c r="I106" s="6"/>
      <c r="J106" s="6"/>
      <c r="K106" s="6"/>
    </row>
    <row r="107" spans="3:11" x14ac:dyDescent="0.2">
      <c r="C107" s="6"/>
      <c r="D107" s="6"/>
      <c r="E107" s="6"/>
      <c r="F107" s="6"/>
      <c r="G107" s="6"/>
      <c r="H107" s="6"/>
      <c r="I107" s="6"/>
      <c r="J107" s="6"/>
      <c r="K107" s="6"/>
    </row>
    <row r="108" spans="3:11" x14ac:dyDescent="0.2">
      <c r="C108" s="6"/>
      <c r="D108" s="6"/>
      <c r="E108" s="6"/>
      <c r="F108" s="6"/>
      <c r="G108" s="6"/>
      <c r="H108" s="6"/>
      <c r="I108" s="6"/>
      <c r="J108" s="6"/>
      <c r="K108" s="6"/>
    </row>
    <row r="109" spans="3:11" x14ac:dyDescent="0.2">
      <c r="C109" s="6"/>
      <c r="D109" s="6"/>
      <c r="E109" s="6"/>
      <c r="F109" s="6"/>
      <c r="G109" s="6"/>
      <c r="H109" s="6"/>
      <c r="I109" s="6"/>
      <c r="J109" s="6"/>
      <c r="K109" s="6"/>
    </row>
  </sheetData>
  <phoneticPr fontId="0" type="noConversion"/>
  <printOptions horizontalCentered="1"/>
  <pageMargins left="0.5" right="0.5" top="0.5" bottom="0.55000000000000004" header="0" footer="0"/>
  <pageSetup scale="5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tabSelected="1" showOutlineSymbols="0" topLeftCell="A54" zoomScaleNormal="100" workbookViewId="0">
      <selection activeCell="A67" sqref="A67"/>
    </sheetView>
  </sheetViews>
  <sheetFormatPr defaultColWidth="9.77734375" defaultRowHeight="15" x14ac:dyDescent="0.2"/>
  <cols>
    <col min="1" max="1" width="23.77734375" style="14" customWidth="1"/>
    <col min="2" max="2" width="2.77734375" style="14" customWidth="1"/>
    <col min="3" max="4" width="12.77734375" style="14" customWidth="1"/>
    <col min="5" max="5" width="13.6640625" style="14" customWidth="1"/>
    <col min="6" max="6" width="12.77734375" style="14" customWidth="1"/>
    <col min="7" max="7" width="13.6640625" style="14" customWidth="1"/>
    <col min="8" max="8" width="11" style="14" customWidth="1"/>
    <col min="9" max="10" width="10.77734375" style="14" customWidth="1"/>
    <col min="11" max="16384" width="9.77734375" style="14"/>
  </cols>
  <sheetData>
    <row r="1" spans="1:10" ht="15.75" x14ac:dyDescent="0.25">
      <c r="I1" s="1"/>
    </row>
    <row r="2" spans="1:10" ht="15.75" x14ac:dyDescent="0.25">
      <c r="I2" s="1"/>
    </row>
    <row r="3" spans="1:10" ht="15.75" x14ac:dyDescent="0.25">
      <c r="I3" s="1"/>
    </row>
    <row r="4" spans="1:10" ht="15.75" x14ac:dyDescent="0.25">
      <c r="I4" s="1"/>
      <c r="J4" s="1"/>
    </row>
    <row r="5" spans="1:10" ht="15.75" x14ac:dyDescent="0.25">
      <c r="J5" s="1"/>
    </row>
    <row r="6" spans="1:10" ht="20.25" x14ac:dyDescent="0.3">
      <c r="A6" s="2" t="str">
        <f>'DCP-7, p 3'!A5</f>
        <v>COMPARISON COMPANIES</v>
      </c>
      <c r="B6" s="2"/>
      <c r="C6" s="2"/>
      <c r="D6" s="2"/>
      <c r="E6" s="2"/>
      <c r="F6" s="2"/>
      <c r="G6" s="2"/>
      <c r="H6" s="2"/>
      <c r="I6" s="2"/>
      <c r="J6" s="2"/>
    </row>
    <row r="7" spans="1:10" ht="20.25" x14ac:dyDescent="0.3">
      <c r="A7" s="2" t="s">
        <v>32</v>
      </c>
      <c r="B7" s="2"/>
      <c r="C7" s="2"/>
      <c r="D7" s="2"/>
      <c r="E7" s="2"/>
      <c r="F7" s="2"/>
      <c r="G7" s="2"/>
      <c r="H7" s="2"/>
      <c r="I7" s="2"/>
      <c r="J7" s="2"/>
    </row>
    <row r="12" spans="1:10" ht="15.75" thickTop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</row>
    <row r="13" spans="1:10" x14ac:dyDescent="0.2">
      <c r="D13" s="5" t="s">
        <v>34</v>
      </c>
      <c r="E13" s="5" t="s">
        <v>36</v>
      </c>
      <c r="F13" s="5" t="s">
        <v>34</v>
      </c>
      <c r="G13" s="5" t="s">
        <v>36</v>
      </c>
      <c r="H13" s="5" t="s">
        <v>74</v>
      </c>
    </row>
    <row r="14" spans="1:10" x14ac:dyDescent="0.2">
      <c r="C14" s="5" t="s">
        <v>33</v>
      </c>
      <c r="D14" s="5" t="s">
        <v>35</v>
      </c>
      <c r="E14" s="5" t="s">
        <v>35</v>
      </c>
      <c r="F14" s="5" t="s">
        <v>37</v>
      </c>
      <c r="G14" s="5" t="s">
        <v>37</v>
      </c>
      <c r="H14" s="5" t="s">
        <v>30</v>
      </c>
      <c r="I14" s="5" t="s">
        <v>21</v>
      </c>
      <c r="J14" s="5" t="s">
        <v>38</v>
      </c>
    </row>
    <row r="15" spans="1:10" x14ac:dyDescent="0.2">
      <c r="C15" s="5" t="s">
        <v>25</v>
      </c>
      <c r="D15" s="5" t="s">
        <v>1</v>
      </c>
      <c r="E15" s="5" t="s">
        <v>1</v>
      </c>
      <c r="F15" s="5" t="s">
        <v>1</v>
      </c>
      <c r="G15" s="5" t="s">
        <v>1</v>
      </c>
      <c r="H15" s="5" t="s">
        <v>174</v>
      </c>
      <c r="I15" s="5" t="s">
        <v>1</v>
      </c>
      <c r="J15" s="5" t="s">
        <v>39</v>
      </c>
    </row>
    <row r="16" spans="1:10" x14ac:dyDescent="0.2">
      <c r="A16" s="19" t="str">
        <f>+'DCP-7, p 3'!A11</f>
        <v>COMPANY</v>
      </c>
    </row>
    <row r="18" spans="1:10" ht="15.75" thickTop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15.75" x14ac:dyDescent="0.25">
      <c r="A19" s="46" t="str">
        <f>+'DCP-7, p 3'!A61</f>
        <v>Morin Proxy Group</v>
      </c>
    </row>
    <row r="20" spans="1:10" x14ac:dyDescent="0.2">
      <c r="A20" s="23"/>
      <c r="C20" s="6"/>
      <c r="D20" s="6"/>
      <c r="E20" s="6"/>
      <c r="F20" s="6"/>
      <c r="G20" s="6"/>
      <c r="H20" s="62"/>
      <c r="I20" s="6"/>
      <c r="J20" s="6"/>
    </row>
    <row r="21" spans="1:10" x14ac:dyDescent="0.2">
      <c r="A21" s="23" t="str">
        <f>+'DCP-7, p 3'!A63</f>
        <v>Alliant Energy Corp</v>
      </c>
      <c r="C21" s="6">
        <f>'DCP-7 p 1'!I63*(1+0.5*I21)</f>
        <v>4.0927015751383571E-2</v>
      </c>
      <c r="D21" s="6">
        <f>+'DCP-7, p 2'!H63</f>
        <v>3.1399999999999997E-2</v>
      </c>
      <c r="E21" s="6">
        <f>+'DCP-7, p 2'!L63</f>
        <v>0.04</v>
      </c>
      <c r="F21" s="6">
        <f>+'DCP-7, p 3'!F63</f>
        <v>5.1666666666666666E-2</v>
      </c>
      <c r="G21" s="6">
        <f>+'DCP-7, p 3'!K63</f>
        <v>4.3333333333333335E-2</v>
      </c>
      <c r="H21" s="6">
        <v>6.0999999999999999E-2</v>
      </c>
      <c r="I21" s="6">
        <f>AVERAGE(D21:H21)</f>
        <v>4.548E-2</v>
      </c>
      <c r="J21" s="6">
        <f t="shared" ref="J21:J45" si="0">C21+I21</f>
        <v>8.640701575138357E-2</v>
      </c>
    </row>
    <row r="22" spans="1:10" x14ac:dyDescent="0.2">
      <c r="A22" s="23" t="str">
        <f>+'DCP-7, p 3'!A64</f>
        <v>Avista Corp</v>
      </c>
      <c r="C22" s="6">
        <f>'DCP-7 p 1'!I64*(1+0.5*I22)</f>
        <v>4.8378511050794888E-2</v>
      </c>
      <c r="D22" s="6">
        <f>+'DCP-7, p 2'!H64</f>
        <v>3.1400000000000004E-2</v>
      </c>
      <c r="E22" s="6">
        <f>+'DCP-7, p 2'!L64</f>
        <v>2.75E-2</v>
      </c>
      <c r="F22" s="6">
        <f>+'DCP-7, p 3'!F64</f>
        <v>8.666666666666667E-2</v>
      </c>
      <c r="G22" s="6">
        <f>+'DCP-7, p 3'!K64</f>
        <v>3.8333333333333337E-2</v>
      </c>
      <c r="H22" s="6">
        <v>4.2999999999999997E-2</v>
      </c>
      <c r="I22" s="6">
        <f t="shared" ref="I22:I45" si="1">AVERAGE(D22:H22)</f>
        <v>4.5379999999999997E-2</v>
      </c>
      <c r="J22" s="6">
        <f t="shared" si="0"/>
        <v>9.3758511050794885E-2</v>
      </c>
    </row>
    <row r="23" spans="1:10" x14ac:dyDescent="0.2">
      <c r="A23" s="23" t="str">
        <f>+'DCP-7, p 3'!A65</f>
        <v>Black Hills Corp.</v>
      </c>
      <c r="C23" s="6">
        <f>'DCP-7 p 1'!I65*(1+0.5*I23)</f>
        <v>3.799207650946107E-2</v>
      </c>
      <c r="D23" s="6">
        <f>+'DCP-7, p 2'!H65</f>
        <v>1.0800000000000001E-2</v>
      </c>
      <c r="E23" s="6">
        <f>+'DCP-7, p 2'!L65</f>
        <v>2.6666666666666668E-2</v>
      </c>
      <c r="F23" s="6">
        <f>+'DCP-7, p 3'!F65</f>
        <v>8.3333333333333332E-3</v>
      </c>
      <c r="G23" s="6">
        <f>+'DCP-7, p 3'!K65</f>
        <v>4.3333333333333335E-2</v>
      </c>
      <c r="H23" s="6">
        <v>0.06</v>
      </c>
      <c r="I23" s="6">
        <f t="shared" si="1"/>
        <v>2.9826666666666668E-2</v>
      </c>
      <c r="J23" s="6">
        <f t="shared" si="0"/>
        <v>6.7818743176127738E-2</v>
      </c>
    </row>
    <row r="24" spans="1:10" x14ac:dyDescent="0.2">
      <c r="A24" s="23" t="str">
        <f>+'DCP-7, p 3'!A66</f>
        <v>CenterPoint Energy</v>
      </c>
      <c r="C24" s="6">
        <f>'DCP-7 p 1'!I66*(1+0.5*I24)</f>
        <v>3.9231310440193588E-2</v>
      </c>
      <c r="D24" s="6">
        <f>+'DCP-7, p 2'!H66</f>
        <v>5.5600000000000004E-2</v>
      </c>
      <c r="E24" s="6">
        <f>+'DCP-7, p 2'!L66</f>
        <v>4.6666666666666669E-2</v>
      </c>
      <c r="F24" s="6">
        <f>+'DCP-7, p 3'!F66</f>
        <v>7.8333333333333338E-2</v>
      </c>
      <c r="G24" s="6">
        <f>+'DCP-7, p 3'!K66</f>
        <v>4.1666666666666664E-2</v>
      </c>
      <c r="H24" s="6">
        <v>5.7000000000000002E-2</v>
      </c>
      <c r="I24" s="6">
        <f t="shared" si="1"/>
        <v>5.5853333333333331E-2</v>
      </c>
      <c r="J24" s="6">
        <f t="shared" si="0"/>
        <v>9.508464377352692E-2</v>
      </c>
    </row>
    <row r="25" spans="1:10" x14ac:dyDescent="0.2">
      <c r="A25" s="23" t="str">
        <f>+'DCP-7, p 3'!A67</f>
        <v>CMS Energy</v>
      </c>
      <c r="C25" s="6">
        <f>'DCP-7 p 1'!I67*(1+0.5*I25)</f>
        <v>3.9913606089438627E-2</v>
      </c>
      <c r="D25" s="6">
        <f>+'DCP-7, p 2'!H67</f>
        <v>0.06</v>
      </c>
      <c r="E25" s="6">
        <f>+'DCP-7, p 2'!L67</f>
        <v>5.3333333333333337E-2</v>
      </c>
      <c r="F25" s="6">
        <f>+'DCP-7, p 3'!F67</f>
        <v>3.5000000000000003E-2</v>
      </c>
      <c r="G25" s="6">
        <f>+'DCP-7, p 3'!K67</f>
        <v>7.3333333333333348E-2</v>
      </c>
      <c r="H25" s="6">
        <v>0.06</v>
      </c>
      <c r="I25" s="6">
        <f t="shared" si="1"/>
        <v>5.6333333333333332E-2</v>
      </c>
      <c r="J25" s="6">
        <f t="shared" si="0"/>
        <v>9.624693942277196E-2</v>
      </c>
    </row>
    <row r="26" spans="1:10" x14ac:dyDescent="0.2">
      <c r="A26" s="23" t="str">
        <f>+'DCP-7, p 3'!A68</f>
        <v>Consolidated Edison</v>
      </c>
      <c r="C26" s="6">
        <f>'DCP-7 p 1'!I68*(1+0.5*I26)</f>
        <v>4.3057629221226731E-2</v>
      </c>
      <c r="D26" s="6">
        <f>+'DCP-7, p 2'!H68</f>
        <v>3.0800000000000001E-2</v>
      </c>
      <c r="E26" s="6">
        <f>+'DCP-7, p 2'!L68</f>
        <v>3.3333333333333333E-2</v>
      </c>
      <c r="F26" s="6">
        <f>+'DCP-7, p 3'!F68</f>
        <v>3.3333333333333333E-2</v>
      </c>
      <c r="G26" s="6">
        <f>+'DCP-7, p 3'!K68</f>
        <v>2.8333333333333335E-2</v>
      </c>
      <c r="H26" s="6">
        <v>3.3000000000000002E-2</v>
      </c>
      <c r="I26" s="6">
        <f t="shared" si="1"/>
        <v>3.1760000000000004E-2</v>
      </c>
      <c r="J26" s="6">
        <f t="shared" si="0"/>
        <v>7.4817629221226728E-2</v>
      </c>
    </row>
    <row r="27" spans="1:10" x14ac:dyDescent="0.2">
      <c r="A27" s="23" t="str">
        <f>+'DCP-7, p 3'!A69</f>
        <v>Dominion Resources</v>
      </c>
      <c r="C27" s="6">
        <f>'DCP-7 p 1'!I69*(1+0.5*I27)</f>
        <v>4.1917684548122593E-2</v>
      </c>
      <c r="D27" s="6">
        <f>+'DCP-7, p 2'!H69</f>
        <v>5.16E-2</v>
      </c>
      <c r="E27" s="6">
        <f>+'DCP-7, p 2'!L69</f>
        <v>4.6666666666666669E-2</v>
      </c>
      <c r="F27" s="6">
        <f>+'DCP-7, p 3'!F69</f>
        <v>5.5E-2</v>
      </c>
      <c r="G27" s="6">
        <f>+'DCP-7, p 3'!K69</f>
        <v>4.9999999999999996E-2</v>
      </c>
      <c r="H27" s="6">
        <v>0.05</v>
      </c>
      <c r="I27" s="6">
        <f t="shared" si="1"/>
        <v>5.0653333333333328E-2</v>
      </c>
      <c r="J27" s="6">
        <f t="shared" si="0"/>
        <v>9.2571017881455914E-2</v>
      </c>
    </row>
    <row r="28" spans="1:10" x14ac:dyDescent="0.2">
      <c r="A28" s="23" t="str">
        <f>+'DCP-7, p 3'!A70</f>
        <v>DTE Energy</v>
      </c>
      <c r="C28" s="6">
        <f>'DCP-7 p 1'!I70*(1+0.5*I28)</f>
        <v>3.9291554657757757E-2</v>
      </c>
      <c r="D28" s="6">
        <f>+'DCP-7, p 2'!H70</f>
        <v>3.1E-2</v>
      </c>
      <c r="E28" s="6">
        <f>+'DCP-7, p 2'!L70</f>
        <v>3.3333333333333333E-2</v>
      </c>
      <c r="F28" s="6">
        <f>+'DCP-7, p 3'!F70</f>
        <v>0.04</v>
      </c>
      <c r="G28" s="6">
        <f>+'DCP-7, p 3'!K70</f>
        <v>4.1666666666666664E-2</v>
      </c>
      <c r="H28" s="6">
        <v>0.05</v>
      </c>
      <c r="I28" s="6">
        <f t="shared" si="1"/>
        <v>3.9199999999999999E-2</v>
      </c>
      <c r="J28" s="6">
        <f t="shared" si="0"/>
        <v>7.8491554657757756E-2</v>
      </c>
    </row>
    <row r="29" spans="1:10" x14ac:dyDescent="0.2">
      <c r="A29" s="23" t="str">
        <f>+'DCP-7, p 3'!A71</f>
        <v>Duke Energy</v>
      </c>
      <c r="C29" s="6">
        <f>'DCP-7 p 1'!I71*(1+0.5*I29)</f>
        <v>4.5197782963827302E-2</v>
      </c>
      <c r="D29" s="6">
        <f>+'DCP-7, p 2'!H71</f>
        <v>1.4000000000000002E-2</v>
      </c>
      <c r="E29" s="6">
        <f>+'DCP-7, p 2'!L71</f>
        <v>2.3333333333333334E-2</v>
      </c>
      <c r="F29" s="6">
        <f>+'DCP-7, p 3'!F71</f>
        <v>1.5000000000000003E-2</v>
      </c>
      <c r="G29" s="6">
        <f>+'DCP-7, p 3'!K71</f>
        <v>3.3333333333333333E-2</v>
      </c>
      <c r="H29" s="6">
        <v>4.1000000000000002E-2</v>
      </c>
      <c r="I29" s="6">
        <f t="shared" si="1"/>
        <v>2.5333333333333336E-2</v>
      </c>
      <c r="J29" s="6">
        <f t="shared" si="0"/>
        <v>7.0531116297160634E-2</v>
      </c>
    </row>
    <row r="30" spans="1:10" x14ac:dyDescent="0.2">
      <c r="A30" s="23" t="str">
        <f>+'DCP-7, p 3'!A72</f>
        <v>Integrys Energy Group</v>
      </c>
      <c r="C30" s="6">
        <f>'DCP-7 p 1'!I72*(1+0.5*I30)</f>
        <v>4.9673748420862668E-2</v>
      </c>
      <c r="D30" s="6">
        <f>+'DCP-7, p 2'!H72</f>
        <v>1.1199999999999998E-2</v>
      </c>
      <c r="E30" s="6">
        <f>+'DCP-7, p 2'!L72</f>
        <v>2.1666666666666667E-2</v>
      </c>
      <c r="F30" s="6">
        <f>+'DCP-7, p 3'!F72</f>
        <v>0.01</v>
      </c>
      <c r="G30" s="6">
        <f>+'DCP-7, p 3'!K72</f>
        <v>2.3333333333333334E-2</v>
      </c>
      <c r="H30" s="6">
        <v>5.2999999999999999E-2</v>
      </c>
      <c r="I30" s="6">
        <f t="shared" si="1"/>
        <v>2.384E-2</v>
      </c>
      <c r="J30" s="6">
        <f t="shared" si="0"/>
        <v>7.3513748420862668E-2</v>
      </c>
    </row>
    <row r="31" spans="1:10" x14ac:dyDescent="0.2">
      <c r="A31" s="23" t="str">
        <f>+'DCP-7, p 3'!A73</f>
        <v>MGE Energy</v>
      </c>
      <c r="C31" s="6">
        <f>'DCP-7 p 1'!I73*(1+0.5*I31)</f>
        <v>2.0141851879605349E-2</v>
      </c>
      <c r="D31" s="6">
        <f>+'DCP-7, p 2'!H73</f>
        <v>4.3599999999999993E-2</v>
      </c>
      <c r="E31" s="6">
        <f>+'DCP-7, p 2'!L73</f>
        <v>4.8333333333333339E-2</v>
      </c>
      <c r="F31" s="6">
        <f>+'DCP-7, p 3'!F73</f>
        <v>4.5000000000000005E-2</v>
      </c>
      <c r="G31" s="6">
        <f>+'DCP-7, p 3'!K73</f>
        <v>4.3333333333333335E-2</v>
      </c>
      <c r="H31" s="6">
        <v>0.04</v>
      </c>
      <c r="I31" s="6">
        <f t="shared" si="1"/>
        <v>4.405333333333334E-2</v>
      </c>
      <c r="J31" s="6">
        <f t="shared" si="0"/>
        <v>6.4195185212938682E-2</v>
      </c>
    </row>
    <row r="32" spans="1:10" x14ac:dyDescent="0.2">
      <c r="A32" s="23" t="str">
        <f>+'DCP-7, p 3'!A74</f>
        <v>Northeast Utilities</v>
      </c>
      <c r="C32" s="6">
        <f>'DCP-7 p 1'!I74*(1+0.5*I32)</f>
        <v>3.693754334673325E-2</v>
      </c>
      <c r="D32" s="6">
        <f>+'DCP-7, p 2'!H74</f>
        <v>4.3999999999999997E-2</v>
      </c>
      <c r="E32" s="6">
        <f>+'DCP-7, p 2'!L74</f>
        <v>3.6666666666666674E-2</v>
      </c>
      <c r="F32" s="6">
        <f>+'DCP-7, p 3'!F74</f>
        <v>0.10000000000000002</v>
      </c>
      <c r="G32" s="6">
        <f>+'DCP-7, p 3'!K74</f>
        <v>7.5000000000000011E-2</v>
      </c>
      <c r="H32" s="6">
        <v>7.1999999999999995E-2</v>
      </c>
      <c r="I32" s="6">
        <f t="shared" si="1"/>
        <v>6.5533333333333346E-2</v>
      </c>
      <c r="J32" s="6">
        <f t="shared" si="0"/>
        <v>0.1024708766800666</v>
      </c>
    </row>
    <row r="33" spans="1:10" x14ac:dyDescent="0.2">
      <c r="A33" s="23" t="str">
        <f>+'DCP-7, p 3'!A75</f>
        <v>NorthWestern Corp</v>
      </c>
      <c r="C33" s="6">
        <f>'DCP-7 p 1'!I75*(1+0.5*I33)</f>
        <v>4.1288798125801184E-2</v>
      </c>
      <c r="D33" s="6">
        <f>+'DCP-7, p 2'!H75</f>
        <v>3.2399999999999998E-2</v>
      </c>
      <c r="E33" s="6">
        <f>+'DCP-7, p 2'!L75</f>
        <v>3.5000000000000003E-2</v>
      </c>
      <c r="F33" s="6">
        <f>+'DCP-7, p 3'!F75</f>
        <v>7.4999999999999997E-2</v>
      </c>
      <c r="G33" s="6">
        <f>+'DCP-7, p 3'!K75</f>
        <v>4.6666666666666669E-2</v>
      </c>
      <c r="H33" s="6">
        <v>5.2999999999999999E-2</v>
      </c>
      <c r="I33" s="6">
        <f t="shared" si="1"/>
        <v>4.8413333333333329E-2</v>
      </c>
      <c r="J33" s="6">
        <f t="shared" si="0"/>
        <v>8.9702131459134513E-2</v>
      </c>
    </row>
    <row r="34" spans="1:10" x14ac:dyDescent="0.2">
      <c r="A34" s="23" t="str">
        <f>+'DCP-7, p 3'!A76</f>
        <v>NV Energy</v>
      </c>
      <c r="C34" s="6">
        <f>'DCP-7 p 1'!I76*(1+0.5*I34)</f>
        <v>4.0760034524426031E-2</v>
      </c>
      <c r="D34" s="6">
        <f>+'DCP-7, p 2'!H76</f>
        <v>3.3600000000000005E-2</v>
      </c>
      <c r="E34" s="6">
        <f>+'DCP-7, p 2'!L76</f>
        <v>3.5000000000000003E-2</v>
      </c>
      <c r="F34" s="6">
        <f>+'DCP-7, p 3'!F76</f>
        <v>0.04</v>
      </c>
      <c r="G34" s="6">
        <f>+'DCP-7, p 3'!K76</f>
        <v>9.6666666666666679E-2</v>
      </c>
      <c r="H34" s="6">
        <v>0.151</v>
      </c>
      <c r="I34" s="6">
        <f t="shared" si="1"/>
        <v>7.1253333333333335E-2</v>
      </c>
      <c r="J34" s="6">
        <f t="shared" si="0"/>
        <v>0.11201336785775937</v>
      </c>
    </row>
    <row r="35" spans="1:10" x14ac:dyDescent="0.2">
      <c r="A35" s="23" t="str">
        <f>+'DCP-7, p 3'!A77</f>
        <v>OGE Energy</v>
      </c>
      <c r="C35" s="6">
        <f>'DCP-7 p 1'!I77*(1+0.5*I35)</f>
        <v>1.3673038630027876E-2</v>
      </c>
      <c r="D35" s="6">
        <f>+'DCP-7, p 2'!H77</f>
        <v>6.6000000000000003E-2</v>
      </c>
      <c r="E35" s="6">
        <f>+'DCP-7, p 2'!L77</f>
        <v>5.4999999999999993E-2</v>
      </c>
      <c r="F35" s="6">
        <f>+'DCP-7, p 3'!F77</f>
        <v>6.3333333333333339E-2</v>
      </c>
      <c r="G35" s="6">
        <f>+'DCP-7, p 3'!K77</f>
        <v>5.3333333333333337E-2</v>
      </c>
      <c r="H35" s="6">
        <v>5.3999999999999999E-2</v>
      </c>
      <c r="I35" s="6">
        <f t="shared" si="1"/>
        <v>5.8333333333333334E-2</v>
      </c>
      <c r="J35" s="6">
        <f t="shared" si="0"/>
        <v>7.200637196336121E-2</v>
      </c>
    </row>
    <row r="36" spans="1:10" x14ac:dyDescent="0.2">
      <c r="A36" s="23" t="str">
        <f>+'DCP-7, p 3'!A78</f>
        <v>Pepco Holdings</v>
      </c>
      <c r="C36" s="6">
        <f>'DCP-7 p 1'!I78*(1+0.5*I36)</f>
        <v>5.4424397515527946E-2</v>
      </c>
      <c r="D36" s="6">
        <f>+'DCP-7, p 2'!H78</f>
        <v>1.26E-2</v>
      </c>
      <c r="E36" s="6">
        <f>+'DCP-7, p 2'!L78</f>
        <v>1.8333333333333333E-2</v>
      </c>
      <c r="F36" s="6" t="s">
        <v>178</v>
      </c>
      <c r="G36" s="6">
        <f>+'DCP-7, p 3'!K78</f>
        <v>2.8333333333333332E-2</v>
      </c>
      <c r="H36" s="6">
        <v>5.3999999999999999E-2</v>
      </c>
      <c r="I36" s="6">
        <f t="shared" si="1"/>
        <v>2.8316666666666664E-2</v>
      </c>
      <c r="J36" s="6">
        <f t="shared" si="0"/>
        <v>8.274106418219461E-2</v>
      </c>
    </row>
    <row r="37" spans="1:10" x14ac:dyDescent="0.2">
      <c r="A37" s="23" t="str">
        <f>+'DCP-7, p 3'!A79</f>
        <v>PG&amp;E Corp</v>
      </c>
      <c r="C37" s="6">
        <f>'DCP-7 p 1'!I79*(1+0.5*I37)</f>
        <v>4.3848717102678916E-2</v>
      </c>
      <c r="D37" s="6">
        <f>+'DCP-7, p 2'!H79</f>
        <v>4.4200000000000003E-2</v>
      </c>
      <c r="E37" s="6">
        <f>+'DCP-7, p 2'!L79</f>
        <v>3.5000000000000003E-2</v>
      </c>
      <c r="F37" s="6">
        <f>+'DCP-7, p 3'!F79</f>
        <v>8.666666666666667E-2</v>
      </c>
      <c r="G37" s="6">
        <f>+'DCP-7, p 3'!K79</f>
        <v>3.1666666666666669E-2</v>
      </c>
      <c r="H37" s="6">
        <v>2.5000000000000001E-2</v>
      </c>
      <c r="I37" s="6">
        <f t="shared" si="1"/>
        <v>4.4506666666666667E-2</v>
      </c>
      <c r="J37" s="6">
        <f t="shared" si="0"/>
        <v>8.8355383769345583E-2</v>
      </c>
    </row>
    <row r="38" spans="1:10" x14ac:dyDescent="0.2">
      <c r="A38" s="23" t="str">
        <f>+'DCP-7, p 3'!A80</f>
        <v>SCANA Corp.</v>
      </c>
      <c r="C38" s="6">
        <f>'DCP-7 p 1'!I80*(1+0.5*I38)</f>
        <v>4.2746385123966946E-2</v>
      </c>
      <c r="D38" s="6">
        <f>+'DCP-7, p 2'!H80</f>
        <v>3.8800000000000001E-2</v>
      </c>
      <c r="E38" s="6">
        <f>+'DCP-7, p 2'!L80</f>
        <v>4.1666666666666664E-2</v>
      </c>
      <c r="F38" s="6">
        <f>+'DCP-7, p 3'!F80</f>
        <v>3.4999999999999996E-2</v>
      </c>
      <c r="G38" s="6">
        <f>+'DCP-7, p 3'!K80</f>
        <v>3.8333333333333337E-2</v>
      </c>
      <c r="H38" s="6">
        <v>4.8000000000000001E-2</v>
      </c>
      <c r="I38" s="6">
        <f t="shared" si="1"/>
        <v>4.0359999999999993E-2</v>
      </c>
      <c r="J38" s="6">
        <f t="shared" si="0"/>
        <v>8.3106385123966939E-2</v>
      </c>
    </row>
    <row r="39" spans="1:10" x14ac:dyDescent="0.2">
      <c r="A39" s="23" t="str">
        <f>+'DCP-7, p 3'!A81</f>
        <v>Sempra Energy</v>
      </c>
      <c r="C39" s="6">
        <f>'DCP-7 p 1'!I81*(1+0.5*I39)</f>
        <v>3.4418167351810101E-2</v>
      </c>
      <c r="D39" s="6">
        <f>+'DCP-7, p 2'!H81</f>
        <v>7.3999999999999996E-2</v>
      </c>
      <c r="E39" s="6">
        <f>+'DCP-7, p 2'!L81</f>
        <v>5.2499999999999998E-2</v>
      </c>
      <c r="F39" s="6">
        <f>+'DCP-7, p 3'!F81</f>
        <v>6.8333333333333343E-2</v>
      </c>
      <c r="G39" s="6">
        <f>+'DCP-7, p 3'!K81</f>
        <v>6.1666666666666668E-2</v>
      </c>
      <c r="H39" s="6">
        <v>4.2999999999999997E-2</v>
      </c>
      <c r="I39" s="6">
        <f t="shared" si="1"/>
        <v>5.9899999999999995E-2</v>
      </c>
      <c r="J39" s="6">
        <f t="shared" si="0"/>
        <v>9.4318167351810089E-2</v>
      </c>
    </row>
    <row r="40" spans="1:10" x14ac:dyDescent="0.2">
      <c r="A40" s="23" t="str">
        <f>+'DCP-7, p 3'!A82</f>
        <v>TECO Energy</v>
      </c>
      <c r="C40" s="6">
        <f>'DCP-7 p 1'!I82*(1+0.5*I40)</f>
        <v>5.1554732986311934E-2</v>
      </c>
      <c r="D40" s="6">
        <f>+'DCP-7, p 2'!H82</f>
        <v>2.3E-2</v>
      </c>
      <c r="E40" s="6">
        <f>+'DCP-7, p 2'!L82</f>
        <v>2.3333333333333334E-2</v>
      </c>
      <c r="F40" s="6">
        <f>+'DCP-7, p 3'!F82</f>
        <v>3.8333333333333337E-2</v>
      </c>
      <c r="G40" s="6">
        <f>+'DCP-7, p 3'!K82</f>
        <v>2.6666666666666672E-2</v>
      </c>
      <c r="H40" s="6">
        <v>1.7999999999999999E-2</v>
      </c>
      <c r="I40" s="6">
        <f t="shared" si="1"/>
        <v>2.5866666666666666E-2</v>
      </c>
      <c r="J40" s="6">
        <f t="shared" si="0"/>
        <v>7.7421399652978604E-2</v>
      </c>
    </row>
    <row r="41" spans="1:10" x14ac:dyDescent="0.2">
      <c r="A41" s="23" t="str">
        <f>+'DCP-7, p 3'!A83</f>
        <v>UIL Holdings</v>
      </c>
      <c r="C41" s="6">
        <f>'DCP-7 p 1'!I83*(1+0.5*I41)</f>
        <v>4.6192538613861384E-2</v>
      </c>
      <c r="D41" s="6">
        <f>+'DCP-7, p 2'!H83</f>
        <v>1.3000000000000001E-2</v>
      </c>
      <c r="E41" s="6">
        <f>+'DCP-7, p 2'!L83</f>
        <v>2.4999999999999998E-2</v>
      </c>
      <c r="F41" s="6">
        <f>+'DCP-7, p 3'!F83</f>
        <v>1.3333333333333334E-2</v>
      </c>
      <c r="G41" s="6">
        <f>+'DCP-7, p 3'!K83</f>
        <v>2.8333333333333332E-2</v>
      </c>
      <c r="H41" s="6">
        <v>4.4999999999999998E-2</v>
      </c>
      <c r="I41" s="6">
        <f t="shared" si="1"/>
        <v>2.4933333333333332E-2</v>
      </c>
      <c r="J41" s="6">
        <f t="shared" si="0"/>
        <v>7.1125871947194719E-2</v>
      </c>
    </row>
    <row r="42" spans="1:10" x14ac:dyDescent="0.2">
      <c r="A42" s="23" t="str">
        <f>+'DCP-7, p 3'!A84</f>
        <v>UNS Energy</v>
      </c>
      <c r="C42" s="6">
        <f>'DCP-7 p 1'!I84*(1+0.5*I42)</f>
        <v>5.2225320139697322E-2</v>
      </c>
      <c r="D42" s="6">
        <f>+'DCP-7, p 2'!H84</f>
        <v>4.4999999999999998E-2</v>
      </c>
      <c r="E42" s="6">
        <f>+'DCP-7, p 2'!L84</f>
        <v>4.5000000000000005E-2</v>
      </c>
      <c r="F42" s="6">
        <f>+'DCP-7, p 3'!F84</f>
        <v>0.10166666666666667</v>
      </c>
      <c r="G42" s="6">
        <f>+'DCP-7, p 3'!K84</f>
        <v>5.8333333333333327E-2</v>
      </c>
      <c r="H42" s="6">
        <v>6.3E-2</v>
      </c>
      <c r="I42" s="6">
        <f t="shared" si="1"/>
        <v>6.2599999999999989E-2</v>
      </c>
      <c r="J42" s="6">
        <f t="shared" si="0"/>
        <v>0.11482532013969732</v>
      </c>
    </row>
    <row r="43" spans="1:10" x14ac:dyDescent="0.2">
      <c r="A43" s="23" t="str">
        <f>+'DCP-7, p 3'!A85</f>
        <v>Vectren Corp.</v>
      </c>
      <c r="C43" s="6">
        <f>'DCP-7 p 1'!I85*(1+0.5*I43)</f>
        <v>4.4491291846375021E-2</v>
      </c>
      <c r="D43" s="6">
        <f>+'DCP-7, p 2'!H85</f>
        <v>2.1999999999999999E-2</v>
      </c>
      <c r="E43" s="6">
        <f>+'DCP-7, p 2'!L85</f>
        <v>3.5000000000000003E-2</v>
      </c>
      <c r="F43" s="6">
        <f>+'DCP-7, p 3'!F85</f>
        <v>2.1666666666666667E-2</v>
      </c>
      <c r="G43" s="6">
        <f>+'DCP-7, p 3'!K85</f>
        <v>4.1666666666666664E-2</v>
      </c>
      <c r="H43" s="6">
        <v>0.05</v>
      </c>
      <c r="I43" s="6">
        <f t="shared" si="1"/>
        <v>3.4066666666666669E-2</v>
      </c>
      <c r="J43" s="6">
        <f t="shared" si="0"/>
        <v>7.855795851304169E-2</v>
      </c>
    </row>
    <row r="44" spans="1:10" x14ac:dyDescent="0.2">
      <c r="A44" s="23" t="str">
        <f>+'DCP-7, p 3'!A86</f>
        <v>Wisconsin Energy Corp</v>
      </c>
      <c r="C44" s="6">
        <f>'DCP-7 p 1'!I86*(1+0.5*I44)</f>
        <v>3.5241877135950658E-2</v>
      </c>
      <c r="D44" s="6">
        <f>+'DCP-7, p 2'!H86</f>
        <v>6.7000000000000004E-2</v>
      </c>
      <c r="E44" s="6">
        <f>+'DCP-7, p 2'!L86</f>
        <v>5.1666666666666666E-2</v>
      </c>
      <c r="F44" s="6">
        <f>+'DCP-7, p 3'!F86</f>
        <v>0.11333333333333334</v>
      </c>
      <c r="G44" s="6">
        <f>+'DCP-7, p 3'!K86</f>
        <v>7.6666666666666675E-2</v>
      </c>
      <c r="H44" s="6">
        <v>5.3999999999999999E-2</v>
      </c>
      <c r="I44" s="6">
        <f t="shared" si="1"/>
        <v>7.2533333333333339E-2</v>
      </c>
      <c r="J44" s="6">
        <f t="shared" si="0"/>
        <v>0.107775210469284</v>
      </c>
    </row>
    <row r="45" spans="1:10" x14ac:dyDescent="0.2">
      <c r="A45" s="23" t="str">
        <f>+'DCP-7, p 3'!A87</f>
        <v>Xcel Energy Inc.</v>
      </c>
      <c r="C45" s="6">
        <f>'DCP-7 p 1'!I87*(1+0.5*I45)</f>
        <v>3.9017603963900201E-2</v>
      </c>
      <c r="D45" s="6">
        <f>+'DCP-7, p 2'!H87</f>
        <v>3.8799999999999994E-2</v>
      </c>
      <c r="E45" s="6">
        <f>+'DCP-7, p 2'!L87</f>
        <v>2.6666666666666668E-2</v>
      </c>
      <c r="F45" s="6">
        <f>+'DCP-7, p 3'!F87</f>
        <v>4.1666666666666664E-2</v>
      </c>
      <c r="G45" s="6">
        <f>+'DCP-7, p 3'!K87</f>
        <v>5.1666666666666666E-2</v>
      </c>
      <c r="H45" s="6">
        <v>4.9000000000000002E-2</v>
      </c>
      <c r="I45" s="6">
        <f t="shared" si="1"/>
        <v>4.156E-2</v>
      </c>
      <c r="J45" s="6">
        <f t="shared" si="0"/>
        <v>8.0577603963900207E-2</v>
      </c>
    </row>
    <row r="46" spans="1:10" x14ac:dyDescent="0.2">
      <c r="A46" s="47"/>
      <c r="B46" s="36"/>
      <c r="C46" s="37"/>
      <c r="D46" s="37"/>
      <c r="E46" s="37"/>
      <c r="F46" s="37"/>
      <c r="G46" s="37"/>
      <c r="H46" s="37"/>
      <c r="I46" s="37"/>
      <c r="J46" s="37"/>
    </row>
    <row r="47" spans="1:10" x14ac:dyDescent="0.2">
      <c r="A47" s="23"/>
      <c r="C47" s="6"/>
      <c r="D47" s="6"/>
      <c r="E47" s="6"/>
      <c r="F47" s="6"/>
      <c r="G47" s="6"/>
      <c r="H47" s="6"/>
      <c r="I47" s="6"/>
      <c r="J47" s="6"/>
    </row>
    <row r="48" spans="1:10" ht="15.75" x14ac:dyDescent="0.25">
      <c r="A48" s="23" t="s">
        <v>78</v>
      </c>
      <c r="C48" s="6">
        <f>AVERAGE(C21:C45)</f>
        <v>4.0901728717589722E-2</v>
      </c>
      <c r="D48" s="6">
        <f t="shared" ref="D48:J48" si="2">AVERAGE(D21:D45)</f>
        <v>3.7031999999999989E-2</v>
      </c>
      <c r="E48" s="6">
        <f t="shared" si="2"/>
        <v>3.6666666666666667E-2</v>
      </c>
      <c r="F48" s="6">
        <f t="shared" si="2"/>
        <v>5.2361111111111115E-2</v>
      </c>
      <c r="G48" s="6">
        <f t="shared" si="2"/>
        <v>4.7E-2</v>
      </c>
      <c r="H48" s="6">
        <f t="shared" si="2"/>
        <v>5.3079999999999995E-2</v>
      </c>
      <c r="I48" s="6">
        <f t="shared" si="2"/>
        <v>4.5035600000000002E-2</v>
      </c>
      <c r="J48" s="16">
        <f t="shared" si="2"/>
        <v>8.5937328717589717E-2</v>
      </c>
    </row>
    <row r="49" spans="1:10" ht="15.75" x14ac:dyDescent="0.25">
      <c r="A49" s="47"/>
      <c r="B49" s="36"/>
      <c r="C49" s="37"/>
      <c r="D49" s="37"/>
      <c r="E49" s="37"/>
      <c r="F49" s="37"/>
      <c r="G49" s="37"/>
      <c r="H49" s="37"/>
      <c r="I49" s="37"/>
      <c r="J49" s="144"/>
    </row>
    <row r="50" spans="1:10" ht="15.75" x14ac:dyDescent="0.25">
      <c r="A50" s="63"/>
      <c r="B50" s="28"/>
      <c r="C50" s="34"/>
      <c r="D50" s="34"/>
      <c r="E50" s="34"/>
      <c r="F50" s="34"/>
      <c r="G50" s="34"/>
      <c r="H50" s="34"/>
      <c r="I50" s="34"/>
      <c r="J50" s="44"/>
    </row>
    <row r="51" spans="1:10" ht="15.75" x14ac:dyDescent="0.25">
      <c r="A51" s="63" t="s">
        <v>75</v>
      </c>
      <c r="B51" s="28"/>
      <c r="C51" s="34">
        <f>MEDIAN(C21:C45)</f>
        <v>4.1288798125801184E-2</v>
      </c>
      <c r="D51" s="34">
        <f t="shared" ref="D51:J51" si="3">MEDIAN(D21:D45)</f>
        <v>3.3600000000000005E-2</v>
      </c>
      <c r="E51" s="34">
        <f t="shared" si="3"/>
        <v>3.5000000000000003E-2</v>
      </c>
      <c r="F51" s="34">
        <f t="shared" si="3"/>
        <v>4.3333333333333335E-2</v>
      </c>
      <c r="G51" s="34">
        <f t="shared" si="3"/>
        <v>4.3333333333333335E-2</v>
      </c>
      <c r="H51" s="34">
        <f t="shared" si="3"/>
        <v>0.05</v>
      </c>
      <c r="I51" s="34">
        <f t="shared" si="3"/>
        <v>4.4506666666666667E-2</v>
      </c>
      <c r="J51" s="44">
        <f t="shared" si="3"/>
        <v>8.3106385123966939E-2</v>
      </c>
    </row>
    <row r="52" spans="1:10" x14ac:dyDescent="0.2">
      <c r="A52" s="47"/>
      <c r="B52" s="36"/>
      <c r="C52" s="37"/>
      <c r="D52" s="37"/>
      <c r="E52" s="37"/>
      <c r="F52" s="37"/>
      <c r="G52" s="37"/>
      <c r="H52" s="37"/>
      <c r="I52" s="37"/>
      <c r="J52" s="37"/>
    </row>
    <row r="53" spans="1:10" x14ac:dyDescent="0.2">
      <c r="A53" s="23"/>
      <c r="C53" s="6"/>
      <c r="D53" s="6"/>
      <c r="E53" s="6"/>
      <c r="F53" s="6"/>
      <c r="G53" s="6"/>
      <c r="H53" s="6"/>
      <c r="I53" s="6"/>
      <c r="J53" s="6"/>
    </row>
    <row r="54" spans="1:10" ht="15.75" x14ac:dyDescent="0.25">
      <c r="A54" s="23" t="s">
        <v>89</v>
      </c>
      <c r="C54" s="6"/>
      <c r="D54" s="6">
        <f>+C48+D48</f>
        <v>7.7933728717589718E-2</v>
      </c>
      <c r="E54" s="16">
        <f>+C48+E48</f>
        <v>7.7568395384256389E-2</v>
      </c>
      <c r="F54" s="6">
        <f>+C48+F48</f>
        <v>9.3262839828700844E-2</v>
      </c>
      <c r="G54" s="62">
        <f>+C48+G48</f>
        <v>8.7901728717589722E-2</v>
      </c>
      <c r="H54" s="16">
        <f>+C48+H48</f>
        <v>9.3981728717589724E-2</v>
      </c>
      <c r="I54" s="6">
        <f>+C48+I48</f>
        <v>8.5937328717589717E-2</v>
      </c>
      <c r="J54" s="6"/>
    </row>
    <row r="55" spans="1:10" ht="15.75" x14ac:dyDescent="0.25">
      <c r="A55" s="47"/>
      <c r="B55" s="36"/>
      <c r="C55" s="37"/>
      <c r="D55" s="37"/>
      <c r="E55" s="106"/>
      <c r="F55" s="41"/>
      <c r="G55" s="106"/>
      <c r="H55" s="106"/>
      <c r="I55" s="37"/>
      <c r="J55" s="37"/>
    </row>
    <row r="56" spans="1:10" ht="15.75" x14ac:dyDescent="0.25">
      <c r="A56" s="23"/>
      <c r="C56" s="6"/>
      <c r="D56" s="6"/>
      <c r="E56" s="62"/>
      <c r="F56" s="24"/>
      <c r="G56" s="62"/>
      <c r="H56" s="62"/>
      <c r="I56" s="6"/>
      <c r="J56" s="6"/>
    </row>
    <row r="57" spans="1:10" ht="15.75" x14ac:dyDescent="0.25">
      <c r="A57" s="23" t="s">
        <v>90</v>
      </c>
      <c r="C57" s="6"/>
      <c r="D57" s="16">
        <f>+C51+D51</f>
        <v>7.4888798125801181E-2</v>
      </c>
      <c r="E57" s="6">
        <f>+C51+E51</f>
        <v>7.6288798125801194E-2</v>
      </c>
      <c r="F57" s="6">
        <f>+C51+F51</f>
        <v>8.4622131459134525E-2</v>
      </c>
      <c r="G57" s="6">
        <f>+C51+G51</f>
        <v>8.4622131459134525E-2</v>
      </c>
      <c r="H57" s="16">
        <f>+C51+H51</f>
        <v>9.1288798125801179E-2</v>
      </c>
      <c r="I57" s="6">
        <f>+C51+I51</f>
        <v>8.5795464792467857E-2</v>
      </c>
      <c r="J57" s="6"/>
    </row>
    <row r="58" spans="1:10" ht="15.75" thickBot="1" x14ac:dyDescent="0.25">
      <c r="A58" s="48"/>
      <c r="B58" s="38"/>
      <c r="C58" s="40"/>
      <c r="D58" s="40"/>
      <c r="E58" s="40"/>
      <c r="F58" s="40"/>
      <c r="G58" s="40"/>
      <c r="H58" s="40"/>
      <c r="I58" s="40"/>
      <c r="J58" s="40"/>
    </row>
    <row r="59" spans="1:10" ht="15.75" thickTop="1" x14ac:dyDescent="0.2">
      <c r="A59" s="23"/>
      <c r="C59" s="6"/>
      <c r="D59" s="6"/>
      <c r="E59" s="6"/>
      <c r="F59" s="6"/>
      <c r="G59" s="6"/>
      <c r="H59" s="6"/>
      <c r="I59" s="6"/>
      <c r="J59" s="6"/>
    </row>
    <row r="60" spans="1:10" ht="15.75" thickBot="1" x14ac:dyDescent="0.25">
      <c r="A60" s="48"/>
      <c r="B60" s="38"/>
      <c r="C60" s="40"/>
      <c r="D60" s="40"/>
      <c r="E60" s="40"/>
      <c r="F60" s="40"/>
      <c r="G60" s="40"/>
      <c r="H60" s="40"/>
      <c r="I60" s="40"/>
      <c r="J60" s="40"/>
    </row>
    <row r="61" spans="1:10" ht="15.75" thickTop="1" x14ac:dyDescent="0.2">
      <c r="A61" s="23"/>
      <c r="C61" s="6"/>
      <c r="D61" s="6"/>
      <c r="E61" s="6"/>
      <c r="F61" s="6"/>
      <c r="G61" s="6"/>
      <c r="H61" s="6"/>
      <c r="I61" s="6"/>
      <c r="J61" s="6"/>
    </row>
    <row r="62" spans="1:10" x14ac:dyDescent="0.2">
      <c r="A62" s="99" t="s">
        <v>239</v>
      </c>
      <c r="C62" s="6"/>
      <c r="D62" s="6"/>
      <c r="E62" s="6"/>
      <c r="F62" s="6"/>
      <c r="G62" s="6"/>
      <c r="H62" s="6"/>
      <c r="I62" s="6"/>
      <c r="J62" s="6"/>
    </row>
    <row r="63" spans="1:10" x14ac:dyDescent="0.2">
      <c r="A63" s="99"/>
      <c r="C63" s="6"/>
      <c r="D63" s="6"/>
      <c r="E63" s="6"/>
      <c r="F63" s="6"/>
      <c r="G63" s="6"/>
      <c r="H63" s="6"/>
      <c r="I63" s="6"/>
      <c r="J63" s="6"/>
    </row>
    <row r="64" spans="1:10" x14ac:dyDescent="0.2">
      <c r="A64" s="99" t="s">
        <v>240</v>
      </c>
      <c r="C64" s="6"/>
      <c r="D64" s="6"/>
      <c r="E64" s="6"/>
      <c r="F64" s="6"/>
      <c r="G64" s="6"/>
      <c r="H64" s="6"/>
      <c r="I64" s="6"/>
      <c r="J64" s="6"/>
    </row>
    <row r="65" spans="1:10" x14ac:dyDescent="0.2">
      <c r="A65" s="23"/>
      <c r="C65" s="6"/>
      <c r="D65" s="6"/>
      <c r="E65" s="6"/>
      <c r="F65" s="6"/>
      <c r="G65" s="6"/>
      <c r="H65" s="6"/>
      <c r="I65" s="6"/>
      <c r="J65" s="6"/>
    </row>
    <row r="66" spans="1:10" x14ac:dyDescent="0.2">
      <c r="A66" s="4" t="s">
        <v>245</v>
      </c>
      <c r="C66" s="6"/>
      <c r="D66" s="6"/>
      <c r="E66" s="6"/>
      <c r="F66" s="6"/>
      <c r="G66" s="6"/>
      <c r="H66" s="6"/>
      <c r="I66" s="6"/>
      <c r="J66" s="6"/>
    </row>
    <row r="67" spans="1:10" x14ac:dyDescent="0.2">
      <c r="C67" s="6"/>
      <c r="D67" s="6"/>
      <c r="E67" s="6"/>
      <c r="F67" s="6"/>
      <c r="G67" s="6"/>
      <c r="H67" s="6"/>
      <c r="I67" s="6"/>
      <c r="J67" s="6"/>
    </row>
    <row r="68" spans="1:10" x14ac:dyDescent="0.2">
      <c r="C68" s="6"/>
      <c r="D68" s="6"/>
      <c r="E68" s="6"/>
      <c r="F68" s="6"/>
      <c r="G68" s="6"/>
      <c r="H68" s="6"/>
      <c r="I68" s="6"/>
      <c r="J68" s="6"/>
    </row>
    <row r="69" spans="1:10" x14ac:dyDescent="0.2">
      <c r="C69" s="6"/>
      <c r="D69" s="6"/>
      <c r="E69" s="6"/>
      <c r="F69" s="6"/>
      <c r="G69" s="6"/>
      <c r="H69" s="6"/>
      <c r="I69" s="6"/>
      <c r="J69" s="6"/>
    </row>
    <row r="70" spans="1:10" x14ac:dyDescent="0.2">
      <c r="C70" s="6"/>
      <c r="D70" s="6"/>
      <c r="E70" s="6"/>
      <c r="F70" s="6"/>
      <c r="G70" s="6"/>
      <c r="H70" s="6"/>
      <c r="I70" s="6"/>
      <c r="J70" s="6"/>
    </row>
    <row r="71" spans="1:10" x14ac:dyDescent="0.2">
      <c r="C71" s="6"/>
      <c r="D71" s="6"/>
      <c r="E71" s="6"/>
      <c r="F71" s="6"/>
      <c r="G71" s="6"/>
      <c r="H71" s="6"/>
      <c r="I71" s="6"/>
      <c r="J71" s="6"/>
    </row>
    <row r="72" spans="1:10" x14ac:dyDescent="0.2">
      <c r="C72" s="6"/>
      <c r="D72" s="6"/>
      <c r="E72" s="6"/>
      <c r="F72" s="6"/>
      <c r="G72" s="6"/>
      <c r="H72" s="6"/>
      <c r="I72" s="6"/>
      <c r="J72" s="6"/>
    </row>
    <row r="73" spans="1:10" x14ac:dyDescent="0.2">
      <c r="C73" s="6"/>
      <c r="D73" s="6"/>
      <c r="E73" s="6"/>
      <c r="F73" s="6"/>
      <c r="G73" s="6"/>
      <c r="H73" s="6"/>
      <c r="I73" s="6"/>
      <c r="J73" s="6"/>
    </row>
    <row r="74" spans="1:10" x14ac:dyDescent="0.2">
      <c r="C74" s="6"/>
      <c r="D74" s="6"/>
      <c r="E74" s="6"/>
      <c r="F74" s="6"/>
      <c r="G74" s="6"/>
      <c r="H74" s="6"/>
      <c r="I74" s="6"/>
      <c r="J74" s="6"/>
    </row>
    <row r="75" spans="1:10" x14ac:dyDescent="0.2">
      <c r="C75" s="6"/>
      <c r="D75" s="6"/>
      <c r="E75" s="6"/>
      <c r="F75" s="6"/>
      <c r="G75" s="6"/>
      <c r="H75" s="6"/>
      <c r="I75" s="6"/>
      <c r="J75" s="6"/>
    </row>
    <row r="76" spans="1:10" x14ac:dyDescent="0.2">
      <c r="C76" s="6"/>
      <c r="D76" s="6"/>
      <c r="E76" s="6"/>
      <c r="F76" s="6"/>
      <c r="G76" s="6"/>
      <c r="H76" s="6"/>
      <c r="I76" s="6"/>
      <c r="J76" s="6"/>
    </row>
    <row r="77" spans="1:10" x14ac:dyDescent="0.2">
      <c r="C77" s="6"/>
      <c r="D77" s="6"/>
      <c r="E77" s="6"/>
      <c r="F77" s="6"/>
      <c r="G77" s="6"/>
      <c r="H77" s="6"/>
      <c r="I77" s="6"/>
      <c r="J77" s="6"/>
    </row>
    <row r="78" spans="1:10" x14ac:dyDescent="0.2">
      <c r="C78" s="6"/>
      <c r="D78" s="6"/>
      <c r="E78" s="6"/>
      <c r="F78" s="6"/>
      <c r="G78" s="6"/>
      <c r="H78" s="6"/>
      <c r="I78" s="6"/>
      <c r="J78" s="6"/>
    </row>
    <row r="79" spans="1:10" x14ac:dyDescent="0.2">
      <c r="C79" s="6"/>
      <c r="D79" s="6"/>
      <c r="E79" s="6"/>
      <c r="F79" s="6"/>
      <c r="G79" s="6"/>
      <c r="H79" s="6"/>
      <c r="I79" s="6"/>
      <c r="J79" s="6"/>
    </row>
    <row r="80" spans="1:10" x14ac:dyDescent="0.2">
      <c r="C80" s="6"/>
      <c r="D80" s="6"/>
      <c r="E80" s="6"/>
      <c r="F80" s="6"/>
      <c r="G80" s="6"/>
      <c r="H80" s="6"/>
      <c r="I80" s="6"/>
      <c r="J80" s="6"/>
    </row>
    <row r="81" spans="3:10" x14ac:dyDescent="0.2">
      <c r="C81" s="6"/>
      <c r="D81" s="6"/>
      <c r="E81" s="6"/>
      <c r="F81" s="6"/>
      <c r="G81" s="6"/>
      <c r="H81" s="6"/>
      <c r="I81" s="6"/>
      <c r="J81" s="6"/>
    </row>
    <row r="82" spans="3:10" x14ac:dyDescent="0.2">
      <c r="C82" s="6"/>
      <c r="D82" s="6"/>
      <c r="E82" s="6"/>
      <c r="F82" s="6"/>
      <c r="G82" s="6"/>
      <c r="H82" s="6"/>
      <c r="I82" s="6"/>
      <c r="J82" s="6"/>
    </row>
    <row r="83" spans="3:10" x14ac:dyDescent="0.2">
      <c r="C83" s="6"/>
      <c r="D83" s="6"/>
      <c r="E83" s="6"/>
      <c r="F83" s="6"/>
      <c r="G83" s="6"/>
      <c r="H83" s="6"/>
      <c r="I83" s="6"/>
      <c r="J83" s="6"/>
    </row>
  </sheetData>
  <printOptions horizontalCentered="1"/>
  <pageMargins left="0.5" right="0.5" top="0.5" bottom="0.55000000000000004" header="0" footer="0"/>
  <pageSetup scale="6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2014-12-03T22:38:58+00:00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0D828B31-9776-430C-908F-16124CD8D83E}"/>
</file>

<file path=customXml/itemProps2.xml><?xml version="1.0" encoding="utf-8"?>
<ds:datastoreItem xmlns:ds="http://schemas.openxmlformats.org/officeDocument/2006/customXml" ds:itemID="{AEFC88E0-9498-4D1B-B30B-CDCFDDEAD2B8}"/>
</file>

<file path=customXml/itemProps3.xml><?xml version="1.0" encoding="utf-8"?>
<ds:datastoreItem xmlns:ds="http://schemas.openxmlformats.org/officeDocument/2006/customXml" ds:itemID="{E7498B2A-B856-402D-8517-9BDBC3A6227D}"/>
</file>

<file path=customXml/itemProps4.xml><?xml version="1.0" encoding="utf-8"?>
<ds:datastoreItem xmlns:ds="http://schemas.openxmlformats.org/officeDocument/2006/customXml" ds:itemID="{4D67B8ED-8806-46DE-9CF9-42F08697A1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8</vt:i4>
      </vt:variant>
    </vt:vector>
  </HeadingPairs>
  <TitlesOfParts>
    <vt:vector size="27" baseType="lpstr">
      <vt:lpstr>DCP-3</vt:lpstr>
      <vt:lpstr>DCP-4</vt:lpstr>
      <vt:lpstr>DCP-5</vt:lpstr>
      <vt:lpstr>DCP-6</vt:lpstr>
      <vt:lpstr>DCP-7 p 1</vt:lpstr>
      <vt:lpstr>DCP-7, p 2</vt:lpstr>
      <vt:lpstr>DCP-7, p 3</vt:lpstr>
      <vt:lpstr>DCP-7, p 4</vt:lpstr>
      <vt:lpstr>DCP-7, p 5</vt:lpstr>
      <vt:lpstr>DCP-8</vt:lpstr>
      <vt:lpstr>DCP-9, P 1</vt:lpstr>
      <vt:lpstr>Sheet1</vt:lpstr>
      <vt:lpstr>DCP-9, P 2</vt:lpstr>
      <vt:lpstr>DCP-10, p 1</vt:lpstr>
      <vt:lpstr>DCP-10, p 2</vt:lpstr>
      <vt:lpstr>DCP-11</vt:lpstr>
      <vt:lpstr>DCP-12, P 1</vt:lpstr>
      <vt:lpstr>DCP-12, P 2</vt:lpstr>
      <vt:lpstr>DCP-13</vt:lpstr>
      <vt:lpstr>'DCP-11'!PPP</vt:lpstr>
      <vt:lpstr>'DCP-10, p 1'!Print_Area</vt:lpstr>
      <vt:lpstr>'DCP-10, p 2'!Print_Area</vt:lpstr>
      <vt:lpstr>'DCP-4'!Print_Area</vt:lpstr>
      <vt:lpstr>'DCP-5'!Print_Area</vt:lpstr>
      <vt:lpstr>'DCP-7, p 2'!Print_Area</vt:lpstr>
      <vt:lpstr>'DCP-7, p 3'!Print_Area</vt:lpstr>
      <vt:lpstr>RRR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</dc:title>
  <dc:creator>gaw</dc:creator>
  <dc:description/>
  <cp:lastModifiedBy>DeMarco, Betsy (UTC)</cp:lastModifiedBy>
  <cp:lastPrinted>2014-12-02T21:15:01Z</cp:lastPrinted>
  <dcterms:created xsi:type="dcterms:W3CDTF">2001-11-16T16:54:37Z</dcterms:created>
  <dcterms:modified xsi:type="dcterms:W3CDTF">2014-12-02T21:22:36Z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