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ata Requests\2) PC\Ready for Review\"/>
    </mc:Choice>
  </mc:AlternateContent>
  <xr:revisionPtr revIDLastSave="0" documentId="13_ncr:1_{15B41529-6CA1-4F66-85BE-097B6ABB74F1}" xr6:coauthVersionLast="46" xr6:coauthVersionMax="46" xr10:uidLastSave="{00000000-0000-0000-0000-000000000000}"/>
  <bookViews>
    <workbookView xWindow="-120" yWindow="-120" windowWidth="29040" windowHeight="15840" xr2:uid="{9B75A095-4F7B-42E3-A55B-4372DA46A54A}"/>
  </bookViews>
  <sheets>
    <sheet name="2022 Dave" sheetId="1" r:id="rId1"/>
  </sheets>
  <definedNames>
    <definedName name="_xlnm.Print_Area" localSheetId="0">'2022 Dave'!$B$1:$O$23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1" l="1"/>
  <c r="L50" i="1"/>
  <c r="K50" i="1"/>
  <c r="J50" i="1"/>
  <c r="I50" i="1"/>
  <c r="H50" i="1"/>
  <c r="G50" i="1"/>
  <c r="F50" i="1"/>
  <c r="D50" i="1"/>
  <c r="C50" i="1"/>
  <c r="C52" i="1" s="1"/>
  <c r="N49" i="1"/>
  <c r="N48" i="1"/>
  <c r="N47" i="1"/>
  <c r="N46" i="1"/>
  <c r="E45" i="1"/>
  <c r="N45" i="1" s="1"/>
  <c r="N50" i="1" s="1"/>
  <c r="C44" i="1"/>
  <c r="M41" i="1"/>
  <c r="M52" i="1" s="1"/>
  <c r="L41" i="1"/>
  <c r="L52" i="1" s="1"/>
  <c r="K41" i="1"/>
  <c r="K52" i="1" s="1"/>
  <c r="J41" i="1"/>
  <c r="J52" i="1" s="1"/>
  <c r="I41" i="1"/>
  <c r="I52" i="1" s="1"/>
  <c r="H41" i="1"/>
  <c r="H52" i="1" s="1"/>
  <c r="G41" i="1"/>
  <c r="G52" i="1" s="1"/>
  <c r="F41" i="1"/>
  <c r="D41" i="1"/>
  <c r="D52" i="1" s="1"/>
  <c r="C41" i="1"/>
  <c r="N40" i="1"/>
  <c r="N39" i="1"/>
  <c r="N38" i="1"/>
  <c r="N37" i="1"/>
  <c r="N36" i="1"/>
  <c r="N35" i="1"/>
  <c r="E34" i="1"/>
  <c r="N34" i="1" s="1"/>
  <c r="D29" i="1"/>
  <c r="E29" i="1" s="1"/>
  <c r="M27" i="1"/>
  <c r="M28" i="1" s="1"/>
  <c r="L27" i="1"/>
  <c r="L28" i="1" s="1"/>
  <c r="K27" i="1"/>
  <c r="K28" i="1" s="1"/>
  <c r="J27" i="1"/>
  <c r="J28" i="1" s="1"/>
  <c r="I27" i="1"/>
  <c r="I28" i="1" s="1"/>
  <c r="H27" i="1"/>
  <c r="H28" i="1" s="1"/>
  <c r="G27" i="1"/>
  <c r="G28" i="1" s="1"/>
  <c r="F27" i="1"/>
  <c r="F28" i="1" s="1"/>
  <c r="F29" i="1" s="1"/>
  <c r="E27" i="1"/>
  <c r="D27" i="1"/>
  <c r="M21" i="1"/>
  <c r="L21" i="1"/>
  <c r="K21" i="1"/>
  <c r="J21" i="1"/>
  <c r="I21" i="1"/>
  <c r="H21" i="1"/>
  <c r="G21" i="1"/>
  <c r="F21" i="1"/>
  <c r="E21" i="1"/>
  <c r="D21" i="1"/>
  <c r="C21" i="1"/>
  <c r="N20" i="1"/>
  <c r="N19" i="1"/>
  <c r="N17" i="1"/>
  <c r="N16" i="1"/>
  <c r="N15" i="1"/>
  <c r="N21" i="1" s="1"/>
  <c r="N14" i="1"/>
  <c r="E13" i="1"/>
  <c r="C13" i="1"/>
  <c r="M10" i="1"/>
  <c r="M23" i="1" s="1"/>
  <c r="L10" i="1"/>
  <c r="K10" i="1"/>
  <c r="K23" i="1" s="1"/>
  <c r="J10" i="1"/>
  <c r="I10" i="1"/>
  <c r="I23" i="1" s="1"/>
  <c r="H10" i="1"/>
  <c r="G10" i="1"/>
  <c r="G23" i="1" s="1"/>
  <c r="F10" i="1"/>
  <c r="E10" i="1"/>
  <c r="E23" i="1" s="1"/>
  <c r="D10" i="1"/>
  <c r="D23" i="1" s="1"/>
  <c r="C10" i="1"/>
  <c r="C23" i="1" s="1"/>
  <c r="N9" i="1"/>
  <c r="N8" i="1"/>
  <c r="N7" i="1"/>
  <c r="N6" i="1"/>
  <c r="B2" i="1"/>
  <c r="F23" i="1" l="1"/>
  <c r="N10" i="1"/>
  <c r="N23" i="1" s="1"/>
  <c r="H23" i="1"/>
  <c r="N27" i="1"/>
  <c r="J23" i="1"/>
  <c r="L23" i="1"/>
  <c r="N41" i="1"/>
  <c r="N52" i="1" s="1"/>
  <c r="F52" i="1"/>
  <c r="G29" i="1"/>
  <c r="H29" i="1"/>
  <c r="I29" i="1" s="1"/>
  <c r="J29" i="1" s="1"/>
  <c r="K29" i="1" s="1"/>
  <c r="L29" i="1" s="1"/>
  <c r="M29" i="1" s="1"/>
  <c r="E50" i="1"/>
  <c r="E41" i="1"/>
  <c r="E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James, Dave</author>
    <author>tc={47EB02B5-6C18-489D-8EB1-BBD944B927C8}</author>
  </authors>
  <commentList>
    <comment ref="D38" authorId="0" shapeId="0" xr:uid="{A32B6536-D0DF-4CF1-9243-CC1BC29681E9}">
      <text>
        <r>
          <rPr>
            <b/>
            <sz val="9"/>
            <color indexed="81"/>
            <rFont val="Tahoma"/>
            <family val="2"/>
          </rPr>
          <t>James, Dave:</t>
        </r>
        <r>
          <rPr>
            <sz val="9"/>
            <color indexed="81"/>
            <rFont val="Tahoma"/>
            <family val="2"/>
          </rPr>
          <t xml:space="preserve">
reallocated 150 to 2021-2029 due to COVID work restrictions</t>
        </r>
      </text>
    </comment>
    <comment ref="F47" authorId="1" shapeId="0" xr:uid="{47EB02B5-6C18-489D-8EB1-BBD944B927C8}">
      <text>
        <t>[Threaded comment]
Your version of Excel allows you to read this threaded comment; however, any edits to it will get removed if the file is opened in a newer version of Excel. Learn more: https://go.microsoft.com/fwlink/?linkid=870924
Comment:
    Reflects 100% risk tree @ 950/mille X 5500 of treed miles</t>
      </text>
    </comment>
  </commentList>
</comments>
</file>

<file path=xl/sharedStrings.xml><?xml version="1.0" encoding="utf-8"?>
<sst xmlns="http://schemas.openxmlformats.org/spreadsheetml/2006/main" count="108" uniqueCount="92">
  <si>
    <t>David James      Rev.</t>
  </si>
  <si>
    <t>All Values in $000's</t>
  </si>
  <si>
    <t>Changes to WF2021 Baseline</t>
  </si>
  <si>
    <t>Capital</t>
  </si>
  <si>
    <t>System &amp; Transmission</t>
  </si>
  <si>
    <t>2022 Expected CAPx</t>
  </si>
  <si>
    <t>2020 YE Actuals</t>
  </si>
  <si>
    <t>2021 YE Actuals</t>
  </si>
  <si>
    <t>10-yr</t>
  </si>
  <si>
    <t>comments and notes</t>
  </si>
  <si>
    <t>Fire-Weather Dashboard</t>
  </si>
  <si>
    <t>2020-2021 Development of FW Dashboard Version 1.0 and 2.0</t>
  </si>
  <si>
    <t>Conforming Rights-of-Way</t>
  </si>
  <si>
    <t>Removed from plan August 2021.  See WFRES 2022 for explanation</t>
  </si>
  <si>
    <t>Transmission Inspection Pgm</t>
  </si>
  <si>
    <t>CapX follow-up on Tx aerial and ground patrols related to fire ignition</t>
  </si>
  <si>
    <t>Transmssion Steel Conversion</t>
  </si>
  <si>
    <t>See 2022 WFRES Plan for updated decision matrix on where wood pole will be converted to steel.  Will be based on fire history on a go-forward basis.  Not WUI</t>
  </si>
  <si>
    <t>Transmission Total</t>
  </si>
  <si>
    <t>Electric Distribution</t>
  </si>
  <si>
    <t>Fire Ignition Tracking System</t>
  </si>
  <si>
    <t>OMT work around is allowing tracking for fire-ignition events.  Any new development of fire ignition tracking will be paired with the OMS replacement project.</t>
  </si>
  <si>
    <t>Distribution Auto DLM</t>
  </si>
  <si>
    <t>Replacing midline reclosers with DLM Automation devices.</t>
  </si>
  <si>
    <t>Substation Auto DLM</t>
  </si>
  <si>
    <t>WPM Make-Ready for GH (XD007)</t>
  </si>
  <si>
    <t>OE Sponsored GH (XD008)</t>
  </si>
  <si>
    <t>WA Dist Grid Hardening (XD005)</t>
  </si>
  <si>
    <t>ID Dist Grid Hardening (XD006)</t>
  </si>
  <si>
    <t>Distribution Total</t>
  </si>
  <si>
    <t>T&amp;D CapX Total</t>
  </si>
  <si>
    <t xml:space="preserve">Total Grid Hardening: </t>
  </si>
  <si>
    <t>PLAN</t>
  </si>
  <si>
    <t>Distribution</t>
  </si>
  <si>
    <t>2020 act</t>
  </si>
  <si>
    <t>2021 act</t>
  </si>
  <si>
    <t>Totals</t>
  </si>
  <si>
    <t>Grid Hardening Budget</t>
  </si>
  <si>
    <t>Cumulative Miles</t>
  </si>
  <si>
    <t>Operating</t>
  </si>
  <si>
    <t>2022 Expected O&amp;M</t>
  </si>
  <si>
    <t>2020 YE Actual</t>
  </si>
  <si>
    <t>2021 YE Actual</t>
  </si>
  <si>
    <t>WFRES Transmission Planning</t>
  </si>
  <si>
    <t>WFRES Team Labor based on 2021 HC</t>
  </si>
  <si>
    <t>On going support of FW DB</t>
  </si>
  <si>
    <t>Digital Data Collection (Geo Digital)</t>
  </si>
  <si>
    <t>Based on $450mile (GeoDigital)-  2022 is full system</t>
  </si>
  <si>
    <t>Transmission FR Pole Wraps</t>
  </si>
  <si>
    <t xml:space="preserve">Genic fire mesh $90/pole (assume H-frame $500/structure 500 structures/year - 8 structure/miles - 62.5 miles/year) </t>
  </si>
  <si>
    <t>Fuel Reduction Partner</t>
  </si>
  <si>
    <t>Estimated from WS.  ~ $1k per acre</t>
  </si>
  <si>
    <t>Nox-PC Fire Damage (risk tree)</t>
  </si>
  <si>
    <t>Transmission Fire Inspection and O&amp;M followup</t>
  </si>
  <si>
    <t>WFRES Distribution Planning</t>
  </si>
  <si>
    <t>WA Dx Risk Tree</t>
  </si>
  <si>
    <t>ID Dx Risk Tree</t>
  </si>
  <si>
    <t>Estimate from AM C H.  100% system minus heavy incorporated and no veg areas (17%).  11.02.21</t>
  </si>
  <si>
    <t>Customer Choice RTRP</t>
  </si>
  <si>
    <t>Includes Public Outreach, Media messaging, and voucher remove/replace program</t>
  </si>
  <si>
    <t>Digital Data Collection (AiDASH)</t>
  </si>
  <si>
    <t>Based on AiDash Contract  --- 70$/miles for 7650 miles OH System (535 base, 2021 reflects a negotiated price to establish baseline)</t>
  </si>
  <si>
    <t>Distribution O&amp;M</t>
  </si>
  <si>
    <t>Dx Grid Hardening Blended WA/ID Rate = $59.1k/mile</t>
  </si>
  <si>
    <t>Total Risk Tree</t>
  </si>
  <si>
    <t>TOTAL</t>
  </si>
  <si>
    <t>Internal Labor to Develop Computer Algorith (1.5 FTE)</t>
  </si>
  <si>
    <t>Removed from WFRES Plan 2021</t>
  </si>
  <si>
    <t>Maintenance followup.  Budget allocation</t>
  </si>
  <si>
    <t>Transmission Steel Replacement $45k per structure</t>
  </si>
  <si>
    <t>$60k per unit.  Midline reclosers</t>
  </si>
  <si>
    <t>$750k per substation.  Add SCADA comm and equipment</t>
  </si>
  <si>
    <t>$16k per mile.  Advance 1,500 line miles into 2022-2029</t>
  </si>
  <si>
    <t>Placeholder</t>
  </si>
  <si>
    <t>Subscription to Weather data service</t>
  </si>
  <si>
    <t>$400 per mile.  1875 miles non-urban transmission</t>
  </si>
  <si>
    <t>$90 per pole wrap</t>
  </si>
  <si>
    <t>$2k per acre treated</t>
  </si>
  <si>
    <t>2021 only</t>
  </si>
  <si>
    <t>$2000 per hour helicopter resource</t>
  </si>
  <si>
    <t>$915 per tree removal</t>
  </si>
  <si>
    <t>$5k per household</t>
  </si>
  <si>
    <t>$70 per mile</t>
  </si>
  <si>
    <t xml:space="preserve">$60k per mile. </t>
  </si>
  <si>
    <t>Internal unloaded WF labor 33% (4 FTE)</t>
  </si>
  <si>
    <t>Internal unloaded WF Labor 67% (4 FTE)</t>
  </si>
  <si>
    <t xml:space="preserve">T&amp;D O&amp;M </t>
  </si>
  <si>
    <t>Transmission O&amp;M</t>
  </si>
  <si>
    <t>Unit Estimates provided as part of WA GRC PC-305</t>
  </si>
  <si>
    <t>Capital Budget Forecast</t>
  </si>
  <si>
    <t>O&amp;M Budget Forecast</t>
  </si>
  <si>
    <t>Miles Projected at $60k/mi (forecast)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</si>
</sst>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3" fillId="2" borderId="0" xfId="0" applyFont="1" applyFill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3" fontId="1" fillId="0" borderId="3" xfId="0" applyNumberFormat="1" applyFont="1" applyBorder="1"/>
    <xf numFmtId="4" fontId="3" fillId="0" borderId="3" xfId="0" applyNumberFormat="1" applyFont="1" applyBorder="1"/>
    <xf numFmtId="3" fontId="0" fillId="0" borderId="3" xfId="0" applyNumberFormat="1" applyBorder="1"/>
    <xf numFmtId="3" fontId="0" fillId="0" borderId="0" xfId="0" applyNumberFormat="1"/>
    <xf numFmtId="0" fontId="0" fillId="0" borderId="4" xfId="0" applyBorder="1"/>
    <xf numFmtId="3" fontId="1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0" fontId="0" fillId="0" borderId="5" xfId="0" applyBorder="1"/>
    <xf numFmtId="3" fontId="1" fillId="0" borderId="1" xfId="0" applyNumberFormat="1" applyFont="1" applyBorder="1"/>
    <xf numFmtId="4" fontId="3" fillId="0" borderId="1" xfId="0" applyNumberFormat="1" applyFont="1" applyBorder="1"/>
    <xf numFmtId="3" fontId="3" fillId="0" borderId="1" xfId="0" applyNumberFormat="1" applyFont="1" applyBorder="1"/>
    <xf numFmtId="3" fontId="0" fillId="0" borderId="1" xfId="0" applyNumberFormat="1" applyBorder="1"/>
    <xf numFmtId="3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/>
    <xf numFmtId="3" fontId="3" fillId="0" borderId="3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3" borderId="0" xfId="0" applyNumberFormat="1" applyFill="1"/>
    <xf numFmtId="3" fontId="0" fillId="3" borderId="7" xfId="0" applyNumberFormat="1" applyFill="1" applyBorder="1"/>
    <xf numFmtId="3" fontId="0" fillId="0" borderId="8" xfId="0" applyNumberFormat="1" applyBorder="1"/>
    <xf numFmtId="164" fontId="2" fillId="0" borderId="7" xfId="0" applyNumberFormat="1" applyFont="1" applyBorder="1"/>
    <xf numFmtId="0" fontId="0" fillId="0" borderId="7" xfId="0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164" fontId="2" fillId="0" borderId="1" xfId="0" applyNumberFormat="1" applyFont="1" applyBorder="1"/>
    <xf numFmtId="164" fontId="2" fillId="0" borderId="8" xfId="0" applyNumberFormat="1" applyFont="1" applyBorder="1"/>
    <xf numFmtId="0" fontId="7" fillId="0" borderId="0" xfId="0" applyFont="1"/>
    <xf numFmtId="3" fontId="2" fillId="0" borderId="0" xfId="0" applyNumberFormat="1" applyFont="1"/>
    <xf numFmtId="0" fontId="9" fillId="0" borderId="0" xfId="0" applyFont="1"/>
    <xf numFmtId="164" fontId="3" fillId="0" borderId="0" xfId="0" applyNumberFormat="1" applyFont="1"/>
    <xf numFmtId="164" fontId="0" fillId="0" borderId="0" xfId="0" applyNumberFormat="1"/>
    <xf numFmtId="3" fontId="9" fillId="0" borderId="0" xfId="0" applyNumberFormat="1" applyFont="1"/>
    <xf numFmtId="3" fontId="7" fillId="0" borderId="0" xfId="0" applyNumberFormat="1" applyFont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4" borderId="0" xfId="0" applyFont="1" applyFill="1"/>
    <xf numFmtId="0" fontId="0" fillId="4" borderId="0" xfId="0" applyFill="1" applyAlignment="1">
      <alignment horizontal="center"/>
    </xf>
    <xf numFmtId="3" fontId="1" fillId="0" borderId="9" xfId="0" applyNumberFormat="1" applyFont="1" applyBorder="1"/>
    <xf numFmtId="3" fontId="3" fillId="0" borderId="2" xfId="0" applyNumberFormat="1" applyFont="1" applyBorder="1"/>
    <xf numFmtId="3" fontId="1" fillId="0" borderId="10" xfId="0" applyNumberFormat="1" applyFont="1" applyBorder="1"/>
    <xf numFmtId="3" fontId="3" fillId="0" borderId="4" xfId="0" applyNumberFormat="1" applyFont="1" applyBorder="1"/>
    <xf numFmtId="3" fontId="1" fillId="0" borderId="11" xfId="0" applyNumberFormat="1" applyFont="1" applyBorder="1"/>
    <xf numFmtId="3" fontId="3" fillId="0" borderId="5" xfId="0" applyNumberFormat="1" applyFont="1" applyBorder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4" fontId="6" fillId="0" borderId="5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/>
    <xf numFmtId="2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3" fontId="0" fillId="3" borderId="0" xfId="0" applyNumberFormat="1" applyFill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6" fillId="0" borderId="0" xfId="0" applyFont="1"/>
    <xf numFmtId="0" fontId="12" fillId="0" borderId="0" xfId="0" applyFont="1"/>
    <xf numFmtId="164" fontId="12" fillId="0" borderId="0" xfId="0" applyNumberFormat="1" applyFont="1"/>
    <xf numFmtId="3" fontId="9" fillId="0" borderId="3" xfId="0" applyNumberFormat="1" applyFont="1" applyBorder="1" applyAlignment="1">
      <alignment horizontal="right"/>
    </xf>
    <xf numFmtId="3" fontId="1" fillId="0" borderId="0" xfId="0" applyNumberFormat="1" applyFont="1" applyBorder="1"/>
    <xf numFmtId="4" fontId="3" fillId="0" borderId="0" xfId="0" applyNumberFormat="1" applyFont="1" applyBorder="1"/>
    <xf numFmtId="3" fontId="3" fillId="0" borderId="0" xfId="0" applyNumberFormat="1" applyFont="1" applyBorder="1"/>
    <xf numFmtId="3" fontId="0" fillId="0" borderId="0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2" fillId="0" borderId="2" xfId="0" applyFont="1" applyBorder="1" applyAlignment="1">
      <alignment horizontal="right"/>
    </xf>
    <xf numFmtId="164" fontId="6" fillId="0" borderId="2" xfId="0" applyNumberFormat="1" applyFont="1" applyBorder="1"/>
    <xf numFmtId="164" fontId="7" fillId="0" borderId="3" xfId="0" applyNumberFormat="1" applyFont="1" applyBorder="1"/>
    <xf numFmtId="164" fontId="2" fillId="0" borderId="3" xfId="0" applyNumberFormat="1" applyFont="1" applyBorder="1"/>
    <xf numFmtId="164" fontId="2" fillId="0" borderId="6" xfId="0" applyNumberFormat="1" applyFont="1" applyBorder="1"/>
    <xf numFmtId="0" fontId="0" fillId="0" borderId="4" xfId="0" applyBorder="1" applyAlignment="1">
      <alignment horizontal="right"/>
    </xf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Operations &amp; Emergency Response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46598668746624"/>
          <c:y val="0.23607942937392054"/>
          <c:w val="0.85451929103217117"/>
          <c:h val="0.70135669051524141"/>
        </c:manualLayout>
      </c:layout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'2022 Dave'!$D$13:$M$13</c:f>
              <c:strCache>
                <c:ptCount val="10"/>
                <c:pt idx="0">
                  <c:v>2020 YE Actuals</c:v>
                </c:pt>
                <c:pt idx="1">
                  <c:v>2021 YE Actuals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'2022'!#REF!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5-4685-A619-2A7F0353D5C7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'2022 Dave'!$D$13:$M$13</c:f>
              <c:strCache>
                <c:ptCount val="10"/>
                <c:pt idx="0">
                  <c:v>2020 YE Actuals</c:v>
                </c:pt>
                <c:pt idx="1">
                  <c:v>2021 YE Actuals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'2022'!#REF!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5-4685-A619-2A7F0353D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3752"/>
        <c:axId val="705402184"/>
      </c:barChart>
      <c:catAx>
        <c:axId val="7054037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2184"/>
        <c:crosses val="autoZero"/>
        <c:auto val="1"/>
        <c:lblAlgn val="ctr"/>
        <c:lblOffset val="100"/>
        <c:noMultiLvlLbl val="0"/>
      </c:catAx>
      <c:valAx>
        <c:axId val="7054021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3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102</xdr:row>
      <xdr:rowOff>121397</xdr:rowOff>
    </xdr:from>
    <xdr:to>
      <xdr:col>21</xdr:col>
      <xdr:colOff>32170</xdr:colOff>
      <xdr:row>121</xdr:row>
      <xdr:rowOff>135940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6660DA-C219-4F89-B5A6-5334874EE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mes, Dave" id="{8BAFD7F9-CED3-4614-AB82-3B508E915CFA}" userId="James, Dave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7" dT="2021-04-12T22:32:05.04" personId="{8BAFD7F9-CED3-4614-AB82-3B508E915CFA}" id="{47EB02B5-6C18-489D-8EB1-BBD944B927C8}">
    <text>Reflects 100% risk tree @ 950/mille X 5500 of treed miles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5F67-0E79-4DCB-8CDA-ABF4A338231A}">
  <sheetPr>
    <pageSetUpPr fitToPage="1"/>
  </sheetPr>
  <dimension ref="A1:AR145"/>
  <sheetViews>
    <sheetView tabSelected="1" zoomScale="96" zoomScaleNormal="96" workbookViewId="0">
      <selection activeCell="B13" sqref="B13"/>
    </sheetView>
  </sheetViews>
  <sheetFormatPr defaultColWidth="9.140625" defaultRowHeight="15" outlineLevelCol="3" x14ac:dyDescent="0.25"/>
  <cols>
    <col min="1" max="1" width="50" style="71" customWidth="1"/>
    <col min="2" max="2" width="40.85546875" customWidth="1"/>
    <col min="3" max="3" width="12.7109375" hidden="1" customWidth="1" outlineLevel="2"/>
    <col min="4" max="4" width="10.5703125" style="4" customWidth="1" outlineLevel="3"/>
    <col min="5" max="5" width="10.5703125" style="69" customWidth="1" outlineLevel="3"/>
    <col min="6" max="13" width="10.5703125" customWidth="1" outlineLevel="3"/>
    <col min="14" max="14" width="10.5703125" style="5" customWidth="1" outlineLevel="3"/>
    <col min="15" max="15" width="80.85546875" hidden="1" customWidth="1" outlineLevel="3"/>
  </cols>
  <sheetData>
    <row r="1" spans="1:15" x14ac:dyDescent="0.25">
      <c r="B1" s="2" t="s">
        <v>0</v>
      </c>
      <c r="C1" s="3"/>
      <c r="E1" s="4"/>
    </row>
    <row r="2" spans="1:15" x14ac:dyDescent="0.25">
      <c r="B2" s="6">
        <f ca="1">TODAY()</f>
        <v>44733</v>
      </c>
      <c r="C2" s="3"/>
      <c r="E2" s="4"/>
    </row>
    <row r="3" spans="1:15" x14ac:dyDescent="0.25">
      <c r="B3" s="82" t="s">
        <v>1</v>
      </c>
      <c r="C3" s="3"/>
      <c r="E3" s="4"/>
    </row>
    <row r="4" spans="1:15" x14ac:dyDescent="0.25">
      <c r="B4" s="7" t="s">
        <v>2</v>
      </c>
      <c r="C4" s="8" t="s">
        <v>3</v>
      </c>
      <c r="D4"/>
      <c r="E4" s="4"/>
      <c r="F4" s="103" t="s">
        <v>89</v>
      </c>
      <c r="G4" s="103"/>
      <c r="H4" s="103"/>
      <c r="I4" s="103"/>
      <c r="J4" s="103"/>
      <c r="K4" s="103"/>
      <c r="L4" s="103"/>
      <c r="M4" s="103"/>
    </row>
    <row r="5" spans="1:15" ht="45.75" thickBot="1" x14ac:dyDescent="0.3">
      <c r="A5" s="75" t="s">
        <v>88</v>
      </c>
      <c r="B5" s="5" t="s">
        <v>4</v>
      </c>
      <c r="C5" s="9" t="s">
        <v>5</v>
      </c>
      <c r="D5" s="10" t="s">
        <v>6</v>
      </c>
      <c r="E5" s="10" t="s">
        <v>7</v>
      </c>
      <c r="F5" s="11">
        <v>2022</v>
      </c>
      <c r="G5" s="11">
        <v>2023</v>
      </c>
      <c r="H5" s="11">
        <v>2024</v>
      </c>
      <c r="I5" s="11">
        <v>2025</v>
      </c>
      <c r="J5" s="11">
        <v>2026</v>
      </c>
      <c r="K5" s="11">
        <v>2027</v>
      </c>
      <c r="L5" s="11">
        <v>2028</v>
      </c>
      <c r="M5" s="11">
        <v>2029</v>
      </c>
      <c r="N5" s="12" t="s">
        <v>8</v>
      </c>
      <c r="O5" s="1" t="s">
        <v>9</v>
      </c>
    </row>
    <row r="6" spans="1:15" x14ac:dyDescent="0.25">
      <c r="A6" s="75" t="s">
        <v>66</v>
      </c>
      <c r="B6" s="13" t="s">
        <v>10</v>
      </c>
      <c r="C6" s="14">
        <v>0</v>
      </c>
      <c r="D6" s="15">
        <v>197.75</v>
      </c>
      <c r="E6" s="85">
        <v>188.7</v>
      </c>
      <c r="F6" s="16"/>
      <c r="G6" s="16"/>
      <c r="H6" s="16"/>
      <c r="I6" s="16"/>
      <c r="J6" s="16"/>
      <c r="K6" s="16"/>
      <c r="L6" s="16"/>
      <c r="M6" s="36"/>
      <c r="N6" s="90">
        <f>SUM(D6:M6)</f>
        <v>386.45</v>
      </c>
      <c r="O6" s="17" t="s">
        <v>11</v>
      </c>
    </row>
    <row r="7" spans="1:15" x14ac:dyDescent="0.25">
      <c r="A7" s="75" t="s">
        <v>67</v>
      </c>
      <c r="B7" s="18" t="s">
        <v>12</v>
      </c>
      <c r="C7" s="86">
        <v>0</v>
      </c>
      <c r="D7" s="87"/>
      <c r="E7" s="88">
        <v>0.372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37">
        <v>0</v>
      </c>
      <c r="N7" s="91">
        <f>SUM(D7:M7)</f>
        <v>0.372</v>
      </c>
      <c r="O7" s="17" t="s">
        <v>13</v>
      </c>
    </row>
    <row r="8" spans="1:15" x14ac:dyDescent="0.25">
      <c r="A8" s="75" t="s">
        <v>68</v>
      </c>
      <c r="B8" s="18" t="s">
        <v>14</v>
      </c>
      <c r="C8" s="86">
        <v>200</v>
      </c>
      <c r="D8" s="87">
        <v>1.272</v>
      </c>
      <c r="E8" s="88">
        <v>0.80800000000000005</v>
      </c>
      <c r="F8" s="89">
        <v>200</v>
      </c>
      <c r="G8" s="89">
        <v>200</v>
      </c>
      <c r="H8" s="89">
        <v>200</v>
      </c>
      <c r="I8" s="89">
        <v>200</v>
      </c>
      <c r="J8" s="89">
        <v>200</v>
      </c>
      <c r="K8" s="89">
        <v>200</v>
      </c>
      <c r="L8" s="89">
        <v>200</v>
      </c>
      <c r="M8" s="37">
        <v>200</v>
      </c>
      <c r="N8" s="91">
        <f>SUM(D8:M8)</f>
        <v>1602.08</v>
      </c>
      <c r="O8" s="17" t="s">
        <v>15</v>
      </c>
    </row>
    <row r="9" spans="1:15" ht="30.75" thickBot="1" x14ac:dyDescent="0.3">
      <c r="A9" s="75" t="s">
        <v>69</v>
      </c>
      <c r="B9" s="22" t="s">
        <v>16</v>
      </c>
      <c r="C9" s="23">
        <v>4000</v>
      </c>
      <c r="D9" s="24">
        <v>73.566800000000001</v>
      </c>
      <c r="E9" s="25">
        <v>5454.6</v>
      </c>
      <c r="F9" s="26">
        <v>4000</v>
      </c>
      <c r="G9" s="26">
        <v>4000</v>
      </c>
      <c r="H9" s="26">
        <v>4000</v>
      </c>
      <c r="I9" s="26">
        <v>4000</v>
      </c>
      <c r="J9" s="26">
        <v>4000</v>
      </c>
      <c r="K9" s="26">
        <v>4000</v>
      </c>
      <c r="L9" s="26">
        <v>4000</v>
      </c>
      <c r="M9" s="40">
        <v>4000</v>
      </c>
      <c r="N9" s="92">
        <f>SUM(D9:M9)</f>
        <v>37528.166799999999</v>
      </c>
      <c r="O9" s="27" t="s">
        <v>17</v>
      </c>
    </row>
    <row r="10" spans="1:15" s="5" customFormat="1" x14ac:dyDescent="0.25">
      <c r="A10" s="76"/>
      <c r="B10" s="65" t="s">
        <v>18</v>
      </c>
      <c r="C10" s="29">
        <f t="shared" ref="C10:N10" si="0">SUM(C6:C9)</f>
        <v>4200</v>
      </c>
      <c r="D10" s="30">
        <f t="shared" si="0"/>
        <v>272.58879999999999</v>
      </c>
      <c r="E10" s="30">
        <f t="shared" si="0"/>
        <v>5644.4800000000005</v>
      </c>
      <c r="F10" s="31">
        <f t="shared" si="0"/>
        <v>4200</v>
      </c>
      <c r="G10" s="31">
        <f t="shared" si="0"/>
        <v>4200</v>
      </c>
      <c r="H10" s="31">
        <f t="shared" si="0"/>
        <v>4200</v>
      </c>
      <c r="I10" s="31">
        <f t="shared" si="0"/>
        <v>4200</v>
      </c>
      <c r="J10" s="31">
        <f t="shared" si="0"/>
        <v>4200</v>
      </c>
      <c r="K10" s="31">
        <f t="shared" si="0"/>
        <v>4200</v>
      </c>
      <c r="L10" s="31">
        <f t="shared" si="0"/>
        <v>4200</v>
      </c>
      <c r="M10" s="31">
        <f t="shared" si="0"/>
        <v>4200</v>
      </c>
      <c r="N10" s="31">
        <f t="shared" si="0"/>
        <v>39517.068800000001</v>
      </c>
      <c r="O10" s="32"/>
    </row>
    <row r="11" spans="1:15" x14ac:dyDescent="0.25">
      <c r="A11" s="75"/>
      <c r="C11" s="3"/>
      <c r="E11" s="4"/>
    </row>
    <row r="12" spans="1:15" x14ac:dyDescent="0.25">
      <c r="A12" s="75"/>
      <c r="C12" s="33"/>
      <c r="E12" s="4"/>
      <c r="F12" s="103" t="s">
        <v>89</v>
      </c>
      <c r="G12" s="103"/>
      <c r="H12" s="103"/>
      <c r="I12" s="103"/>
      <c r="J12" s="103"/>
      <c r="K12" s="103"/>
      <c r="L12" s="103"/>
      <c r="M12" s="103"/>
    </row>
    <row r="13" spans="1:15" ht="45.75" thickBot="1" x14ac:dyDescent="0.3">
      <c r="A13" s="75"/>
      <c r="B13" s="34" t="s">
        <v>19</v>
      </c>
      <c r="C13" s="9" t="str">
        <f>C5</f>
        <v>2022 Expected CAPx</v>
      </c>
      <c r="D13" s="10" t="s">
        <v>6</v>
      </c>
      <c r="E13" s="10" t="str">
        <f>E5</f>
        <v>2021 YE Actuals</v>
      </c>
      <c r="F13" s="11">
        <v>2022</v>
      </c>
      <c r="G13" s="11">
        <v>2023</v>
      </c>
      <c r="H13" s="11">
        <v>2024</v>
      </c>
      <c r="I13" s="11">
        <v>2025</v>
      </c>
      <c r="J13" s="11">
        <v>2026</v>
      </c>
      <c r="K13" s="11">
        <v>2027</v>
      </c>
      <c r="L13" s="11">
        <v>2028</v>
      </c>
      <c r="M13" s="11">
        <v>2029</v>
      </c>
      <c r="N13" s="12" t="s">
        <v>8</v>
      </c>
      <c r="O13" s="1"/>
    </row>
    <row r="14" spans="1:15" ht="30" x14ac:dyDescent="0.25">
      <c r="A14" s="75"/>
      <c r="B14" s="13" t="s">
        <v>20</v>
      </c>
      <c r="C14" s="14">
        <v>0</v>
      </c>
      <c r="D14" s="15">
        <v>2.5049999999999999</v>
      </c>
      <c r="E14" s="35">
        <v>-2.5</v>
      </c>
      <c r="F14" s="16">
        <v>0</v>
      </c>
      <c r="G14" s="16"/>
      <c r="H14" s="16"/>
      <c r="I14" s="16"/>
      <c r="J14" s="16"/>
      <c r="K14" s="16"/>
      <c r="L14" s="16"/>
      <c r="M14" s="36"/>
      <c r="N14" s="90">
        <f>SUM(D14:M14)</f>
        <v>4.9999999999998934E-3</v>
      </c>
      <c r="O14" s="27" t="s">
        <v>21</v>
      </c>
    </row>
    <row r="15" spans="1:15" x14ac:dyDescent="0.25">
      <c r="A15" s="75" t="s">
        <v>70</v>
      </c>
      <c r="B15" s="18" t="s">
        <v>22</v>
      </c>
      <c r="C15" s="19">
        <v>750</v>
      </c>
      <c r="D15" s="20">
        <v>30.533000000000001</v>
      </c>
      <c r="E15" s="21">
        <v>1355.4</v>
      </c>
      <c r="F15" s="17">
        <v>750</v>
      </c>
      <c r="G15" s="17">
        <v>650</v>
      </c>
      <c r="H15" s="17">
        <v>650</v>
      </c>
      <c r="I15" s="17">
        <v>650</v>
      </c>
      <c r="J15" s="17">
        <v>650</v>
      </c>
      <c r="K15" s="17">
        <v>650</v>
      </c>
      <c r="L15" s="17">
        <v>650</v>
      </c>
      <c r="M15" s="37">
        <v>650</v>
      </c>
      <c r="N15" s="91">
        <f>SUM(D15:M15)</f>
        <v>6685.933</v>
      </c>
      <c r="O15" s="17" t="s">
        <v>23</v>
      </c>
    </row>
    <row r="16" spans="1:15" x14ac:dyDescent="0.25">
      <c r="A16" s="75" t="s">
        <v>71</v>
      </c>
      <c r="B16" s="18" t="s">
        <v>24</v>
      </c>
      <c r="C16" s="19">
        <v>1500</v>
      </c>
      <c r="D16" s="20">
        <v>0.4</v>
      </c>
      <c r="E16" s="21">
        <v>514.70000000000005</v>
      </c>
      <c r="F16" s="38">
        <v>1500</v>
      </c>
      <c r="G16" s="38">
        <v>1500</v>
      </c>
      <c r="H16" s="38">
        <v>3000</v>
      </c>
      <c r="I16" s="38">
        <v>4500</v>
      </c>
      <c r="J16" s="38">
        <v>4500</v>
      </c>
      <c r="K16" s="38">
        <v>4500</v>
      </c>
      <c r="L16" s="38">
        <v>4500</v>
      </c>
      <c r="M16" s="39">
        <v>4500</v>
      </c>
      <c r="N16" s="91">
        <f>SUM(D16:M16)</f>
        <v>29015.1</v>
      </c>
      <c r="O16" s="17"/>
    </row>
    <row r="17" spans="1:15" x14ac:dyDescent="0.25">
      <c r="A17" s="75" t="s">
        <v>72</v>
      </c>
      <c r="B17" s="18" t="s">
        <v>25</v>
      </c>
      <c r="C17" s="19">
        <v>3000</v>
      </c>
      <c r="D17" s="20"/>
      <c r="E17" s="21">
        <v>14.6</v>
      </c>
      <c r="F17" s="17">
        <v>3000</v>
      </c>
      <c r="G17" s="17">
        <v>3000</v>
      </c>
      <c r="H17" s="17">
        <v>3000</v>
      </c>
      <c r="I17" s="17">
        <v>3000</v>
      </c>
      <c r="J17" s="17">
        <v>3000</v>
      </c>
      <c r="K17" s="17">
        <v>3000</v>
      </c>
      <c r="L17" s="17">
        <v>3000</v>
      </c>
      <c r="M17" s="37">
        <v>3000</v>
      </c>
      <c r="N17" s="91">
        <f>SUM(D17:M17)</f>
        <v>24014.6</v>
      </c>
      <c r="O17" s="17"/>
    </row>
    <row r="18" spans="1:15" x14ac:dyDescent="0.25">
      <c r="A18" s="75" t="s">
        <v>73</v>
      </c>
      <c r="B18" s="18" t="s">
        <v>26</v>
      </c>
      <c r="C18" s="19"/>
      <c r="D18" s="20"/>
      <c r="E18" s="21">
        <v>1.28</v>
      </c>
      <c r="F18" s="17"/>
      <c r="G18" s="17"/>
      <c r="H18" s="17"/>
      <c r="I18" s="17"/>
      <c r="J18" s="17"/>
      <c r="K18" s="17"/>
      <c r="L18" s="17"/>
      <c r="M18" s="37"/>
      <c r="N18" s="91"/>
      <c r="O18" s="17"/>
    </row>
    <row r="19" spans="1:15" x14ac:dyDescent="0.25">
      <c r="A19" s="75" t="s">
        <v>83</v>
      </c>
      <c r="B19" s="18" t="s">
        <v>27</v>
      </c>
      <c r="C19" s="19">
        <v>9000</v>
      </c>
      <c r="D19" s="20">
        <v>1513.27</v>
      </c>
      <c r="E19" s="21">
        <v>7133.8</v>
      </c>
      <c r="F19" s="17">
        <v>9000</v>
      </c>
      <c r="G19" s="17">
        <v>11500</v>
      </c>
      <c r="H19" s="17">
        <v>12500</v>
      </c>
      <c r="I19" s="17">
        <v>14700</v>
      </c>
      <c r="J19" s="17">
        <v>14700</v>
      </c>
      <c r="K19" s="17">
        <v>14700</v>
      </c>
      <c r="L19" s="17">
        <v>14700</v>
      </c>
      <c r="M19" s="37">
        <v>14700</v>
      </c>
      <c r="N19" s="91">
        <f>SUM(D19:M19)</f>
        <v>115147.07</v>
      </c>
      <c r="O19" s="17"/>
    </row>
    <row r="20" spans="1:15" ht="15.75" thickBot="1" x14ac:dyDescent="0.3">
      <c r="A20" s="75" t="s">
        <v>83</v>
      </c>
      <c r="B20" s="22" t="s">
        <v>28</v>
      </c>
      <c r="C20" s="23">
        <v>6595</v>
      </c>
      <c r="D20" s="24">
        <v>1601.6489999999999</v>
      </c>
      <c r="E20" s="25">
        <v>4714.1000000000004</v>
      </c>
      <c r="F20" s="26">
        <v>6595</v>
      </c>
      <c r="G20" s="26">
        <v>6650</v>
      </c>
      <c r="H20" s="26">
        <v>7650</v>
      </c>
      <c r="I20" s="26">
        <v>7820</v>
      </c>
      <c r="J20" s="26">
        <v>7820</v>
      </c>
      <c r="K20" s="26">
        <v>8400</v>
      </c>
      <c r="L20" s="26">
        <v>8400</v>
      </c>
      <c r="M20" s="40">
        <v>8400</v>
      </c>
      <c r="N20" s="92">
        <f>SUM(D20:M20)</f>
        <v>68050.748999999996</v>
      </c>
      <c r="O20" s="17"/>
    </row>
    <row r="21" spans="1:15" s="5" customFormat="1" x14ac:dyDescent="0.25">
      <c r="A21" s="76"/>
      <c r="B21" s="80" t="s">
        <v>29</v>
      </c>
      <c r="C21" s="29">
        <f t="shared" ref="C21:N21" si="1">SUM(C14:C20)</f>
        <v>20845</v>
      </c>
      <c r="D21" s="30">
        <f t="shared" si="1"/>
        <v>3148.357</v>
      </c>
      <c r="E21" s="30">
        <f t="shared" si="1"/>
        <v>13731.380000000001</v>
      </c>
      <c r="F21" s="31">
        <f t="shared" si="1"/>
        <v>20845</v>
      </c>
      <c r="G21" s="31">
        <f t="shared" si="1"/>
        <v>23300</v>
      </c>
      <c r="H21" s="31">
        <f t="shared" si="1"/>
        <v>26800</v>
      </c>
      <c r="I21" s="31">
        <f t="shared" si="1"/>
        <v>30670</v>
      </c>
      <c r="J21" s="31">
        <f t="shared" si="1"/>
        <v>30670</v>
      </c>
      <c r="K21" s="31">
        <f t="shared" si="1"/>
        <v>31250</v>
      </c>
      <c r="L21" s="31">
        <f t="shared" si="1"/>
        <v>31250</v>
      </c>
      <c r="M21" s="41">
        <f t="shared" si="1"/>
        <v>31250</v>
      </c>
      <c r="N21" s="31">
        <f t="shared" si="1"/>
        <v>242913.45699999999</v>
      </c>
    </row>
    <row r="22" spans="1:15" x14ac:dyDescent="0.25">
      <c r="A22" s="75"/>
      <c r="B22" s="18"/>
      <c r="C22" s="3"/>
      <c r="E22" s="4"/>
      <c r="M22" s="42"/>
    </row>
    <row r="23" spans="1:15" s="5" customFormat="1" ht="15.75" thickBot="1" x14ac:dyDescent="0.3">
      <c r="A23" s="77"/>
      <c r="B23" s="81" t="s">
        <v>30</v>
      </c>
      <c r="C23" s="43">
        <f t="shared" ref="C23:N23" si="2">C10+C21</f>
        <v>25045</v>
      </c>
      <c r="D23" s="44">
        <f t="shared" si="2"/>
        <v>3420.9458</v>
      </c>
      <c r="E23" s="44">
        <f t="shared" si="2"/>
        <v>19375.86</v>
      </c>
      <c r="F23" s="45">
        <f t="shared" si="2"/>
        <v>25045</v>
      </c>
      <c r="G23" s="45">
        <f t="shared" si="2"/>
        <v>27500</v>
      </c>
      <c r="H23" s="45">
        <f t="shared" si="2"/>
        <v>31000</v>
      </c>
      <c r="I23" s="45">
        <f t="shared" si="2"/>
        <v>34870</v>
      </c>
      <c r="J23" s="45">
        <f t="shared" si="2"/>
        <v>34870</v>
      </c>
      <c r="K23" s="45">
        <f t="shared" si="2"/>
        <v>35450</v>
      </c>
      <c r="L23" s="45">
        <f t="shared" si="2"/>
        <v>35450</v>
      </c>
      <c r="M23" s="46">
        <f t="shared" si="2"/>
        <v>35450</v>
      </c>
      <c r="N23" s="31">
        <f t="shared" si="2"/>
        <v>282430.5258</v>
      </c>
    </row>
    <row r="24" spans="1:15" s="47" customFormat="1" x14ac:dyDescent="0.25">
      <c r="A24" s="7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5" x14ac:dyDescent="0.25">
      <c r="A25" s="75"/>
      <c r="D25" s="21" t="s">
        <v>31</v>
      </c>
      <c r="E25" s="21"/>
      <c r="F25" s="104" t="s">
        <v>32</v>
      </c>
      <c r="G25" s="104"/>
      <c r="H25" s="104"/>
      <c r="I25" s="104"/>
      <c r="J25" s="104"/>
      <c r="K25" s="104"/>
      <c r="L25" s="104"/>
      <c r="M25" s="104"/>
      <c r="N25" s="48"/>
      <c r="O25" s="17"/>
    </row>
    <row r="26" spans="1:15" x14ac:dyDescent="0.25">
      <c r="A26" s="75"/>
      <c r="B26" s="2" t="s">
        <v>33</v>
      </c>
      <c r="D26" s="4" t="s">
        <v>34</v>
      </c>
      <c r="E26" s="49" t="s">
        <v>35</v>
      </c>
      <c r="F26" s="83">
        <v>2022</v>
      </c>
      <c r="G26">
        <v>2023</v>
      </c>
      <c r="H26">
        <v>2024</v>
      </c>
      <c r="I26">
        <v>2025</v>
      </c>
      <c r="J26">
        <v>2026</v>
      </c>
      <c r="K26">
        <v>2027</v>
      </c>
      <c r="L26">
        <v>2028</v>
      </c>
      <c r="M26">
        <v>2029</v>
      </c>
      <c r="N26" s="48" t="s">
        <v>36</v>
      </c>
      <c r="O26" s="17"/>
    </row>
    <row r="27" spans="1:15" x14ac:dyDescent="0.25">
      <c r="A27" s="75"/>
      <c r="B27" s="2" t="s">
        <v>37</v>
      </c>
      <c r="D27" s="50">
        <f>D19+D20</f>
        <v>3114.9189999999999</v>
      </c>
      <c r="E27" s="50">
        <f>E19+E20</f>
        <v>11847.900000000001</v>
      </c>
      <c r="F27" s="84">
        <f>C19+C20</f>
        <v>15595</v>
      </c>
      <c r="G27" s="51">
        <f t="shared" ref="G27:M27" si="3">G19+G20</f>
        <v>18150</v>
      </c>
      <c r="H27" s="51">
        <f t="shared" si="3"/>
        <v>20150</v>
      </c>
      <c r="I27" s="51">
        <f t="shared" si="3"/>
        <v>22520</v>
      </c>
      <c r="J27" s="51">
        <f t="shared" si="3"/>
        <v>22520</v>
      </c>
      <c r="K27" s="51">
        <f t="shared" si="3"/>
        <v>23100</v>
      </c>
      <c r="L27" s="51">
        <f t="shared" si="3"/>
        <v>23100</v>
      </c>
      <c r="M27" s="51">
        <f t="shared" si="3"/>
        <v>23100</v>
      </c>
      <c r="N27" s="48">
        <f>SUM(D27:M27)</f>
        <v>183197.81900000002</v>
      </c>
      <c r="O27" s="17"/>
    </row>
    <row r="28" spans="1:15" x14ac:dyDescent="0.25">
      <c r="A28" s="75"/>
      <c r="B28" s="2" t="s">
        <v>91</v>
      </c>
      <c r="D28" s="21">
        <v>66.5</v>
      </c>
      <c r="E28" s="52">
        <v>146</v>
      </c>
      <c r="F28" s="52">
        <f t="shared" ref="F28:M28" si="4">F27/60</f>
        <v>259.91666666666669</v>
      </c>
      <c r="G28" s="21">
        <f t="shared" si="4"/>
        <v>302.5</v>
      </c>
      <c r="H28" s="21">
        <f t="shared" si="4"/>
        <v>335.83333333333331</v>
      </c>
      <c r="I28" s="21">
        <f t="shared" si="4"/>
        <v>375.33333333333331</v>
      </c>
      <c r="J28" s="21">
        <f t="shared" si="4"/>
        <v>375.33333333333331</v>
      </c>
      <c r="K28" s="21">
        <f t="shared" si="4"/>
        <v>385</v>
      </c>
      <c r="L28" s="21">
        <f t="shared" si="4"/>
        <v>385</v>
      </c>
      <c r="M28" s="21">
        <f t="shared" si="4"/>
        <v>385</v>
      </c>
      <c r="N28" s="48"/>
      <c r="O28" s="17"/>
    </row>
    <row r="29" spans="1:15" x14ac:dyDescent="0.25">
      <c r="A29" s="75"/>
      <c r="B29" s="2" t="s">
        <v>38</v>
      </c>
      <c r="D29" s="21">
        <f>D28</f>
        <v>66.5</v>
      </c>
      <c r="E29" s="52">
        <f>E28+D29</f>
        <v>212.5</v>
      </c>
      <c r="F29" s="52">
        <f>F28+E29</f>
        <v>472.41666666666669</v>
      </c>
      <c r="G29" s="21">
        <f t="shared" ref="G29:M29" si="5">G28+F29</f>
        <v>774.91666666666674</v>
      </c>
      <c r="H29" s="21">
        <f t="shared" si="5"/>
        <v>1110.75</v>
      </c>
      <c r="I29" s="21">
        <f t="shared" si="5"/>
        <v>1486.0833333333333</v>
      </c>
      <c r="J29" s="21">
        <f t="shared" si="5"/>
        <v>1861.4166666666665</v>
      </c>
      <c r="K29" s="21">
        <f t="shared" si="5"/>
        <v>2246.4166666666665</v>
      </c>
      <c r="L29" s="21">
        <f t="shared" si="5"/>
        <v>2631.4166666666665</v>
      </c>
      <c r="M29" s="21">
        <f t="shared" si="5"/>
        <v>3016.4166666666665</v>
      </c>
      <c r="N29" s="48"/>
      <c r="O29" s="17"/>
    </row>
    <row r="30" spans="1:15" x14ac:dyDescent="0.25">
      <c r="A30" s="75"/>
      <c r="B30" s="5"/>
      <c r="C30" s="5"/>
      <c r="D30" s="53"/>
      <c r="E30" s="53"/>
      <c r="F30" s="48"/>
      <c r="G30" s="48"/>
      <c r="H30" s="48"/>
      <c r="I30" s="48"/>
      <c r="J30" s="48"/>
      <c r="K30" s="48"/>
      <c r="L30" s="48"/>
      <c r="M30" s="17"/>
      <c r="N30" s="54"/>
    </row>
    <row r="31" spans="1:15" x14ac:dyDescent="0.25">
      <c r="A31" s="75"/>
      <c r="E31" s="4"/>
      <c r="N31" s="55"/>
    </row>
    <row r="32" spans="1:15" x14ac:dyDescent="0.25">
      <c r="A32" s="75"/>
      <c r="B32" s="33"/>
      <c r="C32" s="56" t="s">
        <v>39</v>
      </c>
      <c r="D32"/>
      <c r="E32"/>
      <c r="F32" s="102" t="s">
        <v>90</v>
      </c>
      <c r="G32" s="102"/>
      <c r="H32" s="102"/>
      <c r="I32" s="102"/>
      <c r="J32" s="102"/>
      <c r="K32" s="102"/>
      <c r="L32" s="102"/>
      <c r="M32" s="102"/>
      <c r="N32"/>
    </row>
    <row r="33" spans="1:15" ht="45.75" thickBot="1" x14ac:dyDescent="0.3">
      <c r="A33" s="75"/>
      <c r="B33" s="5" t="s">
        <v>4</v>
      </c>
      <c r="C33" s="9" t="s">
        <v>40</v>
      </c>
      <c r="D33" s="10" t="s">
        <v>41</v>
      </c>
      <c r="E33" s="10" t="s">
        <v>42</v>
      </c>
      <c r="F33" s="57">
        <v>2022</v>
      </c>
      <c r="G33" s="57">
        <v>2023</v>
      </c>
      <c r="H33" s="57">
        <v>2024</v>
      </c>
      <c r="I33" s="57">
        <v>2025</v>
      </c>
      <c r="J33" s="57">
        <v>2026</v>
      </c>
      <c r="K33" s="57">
        <v>2027</v>
      </c>
      <c r="L33" s="57">
        <v>2028</v>
      </c>
      <c r="M33" s="57">
        <v>2029</v>
      </c>
      <c r="N33" s="28" t="s">
        <v>8</v>
      </c>
    </row>
    <row r="34" spans="1:15" s="5" customFormat="1" x14ac:dyDescent="0.25">
      <c r="A34" s="79" t="s">
        <v>84</v>
      </c>
      <c r="B34" s="13" t="s">
        <v>43</v>
      </c>
      <c r="C34" s="58">
        <v>147</v>
      </c>
      <c r="D34" s="59">
        <v>91.927000000000007</v>
      </c>
      <c r="E34" s="35">
        <f>111.81+75.68</f>
        <v>187.49</v>
      </c>
      <c r="F34" s="16">
        <v>147</v>
      </c>
      <c r="G34" s="16">
        <v>147</v>
      </c>
      <c r="H34" s="16">
        <v>147</v>
      </c>
      <c r="I34" s="16">
        <v>147</v>
      </c>
      <c r="J34" s="16">
        <v>147</v>
      </c>
      <c r="K34" s="16">
        <v>147</v>
      </c>
      <c r="L34" s="16">
        <v>147</v>
      </c>
      <c r="M34" s="36">
        <v>147</v>
      </c>
      <c r="N34" s="90">
        <f t="shared" ref="N34:N40" si="6">SUM(D34:M34)</f>
        <v>1455.4169999999999</v>
      </c>
      <c r="O34" t="s">
        <v>44</v>
      </c>
    </row>
    <row r="35" spans="1:15" s="5" customFormat="1" x14ac:dyDescent="0.25">
      <c r="A35" s="79" t="s">
        <v>74</v>
      </c>
      <c r="B35" s="18" t="s">
        <v>10</v>
      </c>
      <c r="C35" s="60">
        <v>150</v>
      </c>
      <c r="D35" s="61"/>
      <c r="E35" s="21">
        <v>0</v>
      </c>
      <c r="F35" s="17">
        <v>150</v>
      </c>
      <c r="G35" s="17">
        <v>75</v>
      </c>
      <c r="H35" s="17">
        <v>75</v>
      </c>
      <c r="I35" s="17">
        <v>75</v>
      </c>
      <c r="J35" s="17">
        <v>75</v>
      </c>
      <c r="K35" s="17">
        <v>75</v>
      </c>
      <c r="L35" s="17">
        <v>75</v>
      </c>
      <c r="M35" s="37">
        <v>75</v>
      </c>
      <c r="N35" s="91">
        <f t="shared" si="6"/>
        <v>675</v>
      </c>
      <c r="O35" t="s">
        <v>45</v>
      </c>
    </row>
    <row r="36" spans="1:15" x14ac:dyDescent="0.25">
      <c r="A36" s="79" t="s">
        <v>75</v>
      </c>
      <c r="B36" s="18" t="s">
        <v>46</v>
      </c>
      <c r="C36" s="60">
        <v>750</v>
      </c>
      <c r="D36" s="61">
        <v>491.42169999999999</v>
      </c>
      <c r="E36" s="21">
        <v>450</v>
      </c>
      <c r="F36" s="17">
        <v>750</v>
      </c>
      <c r="G36" s="17">
        <v>750</v>
      </c>
      <c r="H36" s="17">
        <v>750</v>
      </c>
      <c r="I36" s="17">
        <v>750</v>
      </c>
      <c r="J36" s="17">
        <v>750</v>
      </c>
      <c r="K36" s="17">
        <v>750</v>
      </c>
      <c r="L36" s="17">
        <v>750</v>
      </c>
      <c r="M36" s="37">
        <v>750</v>
      </c>
      <c r="N36" s="91">
        <f t="shared" si="6"/>
        <v>6941.4216999999999</v>
      </c>
      <c r="O36" t="s">
        <v>47</v>
      </c>
    </row>
    <row r="37" spans="1:15" x14ac:dyDescent="0.25">
      <c r="A37" s="79" t="s">
        <v>76</v>
      </c>
      <c r="B37" s="18" t="s">
        <v>48</v>
      </c>
      <c r="C37" s="60">
        <v>550</v>
      </c>
      <c r="D37" s="61">
        <v>178.23179999999999</v>
      </c>
      <c r="E37" s="21">
        <v>420.82</v>
      </c>
      <c r="F37" s="17">
        <v>550</v>
      </c>
      <c r="G37" s="17">
        <v>550</v>
      </c>
      <c r="H37" s="17">
        <v>550</v>
      </c>
      <c r="I37" s="17">
        <v>550</v>
      </c>
      <c r="J37" s="17">
        <v>550</v>
      </c>
      <c r="K37" s="17">
        <v>550</v>
      </c>
      <c r="L37" s="17">
        <v>550</v>
      </c>
      <c r="M37" s="37">
        <v>550</v>
      </c>
      <c r="N37" s="91">
        <f t="shared" si="6"/>
        <v>4999.0518000000002</v>
      </c>
      <c r="O37" t="s">
        <v>49</v>
      </c>
    </row>
    <row r="38" spans="1:15" x14ac:dyDescent="0.25">
      <c r="A38" s="79" t="s">
        <v>77</v>
      </c>
      <c r="B38" s="18" t="s">
        <v>50</v>
      </c>
      <c r="C38" s="60">
        <v>300</v>
      </c>
      <c r="D38" s="61"/>
      <c r="E38" s="21">
        <v>0</v>
      </c>
      <c r="F38" s="17">
        <v>300</v>
      </c>
      <c r="G38" s="17">
        <v>300</v>
      </c>
      <c r="H38" s="17">
        <v>300</v>
      </c>
      <c r="I38" s="17">
        <v>300</v>
      </c>
      <c r="J38" s="17">
        <v>300</v>
      </c>
      <c r="K38" s="17">
        <v>300</v>
      </c>
      <c r="L38" s="17">
        <v>300</v>
      </c>
      <c r="M38" s="37">
        <v>300</v>
      </c>
      <c r="N38" s="91">
        <f t="shared" si="6"/>
        <v>2400</v>
      </c>
      <c r="O38" t="s">
        <v>51</v>
      </c>
    </row>
    <row r="39" spans="1:15" x14ac:dyDescent="0.25">
      <c r="A39" s="79" t="s">
        <v>78</v>
      </c>
      <c r="B39" s="18" t="s">
        <v>52</v>
      </c>
      <c r="C39" s="60"/>
      <c r="D39" s="61"/>
      <c r="E39" s="21">
        <v>513.13</v>
      </c>
      <c r="F39" s="17"/>
      <c r="G39" s="17"/>
      <c r="H39" s="17"/>
      <c r="I39" s="17"/>
      <c r="J39" s="17"/>
      <c r="K39" s="17"/>
      <c r="L39" s="17"/>
      <c r="M39" s="37"/>
      <c r="N39" s="91">
        <f t="shared" si="6"/>
        <v>513.13</v>
      </c>
    </row>
    <row r="40" spans="1:15" ht="15.75" thickBot="1" x14ac:dyDescent="0.3">
      <c r="A40" s="79" t="s">
        <v>79</v>
      </c>
      <c r="B40" s="22" t="s">
        <v>14</v>
      </c>
      <c r="C40" s="62">
        <v>150</v>
      </c>
      <c r="D40" s="63">
        <v>137.37200000000001</v>
      </c>
      <c r="E40" s="25">
        <v>172.047</v>
      </c>
      <c r="F40" s="26">
        <v>150</v>
      </c>
      <c r="G40" s="26">
        <v>150</v>
      </c>
      <c r="H40" s="26">
        <v>150</v>
      </c>
      <c r="I40" s="26">
        <v>150</v>
      </c>
      <c r="J40" s="26">
        <v>150</v>
      </c>
      <c r="K40" s="26">
        <v>150</v>
      </c>
      <c r="L40" s="26">
        <v>150</v>
      </c>
      <c r="M40" s="40">
        <v>150</v>
      </c>
      <c r="N40" s="92">
        <f t="shared" si="6"/>
        <v>1509.4189999999999</v>
      </c>
      <c r="O40" t="s">
        <v>53</v>
      </c>
    </row>
    <row r="41" spans="1:15" x14ac:dyDescent="0.25">
      <c r="A41" s="76"/>
      <c r="B41" s="65" t="s">
        <v>87</v>
      </c>
      <c r="C41" s="29">
        <f t="shared" ref="C41:N41" si="7">SUM(C34:C40)</f>
        <v>2047</v>
      </c>
      <c r="D41" s="30">
        <f t="shared" si="7"/>
        <v>898.9525000000001</v>
      </c>
      <c r="E41" s="30">
        <f t="shared" si="7"/>
        <v>1743.4870000000001</v>
      </c>
      <c r="F41" s="31">
        <f t="shared" si="7"/>
        <v>2047</v>
      </c>
      <c r="G41" s="31">
        <f t="shared" si="7"/>
        <v>1972</v>
      </c>
      <c r="H41" s="31">
        <f t="shared" si="7"/>
        <v>1972</v>
      </c>
      <c r="I41" s="31">
        <f t="shared" si="7"/>
        <v>1972</v>
      </c>
      <c r="J41" s="31">
        <f t="shared" si="7"/>
        <v>1972</v>
      </c>
      <c r="K41" s="31">
        <f t="shared" si="7"/>
        <v>1972</v>
      </c>
      <c r="L41" s="31">
        <f t="shared" si="7"/>
        <v>1972</v>
      </c>
      <c r="M41" s="31">
        <f t="shared" si="7"/>
        <v>1972</v>
      </c>
      <c r="N41" s="31">
        <f t="shared" si="7"/>
        <v>18493.4395</v>
      </c>
      <c r="O41" s="64"/>
    </row>
    <row r="42" spans="1:15" x14ac:dyDescent="0.25">
      <c r="A42" s="75"/>
      <c r="C42" s="3"/>
      <c r="E42" s="4"/>
      <c r="N42"/>
    </row>
    <row r="43" spans="1:15" x14ac:dyDescent="0.25">
      <c r="A43" s="75"/>
      <c r="C43" s="33"/>
      <c r="D43" s="4" t="s">
        <v>39</v>
      </c>
      <c r="E43" s="4"/>
      <c r="F43" s="102" t="s">
        <v>90</v>
      </c>
      <c r="G43" s="102"/>
      <c r="H43" s="102"/>
      <c r="I43" s="102"/>
      <c r="J43" s="102"/>
      <c r="K43" s="102"/>
      <c r="L43" s="102"/>
      <c r="M43" s="102"/>
      <c r="N43"/>
    </row>
    <row r="44" spans="1:15" s="5" customFormat="1" ht="45.75" thickBot="1" x14ac:dyDescent="0.3">
      <c r="A44" s="75"/>
      <c r="B44" s="34" t="s">
        <v>19</v>
      </c>
      <c r="C44" s="9" t="str">
        <f>C33</f>
        <v>2022 Expected O&amp;M</v>
      </c>
      <c r="D44" s="10" t="s">
        <v>41</v>
      </c>
      <c r="E44" s="10" t="s">
        <v>42</v>
      </c>
      <c r="F44" s="57">
        <v>2022</v>
      </c>
      <c r="G44" s="57">
        <v>2023</v>
      </c>
      <c r="H44" s="57">
        <v>2024</v>
      </c>
      <c r="I44" s="57">
        <v>2025</v>
      </c>
      <c r="J44" s="57">
        <v>2026</v>
      </c>
      <c r="K44" s="57">
        <v>2027</v>
      </c>
      <c r="L44" s="57">
        <v>2028</v>
      </c>
      <c r="M44" s="57">
        <v>2029</v>
      </c>
      <c r="N44" s="12" t="s">
        <v>8</v>
      </c>
      <c r="O44"/>
    </row>
    <row r="45" spans="1:15" s="5" customFormat="1" x14ac:dyDescent="0.25">
      <c r="A45" s="79" t="s">
        <v>85</v>
      </c>
      <c r="B45" s="13" t="s">
        <v>54</v>
      </c>
      <c r="C45" s="58">
        <v>294</v>
      </c>
      <c r="D45" s="35">
        <v>232.53</v>
      </c>
      <c r="E45" s="35">
        <f>154.02+115.04</f>
        <v>269.06</v>
      </c>
      <c r="F45" s="16">
        <v>294</v>
      </c>
      <c r="G45" s="16">
        <v>294</v>
      </c>
      <c r="H45" s="16">
        <v>294</v>
      </c>
      <c r="I45" s="16">
        <v>294</v>
      </c>
      <c r="J45" s="16">
        <v>294</v>
      </c>
      <c r="K45" s="16">
        <v>294</v>
      </c>
      <c r="L45" s="16">
        <v>294</v>
      </c>
      <c r="M45" s="36">
        <v>294</v>
      </c>
      <c r="N45" s="90">
        <f>SUM(D45:M45)</f>
        <v>2853.59</v>
      </c>
      <c r="O45" t="s">
        <v>44</v>
      </c>
    </row>
    <row r="46" spans="1:15" x14ac:dyDescent="0.25">
      <c r="A46" s="79" t="s">
        <v>80</v>
      </c>
      <c r="B46" s="18" t="s">
        <v>55</v>
      </c>
      <c r="C46" s="60">
        <v>5543.7</v>
      </c>
      <c r="D46" s="21"/>
      <c r="E46" s="21">
        <v>2110.6799999999998</v>
      </c>
      <c r="F46" s="17">
        <v>3686.1</v>
      </c>
      <c r="G46" s="17">
        <v>3231.5</v>
      </c>
      <c r="H46" s="17">
        <v>3232</v>
      </c>
      <c r="I46" s="17">
        <v>2688</v>
      </c>
      <c r="J46" s="17">
        <v>2688</v>
      </c>
      <c r="K46" s="17">
        <v>2688</v>
      </c>
      <c r="L46" s="17">
        <v>2688</v>
      </c>
      <c r="M46" s="37">
        <v>2688</v>
      </c>
      <c r="N46" s="91">
        <f>SUM(D46:M46)</f>
        <v>25700.28</v>
      </c>
    </row>
    <row r="47" spans="1:15" x14ac:dyDescent="0.25">
      <c r="A47" s="79" t="s">
        <v>80</v>
      </c>
      <c r="B47" s="18" t="s">
        <v>56</v>
      </c>
      <c r="C47" s="60">
        <v>2856</v>
      </c>
      <c r="D47" s="21">
        <v>1239.1134</v>
      </c>
      <c r="E47" s="21">
        <v>3151.9349999999999</v>
      </c>
      <c r="F47" s="17">
        <v>1898.9</v>
      </c>
      <c r="G47" s="17">
        <v>1818</v>
      </c>
      <c r="H47" s="17">
        <v>1818</v>
      </c>
      <c r="I47" s="17">
        <v>1512</v>
      </c>
      <c r="J47" s="17">
        <v>1512</v>
      </c>
      <c r="K47" s="17">
        <v>1512</v>
      </c>
      <c r="L47" s="17">
        <v>1512</v>
      </c>
      <c r="M47" s="37">
        <v>1512</v>
      </c>
      <c r="N47" s="91">
        <f>SUM(D47:M47)</f>
        <v>17485.948400000001</v>
      </c>
      <c r="O47" t="s">
        <v>57</v>
      </c>
    </row>
    <row r="48" spans="1:15" x14ac:dyDescent="0.25">
      <c r="A48" s="79" t="s">
        <v>81</v>
      </c>
      <c r="B48" s="18" t="s">
        <v>58</v>
      </c>
      <c r="C48" s="60">
        <v>350</v>
      </c>
      <c r="D48" s="21"/>
      <c r="E48" s="21">
        <v>0</v>
      </c>
      <c r="F48" s="17">
        <v>350</v>
      </c>
      <c r="G48" s="17">
        <v>500</v>
      </c>
      <c r="H48" s="17">
        <v>750</v>
      </c>
      <c r="I48" s="17">
        <v>750</v>
      </c>
      <c r="J48" s="17">
        <v>750</v>
      </c>
      <c r="K48" s="17">
        <v>500</v>
      </c>
      <c r="L48" s="17">
        <v>300</v>
      </c>
      <c r="M48" s="37">
        <v>200</v>
      </c>
      <c r="N48" s="91">
        <f>SUM(D48:M48)</f>
        <v>4100</v>
      </c>
      <c r="O48" t="s">
        <v>59</v>
      </c>
    </row>
    <row r="49" spans="1:15" ht="15.75" thickBot="1" x14ac:dyDescent="0.3">
      <c r="A49" s="79" t="s">
        <v>82</v>
      </c>
      <c r="B49" s="22" t="s">
        <v>60</v>
      </c>
      <c r="C49" s="62">
        <v>535</v>
      </c>
      <c r="D49" s="25">
        <v>59.281669999999998</v>
      </c>
      <c r="E49" s="25">
        <v>327.21100000000001</v>
      </c>
      <c r="F49" s="26">
        <v>535</v>
      </c>
      <c r="G49" s="26">
        <v>535</v>
      </c>
      <c r="H49" s="26">
        <v>535</v>
      </c>
      <c r="I49" s="26">
        <v>535</v>
      </c>
      <c r="J49" s="26">
        <v>535</v>
      </c>
      <c r="K49" s="26">
        <v>535</v>
      </c>
      <c r="L49" s="26">
        <v>535</v>
      </c>
      <c r="M49" s="40">
        <v>535</v>
      </c>
      <c r="N49" s="92">
        <f>SUM(D49:M49)</f>
        <v>4666.4926699999996</v>
      </c>
      <c r="O49" t="s">
        <v>61</v>
      </c>
    </row>
    <row r="50" spans="1:15" x14ac:dyDescent="0.25">
      <c r="A50" s="72"/>
      <c r="B50" s="93" t="s">
        <v>62</v>
      </c>
      <c r="C50" s="94">
        <f t="shared" ref="C50:N50" si="8">SUM(C45:C49)</f>
        <v>9578.7000000000007</v>
      </c>
      <c r="D50" s="95">
        <f t="shared" si="8"/>
        <v>1530.92507</v>
      </c>
      <c r="E50" s="95">
        <f t="shared" si="8"/>
        <v>5858.8859999999995</v>
      </c>
      <c r="F50" s="96">
        <f t="shared" si="8"/>
        <v>6764</v>
      </c>
      <c r="G50" s="96">
        <f t="shared" si="8"/>
        <v>6378.5</v>
      </c>
      <c r="H50" s="96">
        <f t="shared" si="8"/>
        <v>6629</v>
      </c>
      <c r="I50" s="96">
        <f t="shared" si="8"/>
        <v>5779</v>
      </c>
      <c r="J50" s="96">
        <f t="shared" si="8"/>
        <v>5779</v>
      </c>
      <c r="K50" s="96">
        <f t="shared" si="8"/>
        <v>5529</v>
      </c>
      <c r="L50" s="96">
        <f t="shared" si="8"/>
        <v>5329</v>
      </c>
      <c r="M50" s="97">
        <f t="shared" si="8"/>
        <v>5229</v>
      </c>
      <c r="N50" s="31">
        <f t="shared" si="8"/>
        <v>54806.311070000003</v>
      </c>
      <c r="O50" s="5" t="s">
        <v>63</v>
      </c>
    </row>
    <row r="51" spans="1:15" x14ac:dyDescent="0.25">
      <c r="B51" s="98"/>
      <c r="C51" s="18"/>
      <c r="D51" s="99"/>
      <c r="E51" s="99"/>
      <c r="F51" s="100"/>
      <c r="G51" s="101"/>
      <c r="H51" s="101"/>
      <c r="I51" s="101"/>
      <c r="J51" s="101"/>
      <c r="K51" s="101"/>
      <c r="L51" s="101"/>
      <c r="M51" s="42"/>
      <c r="N51"/>
    </row>
    <row r="52" spans="1:15" ht="15.75" thickBot="1" x14ac:dyDescent="0.3">
      <c r="A52" s="72"/>
      <c r="B52" s="81" t="s">
        <v>86</v>
      </c>
      <c r="C52" s="66">
        <f>C50+C41</f>
        <v>11625.7</v>
      </c>
      <c r="D52" s="44">
        <f t="shared" ref="D52:N52" si="9">D41+D50</f>
        <v>2429.8775700000001</v>
      </c>
      <c r="E52" s="44">
        <f t="shared" si="9"/>
        <v>7602.3729999999996</v>
      </c>
      <c r="F52" s="45">
        <f t="shared" si="9"/>
        <v>8811</v>
      </c>
      <c r="G52" s="45">
        <f t="shared" si="9"/>
        <v>8350.5</v>
      </c>
      <c r="H52" s="45">
        <f t="shared" si="9"/>
        <v>8601</v>
      </c>
      <c r="I52" s="45">
        <f t="shared" si="9"/>
        <v>7751</v>
      </c>
      <c r="J52" s="45">
        <f t="shared" si="9"/>
        <v>7751</v>
      </c>
      <c r="K52" s="45">
        <f t="shared" si="9"/>
        <v>7501</v>
      </c>
      <c r="L52" s="45">
        <f t="shared" si="9"/>
        <v>7301</v>
      </c>
      <c r="M52" s="46">
        <f t="shared" si="9"/>
        <v>7201</v>
      </c>
      <c r="N52" s="31">
        <f t="shared" si="9"/>
        <v>73299.750570000004</v>
      </c>
      <c r="O52" s="5"/>
    </row>
    <row r="53" spans="1:15" x14ac:dyDescent="0.25">
      <c r="A53" s="73"/>
      <c r="B53" s="47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47"/>
    </row>
    <row r="54" spans="1:15" x14ac:dyDescent="0.25">
      <c r="C54" s="4" t="s">
        <v>64</v>
      </c>
      <c r="D54"/>
      <c r="E54"/>
      <c r="M54" s="67"/>
      <c r="N54" s="67"/>
    </row>
    <row r="55" spans="1:15" x14ac:dyDescent="0.25">
      <c r="C55" s="4"/>
      <c r="D55"/>
      <c r="E55"/>
      <c r="M55" s="67"/>
      <c r="N55" s="68"/>
    </row>
    <row r="56" spans="1:15" x14ac:dyDescent="0.25">
      <c r="C56" s="10" t="s">
        <v>65</v>
      </c>
      <c r="D56" s="1"/>
      <c r="E56" s="1"/>
      <c r="F56" s="1"/>
      <c r="G56" s="1"/>
      <c r="H56" s="1"/>
      <c r="I56" s="1"/>
      <c r="J56" s="1"/>
      <c r="K56" s="1"/>
      <c r="L56" s="1"/>
      <c r="M56" s="28"/>
      <c r="N56"/>
    </row>
    <row r="57" spans="1:15" x14ac:dyDescent="0.25">
      <c r="A57" s="74"/>
      <c r="B57" s="17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48"/>
      <c r="N57"/>
    </row>
    <row r="58" spans="1:15" x14ac:dyDescent="0.25">
      <c r="A58" s="74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48"/>
      <c r="N58"/>
    </row>
    <row r="59" spans="1:15" x14ac:dyDescent="0.25">
      <c r="A59" s="74"/>
      <c r="B59" s="17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48"/>
      <c r="N59"/>
    </row>
    <row r="60" spans="1:15" x14ac:dyDescent="0.25">
      <c r="A60" s="74"/>
      <c r="B60" s="17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48"/>
      <c r="N60"/>
    </row>
    <row r="61" spans="1:15" x14ac:dyDescent="0.25">
      <c r="A61" s="74"/>
      <c r="B61" s="17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48"/>
      <c r="N61"/>
    </row>
    <row r="62" spans="1:15" x14ac:dyDescent="0.25">
      <c r="A62" s="74"/>
      <c r="B62" s="17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48"/>
      <c r="N62"/>
    </row>
    <row r="63" spans="1:15" x14ac:dyDescent="0.25">
      <c r="A63" s="74"/>
      <c r="B63" s="17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48"/>
      <c r="N63"/>
    </row>
    <row r="64" spans="1:15" x14ac:dyDescent="0.25">
      <c r="A64" s="74"/>
      <c r="B64" s="17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48"/>
      <c r="N64"/>
    </row>
    <row r="65" spans="1:30" x14ac:dyDescent="0.25">
      <c r="C65" s="53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/>
    </row>
    <row r="66" spans="1:30" x14ac:dyDescent="0.25">
      <c r="C66" s="53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/>
    </row>
    <row r="67" spans="1:30" x14ac:dyDescent="0.25">
      <c r="C67" s="4"/>
      <c r="D67"/>
      <c r="E67"/>
      <c r="M67" s="1"/>
      <c r="N67"/>
    </row>
    <row r="68" spans="1:30" x14ac:dyDescent="0.25"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/>
    </row>
    <row r="69" spans="1:30" x14ac:dyDescent="0.25">
      <c r="A69" s="74"/>
      <c r="B69" s="17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48"/>
      <c r="N69"/>
    </row>
    <row r="70" spans="1:30" x14ac:dyDescent="0.25">
      <c r="A70" s="74"/>
      <c r="B70" s="17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48"/>
      <c r="N70"/>
    </row>
    <row r="71" spans="1:30" x14ac:dyDescent="0.25">
      <c r="A71" s="74"/>
      <c r="B71" s="1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48"/>
      <c r="N71"/>
    </row>
    <row r="72" spans="1:30" x14ac:dyDescent="0.25">
      <c r="A72" s="72"/>
      <c r="B72" s="5"/>
      <c r="C72" s="53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30" x14ac:dyDescent="0.25">
      <c r="A73" s="72"/>
      <c r="B73" s="5"/>
      <c r="C73" s="53"/>
      <c r="D73" s="48"/>
      <c r="E73" s="48"/>
      <c r="F73" s="48"/>
      <c r="G73" s="48"/>
      <c r="H73" s="48"/>
      <c r="I73" s="48"/>
      <c r="J73" s="48"/>
      <c r="K73" s="48"/>
      <c r="L73" s="48"/>
      <c r="M73" s="48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x14ac:dyDescent="0.25">
      <c r="C74" s="4"/>
      <c r="D74"/>
      <c r="E74"/>
      <c r="M74" s="1"/>
      <c r="N74"/>
    </row>
    <row r="75" spans="1:30" x14ac:dyDescent="0.25"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/>
    </row>
    <row r="76" spans="1:30" x14ac:dyDescent="0.25">
      <c r="A76" s="74"/>
      <c r="B76" s="17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48"/>
      <c r="N76"/>
    </row>
    <row r="77" spans="1:30" x14ac:dyDescent="0.25"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48"/>
    </row>
    <row r="78" spans="1:30" x14ac:dyDescent="0.25"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48"/>
    </row>
    <row r="79" spans="1:30" x14ac:dyDescent="0.25"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48"/>
    </row>
    <row r="80" spans="1:30" x14ac:dyDescent="0.25"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48"/>
    </row>
    <row r="81" spans="1:30" x14ac:dyDescent="0.25"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48"/>
    </row>
    <row r="82" spans="1:30" x14ac:dyDescent="0.25"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48"/>
    </row>
    <row r="83" spans="1:30" x14ac:dyDescent="0.25"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48"/>
    </row>
    <row r="84" spans="1:30" x14ac:dyDescent="0.25"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48"/>
    </row>
    <row r="85" spans="1:30" x14ac:dyDescent="0.25"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48"/>
    </row>
    <row r="86" spans="1:30" x14ac:dyDescent="0.25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48"/>
    </row>
    <row r="87" spans="1:30" x14ac:dyDescent="0.25">
      <c r="A87" s="72"/>
      <c r="B87" s="5"/>
      <c r="C87" s="5"/>
      <c r="D87" s="53"/>
      <c r="E87" s="53"/>
      <c r="F87" s="48"/>
      <c r="G87" s="48"/>
      <c r="H87" s="48"/>
      <c r="I87" s="48"/>
      <c r="J87" s="48"/>
      <c r="K87" s="48"/>
      <c r="L87" s="48"/>
      <c r="M87" s="48"/>
      <c r="N87" s="48"/>
    </row>
    <row r="88" spans="1:30" x14ac:dyDescent="0.25">
      <c r="A88" s="72"/>
      <c r="B88" s="5"/>
      <c r="C88" s="5"/>
      <c r="D88" s="53"/>
      <c r="E88" s="53"/>
      <c r="F88" s="48"/>
      <c r="G88" s="48"/>
      <c r="H88" s="48"/>
      <c r="I88" s="48"/>
      <c r="J88" s="48"/>
      <c r="K88" s="48"/>
      <c r="L88" s="48"/>
      <c r="M88" s="48"/>
      <c r="N88" s="48"/>
    </row>
    <row r="89" spans="1:30" x14ac:dyDescent="0.25">
      <c r="E89" s="4"/>
      <c r="N89" s="28"/>
    </row>
    <row r="90" spans="1:30" x14ac:dyDescent="0.25">
      <c r="B90" s="5"/>
      <c r="C90" s="5"/>
      <c r="D90" s="10"/>
      <c r="E90" s="10"/>
      <c r="F90" s="1"/>
      <c r="G90" s="1"/>
      <c r="H90" s="1"/>
      <c r="I90" s="1"/>
      <c r="J90" s="1"/>
      <c r="K90" s="1"/>
      <c r="L90" s="1"/>
      <c r="M90" s="1"/>
      <c r="N90" s="28"/>
    </row>
    <row r="91" spans="1:30" x14ac:dyDescent="0.25"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48"/>
    </row>
    <row r="92" spans="1:30" x14ac:dyDescent="0.25"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48"/>
    </row>
    <row r="93" spans="1:30" x14ac:dyDescent="0.25"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48"/>
    </row>
    <row r="94" spans="1:30" x14ac:dyDescent="0.25"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48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x14ac:dyDescent="0.25"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48"/>
    </row>
    <row r="96" spans="1:30" x14ac:dyDescent="0.25"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48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x14ac:dyDescent="0.25"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48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</row>
    <row r="98" spans="1:30" x14ac:dyDescent="0.25"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48"/>
    </row>
    <row r="99" spans="1:30" x14ac:dyDescent="0.25">
      <c r="A99" s="72"/>
      <c r="B99" s="5"/>
      <c r="C99" s="5"/>
      <c r="D99" s="53"/>
      <c r="E99" s="53"/>
      <c r="F99" s="48"/>
      <c r="G99" s="48"/>
      <c r="H99" s="48"/>
      <c r="I99" s="48"/>
      <c r="J99" s="48"/>
      <c r="K99" s="48"/>
      <c r="L99" s="48"/>
      <c r="M99" s="48"/>
      <c r="N99" s="48"/>
    </row>
    <row r="101" spans="1:30" x14ac:dyDescent="0.25">
      <c r="B101" s="5"/>
      <c r="C101" s="5"/>
      <c r="D101" s="53"/>
      <c r="E101" s="53"/>
      <c r="F101" s="48"/>
      <c r="G101" s="48"/>
      <c r="H101" s="48"/>
      <c r="I101" s="48"/>
      <c r="J101" s="48"/>
      <c r="K101" s="48"/>
      <c r="L101" s="48"/>
      <c r="M101" s="48"/>
    </row>
    <row r="102" spans="1:30" x14ac:dyDescent="0.25">
      <c r="A102" s="74"/>
      <c r="B102" s="17"/>
      <c r="C102" s="17"/>
    </row>
    <row r="103" spans="1:30" x14ac:dyDescent="0.25">
      <c r="A103" s="74"/>
      <c r="B103" s="70"/>
      <c r="C103" s="70"/>
    </row>
    <row r="104" spans="1:30" x14ac:dyDescent="0.25">
      <c r="A104" s="74"/>
      <c r="B104" s="70"/>
      <c r="C104" s="70"/>
    </row>
    <row r="105" spans="1:30" x14ac:dyDescent="0.25">
      <c r="A105" s="74"/>
    </row>
    <row r="106" spans="1:30" x14ac:dyDescent="0.25">
      <c r="A106" s="74"/>
    </row>
    <row r="107" spans="1:30" x14ac:dyDescent="0.25">
      <c r="A107" s="74"/>
    </row>
    <row r="108" spans="1:30" x14ac:dyDescent="0.25">
      <c r="A108" s="74"/>
    </row>
    <row r="109" spans="1:30" x14ac:dyDescent="0.25">
      <c r="A109" s="74"/>
    </row>
    <row r="110" spans="1:30" x14ac:dyDescent="0.25">
      <c r="A110" s="74"/>
    </row>
    <row r="111" spans="1:30" x14ac:dyDescent="0.25">
      <c r="A111" s="74"/>
    </row>
    <row r="116" spans="15:30" x14ac:dyDescent="0.25"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5:30" x14ac:dyDescent="0.25"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21" spans="15:30" x14ac:dyDescent="0.25">
      <c r="O121" s="17"/>
    </row>
    <row r="122" spans="15:30" x14ac:dyDescent="0.25">
      <c r="O122" s="17"/>
    </row>
    <row r="123" spans="15:30" x14ac:dyDescent="0.25">
      <c r="O123" s="17"/>
    </row>
    <row r="124" spans="15:30" x14ac:dyDescent="0.25">
      <c r="O124" s="17"/>
    </row>
    <row r="125" spans="15:30" x14ac:dyDescent="0.25">
      <c r="O125" s="17"/>
    </row>
    <row r="126" spans="15:30" x14ac:dyDescent="0.25">
      <c r="O126" s="17"/>
    </row>
    <row r="127" spans="15:30" x14ac:dyDescent="0.25">
      <c r="O127" s="17"/>
    </row>
    <row r="128" spans="15:30" x14ac:dyDescent="0.25">
      <c r="O128" s="17"/>
    </row>
    <row r="129" spans="15:44" x14ac:dyDescent="0.25">
      <c r="O129" s="17"/>
    </row>
    <row r="130" spans="15:44" x14ac:dyDescent="0.25">
      <c r="O130" s="17"/>
    </row>
    <row r="131" spans="15:44" x14ac:dyDescent="0.25">
      <c r="O131" s="4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5:44" x14ac:dyDescent="0.25">
      <c r="O132" s="4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5" spans="15:44" x14ac:dyDescent="0.25">
      <c r="O135" s="17"/>
    </row>
    <row r="136" spans="15:44" x14ac:dyDescent="0.25">
      <c r="O136" s="17"/>
    </row>
    <row r="137" spans="15:44" x14ac:dyDescent="0.25">
      <c r="O137" s="17"/>
    </row>
    <row r="138" spans="15:44" x14ac:dyDescent="0.25">
      <c r="O138" s="17"/>
    </row>
    <row r="139" spans="15:44" x14ac:dyDescent="0.25">
      <c r="O139" s="17"/>
    </row>
    <row r="140" spans="15:44" x14ac:dyDescent="0.25">
      <c r="O140" s="17"/>
    </row>
    <row r="141" spans="15:44" x14ac:dyDescent="0.25">
      <c r="O141" s="17"/>
    </row>
    <row r="142" spans="15:44" x14ac:dyDescent="0.25">
      <c r="O142" s="17"/>
    </row>
    <row r="143" spans="15:44" x14ac:dyDescent="0.25"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5" spans="15:15" x14ac:dyDescent="0.25">
      <c r="O145" s="17"/>
    </row>
  </sheetData>
  <mergeCells count="5">
    <mergeCell ref="F43:M43"/>
    <mergeCell ref="F4:M4"/>
    <mergeCell ref="F12:M12"/>
    <mergeCell ref="F25:M25"/>
    <mergeCell ref="F32:M32"/>
  </mergeCells>
  <pageMargins left="0.7" right="0.7" top="0.75" bottom="0.75" header="0.3" footer="0.3"/>
  <pageSetup paperSize="17" orientation="landscape" r:id="rId1"/>
  <headerFooter>
    <oddFooter>&amp;L&amp;F&amp;RPage 1 of 1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9E807F-5371-45A9-B9D5-063442705F75}"/>
</file>

<file path=customXml/itemProps2.xml><?xml version="1.0" encoding="utf-8"?>
<ds:datastoreItem xmlns:ds="http://schemas.openxmlformats.org/officeDocument/2006/customXml" ds:itemID="{CBCCB954-338F-4ED9-A685-0C9FC981DCCB}"/>
</file>

<file path=customXml/itemProps3.xml><?xml version="1.0" encoding="utf-8"?>
<ds:datastoreItem xmlns:ds="http://schemas.openxmlformats.org/officeDocument/2006/customXml" ds:itemID="{681F2090-E8BE-4E2A-A6A9-CF5A7C838393}"/>
</file>

<file path=customXml/itemProps4.xml><?xml version="1.0" encoding="utf-8"?>
<ds:datastoreItem xmlns:ds="http://schemas.openxmlformats.org/officeDocument/2006/customXml" ds:itemID="{4266C731-A053-4E05-BD3C-D5CD9786F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Dave</vt:lpstr>
      <vt:lpstr>'2022 Dave'!Print_Area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Dave</dc:creator>
  <cp:lastModifiedBy>Andrews, Liz</cp:lastModifiedBy>
  <cp:lastPrinted>2022-06-21T21:53:02Z</cp:lastPrinted>
  <dcterms:created xsi:type="dcterms:W3CDTF">2022-06-07T21:21:12Z</dcterms:created>
  <dcterms:modified xsi:type="dcterms:W3CDTF">2022-06-21T21:53:07Z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