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get Sound Pilots\Original Filing - WUTC\"/>
    </mc:Choice>
  </mc:AlternateContent>
  <xr:revisionPtr revIDLastSave="0" documentId="13_ncr:1_{10F23BE3-8772-4927-9C02-673FBFF8921B}" xr6:coauthVersionLast="45" xr6:coauthVersionMax="45" xr10:uidLastSave="{00000000-0000-0000-0000-000000000000}"/>
  <bookViews>
    <workbookView xWindow="-120" yWindow="-120" windowWidth="29040" windowHeight="15840" xr2:uid="{A6EBA8D5-5794-4A39-8C78-5917A1AC9D4A}"/>
  </bookViews>
  <sheets>
    <sheet name="Regulatory Depreciation Sch" sheetId="1" r:id="rId1"/>
  </sheets>
  <definedNames>
    <definedName name="_xlnm.Print_Area" localSheetId="0">'Regulatory Depreciation Sch'!$A$12:$Y$208</definedName>
    <definedName name="_xlnm.Print_Titles" localSheetId="0">'Regulatory Depreciation Sch'!$1:$11</definedName>
  </definedNam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1" i="1" l="1"/>
  <c r="AH100" i="1"/>
  <c r="AG100" i="1"/>
  <c r="AE100" i="1"/>
  <c r="AD100" i="1"/>
  <c r="AB100" i="1"/>
  <c r="AA100" i="1"/>
  <c r="P100" i="1"/>
  <c r="M100" i="1"/>
  <c r="G100" i="1"/>
  <c r="H100" i="1" s="1"/>
  <c r="AF100" i="1" s="1"/>
  <c r="K199" i="1"/>
  <c r="K200" i="1" s="1"/>
  <c r="AH199" i="1"/>
  <c r="AG199" i="1"/>
  <c r="AE199" i="1"/>
  <c r="AD199" i="1"/>
  <c r="AB199" i="1"/>
  <c r="AA199" i="1"/>
  <c r="P199" i="1"/>
  <c r="M199" i="1"/>
  <c r="N199" i="1" s="1"/>
  <c r="H199" i="1"/>
  <c r="AC199" i="1" s="1"/>
  <c r="K207" i="1"/>
  <c r="K206" i="1"/>
  <c r="AH206" i="1"/>
  <c r="AG206" i="1"/>
  <c r="AE206" i="1"/>
  <c r="AD206" i="1"/>
  <c r="AB206" i="1"/>
  <c r="AA206" i="1"/>
  <c r="P206" i="1"/>
  <c r="M206" i="1"/>
  <c r="N206" i="1" s="1"/>
  <c r="H206" i="1"/>
  <c r="AC206" i="1" s="1"/>
  <c r="AH164" i="1"/>
  <c r="AG164" i="1"/>
  <c r="AF164" i="1"/>
  <c r="AE164" i="1"/>
  <c r="AD164" i="1"/>
  <c r="AB164" i="1"/>
  <c r="AA164" i="1"/>
  <c r="P164" i="1"/>
  <c r="K164" i="1"/>
  <c r="K165" i="1" s="1"/>
  <c r="H164" i="1"/>
  <c r="AC164" i="1" s="1"/>
  <c r="AF199" i="1" l="1"/>
  <c r="M164" i="1"/>
  <c r="N164" i="1" s="1"/>
  <c r="O164" i="1" s="1"/>
  <c r="S164" i="1" s="1"/>
  <c r="Y164" i="1" s="1"/>
  <c r="Z164" i="1" s="1"/>
  <c r="N100" i="1"/>
  <c r="AC100" i="1"/>
  <c r="O199" i="1"/>
  <c r="S199" i="1" s="1"/>
  <c r="U199" i="1"/>
  <c r="V199" i="1" s="1"/>
  <c r="X199" i="1" s="1"/>
  <c r="U164" i="1"/>
  <c r="V164" i="1" s="1"/>
  <c r="X164" i="1" s="1"/>
  <c r="Y199" i="1"/>
  <c r="Z199" i="1" s="1"/>
  <c r="O206" i="1"/>
  <c r="S206" i="1" s="1"/>
  <c r="U206" i="1"/>
  <c r="V206" i="1" s="1"/>
  <c r="X206" i="1" s="1"/>
  <c r="AF206" i="1"/>
  <c r="K190" i="1"/>
  <c r="K155" i="1"/>
  <c r="K121" i="1"/>
  <c r="K208" i="1" s="1"/>
  <c r="K95" i="1"/>
  <c r="K81" i="1"/>
  <c r="K52" i="1"/>
  <c r="H33" i="1"/>
  <c r="AC33" i="1" s="1"/>
  <c r="H32" i="1"/>
  <c r="AF32" i="1" s="1"/>
  <c r="AH34" i="1"/>
  <c r="AG34" i="1"/>
  <c r="AE34" i="1"/>
  <c r="AD34" i="1"/>
  <c r="AB34" i="1"/>
  <c r="AA34" i="1"/>
  <c r="P34" i="1"/>
  <c r="M34" i="1"/>
  <c r="N34" i="1" s="1"/>
  <c r="AH33" i="1"/>
  <c r="AG33" i="1"/>
  <c r="AE33" i="1"/>
  <c r="AD33" i="1"/>
  <c r="AB33" i="1"/>
  <c r="AA33" i="1"/>
  <c r="P33" i="1"/>
  <c r="M33" i="1"/>
  <c r="N33" i="1" s="1"/>
  <c r="AH32" i="1"/>
  <c r="AG32" i="1"/>
  <c r="AE32" i="1"/>
  <c r="AD32" i="1"/>
  <c r="AB32" i="1"/>
  <c r="AA32" i="1"/>
  <c r="M32" i="1"/>
  <c r="N32" i="1" s="1"/>
  <c r="AH205" i="1"/>
  <c r="AG205" i="1"/>
  <c r="AE205" i="1"/>
  <c r="AD205" i="1"/>
  <c r="AB205" i="1"/>
  <c r="AA205" i="1"/>
  <c r="P205" i="1"/>
  <c r="M205" i="1"/>
  <c r="N205" i="1" s="1"/>
  <c r="H205" i="1"/>
  <c r="AF205" i="1" s="1"/>
  <c r="AH204" i="1"/>
  <c r="AG204" i="1"/>
  <c r="AE204" i="1"/>
  <c r="AD204" i="1"/>
  <c r="AB204" i="1"/>
  <c r="AA204" i="1"/>
  <c r="P204" i="1"/>
  <c r="M204" i="1"/>
  <c r="N204" i="1" s="1"/>
  <c r="H204" i="1"/>
  <c r="AF204" i="1" s="1"/>
  <c r="AH203" i="1"/>
  <c r="AG203" i="1"/>
  <c r="AE203" i="1"/>
  <c r="AD203" i="1"/>
  <c r="AB203" i="1"/>
  <c r="AA203" i="1"/>
  <c r="P203" i="1"/>
  <c r="M203" i="1"/>
  <c r="N203" i="1" s="1"/>
  <c r="H203" i="1"/>
  <c r="AH198" i="1"/>
  <c r="AG198" i="1"/>
  <c r="AE198" i="1"/>
  <c r="AD198" i="1"/>
  <c r="AB198" i="1"/>
  <c r="AA198" i="1"/>
  <c r="P198" i="1"/>
  <c r="M198" i="1"/>
  <c r="N198" i="1" s="1"/>
  <c r="H198" i="1"/>
  <c r="AF198" i="1" s="1"/>
  <c r="AH197" i="1"/>
  <c r="AG197" i="1"/>
  <c r="AE197" i="1"/>
  <c r="AD197" i="1"/>
  <c r="AB197" i="1"/>
  <c r="AA197" i="1"/>
  <c r="P197" i="1"/>
  <c r="M197" i="1"/>
  <c r="N197" i="1" s="1"/>
  <c r="H197" i="1"/>
  <c r="AC197" i="1" s="1"/>
  <c r="AH196" i="1"/>
  <c r="AG196" i="1"/>
  <c r="AE196" i="1"/>
  <c r="AD196" i="1"/>
  <c r="AB196" i="1"/>
  <c r="AA196" i="1"/>
  <c r="P196" i="1"/>
  <c r="M196" i="1"/>
  <c r="N196" i="1" s="1"/>
  <c r="H196" i="1"/>
  <c r="AF196" i="1" s="1"/>
  <c r="AH189" i="1"/>
  <c r="AG189" i="1"/>
  <c r="AE189" i="1"/>
  <c r="AD189" i="1"/>
  <c r="AB189" i="1"/>
  <c r="AA189" i="1"/>
  <c r="P189" i="1"/>
  <c r="M189" i="1"/>
  <c r="N189" i="1" s="1"/>
  <c r="H189" i="1"/>
  <c r="AC189" i="1" s="1"/>
  <c r="AH188" i="1"/>
  <c r="AG188" i="1"/>
  <c r="AE188" i="1"/>
  <c r="AD188" i="1"/>
  <c r="AB188" i="1"/>
  <c r="AA188" i="1"/>
  <c r="P188" i="1"/>
  <c r="M188" i="1"/>
  <c r="N188" i="1" s="1"/>
  <c r="H188" i="1"/>
  <c r="AF188" i="1" s="1"/>
  <c r="AH187" i="1"/>
  <c r="AG187" i="1"/>
  <c r="AE187" i="1"/>
  <c r="AD187" i="1"/>
  <c r="AB187" i="1"/>
  <c r="AA187" i="1"/>
  <c r="P187" i="1"/>
  <c r="M187" i="1"/>
  <c r="N187" i="1" s="1"/>
  <c r="H187" i="1"/>
  <c r="AF187" i="1" s="1"/>
  <c r="AH186" i="1"/>
  <c r="AG186" i="1"/>
  <c r="AE186" i="1"/>
  <c r="AD186" i="1"/>
  <c r="AB186" i="1"/>
  <c r="AA186" i="1"/>
  <c r="P186" i="1"/>
  <c r="M186" i="1"/>
  <c r="N186" i="1" s="1"/>
  <c r="H186" i="1"/>
  <c r="AH185" i="1"/>
  <c r="AG185" i="1"/>
  <c r="AE185" i="1"/>
  <c r="AD185" i="1"/>
  <c r="AB185" i="1"/>
  <c r="AA185" i="1"/>
  <c r="P185" i="1"/>
  <c r="M185" i="1"/>
  <c r="N185" i="1" s="1"/>
  <c r="H185" i="1"/>
  <c r="AF185" i="1" s="1"/>
  <c r="AH184" i="1"/>
  <c r="AG184" i="1"/>
  <c r="AE184" i="1"/>
  <c r="AD184" i="1"/>
  <c r="AB184" i="1"/>
  <c r="AA184" i="1"/>
  <c r="P184" i="1"/>
  <c r="M184" i="1"/>
  <c r="N184" i="1" s="1"/>
  <c r="H184" i="1"/>
  <c r="AF184" i="1" s="1"/>
  <c r="AH183" i="1"/>
  <c r="AG183" i="1"/>
  <c r="AE183" i="1"/>
  <c r="AD183" i="1"/>
  <c r="AB183" i="1"/>
  <c r="AA183" i="1"/>
  <c r="P183" i="1"/>
  <c r="M183" i="1"/>
  <c r="N183" i="1" s="1"/>
  <c r="H183" i="1"/>
  <c r="AC183" i="1" s="1"/>
  <c r="AH182" i="1"/>
  <c r="AG182" i="1"/>
  <c r="AE182" i="1"/>
  <c r="AD182" i="1"/>
  <c r="AB182" i="1"/>
  <c r="AA182" i="1"/>
  <c r="P182" i="1"/>
  <c r="M182" i="1"/>
  <c r="N182" i="1" s="1"/>
  <c r="H182" i="1"/>
  <c r="AF182" i="1" s="1"/>
  <c r="AH181" i="1"/>
  <c r="AG181" i="1"/>
  <c r="AE181" i="1"/>
  <c r="AD181" i="1"/>
  <c r="AB181" i="1"/>
  <c r="AA181" i="1"/>
  <c r="P181" i="1"/>
  <c r="M181" i="1"/>
  <c r="N181" i="1" s="1"/>
  <c r="H181" i="1"/>
  <c r="AC181" i="1" s="1"/>
  <c r="AH180" i="1"/>
  <c r="AG180" i="1"/>
  <c r="AE180" i="1"/>
  <c r="AD180" i="1"/>
  <c r="AB180" i="1"/>
  <c r="AA180" i="1"/>
  <c r="P180" i="1"/>
  <c r="M180" i="1"/>
  <c r="N180" i="1" s="1"/>
  <c r="H180" i="1"/>
  <c r="AF180" i="1" s="1"/>
  <c r="AH179" i="1"/>
  <c r="AG179" i="1"/>
  <c r="AE179" i="1"/>
  <c r="AD179" i="1"/>
  <c r="AB179" i="1"/>
  <c r="AA179" i="1"/>
  <c r="P179" i="1"/>
  <c r="M179" i="1"/>
  <c r="N179" i="1" s="1"/>
  <c r="H179" i="1"/>
  <c r="AF179" i="1" s="1"/>
  <c r="AH178" i="1"/>
  <c r="AG178" i="1"/>
  <c r="AE178" i="1"/>
  <c r="AD178" i="1"/>
  <c r="AB178" i="1"/>
  <c r="AA178" i="1"/>
  <c r="P178" i="1"/>
  <c r="M178" i="1"/>
  <c r="N178" i="1" s="1"/>
  <c r="H178" i="1"/>
  <c r="AF178" i="1" s="1"/>
  <c r="AH177" i="1"/>
  <c r="AG177" i="1"/>
  <c r="AE177" i="1"/>
  <c r="AD177" i="1"/>
  <c r="AB177" i="1"/>
  <c r="AA177" i="1"/>
  <c r="P177" i="1"/>
  <c r="M177" i="1"/>
  <c r="N177" i="1" s="1"/>
  <c r="H177" i="1"/>
  <c r="AF177" i="1" s="1"/>
  <c r="AH176" i="1"/>
  <c r="AG176" i="1"/>
  <c r="AE176" i="1"/>
  <c r="AD176" i="1"/>
  <c r="AB176" i="1"/>
  <c r="AA176" i="1"/>
  <c r="P176" i="1"/>
  <c r="M176" i="1"/>
  <c r="N176" i="1" s="1"/>
  <c r="H176" i="1"/>
  <c r="AF176" i="1" s="1"/>
  <c r="AH175" i="1"/>
  <c r="AG175" i="1"/>
  <c r="AE175" i="1"/>
  <c r="AD175" i="1"/>
  <c r="AB175" i="1"/>
  <c r="AA175" i="1"/>
  <c r="P175" i="1"/>
  <c r="M175" i="1"/>
  <c r="N175" i="1" s="1"/>
  <c r="H175" i="1"/>
  <c r="AF175" i="1" s="1"/>
  <c r="AH174" i="1"/>
  <c r="AG174" i="1"/>
  <c r="AE174" i="1"/>
  <c r="AD174" i="1"/>
  <c r="AB174" i="1"/>
  <c r="AA174" i="1"/>
  <c r="P174" i="1"/>
  <c r="M174" i="1"/>
  <c r="N174" i="1" s="1"/>
  <c r="H174" i="1"/>
  <c r="AF174" i="1" s="1"/>
  <c r="AH173" i="1"/>
  <c r="AG173" i="1"/>
  <c r="AE173" i="1"/>
  <c r="AD173" i="1"/>
  <c r="AB173" i="1"/>
  <c r="AA173" i="1"/>
  <c r="P173" i="1"/>
  <c r="M173" i="1"/>
  <c r="N173" i="1" s="1"/>
  <c r="H173" i="1"/>
  <c r="AC173" i="1" s="1"/>
  <c r="AH172" i="1"/>
  <c r="AG172" i="1"/>
  <c r="AE172" i="1"/>
  <c r="AD172" i="1"/>
  <c r="AB172" i="1"/>
  <c r="AA172" i="1"/>
  <c r="P172" i="1"/>
  <c r="M172" i="1"/>
  <c r="N172" i="1" s="1"/>
  <c r="H172" i="1"/>
  <c r="AF172" i="1" s="1"/>
  <c r="AH171" i="1"/>
  <c r="AG171" i="1"/>
  <c r="AE171" i="1"/>
  <c r="AD171" i="1"/>
  <c r="AB171" i="1"/>
  <c r="AA171" i="1"/>
  <c r="P171" i="1"/>
  <c r="M171" i="1"/>
  <c r="N171" i="1" s="1"/>
  <c r="H171" i="1"/>
  <c r="AC171" i="1" s="1"/>
  <c r="AH170" i="1"/>
  <c r="AG170" i="1"/>
  <c r="AE170" i="1"/>
  <c r="AD170" i="1"/>
  <c r="AB170" i="1"/>
  <c r="AA170" i="1"/>
  <c r="P170" i="1"/>
  <c r="M170" i="1"/>
  <c r="N170" i="1" s="1"/>
  <c r="H170" i="1"/>
  <c r="AF170" i="1" s="1"/>
  <c r="AH169" i="1"/>
  <c r="AG169" i="1"/>
  <c r="AE169" i="1"/>
  <c r="AD169" i="1"/>
  <c r="AB169" i="1"/>
  <c r="AA169" i="1"/>
  <c r="P169" i="1"/>
  <c r="M169" i="1"/>
  <c r="N169" i="1" s="1"/>
  <c r="H169" i="1"/>
  <c r="AF169" i="1" s="1"/>
  <c r="AH168" i="1"/>
  <c r="AG168" i="1"/>
  <c r="AE168" i="1"/>
  <c r="AD168" i="1"/>
  <c r="AB168" i="1"/>
  <c r="AA168" i="1"/>
  <c r="P168" i="1"/>
  <c r="M168" i="1"/>
  <c r="N168" i="1" s="1"/>
  <c r="H168" i="1"/>
  <c r="AF168" i="1" s="1"/>
  <c r="AH163" i="1"/>
  <c r="AG163" i="1"/>
  <c r="AE163" i="1"/>
  <c r="AD163" i="1"/>
  <c r="AB163" i="1"/>
  <c r="AA163" i="1"/>
  <c r="P163" i="1"/>
  <c r="M163" i="1"/>
  <c r="N163" i="1" s="1"/>
  <c r="H163" i="1"/>
  <c r="AF163" i="1" s="1"/>
  <c r="AH162" i="1"/>
  <c r="AG162" i="1"/>
  <c r="AE162" i="1"/>
  <c r="AD162" i="1"/>
  <c r="AB162" i="1"/>
  <c r="AA162" i="1"/>
  <c r="P162" i="1"/>
  <c r="M162" i="1"/>
  <c r="N162" i="1" s="1"/>
  <c r="H162" i="1"/>
  <c r="AC162" i="1" s="1"/>
  <c r="AH161" i="1"/>
  <c r="AG161" i="1"/>
  <c r="AE161" i="1"/>
  <c r="AD161" i="1"/>
  <c r="AB161" i="1"/>
  <c r="AA161" i="1"/>
  <c r="P161" i="1"/>
  <c r="M161" i="1"/>
  <c r="N161" i="1" s="1"/>
  <c r="H161" i="1"/>
  <c r="AF161" i="1" s="1"/>
  <c r="AH160" i="1"/>
  <c r="AG160" i="1"/>
  <c r="AE160" i="1"/>
  <c r="AD160" i="1"/>
  <c r="AB160" i="1"/>
  <c r="AA160" i="1"/>
  <c r="P160" i="1"/>
  <c r="M160" i="1"/>
  <c r="N160" i="1" s="1"/>
  <c r="H160" i="1"/>
  <c r="AF160" i="1" s="1"/>
  <c r="AH159" i="1"/>
  <c r="AG159" i="1"/>
  <c r="AE159" i="1"/>
  <c r="AD159" i="1"/>
  <c r="AB159" i="1"/>
  <c r="AA159" i="1"/>
  <c r="P159" i="1"/>
  <c r="M159" i="1"/>
  <c r="N159" i="1" s="1"/>
  <c r="H159" i="1"/>
  <c r="AF159" i="1" s="1"/>
  <c r="AH158" i="1"/>
  <c r="AG158" i="1"/>
  <c r="AE158" i="1"/>
  <c r="AD158" i="1"/>
  <c r="AB158" i="1"/>
  <c r="AA158" i="1"/>
  <c r="P158" i="1"/>
  <c r="M158" i="1"/>
  <c r="N158" i="1" s="1"/>
  <c r="H158" i="1"/>
  <c r="AF158" i="1" s="1"/>
  <c r="AH154" i="1"/>
  <c r="AG154" i="1"/>
  <c r="AE154" i="1"/>
  <c r="AD154" i="1"/>
  <c r="AB154" i="1"/>
  <c r="AA154" i="1"/>
  <c r="P154" i="1"/>
  <c r="M154" i="1"/>
  <c r="N154" i="1" s="1"/>
  <c r="H154" i="1"/>
  <c r="AC154" i="1" s="1"/>
  <c r="AH153" i="1"/>
  <c r="AG153" i="1"/>
  <c r="AE153" i="1"/>
  <c r="AD153" i="1"/>
  <c r="AB153" i="1"/>
  <c r="AA153" i="1"/>
  <c r="P153" i="1"/>
  <c r="M153" i="1"/>
  <c r="N153" i="1" s="1"/>
  <c r="H153" i="1"/>
  <c r="AF153" i="1" s="1"/>
  <c r="AH152" i="1"/>
  <c r="AG152" i="1"/>
  <c r="AE152" i="1"/>
  <c r="AD152" i="1"/>
  <c r="AB152" i="1"/>
  <c r="AA152" i="1"/>
  <c r="P152" i="1"/>
  <c r="M152" i="1"/>
  <c r="N152" i="1" s="1"/>
  <c r="H152" i="1"/>
  <c r="AF152" i="1" s="1"/>
  <c r="AH151" i="1"/>
  <c r="AG151" i="1"/>
  <c r="AE151" i="1"/>
  <c r="AD151" i="1"/>
  <c r="AB151" i="1"/>
  <c r="AA151" i="1"/>
  <c r="P151" i="1"/>
  <c r="M151" i="1"/>
  <c r="N151" i="1" s="1"/>
  <c r="H151" i="1"/>
  <c r="AF151" i="1" s="1"/>
  <c r="AH150" i="1"/>
  <c r="AG150" i="1"/>
  <c r="AE150" i="1"/>
  <c r="AD150" i="1"/>
  <c r="AB150" i="1"/>
  <c r="AA150" i="1"/>
  <c r="P150" i="1"/>
  <c r="M150" i="1"/>
  <c r="N150" i="1" s="1"/>
  <c r="H150" i="1"/>
  <c r="AF150" i="1" s="1"/>
  <c r="AH149" i="1"/>
  <c r="AG149" i="1"/>
  <c r="AE149" i="1"/>
  <c r="AD149" i="1"/>
  <c r="AB149" i="1"/>
  <c r="AA149" i="1"/>
  <c r="P149" i="1"/>
  <c r="M149" i="1"/>
  <c r="N149" i="1" s="1"/>
  <c r="H149" i="1"/>
  <c r="AF149" i="1" s="1"/>
  <c r="AH148" i="1"/>
  <c r="AG148" i="1"/>
  <c r="AE148" i="1"/>
  <c r="AD148" i="1"/>
  <c r="AB148" i="1"/>
  <c r="AA148" i="1"/>
  <c r="P148" i="1"/>
  <c r="M148" i="1"/>
  <c r="N148" i="1" s="1"/>
  <c r="H148" i="1"/>
  <c r="AF148" i="1" s="1"/>
  <c r="AH147" i="1"/>
  <c r="AG147" i="1"/>
  <c r="AE147" i="1"/>
  <c r="AD147" i="1"/>
  <c r="AB147" i="1"/>
  <c r="AA147" i="1"/>
  <c r="P147" i="1"/>
  <c r="M147" i="1"/>
  <c r="N147" i="1" s="1"/>
  <c r="H147" i="1"/>
  <c r="AF147" i="1" s="1"/>
  <c r="AH146" i="1"/>
  <c r="AG146" i="1"/>
  <c r="AE146" i="1"/>
  <c r="AD146" i="1"/>
  <c r="AB146" i="1"/>
  <c r="AA146" i="1"/>
  <c r="P146" i="1"/>
  <c r="M146" i="1"/>
  <c r="N146" i="1" s="1"/>
  <c r="H146" i="1"/>
  <c r="AC146" i="1" s="1"/>
  <c r="AH145" i="1"/>
  <c r="AG145" i="1"/>
  <c r="AE145" i="1"/>
  <c r="AD145" i="1"/>
  <c r="AB145" i="1"/>
  <c r="AA145" i="1"/>
  <c r="P145" i="1"/>
  <c r="M145" i="1"/>
  <c r="N145" i="1" s="1"/>
  <c r="H145" i="1"/>
  <c r="AF145" i="1" s="1"/>
  <c r="AH144" i="1"/>
  <c r="AG144" i="1"/>
  <c r="AE144" i="1"/>
  <c r="AD144" i="1"/>
  <c r="AB144" i="1"/>
  <c r="AA144" i="1"/>
  <c r="P144" i="1"/>
  <c r="M144" i="1"/>
  <c r="N144" i="1" s="1"/>
  <c r="H144" i="1"/>
  <c r="AF144" i="1" s="1"/>
  <c r="AH143" i="1"/>
  <c r="AG143" i="1"/>
  <c r="AE143" i="1"/>
  <c r="AD143" i="1"/>
  <c r="AB143" i="1"/>
  <c r="AA143" i="1"/>
  <c r="P143" i="1"/>
  <c r="M143" i="1"/>
  <c r="N143" i="1" s="1"/>
  <c r="H143" i="1"/>
  <c r="AF143" i="1" s="1"/>
  <c r="AH142" i="1"/>
  <c r="AG142" i="1"/>
  <c r="AE142" i="1"/>
  <c r="AD142" i="1"/>
  <c r="AB142" i="1"/>
  <c r="AA142" i="1"/>
  <c r="P142" i="1"/>
  <c r="M142" i="1"/>
  <c r="N142" i="1" s="1"/>
  <c r="H142" i="1"/>
  <c r="AF142" i="1" s="1"/>
  <c r="AH141" i="1"/>
  <c r="AG141" i="1"/>
  <c r="AE141" i="1"/>
  <c r="AD141" i="1"/>
  <c r="AB141" i="1"/>
  <c r="AA141" i="1"/>
  <c r="P141" i="1"/>
  <c r="M141" i="1"/>
  <c r="N141" i="1" s="1"/>
  <c r="H141" i="1"/>
  <c r="AC141" i="1" s="1"/>
  <c r="AH140" i="1"/>
  <c r="AG140" i="1"/>
  <c r="AE140" i="1"/>
  <c r="AD140" i="1"/>
  <c r="AB140" i="1"/>
  <c r="AA140" i="1"/>
  <c r="P140" i="1"/>
  <c r="M140" i="1"/>
  <c r="N140" i="1" s="1"/>
  <c r="H140" i="1"/>
  <c r="AF140" i="1" s="1"/>
  <c r="AH139" i="1"/>
  <c r="AG139" i="1"/>
  <c r="AE139" i="1"/>
  <c r="AD139" i="1"/>
  <c r="AB139" i="1"/>
  <c r="AA139" i="1"/>
  <c r="P139" i="1"/>
  <c r="M139" i="1"/>
  <c r="N139" i="1" s="1"/>
  <c r="H139" i="1"/>
  <c r="AC139" i="1" s="1"/>
  <c r="AH138" i="1"/>
  <c r="AG138" i="1"/>
  <c r="AE138" i="1"/>
  <c r="AD138" i="1"/>
  <c r="AB138" i="1"/>
  <c r="AA138" i="1"/>
  <c r="P138" i="1"/>
  <c r="M138" i="1"/>
  <c r="N138" i="1" s="1"/>
  <c r="H138" i="1"/>
  <c r="AF138" i="1" s="1"/>
  <c r="AH137" i="1"/>
  <c r="AG137" i="1"/>
  <c r="AE137" i="1"/>
  <c r="AD137" i="1"/>
  <c r="AB137" i="1"/>
  <c r="AA137" i="1"/>
  <c r="P137" i="1"/>
  <c r="M137" i="1"/>
  <c r="N137" i="1" s="1"/>
  <c r="H137" i="1"/>
  <c r="AC137" i="1" s="1"/>
  <c r="AH136" i="1"/>
  <c r="AG136" i="1"/>
  <c r="AE136" i="1"/>
  <c r="AD136" i="1"/>
  <c r="AB136" i="1"/>
  <c r="AA136" i="1"/>
  <c r="P136" i="1"/>
  <c r="M136" i="1"/>
  <c r="N136" i="1" s="1"/>
  <c r="H136" i="1"/>
  <c r="AC136" i="1" s="1"/>
  <c r="AH135" i="1"/>
  <c r="AG135" i="1"/>
  <c r="AE135" i="1"/>
  <c r="AD135" i="1"/>
  <c r="AB135" i="1"/>
  <c r="AA135" i="1"/>
  <c r="P135" i="1"/>
  <c r="M135" i="1"/>
  <c r="N135" i="1" s="1"/>
  <c r="H135" i="1"/>
  <c r="AF135" i="1" s="1"/>
  <c r="AH134" i="1"/>
  <c r="AG134" i="1"/>
  <c r="AE134" i="1"/>
  <c r="AD134" i="1"/>
  <c r="AB134" i="1"/>
  <c r="AA134" i="1"/>
  <c r="P134" i="1"/>
  <c r="M134" i="1"/>
  <c r="N134" i="1" s="1"/>
  <c r="H134" i="1"/>
  <c r="AF134" i="1" s="1"/>
  <c r="AH133" i="1"/>
  <c r="AG133" i="1"/>
  <c r="AE133" i="1"/>
  <c r="AD133" i="1"/>
  <c r="AB133" i="1"/>
  <c r="AA133" i="1"/>
  <c r="P133" i="1"/>
  <c r="M133" i="1"/>
  <c r="N133" i="1" s="1"/>
  <c r="H133" i="1"/>
  <c r="AF133" i="1" s="1"/>
  <c r="AH132" i="1"/>
  <c r="AG132" i="1"/>
  <c r="AE132" i="1"/>
  <c r="AD132" i="1"/>
  <c r="AB132" i="1"/>
  <c r="AA132" i="1"/>
  <c r="P132" i="1"/>
  <c r="M132" i="1"/>
  <c r="N132" i="1" s="1"/>
  <c r="H132" i="1"/>
  <c r="AC132" i="1" s="1"/>
  <c r="AH131" i="1"/>
  <c r="AG131" i="1"/>
  <c r="AE131" i="1"/>
  <c r="AD131" i="1"/>
  <c r="AB131" i="1"/>
  <c r="AA131" i="1"/>
  <c r="P131" i="1"/>
  <c r="M131" i="1"/>
  <c r="N131" i="1" s="1"/>
  <c r="H131" i="1"/>
  <c r="AF131" i="1" s="1"/>
  <c r="AH130" i="1"/>
  <c r="AG130" i="1"/>
  <c r="AE130" i="1"/>
  <c r="AD130" i="1"/>
  <c r="AB130" i="1"/>
  <c r="AA130" i="1"/>
  <c r="P130" i="1"/>
  <c r="M130" i="1"/>
  <c r="N130" i="1" s="1"/>
  <c r="H130" i="1"/>
  <c r="AC130" i="1" s="1"/>
  <c r="AH129" i="1"/>
  <c r="AG129" i="1"/>
  <c r="AE129" i="1"/>
  <c r="AD129" i="1"/>
  <c r="AB129" i="1"/>
  <c r="AA129" i="1"/>
  <c r="P129" i="1"/>
  <c r="M129" i="1"/>
  <c r="N129" i="1" s="1"/>
  <c r="H129" i="1"/>
  <c r="AF129" i="1" s="1"/>
  <c r="AH128" i="1"/>
  <c r="AG128" i="1"/>
  <c r="AE128" i="1"/>
  <c r="AD128" i="1"/>
  <c r="AB128" i="1"/>
  <c r="AA128" i="1"/>
  <c r="P128" i="1"/>
  <c r="M128" i="1"/>
  <c r="N128" i="1" s="1"/>
  <c r="H128" i="1"/>
  <c r="AF128" i="1" s="1"/>
  <c r="AH127" i="1"/>
  <c r="AG127" i="1"/>
  <c r="AE127" i="1"/>
  <c r="AD127" i="1"/>
  <c r="AB127" i="1"/>
  <c r="AA127" i="1"/>
  <c r="P127" i="1"/>
  <c r="M127" i="1"/>
  <c r="N127" i="1" s="1"/>
  <c r="H127" i="1"/>
  <c r="AF127" i="1" s="1"/>
  <c r="AH126" i="1"/>
  <c r="AG126" i="1"/>
  <c r="AF126" i="1"/>
  <c r="AE126" i="1"/>
  <c r="AD126" i="1"/>
  <c r="AB126" i="1"/>
  <c r="AA126" i="1"/>
  <c r="P126" i="1"/>
  <c r="M126" i="1"/>
  <c r="N126" i="1" s="1"/>
  <c r="H126" i="1"/>
  <c r="AC126" i="1" s="1"/>
  <c r="AH125" i="1"/>
  <c r="AG125" i="1"/>
  <c r="AE125" i="1"/>
  <c r="AD125" i="1"/>
  <c r="AB125" i="1"/>
  <c r="AA125" i="1"/>
  <c r="P125" i="1"/>
  <c r="M125" i="1"/>
  <c r="N125" i="1" s="1"/>
  <c r="H125" i="1"/>
  <c r="AF125" i="1" s="1"/>
  <c r="AH124" i="1"/>
  <c r="AG124" i="1"/>
  <c r="AE124" i="1"/>
  <c r="AD124" i="1"/>
  <c r="AB124" i="1"/>
  <c r="AA124" i="1"/>
  <c r="P124" i="1"/>
  <c r="M124" i="1"/>
  <c r="N124" i="1" s="1"/>
  <c r="H124" i="1"/>
  <c r="AF124" i="1" s="1"/>
  <c r="AH120" i="1"/>
  <c r="AG120" i="1"/>
  <c r="AE120" i="1"/>
  <c r="AD120" i="1"/>
  <c r="AB120" i="1"/>
  <c r="AA120" i="1"/>
  <c r="P120" i="1"/>
  <c r="M120" i="1"/>
  <c r="N120" i="1" s="1"/>
  <c r="H120" i="1"/>
  <c r="AF120" i="1" s="1"/>
  <c r="AH119" i="1"/>
  <c r="AG119" i="1"/>
  <c r="AE119" i="1"/>
  <c r="AD119" i="1"/>
  <c r="AB119" i="1"/>
  <c r="AA119" i="1"/>
  <c r="P119" i="1"/>
  <c r="M119" i="1"/>
  <c r="N119" i="1" s="1"/>
  <c r="H119" i="1"/>
  <c r="AF119" i="1" s="1"/>
  <c r="AH118" i="1"/>
  <c r="AG118" i="1"/>
  <c r="AE118" i="1"/>
  <c r="AD118" i="1"/>
  <c r="AB118" i="1"/>
  <c r="AA118" i="1"/>
  <c r="P118" i="1"/>
  <c r="M118" i="1"/>
  <c r="N118" i="1" s="1"/>
  <c r="H118" i="1"/>
  <c r="AC118" i="1" s="1"/>
  <c r="AH117" i="1"/>
  <c r="AG117" i="1"/>
  <c r="AE117" i="1"/>
  <c r="AD117" i="1"/>
  <c r="AB117" i="1"/>
  <c r="AA117" i="1"/>
  <c r="P117" i="1"/>
  <c r="M117" i="1"/>
  <c r="N117" i="1" s="1"/>
  <c r="H117" i="1"/>
  <c r="AF117" i="1" s="1"/>
  <c r="AH116" i="1"/>
  <c r="AG116" i="1"/>
  <c r="AE116" i="1"/>
  <c r="AD116" i="1"/>
  <c r="AB116" i="1"/>
  <c r="AA116" i="1"/>
  <c r="P116" i="1"/>
  <c r="M116" i="1"/>
  <c r="N116" i="1" s="1"/>
  <c r="H116" i="1"/>
  <c r="AF116" i="1" s="1"/>
  <c r="AH115" i="1"/>
  <c r="AG115" i="1"/>
  <c r="AE115" i="1"/>
  <c r="AD115" i="1"/>
  <c r="AB115" i="1"/>
  <c r="AA115" i="1"/>
  <c r="P115" i="1"/>
  <c r="M115" i="1"/>
  <c r="N115" i="1" s="1"/>
  <c r="H115" i="1"/>
  <c r="AF115" i="1" s="1"/>
  <c r="AH114" i="1"/>
  <c r="AG114" i="1"/>
  <c r="AE114" i="1"/>
  <c r="AD114" i="1"/>
  <c r="AB114" i="1"/>
  <c r="AA114" i="1"/>
  <c r="P114" i="1"/>
  <c r="M114" i="1"/>
  <c r="N114" i="1" s="1"/>
  <c r="H114" i="1"/>
  <c r="AF114" i="1" s="1"/>
  <c r="AH113" i="1"/>
  <c r="AG113" i="1"/>
  <c r="AE113" i="1"/>
  <c r="AD113" i="1"/>
  <c r="AB113" i="1"/>
  <c r="AA113" i="1"/>
  <c r="P113" i="1"/>
  <c r="M113" i="1"/>
  <c r="N113" i="1" s="1"/>
  <c r="H113" i="1"/>
  <c r="AF113" i="1" s="1"/>
  <c r="AH112" i="1"/>
  <c r="AG112" i="1"/>
  <c r="AE112" i="1"/>
  <c r="AD112" i="1"/>
  <c r="AB112" i="1"/>
  <c r="AA112" i="1"/>
  <c r="P112" i="1"/>
  <c r="M112" i="1"/>
  <c r="N112" i="1" s="1"/>
  <c r="H112" i="1"/>
  <c r="AF112" i="1" s="1"/>
  <c r="AH111" i="1"/>
  <c r="AG111" i="1"/>
  <c r="AE111" i="1"/>
  <c r="AD111" i="1"/>
  <c r="AB111" i="1"/>
  <c r="AA111" i="1"/>
  <c r="P111" i="1"/>
  <c r="M111" i="1"/>
  <c r="N111" i="1" s="1"/>
  <c r="H111" i="1"/>
  <c r="AF111" i="1" s="1"/>
  <c r="AH110" i="1"/>
  <c r="AG110" i="1"/>
  <c r="AE110" i="1"/>
  <c r="AD110" i="1"/>
  <c r="AB110" i="1"/>
  <c r="AA110" i="1"/>
  <c r="P110" i="1"/>
  <c r="M110" i="1"/>
  <c r="N110" i="1" s="1"/>
  <c r="H110" i="1"/>
  <c r="AC110" i="1" s="1"/>
  <c r="AH109" i="1"/>
  <c r="AG109" i="1"/>
  <c r="AE109" i="1"/>
  <c r="AD109" i="1"/>
  <c r="AB109" i="1"/>
  <c r="AA109" i="1"/>
  <c r="P109" i="1"/>
  <c r="M109" i="1"/>
  <c r="N109" i="1" s="1"/>
  <c r="H109" i="1"/>
  <c r="AF109" i="1" s="1"/>
  <c r="AH108" i="1"/>
  <c r="AG108" i="1"/>
  <c r="AE108" i="1"/>
  <c r="AD108" i="1"/>
  <c r="AB108" i="1"/>
  <c r="AA108" i="1"/>
  <c r="P108" i="1"/>
  <c r="M108" i="1"/>
  <c r="N108" i="1" s="1"/>
  <c r="H108" i="1"/>
  <c r="AC108" i="1" s="1"/>
  <c r="AH107" i="1"/>
  <c r="AG107" i="1"/>
  <c r="AE107" i="1"/>
  <c r="AD107" i="1"/>
  <c r="AB107" i="1"/>
  <c r="AA107" i="1"/>
  <c r="P107" i="1"/>
  <c r="M107" i="1"/>
  <c r="N107" i="1" s="1"/>
  <c r="H107" i="1"/>
  <c r="AC107" i="1" s="1"/>
  <c r="AH106" i="1"/>
  <c r="AG106" i="1"/>
  <c r="AE106" i="1"/>
  <c r="AD106" i="1"/>
  <c r="AB106" i="1"/>
  <c r="AA106" i="1"/>
  <c r="P106" i="1"/>
  <c r="M106" i="1"/>
  <c r="N106" i="1" s="1"/>
  <c r="H106" i="1"/>
  <c r="AF106" i="1" s="1"/>
  <c r="AH99" i="1"/>
  <c r="AG99" i="1"/>
  <c r="AE99" i="1"/>
  <c r="AD99" i="1"/>
  <c r="AB99" i="1"/>
  <c r="AA99" i="1"/>
  <c r="P99" i="1"/>
  <c r="M99" i="1"/>
  <c r="N99" i="1" s="1"/>
  <c r="H99" i="1"/>
  <c r="AC99" i="1" s="1"/>
  <c r="AH98" i="1"/>
  <c r="AG98" i="1"/>
  <c r="AE98" i="1"/>
  <c r="AD98" i="1"/>
  <c r="AB98" i="1"/>
  <c r="AA98" i="1"/>
  <c r="P98" i="1"/>
  <c r="M98" i="1"/>
  <c r="N98" i="1" s="1"/>
  <c r="H98" i="1"/>
  <c r="AC98" i="1" s="1"/>
  <c r="AH94" i="1"/>
  <c r="AG94" i="1"/>
  <c r="AE94" i="1"/>
  <c r="AD94" i="1"/>
  <c r="AB94" i="1"/>
  <c r="AA94" i="1"/>
  <c r="P94" i="1"/>
  <c r="M94" i="1"/>
  <c r="N94" i="1" s="1"/>
  <c r="H94" i="1"/>
  <c r="AF94" i="1" s="1"/>
  <c r="AH93" i="1"/>
  <c r="AG93" i="1"/>
  <c r="AE93" i="1"/>
  <c r="AD93" i="1"/>
  <c r="AB93" i="1"/>
  <c r="AA93" i="1"/>
  <c r="P93" i="1"/>
  <c r="M93" i="1"/>
  <c r="N93" i="1" s="1"/>
  <c r="H93" i="1"/>
  <c r="AH92" i="1"/>
  <c r="AG92" i="1"/>
  <c r="AE92" i="1"/>
  <c r="AD92" i="1"/>
  <c r="AB92" i="1"/>
  <c r="AA92" i="1"/>
  <c r="P92" i="1"/>
  <c r="M92" i="1"/>
  <c r="N92" i="1" s="1"/>
  <c r="H92" i="1"/>
  <c r="AC92" i="1" s="1"/>
  <c r="AH91" i="1"/>
  <c r="AG91" i="1"/>
  <c r="AE91" i="1"/>
  <c r="AD91" i="1"/>
  <c r="AB91" i="1"/>
  <c r="AA91" i="1"/>
  <c r="P91" i="1"/>
  <c r="M91" i="1"/>
  <c r="N91" i="1" s="1"/>
  <c r="H91" i="1"/>
  <c r="AF91" i="1" s="1"/>
  <c r="AH90" i="1"/>
  <c r="AG90" i="1"/>
  <c r="AE90" i="1"/>
  <c r="AD90" i="1"/>
  <c r="AB90" i="1"/>
  <c r="AA90" i="1"/>
  <c r="P90" i="1"/>
  <c r="M90" i="1"/>
  <c r="N90" i="1" s="1"/>
  <c r="H90" i="1"/>
  <c r="AF90" i="1" s="1"/>
  <c r="AH89" i="1"/>
  <c r="AG89" i="1"/>
  <c r="AE89" i="1"/>
  <c r="AD89" i="1"/>
  <c r="AB89" i="1"/>
  <c r="AA89" i="1"/>
  <c r="P89" i="1"/>
  <c r="M89" i="1"/>
  <c r="N89" i="1" s="1"/>
  <c r="H89" i="1"/>
  <c r="AF89" i="1" s="1"/>
  <c r="AH88" i="1"/>
  <c r="AG88" i="1"/>
  <c r="AE88" i="1"/>
  <c r="AD88" i="1"/>
  <c r="AB88" i="1"/>
  <c r="AA88" i="1"/>
  <c r="P88" i="1"/>
  <c r="M88" i="1"/>
  <c r="N88" i="1" s="1"/>
  <c r="H88" i="1"/>
  <c r="AF88" i="1" s="1"/>
  <c r="AH87" i="1"/>
  <c r="AG87" i="1"/>
  <c r="AE87" i="1"/>
  <c r="AD87" i="1"/>
  <c r="AB87" i="1"/>
  <c r="AA87" i="1"/>
  <c r="P87" i="1"/>
  <c r="M87" i="1"/>
  <c r="N87" i="1" s="1"/>
  <c r="H87" i="1"/>
  <c r="AH86" i="1"/>
  <c r="AG86" i="1"/>
  <c r="AE86" i="1"/>
  <c r="AD86" i="1"/>
  <c r="AB86" i="1"/>
  <c r="AA86" i="1"/>
  <c r="P86" i="1"/>
  <c r="M86" i="1"/>
  <c r="N86" i="1" s="1"/>
  <c r="H86" i="1"/>
  <c r="AH85" i="1"/>
  <c r="AG85" i="1"/>
  <c r="AE85" i="1"/>
  <c r="AD85" i="1"/>
  <c r="AB85" i="1"/>
  <c r="AA85" i="1"/>
  <c r="P85" i="1"/>
  <c r="M85" i="1"/>
  <c r="N85" i="1" s="1"/>
  <c r="H85" i="1"/>
  <c r="AC85" i="1" s="1"/>
  <c r="AH84" i="1"/>
  <c r="AG84" i="1"/>
  <c r="AE84" i="1"/>
  <c r="AD84" i="1"/>
  <c r="AB84" i="1"/>
  <c r="AA84" i="1"/>
  <c r="P84" i="1"/>
  <c r="M84" i="1"/>
  <c r="N84" i="1" s="1"/>
  <c r="H84" i="1"/>
  <c r="AC84" i="1" s="1"/>
  <c r="AH80" i="1"/>
  <c r="AG80" i="1"/>
  <c r="AE80" i="1"/>
  <c r="AD80" i="1"/>
  <c r="AB80" i="1"/>
  <c r="AA80" i="1"/>
  <c r="P80" i="1"/>
  <c r="M80" i="1"/>
  <c r="N80" i="1" s="1"/>
  <c r="H80" i="1"/>
  <c r="AF80" i="1" s="1"/>
  <c r="AH79" i="1"/>
  <c r="AG79" i="1"/>
  <c r="AE79" i="1"/>
  <c r="AD79" i="1"/>
  <c r="AB79" i="1"/>
  <c r="AA79" i="1"/>
  <c r="P79" i="1"/>
  <c r="M79" i="1"/>
  <c r="N79" i="1" s="1"/>
  <c r="H79" i="1"/>
  <c r="AF79" i="1" s="1"/>
  <c r="AH78" i="1"/>
  <c r="AG78" i="1"/>
  <c r="AE78" i="1"/>
  <c r="AD78" i="1"/>
  <c r="AB78" i="1"/>
  <c r="AA78" i="1"/>
  <c r="P78" i="1"/>
  <c r="M78" i="1"/>
  <c r="N78" i="1" s="1"/>
  <c r="H78" i="1"/>
  <c r="AC78" i="1" s="1"/>
  <c r="AH77" i="1"/>
  <c r="AG77" i="1"/>
  <c r="AE77" i="1"/>
  <c r="AD77" i="1"/>
  <c r="AB77" i="1"/>
  <c r="AA77" i="1"/>
  <c r="P77" i="1"/>
  <c r="M77" i="1"/>
  <c r="N77" i="1" s="1"/>
  <c r="H77" i="1"/>
  <c r="AH76" i="1"/>
  <c r="AG76" i="1"/>
  <c r="AE76" i="1"/>
  <c r="AD76" i="1"/>
  <c r="AB76" i="1"/>
  <c r="AA76" i="1"/>
  <c r="P76" i="1"/>
  <c r="M76" i="1"/>
  <c r="N76" i="1" s="1"/>
  <c r="H76" i="1"/>
  <c r="AF76" i="1" s="1"/>
  <c r="AH75" i="1"/>
  <c r="AG75" i="1"/>
  <c r="AE75" i="1"/>
  <c r="AD75" i="1"/>
  <c r="AB75" i="1"/>
  <c r="AA75" i="1"/>
  <c r="P75" i="1"/>
  <c r="M75" i="1"/>
  <c r="N75" i="1" s="1"/>
  <c r="H75" i="1"/>
  <c r="AF75" i="1" s="1"/>
  <c r="AH74" i="1"/>
  <c r="AG74" i="1"/>
  <c r="AE74" i="1"/>
  <c r="AD74" i="1"/>
  <c r="AB74" i="1"/>
  <c r="AA74" i="1"/>
  <c r="P74" i="1"/>
  <c r="M74" i="1"/>
  <c r="N74" i="1" s="1"/>
  <c r="H74" i="1"/>
  <c r="AF74" i="1" s="1"/>
  <c r="AH73" i="1"/>
  <c r="AG73" i="1"/>
  <c r="AE73" i="1"/>
  <c r="AD73" i="1"/>
  <c r="AB73" i="1"/>
  <c r="AA73" i="1"/>
  <c r="P73" i="1"/>
  <c r="M73" i="1"/>
  <c r="N73" i="1" s="1"/>
  <c r="H73" i="1"/>
  <c r="AH72" i="1"/>
  <c r="AG72" i="1"/>
  <c r="AE72" i="1"/>
  <c r="AD72" i="1"/>
  <c r="AB72" i="1"/>
  <c r="AA72" i="1"/>
  <c r="P72" i="1"/>
  <c r="M72" i="1"/>
  <c r="N72" i="1" s="1"/>
  <c r="H72" i="1"/>
  <c r="AF72" i="1" s="1"/>
  <c r="AH71" i="1"/>
  <c r="AG71" i="1"/>
  <c r="AE71" i="1"/>
  <c r="AD71" i="1"/>
  <c r="AB71" i="1"/>
  <c r="AA71" i="1"/>
  <c r="P71" i="1"/>
  <c r="M71" i="1"/>
  <c r="N71" i="1" s="1"/>
  <c r="H71" i="1"/>
  <c r="AF71" i="1" s="1"/>
  <c r="AH70" i="1"/>
  <c r="AG70" i="1"/>
  <c r="AE70" i="1"/>
  <c r="AD70" i="1"/>
  <c r="AB70" i="1"/>
  <c r="AA70" i="1"/>
  <c r="P70" i="1"/>
  <c r="M70" i="1"/>
  <c r="N70" i="1" s="1"/>
  <c r="H70" i="1"/>
  <c r="AF70" i="1" s="1"/>
  <c r="AH69" i="1"/>
  <c r="AG69" i="1"/>
  <c r="AE69" i="1"/>
  <c r="AD69" i="1"/>
  <c r="AB69" i="1"/>
  <c r="AA69" i="1"/>
  <c r="P69" i="1"/>
  <c r="M69" i="1"/>
  <c r="N69" i="1" s="1"/>
  <c r="H69" i="1"/>
  <c r="AH68" i="1"/>
  <c r="AG68" i="1"/>
  <c r="AE68" i="1"/>
  <c r="AD68" i="1"/>
  <c r="AB68" i="1"/>
  <c r="AA68" i="1"/>
  <c r="P68" i="1"/>
  <c r="M68" i="1"/>
  <c r="N68" i="1" s="1"/>
  <c r="H68" i="1"/>
  <c r="AC68" i="1" s="1"/>
  <c r="AH67" i="1"/>
  <c r="AG67" i="1"/>
  <c r="AE67" i="1"/>
  <c r="AD67" i="1"/>
  <c r="AB67" i="1"/>
  <c r="AA67" i="1"/>
  <c r="P67" i="1"/>
  <c r="M67" i="1"/>
  <c r="N67" i="1" s="1"/>
  <c r="H67" i="1"/>
  <c r="AF67" i="1" s="1"/>
  <c r="AH66" i="1"/>
  <c r="AG66" i="1"/>
  <c r="AE66" i="1"/>
  <c r="AD66" i="1"/>
  <c r="AB66" i="1"/>
  <c r="AA66" i="1"/>
  <c r="P66" i="1"/>
  <c r="M66" i="1"/>
  <c r="N66" i="1" s="1"/>
  <c r="H66" i="1"/>
  <c r="AC66" i="1" s="1"/>
  <c r="AH65" i="1"/>
  <c r="AG65" i="1"/>
  <c r="AE65" i="1"/>
  <c r="AD65" i="1"/>
  <c r="AB65" i="1"/>
  <c r="AA65" i="1"/>
  <c r="P65" i="1"/>
  <c r="M65" i="1"/>
  <c r="N65" i="1" s="1"/>
  <c r="H65" i="1"/>
  <c r="AF65" i="1" s="1"/>
  <c r="AH64" i="1"/>
  <c r="AG64" i="1"/>
  <c r="AE64" i="1"/>
  <c r="AD64" i="1"/>
  <c r="AB64" i="1"/>
  <c r="AA64" i="1"/>
  <c r="P64" i="1"/>
  <c r="M64" i="1"/>
  <c r="N64" i="1" s="1"/>
  <c r="H64" i="1"/>
  <c r="AF64" i="1" s="1"/>
  <c r="AH63" i="1"/>
  <c r="AG63" i="1"/>
  <c r="AE63" i="1"/>
  <c r="AD63" i="1"/>
  <c r="AB63" i="1"/>
  <c r="AA63" i="1"/>
  <c r="P63" i="1"/>
  <c r="M63" i="1"/>
  <c r="N63" i="1" s="1"/>
  <c r="H63" i="1"/>
  <c r="AF63" i="1" s="1"/>
  <c r="AH62" i="1"/>
  <c r="AG62" i="1"/>
  <c r="AE62" i="1"/>
  <c r="AD62" i="1"/>
  <c r="AB62" i="1"/>
  <c r="AA62" i="1"/>
  <c r="P62" i="1"/>
  <c r="M62" i="1"/>
  <c r="N62" i="1" s="1"/>
  <c r="H62" i="1"/>
  <c r="AF62" i="1" s="1"/>
  <c r="AH61" i="1"/>
  <c r="AG61" i="1"/>
  <c r="AE61" i="1"/>
  <c r="AD61" i="1"/>
  <c r="AB61" i="1"/>
  <c r="AA61" i="1"/>
  <c r="P61" i="1"/>
  <c r="M61" i="1"/>
  <c r="N61" i="1" s="1"/>
  <c r="H61" i="1"/>
  <c r="AC61" i="1" s="1"/>
  <c r="AH60" i="1"/>
  <c r="AG60" i="1"/>
  <c r="AE60" i="1"/>
  <c r="AD60" i="1"/>
  <c r="AB60" i="1"/>
  <c r="AA60" i="1"/>
  <c r="P60" i="1"/>
  <c r="M60" i="1"/>
  <c r="N60" i="1" s="1"/>
  <c r="H60" i="1"/>
  <c r="AF60" i="1" s="1"/>
  <c r="AH59" i="1"/>
  <c r="AG59" i="1"/>
  <c r="AE59" i="1"/>
  <c r="AD59" i="1"/>
  <c r="AB59" i="1"/>
  <c r="AA59" i="1"/>
  <c r="P59" i="1"/>
  <c r="M59" i="1"/>
  <c r="N59" i="1" s="1"/>
  <c r="H59" i="1"/>
  <c r="AC59" i="1" s="1"/>
  <c r="AH58" i="1"/>
  <c r="AG58" i="1"/>
  <c r="AE58" i="1"/>
  <c r="AD58" i="1"/>
  <c r="AB58" i="1"/>
  <c r="AA58" i="1"/>
  <c r="P58" i="1"/>
  <c r="M58" i="1"/>
  <c r="N58" i="1" s="1"/>
  <c r="H58" i="1"/>
  <c r="AF58" i="1" s="1"/>
  <c r="AH57" i="1"/>
  <c r="AG57" i="1"/>
  <c r="AE57" i="1"/>
  <c r="AD57" i="1"/>
  <c r="AB57" i="1"/>
  <c r="AA57" i="1"/>
  <c r="P57" i="1"/>
  <c r="M57" i="1"/>
  <c r="N57" i="1" s="1"/>
  <c r="H57" i="1"/>
  <c r="AC57" i="1" s="1"/>
  <c r="AH56" i="1"/>
  <c r="AG56" i="1"/>
  <c r="AE56" i="1"/>
  <c r="AD56" i="1"/>
  <c r="AB56" i="1"/>
  <c r="AA56" i="1"/>
  <c r="P56" i="1"/>
  <c r="M56" i="1"/>
  <c r="N56" i="1" s="1"/>
  <c r="H56" i="1"/>
  <c r="AF56" i="1" s="1"/>
  <c r="AH55" i="1"/>
  <c r="AG55" i="1"/>
  <c r="AE55" i="1"/>
  <c r="AD55" i="1"/>
  <c r="AB55" i="1"/>
  <c r="AA55" i="1"/>
  <c r="P55" i="1"/>
  <c r="M55" i="1"/>
  <c r="N55" i="1" s="1"/>
  <c r="H55" i="1"/>
  <c r="AH51" i="1"/>
  <c r="AG51" i="1"/>
  <c r="AE51" i="1"/>
  <c r="AD51" i="1"/>
  <c r="AB51" i="1"/>
  <c r="AA51" i="1"/>
  <c r="P51" i="1"/>
  <c r="M51" i="1"/>
  <c r="N51" i="1" s="1"/>
  <c r="H51" i="1"/>
  <c r="AF51" i="1" s="1"/>
  <c r="AH50" i="1"/>
  <c r="AG50" i="1"/>
  <c r="AE50" i="1"/>
  <c r="AD50" i="1"/>
  <c r="AB50" i="1"/>
  <c r="AA50" i="1"/>
  <c r="P50" i="1"/>
  <c r="M50" i="1"/>
  <c r="N50" i="1" s="1"/>
  <c r="H50" i="1"/>
  <c r="AC50" i="1" s="1"/>
  <c r="AH49" i="1"/>
  <c r="AG49" i="1"/>
  <c r="AE49" i="1"/>
  <c r="AD49" i="1"/>
  <c r="AB49" i="1"/>
  <c r="AA49" i="1"/>
  <c r="P49" i="1"/>
  <c r="M49" i="1"/>
  <c r="N49" i="1" s="1"/>
  <c r="H49" i="1"/>
  <c r="AF49" i="1" s="1"/>
  <c r="AH48" i="1"/>
  <c r="AG48" i="1"/>
  <c r="AE48" i="1"/>
  <c r="AD48" i="1"/>
  <c r="AB48" i="1"/>
  <c r="AA48" i="1"/>
  <c r="P48" i="1"/>
  <c r="M48" i="1"/>
  <c r="N48" i="1" s="1"/>
  <c r="H48" i="1"/>
  <c r="AC48" i="1" s="1"/>
  <c r="AH47" i="1"/>
  <c r="AG47" i="1"/>
  <c r="AE47" i="1"/>
  <c r="AD47" i="1"/>
  <c r="AB47" i="1"/>
  <c r="AA47" i="1"/>
  <c r="P47" i="1"/>
  <c r="M47" i="1"/>
  <c r="N47" i="1" s="1"/>
  <c r="H47" i="1"/>
  <c r="AF47" i="1" s="1"/>
  <c r="AH46" i="1"/>
  <c r="AG46" i="1"/>
  <c r="AE46" i="1"/>
  <c r="AD46" i="1"/>
  <c r="AB46" i="1"/>
  <c r="AA46" i="1"/>
  <c r="P46" i="1"/>
  <c r="M46" i="1"/>
  <c r="N46" i="1" s="1"/>
  <c r="H46" i="1"/>
  <c r="AF46" i="1" s="1"/>
  <c r="AH45" i="1"/>
  <c r="AG45" i="1"/>
  <c r="AE45" i="1"/>
  <c r="AD45" i="1"/>
  <c r="AB45" i="1"/>
  <c r="AA45" i="1"/>
  <c r="P45" i="1"/>
  <c r="M45" i="1"/>
  <c r="N45" i="1" s="1"/>
  <c r="H45" i="1"/>
  <c r="AF45" i="1" s="1"/>
  <c r="AH44" i="1"/>
  <c r="AG44" i="1"/>
  <c r="AE44" i="1"/>
  <c r="AD44" i="1"/>
  <c r="AB44" i="1"/>
  <c r="AA44" i="1"/>
  <c r="P44" i="1"/>
  <c r="M44" i="1"/>
  <c r="N44" i="1" s="1"/>
  <c r="H44" i="1"/>
  <c r="AF44" i="1" s="1"/>
  <c r="AH43" i="1"/>
  <c r="AG43" i="1"/>
  <c r="AE43" i="1"/>
  <c r="AD43" i="1"/>
  <c r="AB43" i="1"/>
  <c r="AA43" i="1"/>
  <c r="P43" i="1"/>
  <c r="M43" i="1"/>
  <c r="N43" i="1" s="1"/>
  <c r="H43" i="1"/>
  <c r="AC43" i="1" s="1"/>
  <c r="AH42" i="1"/>
  <c r="AG42" i="1"/>
  <c r="AE42" i="1"/>
  <c r="AD42" i="1"/>
  <c r="AB42" i="1"/>
  <c r="AA42" i="1"/>
  <c r="P42" i="1"/>
  <c r="M42" i="1"/>
  <c r="N42" i="1" s="1"/>
  <c r="H42" i="1"/>
  <c r="AF42" i="1" s="1"/>
  <c r="AH41" i="1"/>
  <c r="AG41" i="1"/>
  <c r="AE41" i="1"/>
  <c r="AD41" i="1"/>
  <c r="AB41" i="1"/>
  <c r="AA41" i="1"/>
  <c r="P41" i="1"/>
  <c r="M41" i="1"/>
  <c r="N41" i="1" s="1"/>
  <c r="H41" i="1"/>
  <c r="AC41" i="1" s="1"/>
  <c r="AH40" i="1"/>
  <c r="AG40" i="1"/>
  <c r="AE40" i="1"/>
  <c r="AD40" i="1"/>
  <c r="AB40" i="1"/>
  <c r="AA40" i="1"/>
  <c r="P40" i="1"/>
  <c r="M40" i="1"/>
  <c r="N40" i="1" s="1"/>
  <c r="H40" i="1"/>
  <c r="AC40" i="1" s="1"/>
  <c r="AH39" i="1"/>
  <c r="AG39" i="1"/>
  <c r="AE39" i="1"/>
  <c r="AD39" i="1"/>
  <c r="AB39" i="1"/>
  <c r="AA39" i="1"/>
  <c r="P39" i="1"/>
  <c r="M39" i="1"/>
  <c r="N39" i="1" s="1"/>
  <c r="H39" i="1"/>
  <c r="AH38" i="1"/>
  <c r="AG38" i="1"/>
  <c r="AE38" i="1"/>
  <c r="AD38" i="1"/>
  <c r="AB38" i="1"/>
  <c r="AA38" i="1"/>
  <c r="P38" i="1"/>
  <c r="M38" i="1"/>
  <c r="N38" i="1" s="1"/>
  <c r="H38" i="1"/>
  <c r="AF38" i="1" s="1"/>
  <c r="AH37" i="1"/>
  <c r="AG37" i="1"/>
  <c r="AE37" i="1"/>
  <c r="AD37" i="1"/>
  <c r="AB37" i="1"/>
  <c r="AA37" i="1"/>
  <c r="P37" i="1"/>
  <c r="M37" i="1"/>
  <c r="N37" i="1" s="1"/>
  <c r="H37" i="1"/>
  <c r="AF37" i="1" s="1"/>
  <c r="AH36" i="1"/>
  <c r="AG36" i="1"/>
  <c r="AE36" i="1"/>
  <c r="AD36" i="1"/>
  <c r="AB36" i="1"/>
  <c r="AA36" i="1"/>
  <c r="P36" i="1"/>
  <c r="M36" i="1"/>
  <c r="N36" i="1" s="1"/>
  <c r="H36" i="1"/>
  <c r="AF36" i="1" s="1"/>
  <c r="AH35" i="1"/>
  <c r="AG35" i="1"/>
  <c r="AE35" i="1"/>
  <c r="AD35" i="1"/>
  <c r="AB35" i="1"/>
  <c r="AA35" i="1"/>
  <c r="P35" i="1"/>
  <c r="M35" i="1"/>
  <c r="N35" i="1" s="1"/>
  <c r="H35" i="1"/>
  <c r="AC35" i="1" s="1"/>
  <c r="H34" i="1"/>
  <c r="AC34" i="1" s="1"/>
  <c r="L32" i="1"/>
  <c r="P32" i="1" s="1"/>
  <c r="AH31" i="1"/>
  <c r="AG31" i="1"/>
  <c r="AE31" i="1"/>
  <c r="AD31" i="1"/>
  <c r="AB31" i="1"/>
  <c r="AA31" i="1"/>
  <c r="P31" i="1"/>
  <c r="M31" i="1"/>
  <c r="N31" i="1" s="1"/>
  <c r="H31" i="1"/>
  <c r="AC31" i="1" s="1"/>
  <c r="AH30" i="1"/>
  <c r="AG30" i="1"/>
  <c r="AE30" i="1"/>
  <c r="AD30" i="1"/>
  <c r="AB30" i="1"/>
  <c r="AA30" i="1"/>
  <c r="P30" i="1"/>
  <c r="M30" i="1"/>
  <c r="N30" i="1" s="1"/>
  <c r="H30" i="1"/>
  <c r="AF30" i="1" s="1"/>
  <c r="AH29" i="1"/>
  <c r="AG29" i="1"/>
  <c r="AE29" i="1"/>
  <c r="AD29" i="1"/>
  <c r="AB29" i="1"/>
  <c r="AA29" i="1"/>
  <c r="P29" i="1"/>
  <c r="M29" i="1"/>
  <c r="N29" i="1" s="1"/>
  <c r="H29" i="1"/>
  <c r="AC29" i="1" s="1"/>
  <c r="AH28" i="1"/>
  <c r="AG28" i="1"/>
  <c r="AE28" i="1"/>
  <c r="AD28" i="1"/>
  <c r="AB28" i="1"/>
  <c r="AA28" i="1"/>
  <c r="P28" i="1"/>
  <c r="M28" i="1"/>
  <c r="N28" i="1" s="1"/>
  <c r="H28" i="1"/>
  <c r="AF28" i="1" s="1"/>
  <c r="AH27" i="1"/>
  <c r="AG27" i="1"/>
  <c r="AE27" i="1"/>
  <c r="AD27" i="1"/>
  <c r="AB27" i="1"/>
  <c r="AA27" i="1"/>
  <c r="P27" i="1"/>
  <c r="M27" i="1"/>
  <c r="N27" i="1" s="1"/>
  <c r="H27" i="1"/>
  <c r="AC27" i="1" s="1"/>
  <c r="AH26" i="1"/>
  <c r="AG26" i="1"/>
  <c r="AE26" i="1"/>
  <c r="AD26" i="1"/>
  <c r="AB26" i="1"/>
  <c r="AA26" i="1"/>
  <c r="P26" i="1"/>
  <c r="M26" i="1"/>
  <c r="N26" i="1" s="1"/>
  <c r="H26" i="1"/>
  <c r="AC26" i="1" s="1"/>
  <c r="AH25" i="1"/>
  <c r="AG25" i="1"/>
  <c r="AE25" i="1"/>
  <c r="AD25" i="1"/>
  <c r="AB25" i="1"/>
  <c r="AA25" i="1"/>
  <c r="P25" i="1"/>
  <c r="M25" i="1"/>
  <c r="N25" i="1" s="1"/>
  <c r="H25" i="1"/>
  <c r="AF25" i="1" s="1"/>
  <c r="AH24" i="1"/>
  <c r="AG24" i="1"/>
  <c r="AE24" i="1"/>
  <c r="AD24" i="1"/>
  <c r="AB24" i="1"/>
  <c r="AA24" i="1"/>
  <c r="P24" i="1"/>
  <c r="M24" i="1"/>
  <c r="N24" i="1" s="1"/>
  <c r="H24" i="1"/>
  <c r="AH23" i="1"/>
  <c r="AG23" i="1"/>
  <c r="AE23" i="1"/>
  <c r="AD23" i="1"/>
  <c r="AC23" i="1"/>
  <c r="AB23" i="1"/>
  <c r="AA23" i="1"/>
  <c r="P23" i="1"/>
  <c r="M23" i="1"/>
  <c r="N23" i="1" s="1"/>
  <c r="H23" i="1"/>
  <c r="AF23" i="1" s="1"/>
  <c r="AH22" i="1"/>
  <c r="AG22" i="1"/>
  <c r="AE22" i="1"/>
  <c r="AD22" i="1"/>
  <c r="AB22" i="1"/>
  <c r="AA22" i="1"/>
  <c r="P22" i="1"/>
  <c r="M22" i="1"/>
  <c r="N22" i="1" s="1"/>
  <c r="H22" i="1"/>
  <c r="AF22" i="1" s="1"/>
  <c r="AH21" i="1"/>
  <c r="AG21" i="1"/>
  <c r="AE21" i="1"/>
  <c r="AD21" i="1"/>
  <c r="AB21" i="1"/>
  <c r="AA21" i="1"/>
  <c r="P21" i="1"/>
  <c r="M21" i="1"/>
  <c r="N21" i="1" s="1"/>
  <c r="H21" i="1"/>
  <c r="AC21" i="1" s="1"/>
  <c r="AH20" i="1"/>
  <c r="AG20" i="1"/>
  <c r="AE20" i="1"/>
  <c r="AD20" i="1"/>
  <c r="AB20" i="1"/>
  <c r="AA20" i="1"/>
  <c r="P20" i="1"/>
  <c r="M20" i="1"/>
  <c r="N20" i="1" s="1"/>
  <c r="H20" i="1"/>
  <c r="AF20" i="1" s="1"/>
  <c r="AH19" i="1"/>
  <c r="AG19" i="1"/>
  <c r="AE19" i="1"/>
  <c r="AD19" i="1"/>
  <c r="AB19" i="1"/>
  <c r="AA19" i="1"/>
  <c r="P19" i="1"/>
  <c r="M19" i="1"/>
  <c r="N19" i="1" s="1"/>
  <c r="H19" i="1"/>
  <c r="AC19" i="1" s="1"/>
  <c r="AH18" i="1"/>
  <c r="AG18" i="1"/>
  <c r="AE18" i="1"/>
  <c r="AD18" i="1"/>
  <c r="AB18" i="1"/>
  <c r="AA18" i="1"/>
  <c r="P18" i="1"/>
  <c r="M18" i="1"/>
  <c r="N18" i="1" s="1"/>
  <c r="H18" i="1"/>
  <c r="AF18" i="1" s="1"/>
  <c r="AH17" i="1"/>
  <c r="AG17" i="1"/>
  <c r="AE17" i="1"/>
  <c r="AD17" i="1"/>
  <c r="AB17" i="1"/>
  <c r="AA17" i="1"/>
  <c r="P17" i="1"/>
  <c r="M17" i="1"/>
  <c r="N17" i="1" s="1"/>
  <c r="H17" i="1"/>
  <c r="AF17" i="1" s="1"/>
  <c r="AH16" i="1"/>
  <c r="AG16" i="1"/>
  <c r="AE16" i="1"/>
  <c r="AD16" i="1"/>
  <c r="AB16" i="1"/>
  <c r="AA16" i="1"/>
  <c r="P16" i="1"/>
  <c r="M16" i="1"/>
  <c r="N16" i="1" s="1"/>
  <c r="H16" i="1"/>
  <c r="AF16" i="1" s="1"/>
  <c r="AH15" i="1"/>
  <c r="AG15" i="1"/>
  <c r="AE15" i="1"/>
  <c r="AD15" i="1"/>
  <c r="AB15" i="1"/>
  <c r="AA15" i="1"/>
  <c r="P15" i="1"/>
  <c r="M15" i="1"/>
  <c r="N15" i="1" s="1"/>
  <c r="H15" i="1"/>
  <c r="AF15" i="1" s="1"/>
  <c r="U100" i="1" l="1"/>
  <c r="V100" i="1" s="1"/>
  <c r="X100" i="1" s="1"/>
  <c r="O100" i="1"/>
  <c r="Q199" i="1"/>
  <c r="Q164" i="1"/>
  <c r="Q206" i="1"/>
  <c r="Y206" i="1"/>
  <c r="Z206" i="1" s="1"/>
  <c r="AC125" i="1"/>
  <c r="AC149" i="1"/>
  <c r="O149" i="1" s="1"/>
  <c r="Q149" i="1" s="1"/>
  <c r="AF33" i="1"/>
  <c r="AC120" i="1"/>
  <c r="O120" i="1" s="1"/>
  <c r="S120" i="1" s="1"/>
  <c r="AC184" i="1"/>
  <c r="U184" i="1" s="1"/>
  <c r="V184" i="1" s="1"/>
  <c r="X184" i="1" s="1"/>
  <c r="AC176" i="1"/>
  <c r="O176" i="1" s="1"/>
  <c r="Q176" i="1" s="1"/>
  <c r="AC161" i="1"/>
  <c r="O161" i="1" s="1"/>
  <c r="Q161" i="1" s="1"/>
  <c r="AC158" i="1"/>
  <c r="O158" i="1" s="1"/>
  <c r="S158" i="1" s="1"/>
  <c r="AC144" i="1"/>
  <c r="O144" i="1" s="1"/>
  <c r="S144" i="1" s="1"/>
  <c r="AC76" i="1"/>
  <c r="U76" i="1" s="1"/>
  <c r="V76" i="1" s="1"/>
  <c r="X76" i="1" s="1"/>
  <c r="AC65" i="1"/>
  <c r="O65" i="1" s="1"/>
  <c r="AC58" i="1"/>
  <c r="O58" i="1" s="1"/>
  <c r="S58" i="1" s="1"/>
  <c r="AC75" i="1"/>
  <c r="O75" i="1" s="1"/>
  <c r="AC114" i="1"/>
  <c r="U114" i="1" s="1"/>
  <c r="V114" i="1" s="1"/>
  <c r="X114" i="1" s="1"/>
  <c r="AC71" i="1"/>
  <c r="O71" i="1" s="1"/>
  <c r="AC88" i="1"/>
  <c r="O88" i="1" s="1"/>
  <c r="S88" i="1" s="1"/>
  <c r="AF137" i="1"/>
  <c r="AC138" i="1"/>
  <c r="U138" i="1" s="1"/>
  <c r="V138" i="1" s="1"/>
  <c r="X138" i="1" s="1"/>
  <c r="AF34" i="1"/>
  <c r="AC116" i="1"/>
  <c r="AC90" i="1"/>
  <c r="O90" i="1" s="1"/>
  <c r="AC153" i="1"/>
  <c r="O153" i="1" s="1"/>
  <c r="Q153" i="1" s="1"/>
  <c r="AC174" i="1"/>
  <c r="U174" i="1" s="1"/>
  <c r="V174" i="1" s="1"/>
  <c r="X174" i="1" s="1"/>
  <c r="AC187" i="1"/>
  <c r="U187" i="1" s="1"/>
  <c r="V187" i="1" s="1"/>
  <c r="X187" i="1" s="1"/>
  <c r="AC74" i="1"/>
  <c r="O74" i="1" s="1"/>
  <c r="S74" i="1" s="1"/>
  <c r="AC129" i="1"/>
  <c r="AC148" i="1"/>
  <c r="O148" i="1" s="1"/>
  <c r="S148" i="1" s="1"/>
  <c r="O33" i="1"/>
  <c r="S33" i="1" s="1"/>
  <c r="AC32" i="1"/>
  <c r="O32" i="1" s="1"/>
  <c r="AC188" i="1"/>
  <c r="U188" i="1" s="1"/>
  <c r="V188" i="1" s="1"/>
  <c r="X188" i="1" s="1"/>
  <c r="AC56" i="1"/>
  <c r="AC80" i="1"/>
  <c r="AF110" i="1"/>
  <c r="AC111" i="1"/>
  <c r="O111" i="1" s="1"/>
  <c r="S111" i="1" s="1"/>
  <c r="AC115" i="1"/>
  <c r="O115" i="1" s="1"/>
  <c r="AC124" i="1"/>
  <c r="O124" i="1" s="1"/>
  <c r="S124" i="1" s="1"/>
  <c r="AC204" i="1"/>
  <c r="U204" i="1" s="1"/>
  <c r="V204" i="1" s="1"/>
  <c r="X204" i="1" s="1"/>
  <c r="AC62" i="1"/>
  <c r="O62" i="1" s="1"/>
  <c r="Q62" i="1" s="1"/>
  <c r="AF99" i="1"/>
  <c r="AC205" i="1"/>
  <c r="AC70" i="1"/>
  <c r="U70" i="1" s="1"/>
  <c r="V70" i="1" s="1"/>
  <c r="X70" i="1" s="1"/>
  <c r="AC91" i="1"/>
  <c r="O91" i="1" s="1"/>
  <c r="AC117" i="1"/>
  <c r="O117" i="1" s="1"/>
  <c r="S117" i="1" s="1"/>
  <c r="AC143" i="1"/>
  <c r="O143" i="1" s="1"/>
  <c r="AC170" i="1"/>
  <c r="U170" i="1" s="1"/>
  <c r="V170" i="1" s="1"/>
  <c r="X170" i="1" s="1"/>
  <c r="AC175" i="1"/>
  <c r="O175" i="1" s="1"/>
  <c r="S175" i="1" s="1"/>
  <c r="AC180" i="1"/>
  <c r="U180" i="1" s="1"/>
  <c r="V180" i="1" s="1"/>
  <c r="X180" i="1" s="1"/>
  <c r="O34" i="1"/>
  <c r="S34" i="1" s="1"/>
  <c r="U33" i="1"/>
  <c r="V33" i="1" s="1"/>
  <c r="X33" i="1" s="1"/>
  <c r="U34" i="1"/>
  <c r="V34" i="1" s="1"/>
  <c r="X34" i="1" s="1"/>
  <c r="AC38" i="1"/>
  <c r="U38" i="1" s="1"/>
  <c r="V38" i="1" s="1"/>
  <c r="X38" i="1" s="1"/>
  <c r="AC18" i="1"/>
  <c r="AC15" i="1"/>
  <c r="U15" i="1" s="1"/>
  <c r="V15" i="1" s="1"/>
  <c r="O45" i="1"/>
  <c r="S45" i="1" s="1"/>
  <c r="U48" i="1"/>
  <c r="V48" i="1" s="1"/>
  <c r="X48" i="1" s="1"/>
  <c r="AC45" i="1"/>
  <c r="U45" i="1" s="1"/>
  <c r="V45" i="1" s="1"/>
  <c r="X45" i="1" s="1"/>
  <c r="AC51" i="1"/>
  <c r="O51" i="1" s="1"/>
  <c r="AC46" i="1"/>
  <c r="O46" i="1" s="1"/>
  <c r="Q46" i="1" s="1"/>
  <c r="AC16" i="1"/>
  <c r="U16" i="1" s="1"/>
  <c r="V16" i="1" s="1"/>
  <c r="X16" i="1" s="1"/>
  <c r="AF43" i="1"/>
  <c r="AC44" i="1"/>
  <c r="O44" i="1" s="1"/>
  <c r="U29" i="1"/>
  <c r="V29" i="1" s="1"/>
  <c r="X29" i="1" s="1"/>
  <c r="AF78" i="1"/>
  <c r="AF85" i="1"/>
  <c r="AC106" i="1"/>
  <c r="U106" i="1" s="1"/>
  <c r="V106" i="1" s="1"/>
  <c r="X106" i="1" s="1"/>
  <c r="AF118" i="1"/>
  <c r="AC160" i="1"/>
  <c r="U160" i="1" s="1"/>
  <c r="V160" i="1" s="1"/>
  <c r="X160" i="1" s="1"/>
  <c r="AC179" i="1"/>
  <c r="O179" i="1" s="1"/>
  <c r="AF197" i="1"/>
  <c r="AC22" i="1"/>
  <c r="O22" i="1" s="1"/>
  <c r="AF31" i="1"/>
  <c r="AC42" i="1"/>
  <c r="O42" i="1" s="1"/>
  <c r="S42" i="1" s="1"/>
  <c r="AC49" i="1"/>
  <c r="O49" i="1" s="1"/>
  <c r="AF61" i="1"/>
  <c r="AF66" i="1"/>
  <c r="AC79" i="1"/>
  <c r="U79" i="1" s="1"/>
  <c r="V79" i="1" s="1"/>
  <c r="X79" i="1" s="1"/>
  <c r="AF92" i="1"/>
  <c r="AF98" i="1"/>
  <c r="AF108" i="1"/>
  <c r="AC112" i="1"/>
  <c r="O112" i="1" s="1"/>
  <c r="S112" i="1" s="1"/>
  <c r="AC119" i="1"/>
  <c r="O119" i="1" s="1"/>
  <c r="S119" i="1" s="1"/>
  <c r="AC128" i="1"/>
  <c r="O128" i="1" s="1"/>
  <c r="S128" i="1" s="1"/>
  <c r="AF130" i="1"/>
  <c r="AC134" i="1"/>
  <c r="O134" i="1" s="1"/>
  <c r="S134" i="1" s="1"/>
  <c r="AF136" i="1"/>
  <c r="AF139" i="1"/>
  <c r="O146" i="1"/>
  <c r="S146" i="1" s="1"/>
  <c r="AC147" i="1"/>
  <c r="U147" i="1" s="1"/>
  <c r="V147" i="1" s="1"/>
  <c r="X147" i="1" s="1"/>
  <c r="AF154" i="1"/>
  <c r="AF162" i="1"/>
  <c r="AF171" i="1"/>
  <c r="AC177" i="1"/>
  <c r="U177" i="1" s="1"/>
  <c r="V177" i="1" s="1"/>
  <c r="X177" i="1" s="1"/>
  <c r="AF181" i="1"/>
  <c r="AF189" i="1"/>
  <c r="O197" i="1"/>
  <c r="S197" i="1" s="1"/>
  <c r="AF132" i="1"/>
  <c r="AF173" i="1"/>
  <c r="AF183" i="1"/>
  <c r="AF21" i="1"/>
  <c r="AF35" i="1"/>
  <c r="AF40" i="1"/>
  <c r="AC64" i="1"/>
  <c r="O64" i="1" s="1"/>
  <c r="S64" i="1" s="1"/>
  <c r="AF68" i="1"/>
  <c r="U74" i="1"/>
  <c r="V74" i="1" s="1"/>
  <c r="X74" i="1" s="1"/>
  <c r="O137" i="1"/>
  <c r="Q137" i="1" s="1"/>
  <c r="AF141" i="1"/>
  <c r="AC142" i="1"/>
  <c r="O142" i="1" s="1"/>
  <c r="S142" i="1" s="1"/>
  <c r="AF146" i="1"/>
  <c r="AC152" i="1"/>
  <c r="O152" i="1" s="1"/>
  <c r="AC169" i="1"/>
  <c r="O169" i="1" s="1"/>
  <c r="S169" i="1" s="1"/>
  <c r="AF19" i="1"/>
  <c r="AF27" i="1"/>
  <c r="AF29" i="1"/>
  <c r="AC36" i="1"/>
  <c r="O36" i="1" s="1"/>
  <c r="AF48" i="1"/>
  <c r="AF59" i="1"/>
  <c r="AC72" i="1"/>
  <c r="O72" i="1" s="1"/>
  <c r="S72" i="1" s="1"/>
  <c r="AC20" i="1"/>
  <c r="O20" i="1" s="1"/>
  <c r="U23" i="1"/>
  <c r="V23" i="1" s="1"/>
  <c r="X23" i="1" s="1"/>
  <c r="AC25" i="1"/>
  <c r="O25" i="1" s="1"/>
  <c r="AC28" i="1"/>
  <c r="O28" i="1" s="1"/>
  <c r="S28" i="1" s="1"/>
  <c r="AC30" i="1"/>
  <c r="U30" i="1" s="1"/>
  <c r="V30" i="1" s="1"/>
  <c r="X30" i="1" s="1"/>
  <c r="AC60" i="1"/>
  <c r="O60" i="1" s="1"/>
  <c r="AC67" i="1"/>
  <c r="O67" i="1" s="1"/>
  <c r="U84" i="1"/>
  <c r="V84" i="1" s="1"/>
  <c r="X84" i="1" s="1"/>
  <c r="AC94" i="1"/>
  <c r="O94" i="1" s="1"/>
  <c r="AC109" i="1"/>
  <c r="U109" i="1" s="1"/>
  <c r="V109" i="1" s="1"/>
  <c r="X109" i="1" s="1"/>
  <c r="AC131" i="1"/>
  <c r="O131" i="1" s="1"/>
  <c r="AC140" i="1"/>
  <c r="O140" i="1" s="1"/>
  <c r="AC145" i="1"/>
  <c r="O145" i="1" s="1"/>
  <c r="AC150" i="1"/>
  <c r="U150" i="1" s="1"/>
  <c r="V150" i="1" s="1"/>
  <c r="X150" i="1" s="1"/>
  <c r="AC163" i="1"/>
  <c r="O163" i="1" s="1"/>
  <c r="AC172" i="1"/>
  <c r="O172" i="1" s="1"/>
  <c r="AC182" i="1"/>
  <c r="O182" i="1" s="1"/>
  <c r="S182" i="1" s="1"/>
  <c r="AC185" i="1"/>
  <c r="U185" i="1" s="1"/>
  <c r="V185" i="1" s="1"/>
  <c r="X185" i="1" s="1"/>
  <c r="O78" i="1"/>
  <c r="S78" i="1" s="1"/>
  <c r="U26" i="1"/>
  <c r="V26" i="1" s="1"/>
  <c r="X26" i="1" s="1"/>
  <c r="U78" i="1"/>
  <c r="V78" i="1" s="1"/>
  <c r="X78" i="1" s="1"/>
  <c r="U31" i="1"/>
  <c r="V31" i="1" s="1"/>
  <c r="X31" i="1" s="1"/>
  <c r="AC37" i="1"/>
  <c r="O37" i="1" s="1"/>
  <c r="O48" i="1"/>
  <c r="S48" i="1" s="1"/>
  <c r="U59" i="1"/>
  <c r="V59" i="1" s="1"/>
  <c r="X59" i="1" s="1"/>
  <c r="O66" i="1"/>
  <c r="Q66" i="1" s="1"/>
  <c r="AF84" i="1"/>
  <c r="AC89" i="1"/>
  <c r="AC113" i="1"/>
  <c r="O113" i="1" s="1"/>
  <c r="S113" i="1" s="1"/>
  <c r="O136" i="1"/>
  <c r="S136" i="1" s="1"/>
  <c r="O162" i="1"/>
  <c r="S162" i="1" s="1"/>
  <c r="O171" i="1"/>
  <c r="S171" i="1" s="1"/>
  <c r="AF50" i="1"/>
  <c r="O141" i="1"/>
  <c r="S141" i="1" s="1"/>
  <c r="O21" i="1"/>
  <c r="S21" i="1" s="1"/>
  <c r="AF107" i="1"/>
  <c r="AC151" i="1"/>
  <c r="O151" i="1" s="1"/>
  <c r="AC159" i="1"/>
  <c r="O159" i="1" s="1"/>
  <c r="AC168" i="1"/>
  <c r="U168" i="1" s="1"/>
  <c r="V168" i="1" s="1"/>
  <c r="X168" i="1" s="1"/>
  <c r="AC178" i="1"/>
  <c r="O189" i="1"/>
  <c r="S189" i="1" s="1"/>
  <c r="O31" i="1"/>
  <c r="Q31" i="1" s="1"/>
  <c r="O43" i="1"/>
  <c r="S43" i="1" s="1"/>
  <c r="O59" i="1"/>
  <c r="S59" i="1" s="1"/>
  <c r="U66" i="1"/>
  <c r="V66" i="1" s="1"/>
  <c r="X66" i="1" s="1"/>
  <c r="U107" i="1"/>
  <c r="V107" i="1" s="1"/>
  <c r="X107" i="1" s="1"/>
  <c r="U61" i="1"/>
  <c r="V61" i="1" s="1"/>
  <c r="X61" i="1" s="1"/>
  <c r="O110" i="1"/>
  <c r="S110" i="1" s="1"/>
  <c r="U183" i="1"/>
  <c r="V183" i="1" s="1"/>
  <c r="X183" i="1" s="1"/>
  <c r="O56" i="1"/>
  <c r="S56" i="1" s="1"/>
  <c r="O61" i="1"/>
  <c r="S61" i="1" s="1"/>
  <c r="U43" i="1"/>
  <c r="V43" i="1" s="1"/>
  <c r="X43" i="1" s="1"/>
  <c r="U71" i="1"/>
  <c r="V71" i="1" s="1"/>
  <c r="X71" i="1" s="1"/>
  <c r="U161" i="1"/>
  <c r="V161" i="1" s="1"/>
  <c r="X161" i="1" s="1"/>
  <c r="O19" i="1"/>
  <c r="Q19" i="1" s="1"/>
  <c r="O50" i="1"/>
  <c r="S50" i="1" s="1"/>
  <c r="O99" i="1"/>
  <c r="S99" i="1" s="1"/>
  <c r="O139" i="1"/>
  <c r="U19" i="1"/>
  <c r="V19" i="1" s="1"/>
  <c r="X19" i="1" s="1"/>
  <c r="U141" i="1"/>
  <c r="V141" i="1" s="1"/>
  <c r="X141" i="1" s="1"/>
  <c r="AF93" i="1"/>
  <c r="AC93" i="1"/>
  <c r="O93" i="1" s="1"/>
  <c r="O126" i="1"/>
  <c r="S126" i="1" s="1"/>
  <c r="U40" i="1"/>
  <c r="V40" i="1" s="1"/>
  <c r="X40" i="1" s="1"/>
  <c r="AF73" i="1"/>
  <c r="AC73" i="1"/>
  <c r="U73" i="1" s="1"/>
  <c r="V73" i="1" s="1"/>
  <c r="X73" i="1" s="1"/>
  <c r="AF41" i="1"/>
  <c r="AC135" i="1"/>
  <c r="O18" i="1"/>
  <c r="U18" i="1"/>
  <c r="V18" i="1" s="1"/>
  <c r="X18" i="1" s="1"/>
  <c r="O92" i="1"/>
  <c r="S92" i="1" s="1"/>
  <c r="AC39" i="1"/>
  <c r="AF39" i="1"/>
  <c r="O154" i="1"/>
  <c r="S154" i="1" s="1"/>
  <c r="U21" i="1"/>
  <c r="V21" i="1" s="1"/>
  <c r="X21" i="1" s="1"/>
  <c r="O23" i="1"/>
  <c r="S23" i="1" s="1"/>
  <c r="O29" i="1"/>
  <c r="U57" i="1"/>
  <c r="V57" i="1" s="1"/>
  <c r="X57" i="1" s="1"/>
  <c r="O76" i="1"/>
  <c r="AF77" i="1"/>
  <c r="AC77" i="1"/>
  <c r="U77" i="1" s="1"/>
  <c r="V77" i="1" s="1"/>
  <c r="X77" i="1" s="1"/>
  <c r="AC133" i="1"/>
  <c r="O68" i="1"/>
  <c r="S68" i="1" s="1"/>
  <c r="AC24" i="1"/>
  <c r="AF24" i="1"/>
  <c r="O40" i="1"/>
  <c r="S40" i="1" s="1"/>
  <c r="U41" i="1"/>
  <c r="V41" i="1" s="1"/>
  <c r="X41" i="1" s="1"/>
  <c r="AF57" i="1"/>
  <c r="U65" i="1"/>
  <c r="V65" i="1" s="1"/>
  <c r="X65" i="1" s="1"/>
  <c r="AC87" i="1"/>
  <c r="O87" i="1" s="1"/>
  <c r="S87" i="1" s="1"/>
  <c r="AF87" i="1"/>
  <c r="U132" i="1"/>
  <c r="V132" i="1" s="1"/>
  <c r="X132" i="1" s="1"/>
  <c r="O132" i="1"/>
  <c r="S132" i="1" s="1"/>
  <c r="AC55" i="1"/>
  <c r="AF55" i="1"/>
  <c r="U56" i="1"/>
  <c r="V56" i="1" s="1"/>
  <c r="X56" i="1" s="1"/>
  <c r="AF69" i="1"/>
  <c r="AC69" i="1"/>
  <c r="U69" i="1" s="1"/>
  <c r="V69" i="1" s="1"/>
  <c r="X69" i="1" s="1"/>
  <c r="AF26" i="1"/>
  <c r="O27" i="1"/>
  <c r="S27" i="1" s="1"/>
  <c r="O35" i="1"/>
  <c r="U35" i="1"/>
  <c r="V35" i="1" s="1"/>
  <c r="X35" i="1" s="1"/>
  <c r="U50" i="1"/>
  <c r="V50" i="1" s="1"/>
  <c r="X50" i="1" s="1"/>
  <c r="O118" i="1"/>
  <c r="S118" i="1" s="1"/>
  <c r="O130" i="1"/>
  <c r="AC86" i="1"/>
  <c r="U86" i="1" s="1"/>
  <c r="V86" i="1" s="1"/>
  <c r="X86" i="1" s="1"/>
  <c r="AF86" i="1"/>
  <c r="AC17" i="1"/>
  <c r="O17" i="1" s="1"/>
  <c r="O26" i="1"/>
  <c r="U27" i="1"/>
  <c r="V27" i="1" s="1"/>
  <c r="X27" i="1" s="1"/>
  <c r="O41" i="1"/>
  <c r="AC47" i="1"/>
  <c r="O47" i="1" s="1"/>
  <c r="O57" i="1"/>
  <c r="AC63" i="1"/>
  <c r="U85" i="1"/>
  <c r="V85" i="1" s="1"/>
  <c r="X85" i="1" s="1"/>
  <c r="O84" i="1"/>
  <c r="AC196" i="1"/>
  <c r="U196" i="1" s="1"/>
  <c r="V196" i="1" s="1"/>
  <c r="X196" i="1" s="1"/>
  <c r="O85" i="1"/>
  <c r="U110" i="1"/>
  <c r="V110" i="1" s="1"/>
  <c r="X110" i="1" s="1"/>
  <c r="U154" i="1"/>
  <c r="V154" i="1" s="1"/>
  <c r="X154" i="1" s="1"/>
  <c r="O89" i="1"/>
  <c r="S89" i="1" s="1"/>
  <c r="AC127" i="1"/>
  <c r="O127" i="1" s="1"/>
  <c r="U137" i="1"/>
  <c r="V137" i="1" s="1"/>
  <c r="X137" i="1" s="1"/>
  <c r="O98" i="1"/>
  <c r="O125" i="1"/>
  <c r="S125" i="1" s="1"/>
  <c r="O129" i="1"/>
  <c r="U139" i="1"/>
  <c r="V139" i="1" s="1"/>
  <c r="X139" i="1" s="1"/>
  <c r="O107" i="1"/>
  <c r="S107" i="1" s="1"/>
  <c r="O181" i="1"/>
  <c r="S181" i="1" s="1"/>
  <c r="U181" i="1"/>
  <c r="V181" i="1" s="1"/>
  <c r="X181" i="1" s="1"/>
  <c r="U108" i="1"/>
  <c r="V108" i="1" s="1"/>
  <c r="X108" i="1" s="1"/>
  <c r="O183" i="1"/>
  <c r="S183" i="1" s="1"/>
  <c r="AF186" i="1"/>
  <c r="AC186" i="1"/>
  <c r="O186" i="1" s="1"/>
  <c r="O108" i="1"/>
  <c r="U149" i="1"/>
  <c r="V149" i="1" s="1"/>
  <c r="X149" i="1" s="1"/>
  <c r="U171" i="1"/>
  <c r="V171" i="1" s="1"/>
  <c r="X171" i="1" s="1"/>
  <c r="AF203" i="1"/>
  <c r="AC203" i="1"/>
  <c r="O203" i="1" s="1"/>
  <c r="U136" i="1"/>
  <c r="V136" i="1" s="1"/>
  <c r="X136" i="1" s="1"/>
  <c r="O173" i="1"/>
  <c r="S173" i="1" s="1"/>
  <c r="O184" i="1"/>
  <c r="U197" i="1"/>
  <c r="V197" i="1" s="1"/>
  <c r="X197" i="1" s="1"/>
  <c r="AC198" i="1"/>
  <c r="O198" i="1" s="1"/>
  <c r="U189" i="1"/>
  <c r="V189" i="1" s="1"/>
  <c r="X189" i="1" s="1"/>
  <c r="U153" i="1" l="1"/>
  <c r="V153" i="1" s="1"/>
  <c r="X153" i="1" s="1"/>
  <c r="U176" i="1"/>
  <c r="V176" i="1" s="1"/>
  <c r="X176" i="1" s="1"/>
  <c r="S100" i="1"/>
  <c r="Y100" i="1" s="1"/>
  <c r="Z100" i="1" s="1"/>
  <c r="Q100" i="1"/>
  <c r="O168" i="1"/>
  <c r="Q168" i="1" s="1"/>
  <c r="S152" i="1"/>
  <c r="Q136" i="1"/>
  <c r="O114" i="1"/>
  <c r="S114" i="1" s="1"/>
  <c r="Y114" i="1" s="1"/>
  <c r="Z114" i="1" s="1"/>
  <c r="U32" i="1"/>
  <c r="V32" i="1" s="1"/>
  <c r="X32" i="1" s="1"/>
  <c r="Y33" i="1"/>
  <c r="Z33" i="1" s="1"/>
  <c r="U205" i="1"/>
  <c r="V205" i="1" s="1"/>
  <c r="X205" i="1" s="1"/>
  <c r="O204" i="1"/>
  <c r="S204" i="1" s="1"/>
  <c r="Y204" i="1" s="1"/>
  <c r="Z204" i="1" s="1"/>
  <c r="U64" i="1"/>
  <c r="V64" i="1" s="1"/>
  <c r="X64" i="1" s="1"/>
  <c r="U144" i="1"/>
  <c r="V144" i="1" s="1"/>
  <c r="X144" i="1" s="1"/>
  <c r="Z144" i="1" s="1"/>
  <c r="O188" i="1"/>
  <c r="Q188" i="1" s="1"/>
  <c r="O187" i="1"/>
  <c r="S187" i="1" s="1"/>
  <c r="U179" i="1"/>
  <c r="V179" i="1" s="1"/>
  <c r="X179" i="1" s="1"/>
  <c r="O180" i="1"/>
  <c r="Q180" i="1" s="1"/>
  <c r="U58" i="1"/>
  <c r="V58" i="1" s="1"/>
  <c r="X58" i="1" s="1"/>
  <c r="Y58" i="1" s="1"/>
  <c r="Z58" i="1" s="1"/>
  <c r="O174" i="1"/>
  <c r="S174" i="1" s="1"/>
  <c r="Y174" i="1" s="1"/>
  <c r="Z174" i="1" s="1"/>
  <c r="Y171" i="1"/>
  <c r="Z171" i="1" s="1"/>
  <c r="Q171" i="1"/>
  <c r="U158" i="1"/>
  <c r="V158" i="1" s="1"/>
  <c r="X158" i="1" s="1"/>
  <c r="Y158" i="1" s="1"/>
  <c r="Z158" i="1" s="1"/>
  <c r="S149" i="1"/>
  <c r="Y149" i="1" s="1"/>
  <c r="Z149" i="1" s="1"/>
  <c r="Q146" i="1"/>
  <c r="U146" i="1" s="1"/>
  <c r="V146" i="1" s="1"/>
  <c r="X146" i="1" s="1"/>
  <c r="Y146" i="1" s="1"/>
  <c r="Z146" i="1" s="1"/>
  <c r="S153" i="1"/>
  <c r="Y153" i="1" s="1"/>
  <c r="Z153" i="1" s="1"/>
  <c r="O147" i="1"/>
  <c r="Q147" i="1" s="1"/>
  <c r="Q141" i="1"/>
  <c r="U140" i="1"/>
  <c r="V140" i="1" s="1"/>
  <c r="X140" i="1" s="1"/>
  <c r="O138" i="1"/>
  <c r="S138" i="1" s="1"/>
  <c r="Y138" i="1" s="1"/>
  <c r="Z138" i="1" s="1"/>
  <c r="O116" i="1"/>
  <c r="U112" i="1"/>
  <c r="V112" i="1" s="1"/>
  <c r="X112" i="1" s="1"/>
  <c r="Y112" i="1" s="1"/>
  <c r="Z112" i="1" s="1"/>
  <c r="U88" i="1"/>
  <c r="V88" i="1" s="1"/>
  <c r="X88" i="1" s="1"/>
  <c r="Y88" i="1" s="1"/>
  <c r="Z88" i="1" s="1"/>
  <c r="O70" i="1"/>
  <c r="S70" i="1" s="1"/>
  <c r="U67" i="1"/>
  <c r="V67" i="1" s="1"/>
  <c r="X67" i="1" s="1"/>
  <c r="O80" i="1"/>
  <c r="S80" i="1" s="1"/>
  <c r="O79" i="1"/>
  <c r="S79" i="1" s="1"/>
  <c r="Y79" i="1" s="1"/>
  <c r="Z79" i="1" s="1"/>
  <c r="U75" i="1"/>
  <c r="V75" i="1" s="1"/>
  <c r="X75" i="1" s="1"/>
  <c r="U72" i="1"/>
  <c r="V72" i="1" s="1"/>
  <c r="X72" i="1" s="1"/>
  <c r="Y72" i="1" s="1"/>
  <c r="Z72" i="1" s="1"/>
  <c r="S66" i="1"/>
  <c r="Y66" i="1" s="1"/>
  <c r="Z66" i="1" s="1"/>
  <c r="U62" i="1"/>
  <c r="V62" i="1" s="1"/>
  <c r="X62" i="1" s="1"/>
  <c r="Y74" i="1"/>
  <c r="Z74" i="1" s="1"/>
  <c r="Q58" i="1"/>
  <c r="Q75" i="1"/>
  <c r="S75" i="1"/>
  <c r="Y107" i="1"/>
  <c r="Z107" i="1" s="1"/>
  <c r="O106" i="1"/>
  <c r="S106" i="1" s="1"/>
  <c r="Y106" i="1" s="1"/>
  <c r="Z106" i="1" s="1"/>
  <c r="Q33" i="1"/>
  <c r="U143" i="1"/>
  <c r="V143" i="1" s="1"/>
  <c r="X143" i="1" s="1"/>
  <c r="U124" i="1"/>
  <c r="V124" i="1" s="1"/>
  <c r="X124" i="1" s="1"/>
  <c r="Y124" i="1" s="1"/>
  <c r="Z124" i="1" s="1"/>
  <c r="U60" i="1"/>
  <c r="V60" i="1" s="1"/>
  <c r="X60" i="1" s="1"/>
  <c r="O38" i="1"/>
  <c r="U175" i="1"/>
  <c r="V175" i="1" s="1"/>
  <c r="X175" i="1" s="1"/>
  <c r="Y175" i="1" s="1"/>
  <c r="Z175" i="1" s="1"/>
  <c r="O205" i="1"/>
  <c r="Q205" i="1" s="1"/>
  <c r="O170" i="1"/>
  <c r="S170" i="1" s="1"/>
  <c r="Y170" i="1" s="1"/>
  <c r="Z170" i="1" s="1"/>
  <c r="S176" i="1"/>
  <c r="Y176" i="1" s="1"/>
  <c r="Z176" i="1" s="1"/>
  <c r="U28" i="1"/>
  <c r="V28" i="1" s="1"/>
  <c r="X28" i="1" s="1"/>
  <c r="Y28" i="1" s="1"/>
  <c r="Z28" i="1" s="1"/>
  <c r="U142" i="1"/>
  <c r="V142" i="1" s="1"/>
  <c r="X142" i="1" s="1"/>
  <c r="Y142" i="1" s="1"/>
  <c r="Z142" i="1" s="1"/>
  <c r="O86" i="1"/>
  <c r="S86" i="1" s="1"/>
  <c r="Y86" i="1" s="1"/>
  <c r="Z86" i="1" s="1"/>
  <c r="Y78" i="1"/>
  <c r="Z78" i="1" s="1"/>
  <c r="S143" i="1"/>
  <c r="Q143" i="1"/>
  <c r="Y34" i="1"/>
  <c r="Z34" i="1" s="1"/>
  <c r="U134" i="1"/>
  <c r="V134" i="1" s="1"/>
  <c r="X134" i="1" s="1"/>
  <c r="Y134" i="1" s="1"/>
  <c r="Z134" i="1" s="1"/>
  <c r="O109" i="1"/>
  <c r="S109" i="1" s="1"/>
  <c r="Y109" i="1" s="1"/>
  <c r="Z109" i="1" s="1"/>
  <c r="Q34" i="1"/>
  <c r="Q158" i="1"/>
  <c r="O177" i="1"/>
  <c r="S177" i="1" s="1"/>
  <c r="Y177" i="1" s="1"/>
  <c r="Z177" i="1" s="1"/>
  <c r="Y64" i="1"/>
  <c r="Z64" i="1" s="1"/>
  <c r="O150" i="1"/>
  <c r="S161" i="1"/>
  <c r="Y161" i="1" s="1"/>
  <c r="Z161" i="1" s="1"/>
  <c r="S137" i="1"/>
  <c r="Y137" i="1" s="1"/>
  <c r="Z137" i="1" s="1"/>
  <c r="Y59" i="1"/>
  <c r="Z59" i="1" s="1"/>
  <c r="O196" i="1"/>
  <c r="Q196" i="1" s="1"/>
  <c r="U22" i="1"/>
  <c r="V22" i="1" s="1"/>
  <c r="X22" i="1" s="1"/>
  <c r="U159" i="1"/>
  <c r="V159" i="1" s="1"/>
  <c r="X159" i="1" s="1"/>
  <c r="S32" i="1"/>
  <c r="Y32" i="1" s="1"/>
  <c r="Z32" i="1" s="1"/>
  <c r="Q32" i="1"/>
  <c r="U51" i="1"/>
  <c r="V51" i="1" s="1"/>
  <c r="X51" i="1" s="1"/>
  <c r="U49" i="1"/>
  <c r="V49" i="1" s="1"/>
  <c r="X49" i="1" s="1"/>
  <c r="U44" i="1"/>
  <c r="V44" i="1" s="1"/>
  <c r="X44" i="1" s="1"/>
  <c r="U42" i="1"/>
  <c r="V42" i="1" s="1"/>
  <c r="X42" i="1" s="1"/>
  <c r="Y42" i="1" s="1"/>
  <c r="Z42" i="1" s="1"/>
  <c r="U36" i="1"/>
  <c r="V36" i="1" s="1"/>
  <c r="X36" i="1" s="1"/>
  <c r="U25" i="1"/>
  <c r="V25" i="1" s="1"/>
  <c r="X25" i="1" s="1"/>
  <c r="U20" i="1"/>
  <c r="V20" i="1" s="1"/>
  <c r="X20" i="1" s="1"/>
  <c r="O15" i="1"/>
  <c r="S15" i="1" s="1"/>
  <c r="Q45" i="1"/>
  <c r="O16" i="1"/>
  <c r="Q16" i="1" s="1"/>
  <c r="O30" i="1"/>
  <c r="Q30" i="1" s="1"/>
  <c r="Y48" i="1"/>
  <c r="Z48" i="1" s="1"/>
  <c r="U46" i="1"/>
  <c r="V46" i="1" s="1"/>
  <c r="X46" i="1" s="1"/>
  <c r="Q43" i="1"/>
  <c r="Q28" i="1"/>
  <c r="Y183" i="1"/>
  <c r="Z183" i="1" s="1"/>
  <c r="Q48" i="1"/>
  <c r="Y23" i="1"/>
  <c r="Z23" i="1" s="1"/>
  <c r="Q78" i="1"/>
  <c r="Q152" i="1"/>
  <c r="U152" i="1" s="1"/>
  <c r="V152" i="1" s="1"/>
  <c r="X152" i="1" s="1"/>
  <c r="Q59" i="1"/>
  <c r="Q68" i="1"/>
  <c r="U68" i="1" s="1"/>
  <c r="V68" i="1" s="1"/>
  <c r="X68" i="1" s="1"/>
  <c r="Y68" i="1" s="1"/>
  <c r="Z68" i="1" s="1"/>
  <c r="Y61" i="1"/>
  <c r="Z61" i="1" s="1"/>
  <c r="S163" i="1"/>
  <c r="Q163" i="1"/>
  <c r="U163" i="1" s="1"/>
  <c r="V163" i="1" s="1"/>
  <c r="X163" i="1" s="1"/>
  <c r="Q37" i="1"/>
  <c r="U37" i="1" s="1"/>
  <c r="V37" i="1" s="1"/>
  <c r="X37" i="1" s="1"/>
  <c r="S37" i="1"/>
  <c r="S25" i="1"/>
  <c r="Q25" i="1"/>
  <c r="S36" i="1"/>
  <c r="Q36" i="1"/>
  <c r="S179" i="1"/>
  <c r="Q179" i="1"/>
  <c r="U198" i="1"/>
  <c r="V198" i="1" s="1"/>
  <c r="X198" i="1" s="1"/>
  <c r="Q132" i="1"/>
  <c r="Q162" i="1"/>
  <c r="U162" i="1" s="1"/>
  <c r="V162" i="1" s="1"/>
  <c r="X162" i="1" s="1"/>
  <c r="Y162" i="1" s="1"/>
  <c r="Q148" i="1"/>
  <c r="U148" i="1" s="1"/>
  <c r="V148" i="1" s="1"/>
  <c r="X148" i="1" s="1"/>
  <c r="Y148" i="1" s="1"/>
  <c r="Z148" i="1" s="1"/>
  <c r="Q182" i="1"/>
  <c r="U182" i="1" s="1"/>
  <c r="V182" i="1" s="1"/>
  <c r="X182" i="1" s="1"/>
  <c r="Y182" i="1" s="1"/>
  <c r="Z182" i="1" s="1"/>
  <c r="Q128" i="1"/>
  <c r="U128" i="1" s="1"/>
  <c r="V128" i="1" s="1"/>
  <c r="X128" i="1" s="1"/>
  <c r="Y128" i="1" s="1"/>
  <c r="Z128" i="1" s="1"/>
  <c r="U87" i="1"/>
  <c r="V87" i="1" s="1"/>
  <c r="X87" i="1" s="1"/>
  <c r="Y87" i="1" s="1"/>
  <c r="Z87" i="1" s="1"/>
  <c r="Q21" i="1"/>
  <c r="Q110" i="1"/>
  <c r="S19" i="1"/>
  <c r="Y19" i="1" s="1"/>
  <c r="Z19" i="1" s="1"/>
  <c r="Y45" i="1"/>
  <c r="Z45" i="1" s="1"/>
  <c r="O160" i="1"/>
  <c r="S160" i="1" s="1"/>
  <c r="Y160" i="1" s="1"/>
  <c r="Z160" i="1" s="1"/>
  <c r="U169" i="1"/>
  <c r="V169" i="1" s="1"/>
  <c r="X169" i="1" s="1"/>
  <c r="Y169" i="1" s="1"/>
  <c r="Z169" i="1" s="1"/>
  <c r="Q124" i="1"/>
  <c r="O77" i="1"/>
  <c r="Q77" i="1" s="1"/>
  <c r="Y70" i="1"/>
  <c r="Z70" i="1" s="1"/>
  <c r="Q189" i="1"/>
  <c r="O185" i="1"/>
  <c r="S185" i="1" s="1"/>
  <c r="Y185" i="1" s="1"/>
  <c r="Z185" i="1" s="1"/>
  <c r="Y110" i="1"/>
  <c r="Z110" i="1" s="1"/>
  <c r="Q56" i="1"/>
  <c r="Q120" i="1"/>
  <c r="U120" i="1" s="1"/>
  <c r="V120" i="1" s="1"/>
  <c r="X120" i="1" s="1"/>
  <c r="Y120" i="1" s="1"/>
  <c r="Z120" i="1" s="1"/>
  <c r="Y132" i="1"/>
  <c r="Z132" i="1" s="1"/>
  <c r="O178" i="1"/>
  <c r="U178" i="1"/>
  <c r="V178" i="1" s="1"/>
  <c r="X178" i="1" s="1"/>
  <c r="Q197" i="1"/>
  <c r="O69" i="1"/>
  <c r="S69" i="1" s="1"/>
  <c r="Y69" i="1" s="1"/>
  <c r="Z69" i="1" s="1"/>
  <c r="Q112" i="1"/>
  <c r="Q154" i="1"/>
  <c r="Q144" i="1"/>
  <c r="Q87" i="1"/>
  <c r="S46" i="1"/>
  <c r="Q70" i="1"/>
  <c r="Q175" i="1"/>
  <c r="Y154" i="1"/>
  <c r="Z154" i="1" s="1"/>
  <c r="Q50" i="1"/>
  <c r="Y43" i="1"/>
  <c r="Z43" i="1" s="1"/>
  <c r="S31" i="1"/>
  <c r="Y31" i="1" s="1"/>
  <c r="Z31" i="1" s="1"/>
  <c r="Q74" i="1"/>
  <c r="Y141" i="1"/>
  <c r="Z141" i="1" s="1"/>
  <c r="Q117" i="1"/>
  <c r="U117" i="1" s="1"/>
  <c r="V117" i="1" s="1"/>
  <c r="X117" i="1" s="1"/>
  <c r="Y117" i="1" s="1"/>
  <c r="Z117" i="1" s="1"/>
  <c r="Q72" i="1"/>
  <c r="Q92" i="1"/>
  <c r="U92" i="1" s="1"/>
  <c r="V92" i="1" s="1"/>
  <c r="X92" i="1" s="1"/>
  <c r="Y92" i="1" s="1"/>
  <c r="Q64" i="1"/>
  <c r="Q42" i="1"/>
  <c r="Q183" i="1"/>
  <c r="Q99" i="1"/>
  <c r="U99" i="1" s="1"/>
  <c r="V99" i="1" s="1"/>
  <c r="X99" i="1" s="1"/>
  <c r="Y99" i="1" s="1"/>
  <c r="Z99" i="1" s="1"/>
  <c r="Q142" i="1"/>
  <c r="Q61" i="1"/>
  <c r="Q113" i="1"/>
  <c r="U113" i="1" s="1"/>
  <c r="V113" i="1" s="1"/>
  <c r="X113" i="1" s="1"/>
  <c r="Q181" i="1"/>
  <c r="S62" i="1"/>
  <c r="Q40" i="1"/>
  <c r="Y56" i="1"/>
  <c r="Z56" i="1" s="1"/>
  <c r="Q23" i="1"/>
  <c r="Q88" i="1"/>
  <c r="Q139" i="1"/>
  <c r="S139" i="1"/>
  <c r="Y139" i="1" s="1"/>
  <c r="Z139" i="1" s="1"/>
  <c r="Y197" i="1"/>
  <c r="Z197" i="1" s="1"/>
  <c r="Q17" i="1"/>
  <c r="S17" i="1"/>
  <c r="U17" i="1"/>
  <c r="S76" i="1"/>
  <c r="Y76" i="1" s="1"/>
  <c r="Z76" i="1" s="1"/>
  <c r="Q76" i="1"/>
  <c r="S129" i="1"/>
  <c r="Q129" i="1"/>
  <c r="U129" i="1" s="1"/>
  <c r="V129" i="1" s="1"/>
  <c r="X129" i="1" s="1"/>
  <c r="S127" i="1"/>
  <c r="Q127" i="1"/>
  <c r="U127" i="1" s="1"/>
  <c r="V127" i="1" s="1"/>
  <c r="X127" i="1" s="1"/>
  <c r="O73" i="1"/>
  <c r="S65" i="1"/>
  <c r="Y65" i="1" s="1"/>
  <c r="Z65" i="1" s="1"/>
  <c r="Q65" i="1"/>
  <c r="O63" i="1"/>
  <c r="U63" i="1"/>
  <c r="V63" i="1" s="1"/>
  <c r="X63" i="1" s="1"/>
  <c r="O133" i="1"/>
  <c r="U133" i="1"/>
  <c r="V133" i="1" s="1"/>
  <c r="X133" i="1" s="1"/>
  <c r="S67" i="1"/>
  <c r="Y67" i="1" s="1"/>
  <c r="Z67" i="1" s="1"/>
  <c r="Q67" i="1"/>
  <c r="Q203" i="1"/>
  <c r="S203" i="1"/>
  <c r="S115" i="1"/>
  <c r="Q115" i="1"/>
  <c r="U115" i="1" s="1"/>
  <c r="V115" i="1" s="1"/>
  <c r="X115" i="1" s="1"/>
  <c r="S108" i="1"/>
  <c r="Y108" i="1" s="1"/>
  <c r="Z108" i="1" s="1"/>
  <c r="Q108" i="1"/>
  <c r="S85" i="1"/>
  <c r="Y85" i="1" s="1"/>
  <c r="Z85" i="1" s="1"/>
  <c r="Q85" i="1"/>
  <c r="S93" i="1"/>
  <c r="Q93" i="1"/>
  <c r="U93" i="1" s="1"/>
  <c r="V93" i="1" s="1"/>
  <c r="X93" i="1" s="1"/>
  <c r="S90" i="1"/>
  <c r="Q90" i="1"/>
  <c r="U90" i="1" s="1"/>
  <c r="V90" i="1" s="1"/>
  <c r="X90" i="1" s="1"/>
  <c r="S168" i="1"/>
  <c r="Y168" i="1" s="1"/>
  <c r="Z168" i="1" s="1"/>
  <c r="S145" i="1"/>
  <c r="Q145" i="1"/>
  <c r="U145" i="1" s="1"/>
  <c r="V145" i="1" s="1"/>
  <c r="X145" i="1" s="1"/>
  <c r="Q186" i="1"/>
  <c r="S186" i="1"/>
  <c r="S130" i="1"/>
  <c r="Q130" i="1"/>
  <c r="U130" i="1" s="1"/>
  <c r="V130" i="1" s="1"/>
  <c r="X130" i="1" s="1"/>
  <c r="S198" i="1"/>
  <c r="Q198" i="1"/>
  <c r="S98" i="1"/>
  <c r="Q98" i="1"/>
  <c r="U98" i="1" s="1"/>
  <c r="V98" i="1" s="1"/>
  <c r="X98" i="1" s="1"/>
  <c r="S140" i="1"/>
  <c r="Q140" i="1"/>
  <c r="S84" i="1"/>
  <c r="Y84" i="1" s="1"/>
  <c r="Z84" i="1" s="1"/>
  <c r="Q84" i="1"/>
  <c r="S26" i="1"/>
  <c r="Y26" i="1" s="1"/>
  <c r="Z26" i="1" s="1"/>
  <c r="Q26" i="1"/>
  <c r="S51" i="1"/>
  <c r="Q51" i="1"/>
  <c r="O55" i="1"/>
  <c r="U55" i="1"/>
  <c r="V55" i="1" s="1"/>
  <c r="X55" i="1" s="1"/>
  <c r="S20" i="1"/>
  <c r="Q20" i="1"/>
  <c r="S49" i="1"/>
  <c r="Q49" i="1"/>
  <c r="Y136" i="1"/>
  <c r="Z136" i="1" s="1"/>
  <c r="Q173" i="1"/>
  <c r="U173" i="1" s="1"/>
  <c r="V173" i="1" s="1"/>
  <c r="X173" i="1" s="1"/>
  <c r="Y173" i="1" s="1"/>
  <c r="Z173" i="1" s="1"/>
  <c r="Q169" i="1"/>
  <c r="S151" i="1"/>
  <c r="Q151" i="1"/>
  <c r="U151" i="1" s="1"/>
  <c r="V151" i="1" s="1"/>
  <c r="X151" i="1" s="1"/>
  <c r="Q119" i="1"/>
  <c r="U119" i="1" s="1"/>
  <c r="V119" i="1" s="1"/>
  <c r="X119" i="1" s="1"/>
  <c r="Q172" i="1"/>
  <c r="U172" i="1" s="1"/>
  <c r="V172" i="1" s="1"/>
  <c r="X172" i="1" s="1"/>
  <c r="S172" i="1"/>
  <c r="Q57" i="1"/>
  <c r="S57" i="1"/>
  <c r="Y57" i="1" s="1"/>
  <c r="Z57" i="1" s="1"/>
  <c r="Q125" i="1"/>
  <c r="U125" i="1" s="1"/>
  <c r="V125" i="1" s="1"/>
  <c r="X125" i="1" s="1"/>
  <c r="Y125" i="1" s="1"/>
  <c r="Z125" i="1" s="1"/>
  <c r="O39" i="1"/>
  <c r="U39" i="1"/>
  <c r="V39" i="1" s="1"/>
  <c r="X39" i="1" s="1"/>
  <c r="Q89" i="1"/>
  <c r="U89" i="1" s="1"/>
  <c r="V89" i="1" s="1"/>
  <c r="X89" i="1" s="1"/>
  <c r="S131" i="1"/>
  <c r="Q131" i="1"/>
  <c r="U131" i="1" s="1"/>
  <c r="V131" i="1" s="1"/>
  <c r="X131" i="1" s="1"/>
  <c r="Y131" i="1" s="1"/>
  <c r="Z131" i="1" s="1"/>
  <c r="X15" i="1"/>
  <c r="Q47" i="1"/>
  <c r="U47" i="1" s="1"/>
  <c r="V47" i="1" s="1"/>
  <c r="X47" i="1" s="1"/>
  <c r="S47" i="1"/>
  <c r="S35" i="1"/>
  <c r="Y35" i="1" s="1"/>
  <c r="Z35" i="1" s="1"/>
  <c r="Q35" i="1"/>
  <c r="S29" i="1"/>
  <c r="Y29" i="1" s="1"/>
  <c r="Z29" i="1" s="1"/>
  <c r="Q29" i="1"/>
  <c r="S94" i="1"/>
  <c r="Q94" i="1"/>
  <c r="U94" i="1" s="1"/>
  <c r="V94" i="1" s="1"/>
  <c r="X94" i="1" s="1"/>
  <c r="Y40" i="1"/>
  <c r="Z40" i="1" s="1"/>
  <c r="Q27" i="1"/>
  <c r="Y189" i="1"/>
  <c r="Z189" i="1" s="1"/>
  <c r="S184" i="1"/>
  <c r="Y184" i="1" s="1"/>
  <c r="Z184" i="1" s="1"/>
  <c r="Q184" i="1"/>
  <c r="Q126" i="1"/>
  <c r="U126" i="1" s="1"/>
  <c r="V126" i="1" s="1"/>
  <c r="X126" i="1" s="1"/>
  <c r="Y126" i="1" s="1"/>
  <c r="Z126" i="1" s="1"/>
  <c r="Y181" i="1"/>
  <c r="Z181" i="1" s="1"/>
  <c r="Q111" i="1"/>
  <c r="U111" i="1" s="1"/>
  <c r="V111" i="1" s="1"/>
  <c r="X111" i="1" s="1"/>
  <c r="Y50" i="1"/>
  <c r="Z50" i="1" s="1"/>
  <c r="Y187" i="1"/>
  <c r="Z187" i="1" s="1"/>
  <c r="Q107" i="1"/>
  <c r="Y144" i="1"/>
  <c r="Q41" i="1"/>
  <c r="S41" i="1"/>
  <c r="Y41" i="1" s="1"/>
  <c r="Z41" i="1" s="1"/>
  <c r="O24" i="1"/>
  <c r="U24" i="1"/>
  <c r="V24" i="1" s="1"/>
  <c r="X24" i="1" s="1"/>
  <c r="Q22" i="1"/>
  <c r="S22" i="1"/>
  <c r="S71" i="1"/>
  <c r="Y71" i="1" s="1"/>
  <c r="Z71" i="1" s="1"/>
  <c r="Q71" i="1"/>
  <c r="O135" i="1"/>
  <c r="U135" i="1"/>
  <c r="V135" i="1" s="1"/>
  <c r="X135" i="1" s="1"/>
  <c r="U186" i="1"/>
  <c r="V186" i="1" s="1"/>
  <c r="X186" i="1" s="1"/>
  <c r="U203" i="1"/>
  <c r="V203" i="1" s="1"/>
  <c r="X203" i="1" s="1"/>
  <c r="S60" i="1"/>
  <c r="Q60" i="1"/>
  <c r="Q118" i="1"/>
  <c r="U118" i="1" s="1"/>
  <c r="V118" i="1" s="1"/>
  <c r="X118" i="1" s="1"/>
  <c r="S159" i="1"/>
  <c r="Q159" i="1"/>
  <c r="Q91" i="1"/>
  <c r="U91" i="1" s="1"/>
  <c r="V91" i="1" s="1"/>
  <c r="X91" i="1" s="1"/>
  <c r="S91" i="1"/>
  <c r="Y27" i="1"/>
  <c r="Z27" i="1" s="1"/>
  <c r="S188" i="1"/>
  <c r="Y188" i="1" s="1"/>
  <c r="Z188" i="1" s="1"/>
  <c r="Q44" i="1"/>
  <c r="S44" i="1"/>
  <c r="Q134" i="1"/>
  <c r="Y21" i="1"/>
  <c r="Z21" i="1" s="1"/>
  <c r="S18" i="1"/>
  <c r="Y18" i="1" s="1"/>
  <c r="Z18" i="1" s="1"/>
  <c r="Q18" i="1"/>
  <c r="Q114" i="1" l="1"/>
  <c r="S205" i="1"/>
  <c r="Y205" i="1" s="1"/>
  <c r="Z205" i="1" s="1"/>
  <c r="Y152" i="1"/>
  <c r="Z152" i="1" s="1"/>
  <c r="S180" i="1"/>
  <c r="Y180" i="1" s="1"/>
  <c r="Z180" i="1" s="1"/>
  <c r="O208" i="1"/>
  <c r="Q187" i="1"/>
  <c r="Y179" i="1"/>
  <c r="Z179" i="1" s="1"/>
  <c r="Y51" i="1"/>
  <c r="Z51" i="1" s="1"/>
  <c r="Q204" i="1"/>
  <c r="Y140" i="1"/>
  <c r="Z140" i="1" s="1"/>
  <c r="Y151" i="1"/>
  <c r="Z151" i="1" s="1"/>
  <c r="Y198" i="1"/>
  <c r="Z198" i="1" s="1"/>
  <c r="Q138" i="1"/>
  <c r="S196" i="1"/>
  <c r="Y196" i="1" s="1"/>
  <c r="Z196" i="1" s="1"/>
  <c r="Q174" i="1"/>
  <c r="Q177" i="1"/>
  <c r="Q170" i="1"/>
  <c r="S147" i="1"/>
  <c r="Y147" i="1" s="1"/>
  <c r="Z147" i="1" s="1"/>
  <c r="Y143" i="1"/>
  <c r="Z143" i="1" s="1"/>
  <c r="S116" i="1"/>
  <c r="Q116" i="1"/>
  <c r="U116" i="1" s="1"/>
  <c r="V116" i="1" s="1"/>
  <c r="X116" i="1" s="1"/>
  <c r="Q109" i="1"/>
  <c r="Y98" i="1"/>
  <c r="Z98" i="1" s="1"/>
  <c r="Q86" i="1"/>
  <c r="Q80" i="1"/>
  <c r="U80" i="1" s="1"/>
  <c r="V80" i="1" s="1"/>
  <c r="X80" i="1" s="1"/>
  <c r="Y80" i="1" s="1"/>
  <c r="Z80" i="1" s="1"/>
  <c r="Q79" i="1"/>
  <c r="Y75" i="1"/>
  <c r="Z75" i="1" s="1"/>
  <c r="Q69" i="1"/>
  <c r="Y62" i="1"/>
  <c r="Z62" i="1" s="1"/>
  <c r="Y60" i="1"/>
  <c r="Z60" i="1" s="1"/>
  <c r="S38" i="1"/>
  <c r="Y38" i="1" s="1"/>
  <c r="Z38" i="1" s="1"/>
  <c r="Q38" i="1"/>
  <c r="Q15" i="1"/>
  <c r="Y172" i="1"/>
  <c r="Z172" i="1" s="1"/>
  <c r="Q106" i="1"/>
  <c r="Y44" i="1"/>
  <c r="Z44" i="1" s="1"/>
  <c r="Y159" i="1"/>
  <c r="Z159" i="1" s="1"/>
  <c r="Y22" i="1"/>
  <c r="Z22" i="1" s="1"/>
  <c r="S150" i="1"/>
  <c r="Y150" i="1" s="1"/>
  <c r="Z150" i="1" s="1"/>
  <c r="Q150" i="1"/>
  <c r="Y36" i="1"/>
  <c r="Z36" i="1" s="1"/>
  <c r="Y49" i="1"/>
  <c r="Z49" i="1" s="1"/>
  <c r="Y46" i="1"/>
  <c r="Z46" i="1" s="1"/>
  <c r="Y37" i="1"/>
  <c r="Z37" i="1" s="1"/>
  <c r="S30" i="1"/>
  <c r="Y30" i="1" s="1"/>
  <c r="Z30" i="1" s="1"/>
  <c r="Y25" i="1"/>
  <c r="Z25" i="1" s="1"/>
  <c r="Y20" i="1"/>
  <c r="Z20" i="1" s="1"/>
  <c r="S16" i="1"/>
  <c r="Y16" i="1" s="1"/>
  <c r="Z16" i="1" s="1"/>
  <c r="Z162" i="1"/>
  <c r="Q160" i="1"/>
  <c r="Y163" i="1"/>
  <c r="Z163" i="1" s="1"/>
  <c r="Q178" i="1"/>
  <c r="S178" i="1"/>
  <c r="Y178" i="1" s="1"/>
  <c r="Z178" i="1" s="1"/>
  <c r="S77" i="1"/>
  <c r="Y77" i="1" s="1"/>
  <c r="Z77" i="1" s="1"/>
  <c r="Y129" i="1"/>
  <c r="Z129" i="1" s="1"/>
  <c r="Q185" i="1"/>
  <c r="Y127" i="1"/>
  <c r="Z127" i="1" s="1"/>
  <c r="Y130" i="1"/>
  <c r="Z130" i="1" s="1"/>
  <c r="Y113" i="1"/>
  <c r="Z113" i="1" s="1"/>
  <c r="Z92" i="1"/>
  <c r="Y115" i="1"/>
  <c r="Z115" i="1" s="1"/>
  <c r="Q63" i="1"/>
  <c r="S63" i="1"/>
  <c r="Y63" i="1" s="1"/>
  <c r="Z63" i="1" s="1"/>
  <c r="Y91" i="1"/>
  <c r="Z91" i="1" s="1"/>
  <c r="Q135" i="1"/>
  <c r="S135" i="1"/>
  <c r="Y135" i="1" s="1"/>
  <c r="Z135" i="1" s="1"/>
  <c r="S24" i="1"/>
  <c r="Q24" i="1"/>
  <c r="Y90" i="1"/>
  <c r="Z90" i="1"/>
  <c r="S133" i="1"/>
  <c r="Y133" i="1" s="1"/>
  <c r="Z133" i="1" s="1"/>
  <c r="Q133" i="1"/>
  <c r="Y111" i="1"/>
  <c r="Z111" i="1" s="1"/>
  <c r="Y15" i="1"/>
  <c r="Z15" i="1" s="1"/>
  <c r="Y145" i="1"/>
  <c r="Z145" i="1" s="1"/>
  <c r="Y47" i="1"/>
  <c r="Z47" i="1" s="1"/>
  <c r="S55" i="1"/>
  <c r="Y55" i="1" s="1"/>
  <c r="Z55" i="1" s="1"/>
  <c r="Q55" i="1"/>
  <c r="S73" i="1"/>
  <c r="Y73" i="1" s="1"/>
  <c r="Z73" i="1" s="1"/>
  <c r="Q73" i="1"/>
  <c r="Y93" i="1"/>
  <c r="Z93" i="1" s="1"/>
  <c r="Y118" i="1"/>
  <c r="Z118" i="1" s="1"/>
  <c r="Y203" i="1"/>
  <c r="Z203" i="1" s="1"/>
  <c r="S39" i="1"/>
  <c r="Y39" i="1" s="1"/>
  <c r="Z39" i="1" s="1"/>
  <c r="Q39" i="1"/>
  <c r="Y119" i="1"/>
  <c r="Z119" i="1" s="1"/>
  <c r="Y89" i="1"/>
  <c r="Z89" i="1" s="1"/>
  <c r="Y94" i="1"/>
  <c r="Z94" i="1" s="1"/>
  <c r="Y186" i="1"/>
  <c r="Z186" i="1" s="1"/>
  <c r="V17" i="1"/>
  <c r="Y116" i="1" l="1"/>
  <c r="Z116" i="1" s="1"/>
  <c r="Y24" i="1"/>
  <c r="Z24" i="1" s="1"/>
  <c r="X17" i="1"/>
  <c r="Y17" i="1" l="1"/>
  <c r="Z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Weldon Burton</author>
  </authors>
  <commentList>
    <comment ref="K164" authorId="0" shapeId="0" xr:uid="{1AAFA400-3103-4520-B8CB-ABDD9FF7D60D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Costs incurred during 2017 for barge maintenance and refurbishment. Expensed in General Ledger, capitalized for Regulatory Purposes. </t>
        </r>
      </text>
    </comment>
    <comment ref="K199" authorId="0" shapeId="0" xr:uid="{0409E1D9-B616-41D7-B638-EEBD0E913B25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Prospective rebuild costs to be done in 10/19 or 11/19
</t>
        </r>
      </text>
    </comment>
    <comment ref="O199" authorId="0" shapeId="0" xr:uid="{C4D1D289-1CE1-47E4-A139-82DF3F8181F8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Prospective Depreciation
</t>
        </r>
      </text>
    </comment>
    <comment ref="K206" authorId="0" shapeId="0" xr:uid="{6B49F6A7-DFA2-4142-989F-2B0621B3167E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Costs were originally expensed in general ledger. Capitalized for regulatory purposes</t>
        </r>
      </text>
    </comment>
  </commentList>
</comments>
</file>

<file path=xl/sharedStrings.xml><?xml version="1.0" encoding="utf-8"?>
<sst xmlns="http://schemas.openxmlformats.org/spreadsheetml/2006/main" count="420" uniqueCount="201">
  <si>
    <t>Regulatory Depreciation Schedule</t>
  </si>
  <si>
    <t>Months in first year</t>
  </si>
  <si>
    <t>Months in second year</t>
  </si>
  <si>
    <t>A.</t>
  </si>
  <si>
    <t>Purchase date</t>
  </si>
  <si>
    <t>First year</t>
  </si>
  <si>
    <t>B.</t>
  </si>
  <si>
    <t>End of Test Period</t>
  </si>
  <si>
    <t>Second year</t>
  </si>
  <si>
    <t>C</t>
  </si>
  <si>
    <t>Date fully Depr</t>
  </si>
  <si>
    <t>D.</t>
  </si>
  <si>
    <t>Beg of Test Period</t>
  </si>
  <si>
    <t>Total</t>
  </si>
  <si>
    <t>Beginning</t>
  </si>
  <si>
    <t>Allocated</t>
  </si>
  <si>
    <t>Ending</t>
  </si>
  <si>
    <t>E.</t>
  </si>
  <si>
    <t>Disposition Date</t>
  </si>
  <si>
    <t>Date in Service</t>
  </si>
  <si>
    <t>Salvage</t>
  </si>
  <si>
    <t>Year</t>
  </si>
  <si>
    <t>Disposal</t>
  </si>
  <si>
    <t>Accumulated</t>
  </si>
  <si>
    <t>Branch</t>
  </si>
  <si>
    <t>Accum.</t>
  </si>
  <si>
    <t>Value</t>
  </si>
  <si>
    <t>Method</t>
  </si>
  <si>
    <t>Life</t>
  </si>
  <si>
    <t>Fully</t>
  </si>
  <si>
    <t>Asset</t>
  </si>
  <si>
    <t>Depreciable</t>
  </si>
  <si>
    <t>Monthly</t>
  </si>
  <si>
    <t>Test year</t>
  </si>
  <si>
    <t>Test yr.</t>
  </si>
  <si>
    <t>%</t>
  </si>
  <si>
    <t>Depreciation</t>
  </si>
  <si>
    <t>Allo.</t>
  </si>
  <si>
    <t>Depr.</t>
  </si>
  <si>
    <t>Average</t>
  </si>
  <si>
    <t>DESCRIPTION</t>
  </si>
  <si>
    <t>Mo.</t>
  </si>
  <si>
    <t>Depreciated</t>
  </si>
  <si>
    <t xml:space="preserve">  Yr.</t>
  </si>
  <si>
    <t xml:space="preserve"> Mo.</t>
  </si>
  <si>
    <t>Cost</t>
  </si>
  <si>
    <t>Investment</t>
  </si>
  <si>
    <t>B</t>
  </si>
  <si>
    <t>C.</t>
  </si>
  <si>
    <t>Schedule No.</t>
  </si>
  <si>
    <t>SL</t>
  </si>
  <si>
    <t>Puget Sound Pilots</t>
  </si>
  <si>
    <t>6/30/2019</t>
  </si>
  <si>
    <t xml:space="preserve">Software upgrade-Gilbert &amp; Assoc             </t>
  </si>
  <si>
    <t xml:space="preserve">Laser Printer                                </t>
  </si>
  <si>
    <t xml:space="preserve">Computer Hardware                            </t>
  </si>
  <si>
    <t xml:space="preserve">Dell Computer Hardware                       </t>
  </si>
  <si>
    <t xml:space="preserve">NW Computer Hardware                         </t>
  </si>
  <si>
    <t xml:space="preserve">Laser Printers                               </t>
  </si>
  <si>
    <t xml:space="preserve">2 Dell Desktops                              </t>
  </si>
  <si>
    <t xml:space="preserve">Projector                                    </t>
  </si>
  <si>
    <t xml:space="preserve">Scanner                                      </t>
  </si>
  <si>
    <t xml:space="preserve">Dell Computer                                </t>
  </si>
  <si>
    <t xml:space="preserve">AIS Monitor                                  </t>
  </si>
  <si>
    <t xml:space="preserve">Dell AIS                                     </t>
  </si>
  <si>
    <t xml:space="preserve">Server Rack                                  </t>
  </si>
  <si>
    <t xml:space="preserve">CDW Direct - Software                        </t>
  </si>
  <si>
    <t xml:space="preserve">Dell New PC                                  </t>
  </si>
  <si>
    <t xml:space="preserve">PC Office Nation - Wireless                  </t>
  </si>
  <si>
    <t xml:space="preserve">Server                                       </t>
  </si>
  <si>
    <t xml:space="preserve">Computer                                     </t>
  </si>
  <si>
    <t xml:space="preserve">Dispatch Laptop                              </t>
  </si>
  <si>
    <t xml:space="preserve">Computer Server                              </t>
  </si>
  <si>
    <t xml:space="preserve">Computers                                    </t>
  </si>
  <si>
    <t xml:space="preserve">Computer/Firewall                            </t>
  </si>
  <si>
    <t xml:space="preserve">Laptop                                       </t>
  </si>
  <si>
    <t xml:space="preserve">Uninterrupted Power Supply                   </t>
  </si>
  <si>
    <t xml:space="preserve">Dell Computer System                         </t>
  </si>
  <si>
    <t xml:space="preserve">Dispatch Software                            </t>
  </si>
  <si>
    <t xml:space="preserve">Accounting Software                          </t>
  </si>
  <si>
    <t xml:space="preserve">Loan Fee - Dispatch Software                 </t>
  </si>
  <si>
    <t xml:space="preserve">         Computer Equipment</t>
  </si>
  <si>
    <t xml:space="preserve">         Computer Equipment - Seattle</t>
  </si>
  <si>
    <t xml:space="preserve">         Group:  Furn, Fix, &amp; Equip</t>
  </si>
  <si>
    <t xml:space="preserve">Binoculars - 2                               </t>
  </si>
  <si>
    <t xml:space="preserve">Credenza                                     </t>
  </si>
  <si>
    <t xml:space="preserve">Telephone                                    </t>
  </si>
  <si>
    <t xml:space="preserve">Conf table &amp; chairs                          </t>
  </si>
  <si>
    <t xml:space="preserve">Table                                        </t>
  </si>
  <si>
    <t xml:space="preserve">Table &amp; chairs                               </t>
  </si>
  <si>
    <t xml:space="preserve">Office furniture                             </t>
  </si>
  <si>
    <t xml:space="preserve">Executive Desks                              </t>
  </si>
  <si>
    <t xml:space="preserve">Printer                                      </t>
  </si>
  <si>
    <t xml:space="preserve">Postage Machine                              </t>
  </si>
  <si>
    <t xml:space="preserve">Color Printer                                </t>
  </si>
  <si>
    <t xml:space="preserve">Dishwasher                                   </t>
  </si>
  <si>
    <t xml:space="preserve">Conf room &amp; acctg file cabinets              </t>
  </si>
  <si>
    <t xml:space="preserve">Reception, wk station, storage room          </t>
  </si>
  <si>
    <t xml:space="preserve">Phone Equipment                              </t>
  </si>
  <si>
    <t xml:space="preserve">Camera                                       </t>
  </si>
  <si>
    <t xml:space="preserve">Desk Chair - President's Office              </t>
  </si>
  <si>
    <t xml:space="preserve">Office Chair                                 </t>
  </si>
  <si>
    <t xml:space="preserve">Konica Minolta Color Copier                  </t>
  </si>
  <si>
    <t xml:space="preserve">Brother Fax Machine                          </t>
  </si>
  <si>
    <t xml:space="preserve">Shredder                                     </t>
  </si>
  <si>
    <t xml:space="preserve">Conference Room Furniture                    </t>
  </si>
  <si>
    <t xml:space="preserve">Artwork                                      </t>
  </si>
  <si>
    <t xml:space="preserve">Two Office Chairs                            </t>
  </si>
  <si>
    <t xml:space="preserve">Defibrillator                                </t>
  </si>
  <si>
    <t xml:space="preserve">         Furn, Fix, &amp; Equip</t>
  </si>
  <si>
    <t xml:space="preserve">         Group:  Radios</t>
  </si>
  <si>
    <t xml:space="preserve">Radio                                        </t>
  </si>
  <si>
    <t xml:space="preserve">HT1250 Portable Radio                        </t>
  </si>
  <si>
    <t xml:space="preserve">Radio Equipment                              </t>
  </si>
  <si>
    <t xml:space="preserve">Radios                                       </t>
  </si>
  <si>
    <t xml:space="preserve">Day Wireless Radios 1 of 4                   </t>
  </si>
  <si>
    <t xml:space="preserve">Day Wireless Radios 2 of 4                   </t>
  </si>
  <si>
    <t xml:space="preserve">Day Wireless Radios 3 of 4                   </t>
  </si>
  <si>
    <t xml:space="preserve">Day Wireless Radios 4 of 4                   </t>
  </si>
  <si>
    <t xml:space="preserve">Day wireless radios                          </t>
  </si>
  <si>
    <t xml:space="preserve">Day Wireless Radios                          </t>
  </si>
  <si>
    <t xml:space="preserve">         Radios</t>
  </si>
  <si>
    <t xml:space="preserve">         Group:  Seattle Leasehold Improve</t>
  </si>
  <si>
    <t xml:space="preserve">         Seattle Leasehold Improve</t>
  </si>
  <si>
    <t>Location:  Port Angeles</t>
  </si>
  <si>
    <t xml:space="preserve">         Group:  Computer Equipment</t>
  </si>
  <si>
    <t xml:space="preserve">AIS System                                   </t>
  </si>
  <si>
    <t xml:space="preserve">AIS Hardware                                 </t>
  </si>
  <si>
    <t xml:space="preserve">Software                                     </t>
  </si>
  <si>
    <t xml:space="preserve">Monitor                                      </t>
  </si>
  <si>
    <t xml:space="preserve">Computer Screen                              </t>
  </si>
  <si>
    <t xml:space="preserve">Computer Monitor                             </t>
  </si>
  <si>
    <t xml:space="preserve">Two Dell Desktop Computers                   </t>
  </si>
  <si>
    <t xml:space="preserve">Dell Computer &amp; Monitor                      </t>
  </si>
  <si>
    <t xml:space="preserve">File cabinets                                </t>
  </si>
  <si>
    <t xml:space="preserve">Radar                                        </t>
  </si>
  <si>
    <t xml:space="preserve">2-LP 500 Defibrillators                      </t>
  </si>
  <si>
    <t xml:space="preserve">Sharp AR-151 copier                          </t>
  </si>
  <si>
    <t xml:space="preserve">16' Work Skiff - Skallerud Marine            </t>
  </si>
  <si>
    <t xml:space="preserve">Mattress, box spring, frame                  </t>
  </si>
  <si>
    <t xml:space="preserve">Equipment                                    </t>
  </si>
  <si>
    <t xml:space="preserve">Office Equipment                             </t>
  </si>
  <si>
    <t xml:space="preserve">Security System                              </t>
  </si>
  <si>
    <t xml:space="preserve">Security Info System                         </t>
  </si>
  <si>
    <t xml:space="preserve">Range Hood                                   </t>
  </si>
  <si>
    <t xml:space="preserve">Chair                                        </t>
  </si>
  <si>
    <t xml:space="preserve">Lighting Fixtures                            </t>
  </si>
  <si>
    <t xml:space="preserve">2 Sofas, 1 Chair, and Ottoman                </t>
  </si>
  <si>
    <t xml:space="preserve">Fax Machine                                  </t>
  </si>
  <si>
    <t xml:space="preserve">TV                                           </t>
  </si>
  <si>
    <t xml:space="preserve">Captains Desk                                </t>
  </si>
  <si>
    <t xml:space="preserve">Lamps                                        </t>
  </si>
  <si>
    <t xml:space="preserve">Executive Chair                              </t>
  </si>
  <si>
    <t xml:space="preserve">Kitchen Equipment                            </t>
  </si>
  <si>
    <t xml:space="preserve">Furniture                                    </t>
  </si>
  <si>
    <t xml:space="preserve">Washer and Dryer                             </t>
  </si>
  <si>
    <t xml:space="preserve">Refrigerator                                 </t>
  </si>
  <si>
    <t xml:space="preserve">         Group:  g Barge, Ediz Hook</t>
  </si>
  <si>
    <t xml:space="preserve">Barge                                        </t>
  </si>
  <si>
    <t xml:space="preserve">Improvements                                 </t>
  </si>
  <si>
    <t xml:space="preserve">Renovations                                  </t>
  </si>
  <si>
    <t xml:space="preserve">Outboard Motor                               </t>
  </si>
  <si>
    <t xml:space="preserve">         g Barge, Ediz Hook</t>
  </si>
  <si>
    <t xml:space="preserve">         Group:  Leasehold Improvements</t>
  </si>
  <si>
    <t xml:space="preserve">Port Angeles Station                         </t>
  </si>
  <si>
    <t xml:space="preserve">Signs                                        </t>
  </si>
  <si>
    <t xml:space="preserve">Generator                                    </t>
  </si>
  <si>
    <t xml:space="preserve">Generator building                           </t>
  </si>
  <si>
    <t xml:space="preserve">Gen. Elect.                                  </t>
  </si>
  <si>
    <t xml:space="preserve">Cabinets                                     </t>
  </si>
  <si>
    <t xml:space="preserve">Sewer Pump                                   </t>
  </si>
  <si>
    <t xml:space="preserve">Station renovations                          </t>
  </si>
  <si>
    <t xml:space="preserve">Paving                                       </t>
  </si>
  <si>
    <t xml:space="preserve">Fencing                                      </t>
  </si>
  <si>
    <t xml:space="preserve">Leasehold Improvements                       </t>
  </si>
  <si>
    <t xml:space="preserve">New Roof - Phase 1                           </t>
  </si>
  <si>
    <t xml:space="preserve">Windows                                      </t>
  </si>
  <si>
    <t xml:space="preserve">New Roof - Phase 2                           </t>
  </si>
  <si>
    <t xml:space="preserve">Carpet/Flooring                              </t>
  </si>
  <si>
    <t xml:space="preserve">Interior Improvements                        </t>
  </si>
  <si>
    <t xml:space="preserve">Window Coverings                             </t>
  </si>
  <si>
    <t xml:space="preserve">         Leasehold Improvements</t>
  </si>
  <si>
    <t>Location:  Boats</t>
  </si>
  <si>
    <t xml:space="preserve">         Group:  Juan de Fuca Pilot Boat</t>
  </si>
  <si>
    <t xml:space="preserve">Launch                                       </t>
  </si>
  <si>
    <t xml:space="preserve">Snap-on Tools                                </t>
  </si>
  <si>
    <t xml:space="preserve">Electrical Improvements                      </t>
  </si>
  <si>
    <t xml:space="preserve">         Juan de Fuca Pilot Boat</t>
  </si>
  <si>
    <t xml:space="preserve">         Group:  Puget Sound Pilot Boat</t>
  </si>
  <si>
    <t xml:space="preserve">Puget Sound                                  </t>
  </si>
  <si>
    <t xml:space="preserve">Security Information System                  </t>
  </si>
  <si>
    <t>Grand Total</t>
  </si>
  <si>
    <t>Location:  Seattle</t>
  </si>
  <si>
    <t>HVAC-Depr life based on lease expiration</t>
  </si>
  <si>
    <t>Carpet-Depr life based on lease expiration</t>
  </si>
  <si>
    <t>New Engine, Jet Drives and Improvements</t>
  </si>
  <si>
    <t>Prospective rebuild of engine &amp; running gear to be done 10/19</t>
  </si>
  <si>
    <t xml:space="preserve">New propellers, improvement                  </t>
  </si>
  <si>
    <t>Tenant improvements for new office-occupancy 11/19</t>
  </si>
  <si>
    <t xml:space="preserve">5 landmark phones, etc.                       </t>
  </si>
  <si>
    <t>Ediz Hook Barge Refurbishment &amp; Communications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</si>
</sst>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m/d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47">
    <xf numFmtId="0" fontId="0" fillId="0" borderId="0" xfId="0"/>
    <xf numFmtId="0" fontId="2" fillId="0" borderId="0" xfId="0" applyFont="1"/>
    <xf numFmtId="3" fontId="4" fillId="0" borderId="0" xfId="1" applyNumberFormat="1" applyFont="1" applyAlignment="1">
      <alignment horizontal="centerContinuous"/>
    </xf>
    <xf numFmtId="3" fontId="2" fillId="0" borderId="0" xfId="1" applyNumberFormat="1" applyFont="1" applyAlignment="1">
      <alignment horizontal="centerContinuous"/>
    </xf>
    <xf numFmtId="3" fontId="2" fillId="0" borderId="0" xfId="1" applyNumberFormat="1" applyFont="1"/>
    <xf numFmtId="3" fontId="2" fillId="0" borderId="0" xfId="1" applyNumberFormat="1" applyFont="1" applyAlignment="1">
      <alignment horizontal="left"/>
    </xf>
    <xf numFmtId="3" fontId="2" fillId="0" borderId="0" xfId="1" applyNumberFormat="1" applyFont="1" applyAlignment="1">
      <alignment horizontal="center"/>
    </xf>
    <xf numFmtId="1" fontId="2" fillId="0" borderId="0" xfId="1" applyNumberFormat="1" applyFont="1"/>
    <xf numFmtId="3" fontId="4" fillId="0" borderId="0" xfId="1" applyNumberFormat="1" applyFont="1" applyAlignment="1">
      <alignment horizontal="center"/>
    </xf>
    <xf numFmtId="3" fontId="4" fillId="0" borderId="0" xfId="1" applyNumberFormat="1" applyFont="1"/>
    <xf numFmtId="0" fontId="4" fillId="0" borderId="0" xfId="0" applyFont="1"/>
    <xf numFmtId="3" fontId="5" fillId="0" borderId="0" xfId="1" applyNumberFormat="1" applyFont="1" applyAlignment="1">
      <alignment horizontal="center"/>
    </xf>
    <xf numFmtId="3" fontId="5" fillId="0" borderId="0" xfId="1" applyNumberFormat="1" applyFont="1"/>
    <xf numFmtId="14" fontId="5" fillId="0" borderId="0" xfId="1" quotePrefix="1" applyNumberFormat="1" applyFont="1" applyAlignment="1">
      <alignment horizontal="center"/>
    </xf>
    <xf numFmtId="165" fontId="5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left"/>
    </xf>
    <xf numFmtId="1" fontId="2" fillId="0" borderId="0" xfId="1" applyNumberFormat="1" applyFont="1" applyAlignment="1">
      <alignment horizontal="center"/>
    </xf>
    <xf numFmtId="4" fontId="2" fillId="0" borderId="0" xfId="1" applyNumberFormat="1" applyFont="1"/>
    <xf numFmtId="0" fontId="6" fillId="0" borderId="0" xfId="0" applyFont="1"/>
    <xf numFmtId="1" fontId="6" fillId="0" borderId="0" xfId="2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9" fontId="6" fillId="0" borderId="0" xfId="1" applyNumberFormat="1" applyFont="1"/>
    <xf numFmtId="3" fontId="6" fillId="0" borderId="0" xfId="1" applyNumberFormat="1" applyFont="1" applyAlignment="1">
      <alignment horizontal="center"/>
    </xf>
    <xf numFmtId="3" fontId="6" fillId="0" borderId="0" xfId="1" applyNumberFormat="1" applyFont="1"/>
    <xf numFmtId="1" fontId="6" fillId="0" borderId="0" xfId="1" applyNumberFormat="1" applyFont="1"/>
    <xf numFmtId="3" fontId="6" fillId="0" borderId="0" xfId="0" applyNumberFormat="1" applyFont="1"/>
    <xf numFmtId="4" fontId="6" fillId="0" borderId="0" xfId="0" applyNumberFormat="1" applyFont="1"/>
    <xf numFmtId="9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14" fontId="0" fillId="0" borderId="0" xfId="0" applyNumberFormat="1"/>
    <xf numFmtId="3" fontId="0" fillId="0" borderId="1" xfId="0" applyNumberFormat="1" applyBorder="1"/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3" fontId="0" fillId="0" borderId="0" xfId="0" applyNumberFormat="1" applyBorder="1"/>
    <xf numFmtId="3" fontId="6" fillId="0" borderId="0" xfId="0" applyNumberFormat="1" applyFont="1" applyBorder="1"/>
    <xf numFmtId="3" fontId="6" fillId="0" borderId="0" xfId="1" applyNumberFormat="1" applyFont="1" applyBorder="1"/>
    <xf numFmtId="0" fontId="1" fillId="0" borderId="0" xfId="0" applyFont="1"/>
    <xf numFmtId="3" fontId="0" fillId="0" borderId="0" xfId="0" applyNumberFormat="1" applyAlignment="1">
      <alignment horizontal="right"/>
    </xf>
    <xf numFmtId="3" fontId="0" fillId="0" borderId="1" xfId="0" applyNumberFormat="1" applyBorder="1" applyAlignment="1">
      <alignment horizontal="right"/>
    </xf>
    <xf numFmtId="0" fontId="8" fillId="0" borderId="0" xfId="0" applyFont="1"/>
    <xf numFmtId="49" fontId="1" fillId="0" borderId="0" xfId="0" applyNumberFormat="1" applyFont="1" applyAlignment="1">
      <alignment horizontal="right"/>
    </xf>
    <xf numFmtId="3" fontId="9" fillId="0" borderId="0" xfId="1" applyNumberFormat="1" applyFont="1" applyAlignment="1">
      <alignment horizontal="centerContinuous"/>
    </xf>
    <xf numFmtId="164" fontId="10" fillId="0" borderId="0" xfId="1" quotePrefix="1" applyNumberFormat="1" applyFont="1" applyAlignment="1">
      <alignment horizontal="centerContinuous"/>
    </xf>
    <xf numFmtId="3" fontId="0" fillId="0" borderId="0" xfId="0" applyNumberFormat="1" applyBorder="1" applyAlignment="1">
      <alignment horizontal="right"/>
    </xf>
    <xf numFmtId="0" fontId="0" fillId="0" borderId="1" xfId="0" applyBorder="1"/>
    <xf numFmtId="3" fontId="6" fillId="0" borderId="1" xfId="0" applyNumberFormat="1" applyFont="1" applyBorder="1"/>
  </cellXfs>
  <cellStyles count="3">
    <cellStyle name="Normal" xfId="0" builtinId="0"/>
    <cellStyle name="Normal_Depr Sch" xfId="2" xr:uid="{3B646E50-BED4-4580-BFAB-CD427308A76B}"/>
    <cellStyle name="Normal_Sheet2" xfId="1" xr:uid="{59AA5DA2-A3E5-496E-B79E-AE6F192454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8A5AD-4B43-414C-810C-4683D4D96654}">
  <sheetPr>
    <pageSetUpPr fitToPage="1"/>
  </sheetPr>
  <dimension ref="A1:AH209"/>
  <sheetViews>
    <sheetView tabSelected="1" workbookViewId="0">
      <pane ySplit="11" topLeftCell="A204" activePane="bottomLeft" state="frozen"/>
      <selection pane="bottomLeft" activeCell="K208" sqref="K208"/>
    </sheetView>
  </sheetViews>
  <sheetFormatPr defaultRowHeight="15" x14ac:dyDescent="0.25"/>
  <cols>
    <col min="1" max="1" width="16.7109375" customWidth="1"/>
    <col min="2" max="2" width="34.85546875" customWidth="1"/>
    <col min="3" max="3" width="12.85546875" customWidth="1"/>
    <col min="4" max="4" width="10.5703125" bestFit="1" customWidth="1"/>
    <col min="5" max="5" width="10.42578125" hidden="1" customWidth="1"/>
    <col min="7" max="7" width="10.5703125" bestFit="1" customWidth="1"/>
    <col min="8" max="8" width="11" bestFit="1" customWidth="1"/>
    <col min="9" max="10" width="8.85546875" hidden="1" customWidth="1"/>
    <col min="11" max="11" width="12.5703125" bestFit="1" customWidth="1"/>
    <col min="12" max="12" width="0" hidden="1" customWidth="1"/>
    <col min="13" max="13" width="11" bestFit="1" customWidth="1"/>
    <col min="14" max="15" width="11.7109375" bestFit="1" customWidth="1"/>
    <col min="16" max="20" width="0" hidden="1" customWidth="1"/>
    <col min="21" max="21" width="15.140625" customWidth="1"/>
    <col min="22" max="24" width="0" hidden="1" customWidth="1"/>
    <col min="25" max="25" width="15.7109375" customWidth="1"/>
    <col min="26" max="26" width="13.42578125" customWidth="1"/>
    <col min="27" max="30" width="10.5703125" bestFit="1" customWidth="1"/>
    <col min="31" max="31" width="10.42578125" bestFit="1" customWidth="1"/>
  </cols>
  <sheetData>
    <row r="1" spans="1:34" ht="20.25" x14ac:dyDescent="0.3">
      <c r="A1" s="1"/>
      <c r="B1" s="42" t="s">
        <v>51</v>
      </c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20.25" x14ac:dyDescent="0.3">
      <c r="A2" s="1"/>
      <c r="B2" s="42" t="s">
        <v>0</v>
      </c>
      <c r="C2" s="3"/>
      <c r="D2" s="3"/>
      <c r="E2" s="3"/>
      <c r="F2" s="3"/>
      <c r="G2" s="3"/>
      <c r="H2" s="3"/>
      <c r="I2" s="3"/>
      <c r="J2" s="3"/>
      <c r="K2" s="3"/>
      <c r="L2" s="4"/>
      <c r="M2" s="4">
        <v>6</v>
      </c>
      <c r="N2" s="4"/>
      <c r="O2" s="5" t="s">
        <v>1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ht="15.75" x14ac:dyDescent="0.25">
      <c r="A3" s="1"/>
      <c r="B3" s="43" t="s">
        <v>52</v>
      </c>
      <c r="C3" s="3"/>
      <c r="D3" s="3"/>
      <c r="E3" s="3"/>
      <c r="F3" s="3"/>
      <c r="G3" s="3"/>
      <c r="H3" s="3"/>
      <c r="I3" s="3"/>
      <c r="J3" s="3"/>
      <c r="K3" s="3"/>
      <c r="L3" s="4"/>
      <c r="M3" s="4">
        <v>6</v>
      </c>
      <c r="N3" s="4"/>
      <c r="O3" s="5" t="s">
        <v>2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 t="s">
        <v>3</v>
      </c>
      <c r="AF3" s="5" t="s">
        <v>4</v>
      </c>
      <c r="AG3" s="4"/>
      <c r="AH3" s="4"/>
    </row>
    <row r="4" spans="1:34" x14ac:dyDescent="0.25">
      <c r="A4" s="1"/>
      <c r="B4" s="4"/>
      <c r="C4" s="6"/>
      <c r="D4" s="6"/>
      <c r="E4" s="4"/>
      <c r="F4" s="6"/>
      <c r="G4" s="4"/>
      <c r="H4" s="4"/>
      <c r="I4" s="4"/>
      <c r="J4" s="4"/>
      <c r="K4" s="4"/>
      <c r="L4" s="4"/>
      <c r="M4" s="7">
        <v>2018</v>
      </c>
      <c r="N4" s="4"/>
      <c r="O4" s="5" t="s">
        <v>5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5" t="s">
        <v>6</v>
      </c>
      <c r="AF4" s="5" t="s">
        <v>7</v>
      </c>
      <c r="AG4" s="4"/>
      <c r="AH4" s="4"/>
    </row>
    <row r="5" spans="1:34" x14ac:dyDescent="0.25">
      <c r="A5" s="1"/>
      <c r="B5" s="4"/>
      <c r="C5" s="6"/>
      <c r="D5" s="6"/>
      <c r="E5" s="4"/>
      <c r="F5" s="6"/>
      <c r="G5" s="4"/>
      <c r="H5" s="4"/>
      <c r="I5" s="4"/>
      <c r="J5" s="4"/>
      <c r="K5" s="4"/>
      <c r="L5" s="4"/>
      <c r="M5" s="7">
        <v>2019</v>
      </c>
      <c r="N5" s="4"/>
      <c r="O5" s="5" t="s">
        <v>8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5" t="s">
        <v>9</v>
      </c>
      <c r="AF5" s="5" t="s">
        <v>10</v>
      </c>
      <c r="AG5" s="4"/>
      <c r="AH5" s="4"/>
    </row>
    <row r="6" spans="1:34" x14ac:dyDescent="0.25">
      <c r="A6" s="1"/>
      <c r="B6" s="4"/>
      <c r="C6" s="6"/>
      <c r="D6" s="6"/>
      <c r="E6" s="4"/>
      <c r="F6" s="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 t="s">
        <v>11</v>
      </c>
      <c r="AF6" s="5" t="s">
        <v>12</v>
      </c>
      <c r="AG6" s="4"/>
      <c r="AH6" s="4"/>
    </row>
    <row r="7" spans="1:34" x14ac:dyDescent="0.25">
      <c r="A7" s="1"/>
      <c r="B7" s="4"/>
      <c r="C7" s="6"/>
      <c r="D7" s="6"/>
      <c r="E7" s="4"/>
      <c r="F7" s="6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6" t="s">
        <v>13</v>
      </c>
      <c r="T7" s="4"/>
      <c r="U7" s="8" t="s">
        <v>14</v>
      </c>
      <c r="V7" s="8" t="s">
        <v>15</v>
      </c>
      <c r="W7" s="9"/>
      <c r="X7" s="8" t="s">
        <v>15</v>
      </c>
      <c r="Y7" s="8" t="s">
        <v>16</v>
      </c>
      <c r="Z7" s="4"/>
      <c r="AA7" s="4"/>
      <c r="AB7" s="4"/>
      <c r="AC7" s="4"/>
      <c r="AD7" s="4"/>
      <c r="AE7" s="5" t="s">
        <v>17</v>
      </c>
      <c r="AF7" s="5" t="s">
        <v>18</v>
      </c>
      <c r="AG7" s="4"/>
      <c r="AH7" s="4"/>
    </row>
    <row r="8" spans="1:34" x14ac:dyDescent="0.25">
      <c r="A8" s="1"/>
      <c r="B8" s="9"/>
      <c r="C8" s="2" t="s">
        <v>19</v>
      </c>
      <c r="D8" s="2"/>
      <c r="E8" s="8" t="s">
        <v>20</v>
      </c>
      <c r="F8" s="8"/>
      <c r="G8" s="9"/>
      <c r="H8" s="8" t="s">
        <v>21</v>
      </c>
      <c r="I8" s="9"/>
      <c r="J8" s="9"/>
      <c r="K8" s="9"/>
      <c r="L8" s="9"/>
      <c r="M8" s="9"/>
      <c r="N8" s="9"/>
      <c r="O8" s="9"/>
      <c r="P8" s="8" t="s">
        <v>22</v>
      </c>
      <c r="Q8" s="8" t="s">
        <v>13</v>
      </c>
      <c r="R8" s="9"/>
      <c r="S8" s="8" t="s">
        <v>15</v>
      </c>
      <c r="T8" s="9"/>
      <c r="U8" s="8" t="s">
        <v>23</v>
      </c>
      <c r="V8" s="8" t="s">
        <v>23</v>
      </c>
      <c r="W8" s="8" t="s">
        <v>24</v>
      </c>
      <c r="X8" s="8" t="s">
        <v>25</v>
      </c>
      <c r="Y8" s="8" t="s">
        <v>23</v>
      </c>
      <c r="Z8" s="9"/>
      <c r="AA8" s="4"/>
      <c r="AB8" s="4"/>
      <c r="AC8" s="4"/>
      <c r="AD8" s="4"/>
      <c r="AE8" s="4"/>
      <c r="AF8" s="4"/>
      <c r="AG8" s="4"/>
      <c r="AH8" s="4"/>
    </row>
    <row r="9" spans="1:34" x14ac:dyDescent="0.25">
      <c r="A9" s="1"/>
      <c r="B9" s="9"/>
      <c r="C9" s="8"/>
      <c r="D9" s="8"/>
      <c r="E9" s="8" t="s">
        <v>26</v>
      </c>
      <c r="F9" s="8" t="s">
        <v>27</v>
      </c>
      <c r="G9" s="8" t="s">
        <v>28</v>
      </c>
      <c r="H9" s="8" t="s">
        <v>29</v>
      </c>
      <c r="I9" s="8" t="s">
        <v>22</v>
      </c>
      <c r="J9" s="9"/>
      <c r="K9" s="8" t="s">
        <v>30</v>
      </c>
      <c r="L9" s="8" t="s">
        <v>30</v>
      </c>
      <c r="M9" s="8" t="s">
        <v>31</v>
      </c>
      <c r="N9" s="8" t="s">
        <v>32</v>
      </c>
      <c r="O9" s="8" t="s">
        <v>33</v>
      </c>
      <c r="P9" s="8" t="s">
        <v>21</v>
      </c>
      <c r="Q9" s="8" t="s">
        <v>34</v>
      </c>
      <c r="R9" s="8" t="s">
        <v>35</v>
      </c>
      <c r="S9" s="8" t="s">
        <v>33</v>
      </c>
      <c r="T9" s="9"/>
      <c r="U9" s="8" t="s">
        <v>36</v>
      </c>
      <c r="V9" s="8" t="s">
        <v>36</v>
      </c>
      <c r="W9" s="8" t="s">
        <v>37</v>
      </c>
      <c r="X9" s="8" t="s">
        <v>38</v>
      </c>
      <c r="Y9" s="8" t="s">
        <v>36</v>
      </c>
      <c r="Z9" s="8" t="s">
        <v>39</v>
      </c>
      <c r="AA9" s="6"/>
      <c r="AB9" s="6"/>
      <c r="AC9" s="6"/>
      <c r="AD9" s="4"/>
      <c r="AE9" s="4"/>
      <c r="AF9" s="4"/>
      <c r="AG9" s="4"/>
      <c r="AH9" s="4"/>
    </row>
    <row r="10" spans="1:34" x14ac:dyDescent="0.25">
      <c r="A10" s="10" t="s">
        <v>36</v>
      </c>
      <c r="B10" s="8" t="s">
        <v>40</v>
      </c>
      <c r="C10" s="11" t="s">
        <v>21</v>
      </c>
      <c r="D10" s="11" t="s">
        <v>41</v>
      </c>
      <c r="E10" s="11" t="s">
        <v>35</v>
      </c>
      <c r="F10" s="11"/>
      <c r="G10" s="11"/>
      <c r="H10" s="11" t="s">
        <v>42</v>
      </c>
      <c r="I10" s="11" t="s">
        <v>43</v>
      </c>
      <c r="J10" s="11" t="s">
        <v>44</v>
      </c>
      <c r="K10" s="11" t="s">
        <v>45</v>
      </c>
      <c r="L10" s="11" t="s">
        <v>22</v>
      </c>
      <c r="M10" s="11" t="s">
        <v>45</v>
      </c>
      <c r="N10" s="11" t="s">
        <v>36</v>
      </c>
      <c r="O10" s="11" t="s">
        <v>36</v>
      </c>
      <c r="P10" s="11" t="s">
        <v>38</v>
      </c>
      <c r="Q10" s="11" t="s">
        <v>38</v>
      </c>
      <c r="R10" s="11" t="s">
        <v>37</v>
      </c>
      <c r="S10" s="11" t="s">
        <v>38</v>
      </c>
      <c r="T10" s="12"/>
      <c r="U10" s="13">
        <v>43281</v>
      </c>
      <c r="V10" s="14">
        <v>42916</v>
      </c>
      <c r="W10" s="11" t="s">
        <v>35</v>
      </c>
      <c r="X10" s="14">
        <v>42916</v>
      </c>
      <c r="Y10" s="14">
        <v>43646</v>
      </c>
      <c r="Z10" s="11" t="s">
        <v>46</v>
      </c>
      <c r="AA10" s="6"/>
      <c r="AB10" s="6"/>
      <c r="AC10" s="6"/>
      <c r="AD10" s="6" t="s">
        <v>3</v>
      </c>
      <c r="AE10" s="6" t="s">
        <v>47</v>
      </c>
      <c r="AF10" s="6" t="s">
        <v>48</v>
      </c>
      <c r="AG10" s="6" t="s">
        <v>11</v>
      </c>
      <c r="AH10" s="6" t="s">
        <v>17</v>
      </c>
    </row>
    <row r="11" spans="1:34" x14ac:dyDescent="0.25">
      <c r="A11" s="10" t="s">
        <v>49</v>
      </c>
      <c r="B11" s="15"/>
      <c r="C11" s="16"/>
      <c r="D11" s="6"/>
      <c r="E11" s="4"/>
      <c r="F11" s="6"/>
      <c r="G11" s="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17"/>
      <c r="AE11" s="17"/>
      <c r="AF11" s="17"/>
      <c r="AG11" s="17"/>
      <c r="AH11" s="17"/>
    </row>
    <row r="12" spans="1:34" x14ac:dyDescent="0.25">
      <c r="A12" s="18"/>
      <c r="B12" s="18"/>
      <c r="C12" s="19"/>
      <c r="D12" s="20"/>
      <c r="E12" s="21"/>
      <c r="F12" s="22"/>
      <c r="G12" s="23"/>
      <c r="H12" s="24"/>
      <c r="I12" s="23"/>
      <c r="J12" s="23"/>
      <c r="K12" s="25"/>
      <c r="L12" s="23"/>
      <c r="M12" s="25"/>
      <c r="N12" s="25"/>
      <c r="O12" s="25"/>
      <c r="P12" s="25"/>
      <c r="Q12" s="25"/>
      <c r="R12" s="23"/>
      <c r="S12" s="25"/>
      <c r="T12" s="23"/>
      <c r="U12" s="25"/>
      <c r="V12" s="25"/>
      <c r="W12" s="23"/>
      <c r="X12" s="25"/>
      <c r="Y12" s="25"/>
      <c r="Z12" s="25"/>
      <c r="AA12" s="25"/>
      <c r="AB12" s="25"/>
      <c r="AC12" s="25"/>
      <c r="AD12" s="26"/>
      <c r="AE12" s="26"/>
      <c r="AF12" s="26"/>
      <c r="AG12" s="26"/>
      <c r="AH12" s="26"/>
    </row>
    <row r="13" spans="1:34" x14ac:dyDescent="0.25">
      <c r="A13" s="40" t="s">
        <v>192</v>
      </c>
      <c r="B13" s="18"/>
      <c r="C13" s="19"/>
      <c r="D13" s="20"/>
      <c r="E13" s="21"/>
      <c r="F13" s="22"/>
      <c r="G13" s="23"/>
      <c r="H13" s="24"/>
      <c r="I13" s="23"/>
      <c r="J13" s="23"/>
      <c r="K13" s="25"/>
      <c r="L13" s="23"/>
      <c r="M13" s="25"/>
      <c r="N13" s="25"/>
      <c r="O13" s="25"/>
      <c r="P13" s="25"/>
      <c r="Q13" s="25"/>
      <c r="R13" s="23"/>
      <c r="S13" s="25"/>
      <c r="T13" s="23"/>
      <c r="U13" s="25"/>
      <c r="V13" s="25"/>
      <c r="W13" s="23"/>
      <c r="X13" s="25"/>
      <c r="Y13" s="25"/>
      <c r="Z13" s="25"/>
      <c r="AA13" s="25"/>
      <c r="AB13" s="25"/>
      <c r="AC13" s="25"/>
      <c r="AD13" s="26"/>
      <c r="AE13" s="26"/>
      <c r="AF13" s="26"/>
      <c r="AG13" s="26"/>
      <c r="AH13" s="26"/>
    </row>
    <row r="14" spans="1:34" x14ac:dyDescent="0.25">
      <c r="A14" s="40"/>
      <c r="B14" s="18"/>
      <c r="C14" s="19"/>
      <c r="D14" s="20"/>
      <c r="E14" s="21"/>
      <c r="F14" s="22"/>
      <c r="G14" s="23"/>
      <c r="H14" s="24"/>
      <c r="I14" s="23"/>
      <c r="J14" s="23"/>
      <c r="K14" s="25"/>
      <c r="L14" s="23"/>
      <c r="M14" s="25"/>
      <c r="N14" s="25"/>
      <c r="O14" s="25"/>
      <c r="P14" s="25"/>
      <c r="Q14" s="25"/>
      <c r="R14" s="23"/>
      <c r="S14" s="25"/>
      <c r="T14" s="23"/>
      <c r="U14" s="25"/>
      <c r="V14" s="25"/>
      <c r="W14" s="23"/>
      <c r="X14" s="25"/>
      <c r="Y14" s="25"/>
      <c r="Z14" s="25"/>
      <c r="AA14" s="25"/>
      <c r="AB14" s="25"/>
      <c r="AC14" s="25"/>
      <c r="AD14" s="26"/>
      <c r="AE14" s="26"/>
      <c r="AF14" s="26"/>
      <c r="AG14" s="26"/>
      <c r="AH14" s="26"/>
    </row>
    <row r="15" spans="1:34" x14ac:dyDescent="0.25">
      <c r="A15">
        <v>176</v>
      </c>
      <c r="B15" s="32" t="s">
        <v>53</v>
      </c>
      <c r="C15">
        <v>2001</v>
      </c>
      <c r="D15">
        <v>1</v>
      </c>
      <c r="E15" s="27"/>
      <c r="F15" s="28" t="s">
        <v>50</v>
      </c>
      <c r="G15">
        <v>5</v>
      </c>
      <c r="H15">
        <f>+C15+G15</f>
        <v>2006</v>
      </c>
      <c r="K15" s="38">
        <v>9411.2000000000007</v>
      </c>
      <c r="L15" s="29"/>
      <c r="M15" s="29">
        <f>+K15-K15*E15</f>
        <v>9411.2000000000007</v>
      </c>
      <c r="N15" s="25">
        <f t="shared" ref="N15:N86" si="0">M15/G15/12</f>
        <v>156.85333333333335</v>
      </c>
      <c r="O15" s="25">
        <f t="shared" ref="O15:O86" si="1">IF(L15&gt;0,0,IF((OR((AA15&gt;AB15),(AC15&lt;AD15))),0,IF((AND((AC15&gt;=AD15),(AC15&lt;=AB15))),N15*((AC15-AD15)*12),IF((AND((AD15&lt;=AA15),(AB15&gt;=AA15))),((AB15-AA15)*12)*N15,IF(AC15&gt;AB15,12*N15,0)))))</f>
        <v>0</v>
      </c>
      <c r="P15" s="25">
        <f t="shared" ref="P15:P86" si="2">IF(L15=0,0,IF((AND((AE15&gt;=AD15),(AE15&lt;=AC15))),((AE15-AD15)*12)*N15,0))</f>
        <v>0</v>
      </c>
      <c r="Q15" s="25">
        <f t="shared" ref="Q15:Q86" si="3">IF(P15&gt;0,P15,O15)</f>
        <v>0</v>
      </c>
      <c r="R15" s="23">
        <v>1</v>
      </c>
      <c r="S15" s="25">
        <f t="shared" ref="S15:S86" si="4">R15*SUM(O15:P15)</f>
        <v>0</v>
      </c>
      <c r="T15" s="23"/>
      <c r="U15" s="25">
        <f t="shared" ref="U15:U86" si="5">IF(AA15&gt;AB15,0,IF(AC15&lt;AD15,M15,IF((AND((AC15&gt;=AD15),(AC15&lt;=AB15))),(M15-Q15),IF((AND((AD15&lt;=AA15),(AB15&gt;=AA15))),0,IF(AC15&gt;AB15,((AD15-AA15)*12)*N15,0)))))</f>
        <v>9411.2000000000007</v>
      </c>
      <c r="V15" s="25">
        <f t="shared" ref="V15:V86" si="6">U15*R15</f>
        <v>9411.2000000000007</v>
      </c>
      <c r="W15" s="23">
        <v>1</v>
      </c>
      <c r="X15" s="25">
        <f t="shared" ref="X15:X86" si="7">V15*W15</f>
        <v>9411.2000000000007</v>
      </c>
      <c r="Y15" s="25">
        <f t="shared" ref="Y15:Y86" si="8">IF(L15&gt;0,0,X15+S15*W15)*W15</f>
        <v>9411.2000000000007</v>
      </c>
      <c r="Z15" s="25">
        <f t="shared" ref="Z15:Z86" si="9">IF(L15&gt;0,(K15-X15)/2,IF(AA15&gt;=AD15,(((K15*R15)*W15)-Y15)/2,((((K15*R15)*W15)-X15)+(((K15*R15)*W15)-Y15))/2))</f>
        <v>0</v>
      </c>
      <c r="AA15" s="25">
        <f t="shared" ref="AA15:AA86" si="10">$C15+(($D15-1)/12)</f>
        <v>2001</v>
      </c>
      <c r="AB15" s="25">
        <f t="shared" ref="AB15:AB86" si="11">($M$5+1)-($M$2/12)</f>
        <v>2019.5</v>
      </c>
      <c r="AC15" s="25">
        <f t="shared" ref="AC15:AC86" si="12">$H15+(($D15-1)/12)</f>
        <v>2006</v>
      </c>
      <c r="AD15" s="26">
        <f t="shared" ref="AD15:AD86" si="13">$M$4+($M$3/12)</f>
        <v>2018.5</v>
      </c>
      <c r="AE15" s="26">
        <f t="shared" ref="AE15:AE86" si="14">$I15+(($J15-1)/12)</f>
        <v>-8.3333333333333329E-2</v>
      </c>
      <c r="AF15" s="26">
        <f t="shared" ref="AF15:AF86" si="15">$H15+(($D15-1)/12)</f>
        <v>2006</v>
      </c>
      <c r="AG15" s="26">
        <f t="shared" ref="AG15:AG86" si="16">$M$4+($M$3/12)</f>
        <v>2018.5</v>
      </c>
      <c r="AH15" s="26">
        <f t="shared" ref="AH15:AH86" si="17">$I15+(($J15-1)/12)</f>
        <v>-8.3333333333333329E-2</v>
      </c>
    </row>
    <row r="16" spans="1:34" x14ac:dyDescent="0.25">
      <c r="A16">
        <v>196</v>
      </c>
      <c r="B16" s="32" t="s">
        <v>54</v>
      </c>
      <c r="C16">
        <v>2002</v>
      </c>
      <c r="D16">
        <v>11</v>
      </c>
      <c r="E16" s="30"/>
      <c r="F16" s="28" t="s">
        <v>50</v>
      </c>
      <c r="G16">
        <v>5</v>
      </c>
      <c r="H16">
        <f t="shared" ref="H16:H86" si="18">+C16+G16</f>
        <v>2007</v>
      </c>
      <c r="K16" s="38">
        <v>1304.49</v>
      </c>
      <c r="L16" s="29"/>
      <c r="M16" s="29">
        <f t="shared" ref="M16:M86" si="19">+K16-K16*E16</f>
        <v>1304.49</v>
      </c>
      <c r="N16" s="25">
        <f t="shared" si="0"/>
        <v>21.741500000000002</v>
      </c>
      <c r="O16" s="25">
        <f t="shared" si="1"/>
        <v>0</v>
      </c>
      <c r="P16" s="25">
        <f t="shared" si="2"/>
        <v>0</v>
      </c>
      <c r="Q16" s="25">
        <f t="shared" si="3"/>
        <v>0</v>
      </c>
      <c r="R16" s="23">
        <v>1</v>
      </c>
      <c r="S16" s="25">
        <f t="shared" si="4"/>
        <v>0</v>
      </c>
      <c r="T16" s="23"/>
      <c r="U16" s="25">
        <f t="shared" si="5"/>
        <v>1304.49</v>
      </c>
      <c r="V16" s="25">
        <f t="shared" si="6"/>
        <v>1304.49</v>
      </c>
      <c r="W16" s="23">
        <v>1</v>
      </c>
      <c r="X16" s="25">
        <f t="shared" si="7"/>
        <v>1304.49</v>
      </c>
      <c r="Y16" s="25">
        <f t="shared" si="8"/>
        <v>1304.49</v>
      </c>
      <c r="Z16" s="25">
        <f t="shared" si="9"/>
        <v>0</v>
      </c>
      <c r="AA16" s="25">
        <f t="shared" si="10"/>
        <v>2002.8333333333333</v>
      </c>
      <c r="AB16" s="25">
        <f t="shared" si="11"/>
        <v>2019.5</v>
      </c>
      <c r="AC16" s="25">
        <f t="shared" si="12"/>
        <v>2007.8333333333333</v>
      </c>
      <c r="AD16" s="26">
        <f t="shared" si="13"/>
        <v>2018.5</v>
      </c>
      <c r="AE16" s="26">
        <f t="shared" si="14"/>
        <v>-8.3333333333333329E-2</v>
      </c>
      <c r="AF16" s="26">
        <f t="shared" si="15"/>
        <v>2007.8333333333333</v>
      </c>
      <c r="AG16" s="26">
        <f t="shared" si="16"/>
        <v>2018.5</v>
      </c>
      <c r="AH16" s="26">
        <f t="shared" si="17"/>
        <v>-8.3333333333333329E-2</v>
      </c>
    </row>
    <row r="17" spans="1:34" x14ac:dyDescent="0.25">
      <c r="A17">
        <v>219</v>
      </c>
      <c r="B17" s="32" t="s">
        <v>55</v>
      </c>
      <c r="C17">
        <v>2004</v>
      </c>
      <c r="D17">
        <v>12</v>
      </c>
      <c r="E17" s="30"/>
      <c r="F17" s="28" t="s">
        <v>50</v>
      </c>
      <c r="G17">
        <v>5</v>
      </c>
      <c r="H17">
        <f t="shared" si="18"/>
        <v>2009</v>
      </c>
      <c r="K17" s="38">
        <v>72075.37</v>
      </c>
      <c r="L17" s="29"/>
      <c r="M17" s="29">
        <f t="shared" si="19"/>
        <v>72075.37</v>
      </c>
      <c r="N17" s="25">
        <f t="shared" si="0"/>
        <v>1201.2561666666666</v>
      </c>
      <c r="O17" s="25">
        <f t="shared" si="1"/>
        <v>0</v>
      </c>
      <c r="P17" s="25">
        <f t="shared" si="2"/>
        <v>0</v>
      </c>
      <c r="Q17" s="25">
        <f t="shared" si="3"/>
        <v>0</v>
      </c>
      <c r="R17" s="23">
        <v>1</v>
      </c>
      <c r="S17" s="25">
        <f t="shared" si="4"/>
        <v>0</v>
      </c>
      <c r="T17" s="23"/>
      <c r="U17" s="25">
        <f t="shared" si="5"/>
        <v>72075.37</v>
      </c>
      <c r="V17" s="25">
        <f t="shared" si="6"/>
        <v>72075.37</v>
      </c>
      <c r="W17" s="23">
        <v>1</v>
      </c>
      <c r="X17" s="25">
        <f t="shared" si="7"/>
        <v>72075.37</v>
      </c>
      <c r="Y17" s="25">
        <f t="shared" si="8"/>
        <v>72075.37</v>
      </c>
      <c r="Z17" s="25">
        <f t="shared" si="9"/>
        <v>0</v>
      </c>
      <c r="AA17" s="25">
        <f t="shared" si="10"/>
        <v>2004.9166666666667</v>
      </c>
      <c r="AB17" s="25">
        <f t="shared" si="11"/>
        <v>2019.5</v>
      </c>
      <c r="AC17" s="25">
        <f t="shared" si="12"/>
        <v>2009.9166666666667</v>
      </c>
      <c r="AD17" s="26">
        <f t="shared" si="13"/>
        <v>2018.5</v>
      </c>
      <c r="AE17" s="26">
        <f t="shared" si="14"/>
        <v>-8.3333333333333329E-2</v>
      </c>
      <c r="AF17" s="26">
        <f t="shared" si="15"/>
        <v>2009.9166666666667</v>
      </c>
      <c r="AG17" s="26">
        <f t="shared" si="16"/>
        <v>2018.5</v>
      </c>
      <c r="AH17" s="26">
        <f t="shared" si="17"/>
        <v>-8.3333333333333329E-2</v>
      </c>
    </row>
    <row r="18" spans="1:34" x14ac:dyDescent="0.25">
      <c r="A18">
        <v>230</v>
      </c>
      <c r="B18" s="32" t="s">
        <v>56</v>
      </c>
      <c r="C18">
        <v>2005</v>
      </c>
      <c r="D18">
        <v>2</v>
      </c>
      <c r="E18" s="30"/>
      <c r="F18" s="28" t="s">
        <v>50</v>
      </c>
      <c r="G18">
        <v>5</v>
      </c>
      <c r="H18">
        <f t="shared" si="18"/>
        <v>2010</v>
      </c>
      <c r="K18" s="38">
        <v>4449.4399999999996</v>
      </c>
      <c r="L18" s="29"/>
      <c r="M18" s="29">
        <f t="shared" si="19"/>
        <v>4449.4399999999996</v>
      </c>
      <c r="N18" s="25">
        <f t="shared" si="0"/>
        <v>74.157333333333327</v>
      </c>
      <c r="O18" s="25">
        <f t="shared" si="1"/>
        <v>0</v>
      </c>
      <c r="P18" s="25">
        <f t="shared" si="2"/>
        <v>0</v>
      </c>
      <c r="Q18" s="25">
        <f t="shared" si="3"/>
        <v>0</v>
      </c>
      <c r="R18" s="23">
        <v>1</v>
      </c>
      <c r="S18" s="25">
        <f t="shared" si="4"/>
        <v>0</v>
      </c>
      <c r="T18" s="23"/>
      <c r="U18" s="25">
        <f t="shared" si="5"/>
        <v>4449.4399999999996</v>
      </c>
      <c r="V18" s="25">
        <f t="shared" si="6"/>
        <v>4449.4399999999996</v>
      </c>
      <c r="W18" s="23">
        <v>1</v>
      </c>
      <c r="X18" s="25">
        <f t="shared" si="7"/>
        <v>4449.4399999999996</v>
      </c>
      <c r="Y18" s="25">
        <f t="shared" si="8"/>
        <v>4449.4399999999996</v>
      </c>
      <c r="Z18" s="25">
        <f t="shared" si="9"/>
        <v>0</v>
      </c>
      <c r="AA18" s="25">
        <f t="shared" si="10"/>
        <v>2005.0833333333333</v>
      </c>
      <c r="AB18" s="25">
        <f t="shared" si="11"/>
        <v>2019.5</v>
      </c>
      <c r="AC18" s="25">
        <f t="shared" si="12"/>
        <v>2010.0833333333333</v>
      </c>
      <c r="AD18" s="26">
        <f t="shared" si="13"/>
        <v>2018.5</v>
      </c>
      <c r="AE18" s="26">
        <f t="shared" si="14"/>
        <v>-8.3333333333333329E-2</v>
      </c>
      <c r="AF18" s="26">
        <f t="shared" si="15"/>
        <v>2010.0833333333333</v>
      </c>
      <c r="AG18" s="26">
        <f t="shared" si="16"/>
        <v>2018.5</v>
      </c>
      <c r="AH18" s="26">
        <f t="shared" si="17"/>
        <v>-8.3333333333333329E-2</v>
      </c>
    </row>
    <row r="19" spans="1:34" x14ac:dyDescent="0.25">
      <c r="A19">
        <v>231</v>
      </c>
      <c r="B19" s="32" t="s">
        <v>56</v>
      </c>
      <c r="C19">
        <v>2005</v>
      </c>
      <c r="D19">
        <v>3</v>
      </c>
      <c r="E19" s="30"/>
      <c r="F19" s="28" t="s">
        <v>50</v>
      </c>
      <c r="G19">
        <v>5</v>
      </c>
      <c r="H19">
        <f t="shared" si="18"/>
        <v>2010</v>
      </c>
      <c r="K19" s="38">
        <v>1292.95</v>
      </c>
      <c r="L19" s="29"/>
      <c r="M19" s="29">
        <f t="shared" si="19"/>
        <v>1292.95</v>
      </c>
      <c r="N19" s="25">
        <f t="shared" si="0"/>
        <v>21.549166666666668</v>
      </c>
      <c r="O19" s="25">
        <f t="shared" si="1"/>
        <v>0</v>
      </c>
      <c r="P19" s="25">
        <f t="shared" si="2"/>
        <v>0</v>
      </c>
      <c r="Q19" s="25">
        <f t="shared" si="3"/>
        <v>0</v>
      </c>
      <c r="R19" s="23">
        <v>1</v>
      </c>
      <c r="S19" s="25">
        <f t="shared" si="4"/>
        <v>0</v>
      </c>
      <c r="T19" s="23"/>
      <c r="U19" s="25">
        <f t="shared" si="5"/>
        <v>1292.95</v>
      </c>
      <c r="V19" s="25">
        <f t="shared" si="6"/>
        <v>1292.95</v>
      </c>
      <c r="W19" s="23">
        <v>1</v>
      </c>
      <c r="X19" s="25">
        <f t="shared" si="7"/>
        <v>1292.95</v>
      </c>
      <c r="Y19" s="25">
        <f t="shared" si="8"/>
        <v>1292.95</v>
      </c>
      <c r="Z19" s="25">
        <f t="shared" si="9"/>
        <v>0</v>
      </c>
      <c r="AA19" s="25">
        <f t="shared" si="10"/>
        <v>2005.1666666666667</v>
      </c>
      <c r="AB19" s="25">
        <f t="shared" si="11"/>
        <v>2019.5</v>
      </c>
      <c r="AC19" s="25">
        <f t="shared" si="12"/>
        <v>2010.1666666666667</v>
      </c>
      <c r="AD19" s="26">
        <f t="shared" si="13"/>
        <v>2018.5</v>
      </c>
      <c r="AE19" s="26">
        <f t="shared" si="14"/>
        <v>-8.3333333333333329E-2</v>
      </c>
      <c r="AF19" s="26">
        <f t="shared" si="15"/>
        <v>2010.1666666666667</v>
      </c>
      <c r="AG19" s="26">
        <f t="shared" si="16"/>
        <v>2018.5</v>
      </c>
      <c r="AH19" s="26">
        <f t="shared" si="17"/>
        <v>-8.3333333333333329E-2</v>
      </c>
    </row>
    <row r="20" spans="1:34" x14ac:dyDescent="0.25">
      <c r="A20">
        <v>232</v>
      </c>
      <c r="B20" s="32" t="s">
        <v>57</v>
      </c>
      <c r="C20">
        <v>2005</v>
      </c>
      <c r="D20">
        <v>1</v>
      </c>
      <c r="E20" s="30"/>
      <c r="F20" s="28" t="s">
        <v>50</v>
      </c>
      <c r="G20">
        <v>5</v>
      </c>
      <c r="H20">
        <f t="shared" si="18"/>
        <v>2010</v>
      </c>
      <c r="K20" s="38">
        <v>375.36</v>
      </c>
      <c r="L20" s="29"/>
      <c r="M20" s="29">
        <f t="shared" si="19"/>
        <v>375.36</v>
      </c>
      <c r="N20" s="25">
        <f t="shared" si="0"/>
        <v>6.2560000000000002</v>
      </c>
      <c r="O20" s="25">
        <f t="shared" si="1"/>
        <v>0</v>
      </c>
      <c r="P20" s="25">
        <f t="shared" si="2"/>
        <v>0</v>
      </c>
      <c r="Q20" s="25">
        <f t="shared" si="3"/>
        <v>0</v>
      </c>
      <c r="R20" s="23">
        <v>1</v>
      </c>
      <c r="S20" s="25">
        <f t="shared" si="4"/>
        <v>0</v>
      </c>
      <c r="T20" s="23"/>
      <c r="U20" s="25">
        <f t="shared" si="5"/>
        <v>375.36</v>
      </c>
      <c r="V20" s="25">
        <f t="shared" si="6"/>
        <v>375.36</v>
      </c>
      <c r="W20" s="23">
        <v>1</v>
      </c>
      <c r="X20" s="25">
        <f t="shared" si="7"/>
        <v>375.36</v>
      </c>
      <c r="Y20" s="25">
        <f t="shared" si="8"/>
        <v>375.36</v>
      </c>
      <c r="Z20" s="25">
        <f t="shared" si="9"/>
        <v>0</v>
      </c>
      <c r="AA20" s="25">
        <f t="shared" si="10"/>
        <v>2005</v>
      </c>
      <c r="AB20" s="25">
        <f t="shared" si="11"/>
        <v>2019.5</v>
      </c>
      <c r="AC20" s="25">
        <f t="shared" si="12"/>
        <v>2010</v>
      </c>
      <c r="AD20" s="26">
        <f t="shared" si="13"/>
        <v>2018.5</v>
      </c>
      <c r="AE20" s="26">
        <f t="shared" si="14"/>
        <v>-8.3333333333333329E-2</v>
      </c>
      <c r="AF20" s="26">
        <f t="shared" si="15"/>
        <v>2010</v>
      </c>
      <c r="AG20" s="26">
        <f t="shared" si="16"/>
        <v>2018.5</v>
      </c>
      <c r="AH20" s="26">
        <f t="shared" si="17"/>
        <v>-8.3333333333333329E-2</v>
      </c>
    </row>
    <row r="21" spans="1:34" x14ac:dyDescent="0.25">
      <c r="A21">
        <v>233</v>
      </c>
      <c r="B21" s="32" t="s">
        <v>57</v>
      </c>
      <c r="C21">
        <v>2005</v>
      </c>
      <c r="D21">
        <v>2</v>
      </c>
      <c r="E21" s="30"/>
      <c r="F21" s="28" t="s">
        <v>50</v>
      </c>
      <c r="G21">
        <v>5</v>
      </c>
      <c r="H21">
        <f t="shared" si="18"/>
        <v>2010</v>
      </c>
      <c r="K21" s="38">
        <v>2070.0300000000002</v>
      </c>
      <c r="L21" s="29"/>
      <c r="M21" s="29">
        <f t="shared" si="19"/>
        <v>2070.0300000000002</v>
      </c>
      <c r="N21" s="25">
        <f t="shared" si="0"/>
        <v>34.500500000000002</v>
      </c>
      <c r="O21" s="25">
        <f t="shared" si="1"/>
        <v>0</v>
      </c>
      <c r="P21" s="25">
        <f t="shared" si="2"/>
        <v>0</v>
      </c>
      <c r="Q21" s="25">
        <f t="shared" si="3"/>
        <v>0</v>
      </c>
      <c r="R21" s="23">
        <v>1</v>
      </c>
      <c r="S21" s="25">
        <f t="shared" si="4"/>
        <v>0</v>
      </c>
      <c r="T21" s="23"/>
      <c r="U21" s="25">
        <f t="shared" si="5"/>
        <v>2070.0300000000002</v>
      </c>
      <c r="V21" s="25">
        <f t="shared" si="6"/>
        <v>2070.0300000000002</v>
      </c>
      <c r="W21" s="23">
        <v>1</v>
      </c>
      <c r="X21" s="25">
        <f t="shared" si="7"/>
        <v>2070.0300000000002</v>
      </c>
      <c r="Y21" s="25">
        <f t="shared" si="8"/>
        <v>2070.0300000000002</v>
      </c>
      <c r="Z21" s="25">
        <f t="shared" si="9"/>
        <v>0</v>
      </c>
      <c r="AA21" s="25">
        <f t="shared" si="10"/>
        <v>2005.0833333333333</v>
      </c>
      <c r="AB21" s="25">
        <f t="shared" si="11"/>
        <v>2019.5</v>
      </c>
      <c r="AC21" s="25">
        <f t="shared" si="12"/>
        <v>2010.0833333333333</v>
      </c>
      <c r="AD21" s="26">
        <f t="shared" si="13"/>
        <v>2018.5</v>
      </c>
      <c r="AE21" s="26">
        <f t="shared" si="14"/>
        <v>-8.3333333333333329E-2</v>
      </c>
      <c r="AF21" s="26">
        <f t="shared" si="15"/>
        <v>2010.0833333333333</v>
      </c>
      <c r="AG21" s="26">
        <f t="shared" si="16"/>
        <v>2018.5</v>
      </c>
      <c r="AH21" s="26">
        <f t="shared" si="17"/>
        <v>-8.3333333333333329E-2</v>
      </c>
    </row>
    <row r="22" spans="1:34" x14ac:dyDescent="0.25">
      <c r="A22">
        <v>235</v>
      </c>
      <c r="B22" s="32" t="s">
        <v>58</v>
      </c>
      <c r="C22">
        <v>2005</v>
      </c>
      <c r="D22">
        <v>1</v>
      </c>
      <c r="E22" s="30"/>
      <c r="F22" s="28" t="s">
        <v>50</v>
      </c>
      <c r="G22">
        <v>5</v>
      </c>
      <c r="H22">
        <f t="shared" si="18"/>
        <v>2010</v>
      </c>
      <c r="K22" s="38">
        <v>2774.81</v>
      </c>
      <c r="L22" s="29"/>
      <c r="M22" s="29">
        <f t="shared" si="19"/>
        <v>2774.81</v>
      </c>
      <c r="N22" s="25">
        <f t="shared" si="0"/>
        <v>46.246833333333335</v>
      </c>
      <c r="O22" s="25">
        <f t="shared" si="1"/>
        <v>0</v>
      </c>
      <c r="P22" s="25">
        <f t="shared" si="2"/>
        <v>0</v>
      </c>
      <c r="Q22" s="25">
        <f t="shared" si="3"/>
        <v>0</v>
      </c>
      <c r="R22" s="23">
        <v>1</v>
      </c>
      <c r="S22" s="25">
        <f t="shared" si="4"/>
        <v>0</v>
      </c>
      <c r="T22" s="23"/>
      <c r="U22" s="25">
        <f t="shared" si="5"/>
        <v>2774.81</v>
      </c>
      <c r="V22" s="25">
        <f t="shared" si="6"/>
        <v>2774.81</v>
      </c>
      <c r="W22" s="23">
        <v>1</v>
      </c>
      <c r="X22" s="25">
        <f t="shared" si="7"/>
        <v>2774.81</v>
      </c>
      <c r="Y22" s="25">
        <f t="shared" si="8"/>
        <v>2774.81</v>
      </c>
      <c r="Z22" s="25">
        <f t="shared" si="9"/>
        <v>0</v>
      </c>
      <c r="AA22" s="25">
        <f t="shared" si="10"/>
        <v>2005</v>
      </c>
      <c r="AB22" s="25">
        <f t="shared" si="11"/>
        <v>2019.5</v>
      </c>
      <c r="AC22" s="25">
        <f t="shared" si="12"/>
        <v>2010</v>
      </c>
      <c r="AD22" s="26">
        <f t="shared" si="13"/>
        <v>2018.5</v>
      </c>
      <c r="AE22" s="26">
        <f t="shared" si="14"/>
        <v>-8.3333333333333329E-2</v>
      </c>
      <c r="AF22" s="26">
        <f t="shared" si="15"/>
        <v>2010</v>
      </c>
      <c r="AG22" s="26">
        <f t="shared" si="16"/>
        <v>2018.5</v>
      </c>
      <c r="AH22" s="26">
        <f t="shared" si="17"/>
        <v>-8.3333333333333329E-2</v>
      </c>
    </row>
    <row r="23" spans="1:34" x14ac:dyDescent="0.25">
      <c r="A23">
        <v>242</v>
      </c>
      <c r="B23" s="32" t="s">
        <v>59</v>
      </c>
      <c r="C23">
        <v>2006</v>
      </c>
      <c r="D23">
        <v>2</v>
      </c>
      <c r="E23" s="30"/>
      <c r="F23" s="28" t="s">
        <v>50</v>
      </c>
      <c r="G23">
        <v>5</v>
      </c>
      <c r="H23">
        <f>+C23+G23</f>
        <v>2011</v>
      </c>
      <c r="K23" s="38">
        <v>1345.44</v>
      </c>
      <c r="L23" s="29"/>
      <c r="M23" s="29">
        <f>+K23-K23*E23</f>
        <v>1345.44</v>
      </c>
      <c r="N23" s="25">
        <f>M23/G23/12</f>
        <v>22.424000000000003</v>
      </c>
      <c r="O23" s="25">
        <f>IF(L23&gt;0,0,IF((OR((AA23&gt;AB23),(AC23&lt;AD23))),0,IF((AND((AC23&gt;=AD23),(AC23&lt;=AB23))),N23*((AC23-AD23)*12),IF((AND((AD23&lt;=AA23),(AB23&gt;=AA23))),((AB23-AA23)*12)*N23,IF(AC23&gt;AB23,12*N23,0)))))</f>
        <v>0</v>
      </c>
      <c r="P23" s="25">
        <f>IF(L23=0,0,IF((AND((AE23&gt;=AD23),(AE23&lt;=AC23))),((AE23-AD23)*12)*N23,0))</f>
        <v>0</v>
      </c>
      <c r="Q23" s="25">
        <f>IF(P23&gt;0,P23,O23)</f>
        <v>0</v>
      </c>
      <c r="R23" s="23">
        <v>1</v>
      </c>
      <c r="S23" s="25">
        <f>R23*SUM(O23:P23)</f>
        <v>0</v>
      </c>
      <c r="T23" s="23"/>
      <c r="U23" s="25">
        <f>IF(AA23&gt;AB23,0,IF(AC23&lt;AD23,M23,IF((AND((AC23&gt;=AD23),(AC23&lt;=AB23))),(M23-Q23),IF((AND((AD23&lt;=AA23),(AB23&gt;=AA23))),0,IF(AC23&gt;AB23,((AD23-AA23)*12)*N23,0)))))</f>
        <v>1345.44</v>
      </c>
      <c r="V23" s="25">
        <f>U23*R23</f>
        <v>1345.44</v>
      </c>
      <c r="W23" s="23">
        <v>1</v>
      </c>
      <c r="X23" s="25">
        <f>V23*W23</f>
        <v>1345.44</v>
      </c>
      <c r="Y23" s="25">
        <f>IF(L23&gt;0,0,X23+S23*W23)*W23</f>
        <v>1345.44</v>
      </c>
      <c r="Z23" s="25">
        <f>IF(L23&gt;0,(K23-X23)/2,IF(AA23&gt;=AD23,(((K23*R23)*W23)-Y23)/2,((((K23*R23)*W23)-X23)+(((K23*R23)*W23)-Y23))/2))</f>
        <v>0</v>
      </c>
      <c r="AA23" s="25">
        <f>$C23+(($D23-1)/12)</f>
        <v>2006.0833333333333</v>
      </c>
      <c r="AB23" s="25">
        <f>($M$5+1)-($M$2/12)</f>
        <v>2019.5</v>
      </c>
      <c r="AC23" s="25">
        <f>$H23+(($D23-1)/12)</f>
        <v>2011.0833333333333</v>
      </c>
      <c r="AD23" s="26">
        <f>$M$4+($M$3/12)</f>
        <v>2018.5</v>
      </c>
      <c r="AE23" s="26">
        <f>$I23+(($J23-1)/12)</f>
        <v>-8.3333333333333329E-2</v>
      </c>
      <c r="AF23" s="26">
        <f>$H23+(($D23-1)/12)</f>
        <v>2011.0833333333333</v>
      </c>
      <c r="AG23" s="26">
        <f>$M$4+($M$3/12)</f>
        <v>2018.5</v>
      </c>
      <c r="AH23" s="26">
        <f>$I23+(($J23-1)/12)</f>
        <v>-8.3333333333333329E-2</v>
      </c>
    </row>
    <row r="24" spans="1:34" x14ac:dyDescent="0.25">
      <c r="A24">
        <v>245</v>
      </c>
      <c r="B24" s="32" t="s">
        <v>60</v>
      </c>
      <c r="C24">
        <v>2006</v>
      </c>
      <c r="D24">
        <v>5</v>
      </c>
      <c r="E24" s="30"/>
      <c r="F24" s="28" t="s">
        <v>50</v>
      </c>
      <c r="G24">
        <v>5</v>
      </c>
      <c r="H24">
        <f>+C24+G24</f>
        <v>2011</v>
      </c>
      <c r="K24" s="38">
        <v>1983.22</v>
      </c>
      <c r="L24" s="29"/>
      <c r="M24" s="29">
        <f>+K24-K24*E24</f>
        <v>1983.22</v>
      </c>
      <c r="N24" s="25">
        <f>M24/G24/12</f>
        <v>33.053666666666665</v>
      </c>
      <c r="O24" s="25">
        <f>IF(L24&gt;0,0,IF((OR((AA24&gt;AB24),(AC24&lt;AD24))),0,IF((AND((AC24&gt;=AD24),(AC24&lt;=AB24))),N24*((AC24-AD24)*12),IF((AND((AD24&lt;=AA24),(AB24&gt;=AA24))),((AB24-AA24)*12)*N24,IF(AC24&gt;AB24,12*N24,0)))))</f>
        <v>0</v>
      </c>
      <c r="P24" s="25">
        <f>IF(L24=0,0,IF((AND((AE24&gt;=AD24),(AE24&lt;=AC24))),((AE24-AD24)*12)*N24,0))</f>
        <v>0</v>
      </c>
      <c r="Q24" s="25">
        <f>IF(P24&gt;0,P24,O24)</f>
        <v>0</v>
      </c>
      <c r="R24" s="23">
        <v>1</v>
      </c>
      <c r="S24" s="25">
        <f>R24*SUM(O24:P24)</f>
        <v>0</v>
      </c>
      <c r="T24" s="23"/>
      <c r="U24" s="25">
        <f>IF(AA24&gt;AB24,0,IF(AC24&lt;AD24,M24,IF((AND((AC24&gt;=AD24),(AC24&lt;=AB24))),(M24-Q24),IF((AND((AD24&lt;=AA24),(AB24&gt;=AA24))),0,IF(AC24&gt;AB24,((AD24-AA24)*12)*N24,0)))))</f>
        <v>1983.22</v>
      </c>
      <c r="V24" s="25">
        <f>U24*R24</f>
        <v>1983.22</v>
      </c>
      <c r="W24" s="23">
        <v>1</v>
      </c>
      <c r="X24" s="25">
        <f>V24*W24</f>
        <v>1983.22</v>
      </c>
      <c r="Y24" s="25">
        <f>IF(L24&gt;0,0,X24+S24*W24)*W24</f>
        <v>1983.22</v>
      </c>
      <c r="Z24" s="25">
        <f>IF(L24&gt;0,(K24-X24)/2,IF(AA24&gt;=AD24,(((K24*R24)*W24)-Y24)/2,((((K24*R24)*W24)-X24)+(((K24*R24)*W24)-Y24))/2))</f>
        <v>0</v>
      </c>
      <c r="AA24" s="25">
        <f>$C24+(($D24-1)/12)</f>
        <v>2006.3333333333333</v>
      </c>
      <c r="AB24" s="25">
        <f>($M$5+1)-($M$2/12)</f>
        <v>2019.5</v>
      </c>
      <c r="AC24" s="25">
        <f>$H24+(($D24-1)/12)</f>
        <v>2011.3333333333333</v>
      </c>
      <c r="AD24" s="26">
        <f>$M$4+($M$3/12)</f>
        <v>2018.5</v>
      </c>
      <c r="AE24" s="26">
        <f>$I24+(($J24-1)/12)</f>
        <v>-8.3333333333333329E-2</v>
      </c>
      <c r="AF24" s="26">
        <f>$H24+(($D24-1)/12)</f>
        <v>2011.3333333333333</v>
      </c>
      <c r="AG24" s="26">
        <f>$M$4+($M$3/12)</f>
        <v>2018.5</v>
      </c>
      <c r="AH24" s="26">
        <f>$I24+(($J24-1)/12)</f>
        <v>-8.3333333333333329E-2</v>
      </c>
    </row>
    <row r="25" spans="1:34" x14ac:dyDescent="0.25">
      <c r="A25">
        <v>246</v>
      </c>
      <c r="B25" s="32" t="s">
        <v>61</v>
      </c>
      <c r="C25">
        <v>2006</v>
      </c>
      <c r="D25">
        <v>7</v>
      </c>
      <c r="E25" s="30"/>
      <c r="F25" s="28" t="s">
        <v>50</v>
      </c>
      <c r="G25">
        <v>5</v>
      </c>
      <c r="H25">
        <f>+C25+G25</f>
        <v>2011</v>
      </c>
      <c r="K25" s="38">
        <v>1425.28</v>
      </c>
      <c r="L25" s="29"/>
      <c r="M25" s="29">
        <f>+K25-K25*E25</f>
        <v>1425.28</v>
      </c>
      <c r="N25" s="25">
        <f>M25/G25/12</f>
        <v>23.754666666666665</v>
      </c>
      <c r="O25" s="25">
        <f>IF(L25&gt;0,0,IF((OR((AA25&gt;AB25),(AC25&lt;AD25))),0,IF((AND((AC25&gt;=AD25),(AC25&lt;=AB25))),N25*((AC25-AD25)*12),IF((AND((AD25&lt;=AA25),(AB25&gt;=AA25))),((AB25-AA25)*12)*N25,IF(AC25&gt;AB25,12*N25,0)))))</f>
        <v>0</v>
      </c>
      <c r="P25" s="25">
        <f>IF(L25=0,0,IF((AND((AE25&gt;=AD25),(AE25&lt;=AC25))),((AE25-AD25)*12)*N25,0))</f>
        <v>0</v>
      </c>
      <c r="Q25" s="25">
        <f>IF(P25&gt;0,P25,O25)</f>
        <v>0</v>
      </c>
      <c r="R25" s="23">
        <v>1</v>
      </c>
      <c r="S25" s="25">
        <f>R25*SUM(O25:P25)</f>
        <v>0</v>
      </c>
      <c r="T25" s="23"/>
      <c r="U25" s="25">
        <f>IF(AA25&gt;AB25,0,IF(AC25&lt;AD25,M25,IF((AND((AC25&gt;=AD25),(AC25&lt;=AB25))),(M25-Q25),IF((AND((AD25&lt;=AA25),(AB25&gt;=AA25))),0,IF(AC25&gt;AB25,((AD25-AA25)*12)*N25,0)))))</f>
        <v>1425.28</v>
      </c>
      <c r="V25" s="25">
        <f>U25*R25</f>
        <v>1425.28</v>
      </c>
      <c r="W25" s="23">
        <v>1</v>
      </c>
      <c r="X25" s="25">
        <f>V25*W25</f>
        <v>1425.28</v>
      </c>
      <c r="Y25" s="25">
        <f>IF(L25&gt;0,0,X25+S25*W25)*W25</f>
        <v>1425.28</v>
      </c>
      <c r="Z25" s="25">
        <f>IF(L25&gt;0,(K25-X25)/2,IF(AA25&gt;=AD25,(((K25*R25)*W25)-Y25)/2,((((K25*R25)*W25)-X25)+(((K25*R25)*W25)-Y25))/2))</f>
        <v>0</v>
      </c>
      <c r="AA25" s="25">
        <f>$C25+(($D25-1)/12)</f>
        <v>2006.5</v>
      </c>
      <c r="AB25" s="25">
        <f>($M$5+1)-($M$2/12)</f>
        <v>2019.5</v>
      </c>
      <c r="AC25" s="25">
        <f>$H25+(($D25-1)/12)</f>
        <v>2011.5</v>
      </c>
      <c r="AD25" s="26">
        <f>$M$4+($M$3/12)</f>
        <v>2018.5</v>
      </c>
      <c r="AE25" s="26">
        <f>$I25+(($J25-1)/12)</f>
        <v>-8.3333333333333329E-2</v>
      </c>
      <c r="AF25" s="26">
        <f>$H25+(($D25-1)/12)</f>
        <v>2011.5</v>
      </c>
      <c r="AG25" s="26">
        <f>$M$4+($M$3/12)</f>
        <v>2018.5</v>
      </c>
      <c r="AH25" s="26">
        <f>$I25+(($J25-1)/12)</f>
        <v>-8.3333333333333329E-2</v>
      </c>
    </row>
    <row r="26" spans="1:34" x14ac:dyDescent="0.25">
      <c r="A26">
        <v>251</v>
      </c>
      <c r="B26" s="32" t="s">
        <v>62</v>
      </c>
      <c r="C26">
        <v>2006</v>
      </c>
      <c r="D26">
        <v>12</v>
      </c>
      <c r="E26" s="30"/>
      <c r="F26" s="28" t="s">
        <v>50</v>
      </c>
      <c r="G26">
        <v>5</v>
      </c>
      <c r="H26">
        <f>+C26+G26</f>
        <v>2011</v>
      </c>
      <c r="K26" s="38">
        <v>4835.0600000000004</v>
      </c>
      <c r="L26" s="29"/>
      <c r="M26" s="29">
        <f>+K26-K26*E26</f>
        <v>4835.0600000000004</v>
      </c>
      <c r="N26" s="25">
        <f>M26/G26/12</f>
        <v>80.584333333333333</v>
      </c>
      <c r="O26" s="25">
        <f>IF(L26&gt;0,0,IF((OR((AA26&gt;AB26),(AC26&lt;AD26))),0,IF((AND((AC26&gt;=AD26),(AC26&lt;=AB26))),N26*((AC26-AD26)*12),IF((AND((AD26&lt;=AA26),(AB26&gt;=AA26))),((AB26-AA26)*12)*N26,IF(AC26&gt;AB26,12*N26,0)))))</f>
        <v>0</v>
      </c>
      <c r="P26" s="25">
        <f>IF(L26=0,0,IF((AND((AE26&gt;=AD26),(AE26&lt;=AC26))),((AE26-AD26)*12)*N26,0))</f>
        <v>0</v>
      </c>
      <c r="Q26" s="25">
        <f>IF(P26&gt;0,P26,O26)</f>
        <v>0</v>
      </c>
      <c r="R26" s="23">
        <v>1</v>
      </c>
      <c r="S26" s="25">
        <f>R26*SUM(O26:P26)</f>
        <v>0</v>
      </c>
      <c r="T26" s="23"/>
      <c r="U26" s="25">
        <f>IF(AA26&gt;AB26,0,IF(AC26&lt;AD26,M26,IF((AND((AC26&gt;=AD26),(AC26&lt;=AB26))),(M26-Q26),IF((AND((AD26&lt;=AA26),(AB26&gt;=AA26))),0,IF(AC26&gt;AB26,((AD26-AA26)*12)*N26,0)))))</f>
        <v>4835.0600000000004</v>
      </c>
      <c r="V26" s="25">
        <f>U26*R26</f>
        <v>4835.0600000000004</v>
      </c>
      <c r="W26" s="23">
        <v>1</v>
      </c>
      <c r="X26" s="25">
        <f>V26*W26</f>
        <v>4835.0600000000004</v>
      </c>
      <c r="Y26" s="25">
        <f>IF(L26&gt;0,0,X26+S26*W26)*W26</f>
        <v>4835.0600000000004</v>
      </c>
      <c r="Z26" s="25">
        <f>IF(L26&gt;0,(K26-X26)/2,IF(AA26&gt;=AD26,(((K26*R26)*W26)-Y26)/2,((((K26*R26)*W26)-X26)+(((K26*R26)*W26)-Y26))/2))</f>
        <v>0</v>
      </c>
      <c r="AA26" s="25">
        <f>$C26+(($D26-1)/12)</f>
        <v>2006.9166666666667</v>
      </c>
      <c r="AB26" s="25">
        <f>($M$5+1)-($M$2/12)</f>
        <v>2019.5</v>
      </c>
      <c r="AC26" s="25">
        <f>$H26+(($D26-1)/12)</f>
        <v>2011.9166666666667</v>
      </c>
      <c r="AD26" s="26">
        <f>$M$4+($M$3/12)</f>
        <v>2018.5</v>
      </c>
      <c r="AE26" s="26">
        <f>$I26+(($J26-1)/12)</f>
        <v>-8.3333333333333329E-2</v>
      </c>
      <c r="AF26" s="26">
        <f>$H26+(($D26-1)/12)</f>
        <v>2011.9166666666667</v>
      </c>
      <c r="AG26" s="26">
        <f>$M$4+($M$3/12)</f>
        <v>2018.5</v>
      </c>
      <c r="AH26" s="26">
        <f>$I26+(($J26-1)/12)</f>
        <v>-8.3333333333333329E-2</v>
      </c>
    </row>
    <row r="27" spans="1:34" x14ac:dyDescent="0.25">
      <c r="A27">
        <v>254</v>
      </c>
      <c r="B27" s="32" t="s">
        <v>63</v>
      </c>
      <c r="C27">
        <v>2007</v>
      </c>
      <c r="D27">
        <v>10</v>
      </c>
      <c r="E27" s="30"/>
      <c r="F27" s="28" t="s">
        <v>50</v>
      </c>
      <c r="G27">
        <v>5</v>
      </c>
      <c r="H27">
        <f>+C27+G27</f>
        <v>2012</v>
      </c>
      <c r="K27" s="38">
        <v>1479.96</v>
      </c>
      <c r="L27" s="29"/>
      <c r="M27" s="29">
        <f>+K27-K27*E27</f>
        <v>1479.96</v>
      </c>
      <c r="N27" s="25">
        <f>M27/G27/12</f>
        <v>24.666</v>
      </c>
      <c r="O27" s="25">
        <f>IF(L27&gt;0,0,IF((OR((AA27&gt;AB27),(AC27&lt;AD27))),0,IF((AND((AC27&gt;=AD27),(AC27&lt;=AB27))),N27*((AC27-AD27)*12),IF((AND((AD27&lt;=AA27),(AB27&gt;=AA27))),((AB27-AA27)*12)*N27,IF(AC27&gt;AB27,12*N27,0)))))</f>
        <v>0</v>
      </c>
      <c r="P27" s="25">
        <f>IF(L27=0,0,IF((AND((AE27&gt;=AD27),(AE27&lt;=AC27))),((AE27-AD27)*12)*N27,0))</f>
        <v>0</v>
      </c>
      <c r="Q27" s="25">
        <f>IF(P27&gt;0,P27,O27)</f>
        <v>0</v>
      </c>
      <c r="R27" s="23">
        <v>1</v>
      </c>
      <c r="S27" s="25">
        <f>R27*SUM(O27:P27)</f>
        <v>0</v>
      </c>
      <c r="T27" s="23"/>
      <c r="U27" s="25">
        <f>IF(AA27&gt;AB27,0,IF(AC27&lt;AD27,M27,IF((AND((AC27&gt;=AD27),(AC27&lt;=AB27))),(M27-Q27),IF((AND((AD27&lt;=AA27),(AB27&gt;=AA27))),0,IF(AC27&gt;AB27,((AD27-AA27)*12)*N27,0)))))</f>
        <v>1479.96</v>
      </c>
      <c r="V27" s="25">
        <f>U27*R27</f>
        <v>1479.96</v>
      </c>
      <c r="W27" s="23">
        <v>1</v>
      </c>
      <c r="X27" s="25">
        <f>V27*W27</f>
        <v>1479.96</v>
      </c>
      <c r="Y27" s="25">
        <f>IF(L27&gt;0,0,X27+S27*W27)*W27</f>
        <v>1479.96</v>
      </c>
      <c r="Z27" s="25">
        <f>IF(L27&gt;0,(K27-X27)/2,IF(AA27&gt;=AD27,(((K27*R27)*W27)-Y27)/2,((((K27*R27)*W27)-X27)+(((K27*R27)*W27)-Y27))/2))</f>
        <v>0</v>
      </c>
      <c r="AA27" s="25">
        <f>$C27+(($D27-1)/12)</f>
        <v>2007.75</v>
      </c>
      <c r="AB27" s="25">
        <f>($M$5+1)-($M$2/12)</f>
        <v>2019.5</v>
      </c>
      <c r="AC27" s="25">
        <f>$H27+(($D27-1)/12)</f>
        <v>2012.75</v>
      </c>
      <c r="AD27" s="26">
        <f>$M$4+($M$3/12)</f>
        <v>2018.5</v>
      </c>
      <c r="AE27" s="26">
        <f>$I27+(($J27-1)/12)</f>
        <v>-8.3333333333333329E-2</v>
      </c>
      <c r="AF27" s="26">
        <f>$H27+(($D27-1)/12)</f>
        <v>2012.75</v>
      </c>
      <c r="AG27" s="26">
        <f>$M$4+($M$3/12)</f>
        <v>2018.5</v>
      </c>
      <c r="AH27" s="26">
        <f>$I27+(($J27-1)/12)</f>
        <v>-8.3333333333333329E-2</v>
      </c>
    </row>
    <row r="28" spans="1:34" x14ac:dyDescent="0.25">
      <c r="A28">
        <v>255</v>
      </c>
      <c r="B28" s="32" t="s">
        <v>64</v>
      </c>
      <c r="C28">
        <v>2007</v>
      </c>
      <c r="D28">
        <v>10</v>
      </c>
      <c r="E28" s="30"/>
      <c r="F28" s="28" t="s">
        <v>50</v>
      </c>
      <c r="G28">
        <v>5</v>
      </c>
      <c r="H28">
        <f t="shared" ref="H28:H30" si="20">+C28+G28</f>
        <v>2012</v>
      </c>
      <c r="K28" s="38">
        <v>2667.02</v>
      </c>
      <c r="L28" s="29"/>
      <c r="M28" s="29">
        <f t="shared" ref="M28:M30" si="21">+K28-K28*E28</f>
        <v>2667.02</v>
      </c>
      <c r="N28" s="25">
        <f t="shared" ref="N28:N30" si="22">M28/G28/12</f>
        <v>44.450333333333333</v>
      </c>
      <c r="O28" s="25">
        <f t="shared" ref="O28:O30" si="23">IF(L28&gt;0,0,IF((OR((AA28&gt;AB28),(AC28&lt;AD28))),0,IF((AND((AC28&gt;=AD28),(AC28&lt;=AB28))),N28*((AC28-AD28)*12),IF((AND((AD28&lt;=AA28),(AB28&gt;=AA28))),((AB28-AA28)*12)*N28,IF(AC28&gt;AB28,12*N28,0)))))</f>
        <v>0</v>
      </c>
      <c r="P28" s="25">
        <f t="shared" ref="P28:P30" si="24">IF(L28=0,0,IF((AND((AE28&gt;=AD28),(AE28&lt;=AC28))),((AE28-AD28)*12)*N28,0))</f>
        <v>0</v>
      </c>
      <c r="Q28" s="25">
        <f t="shared" ref="Q28:Q30" si="25">IF(P28&gt;0,P28,O28)</f>
        <v>0</v>
      </c>
      <c r="R28" s="23">
        <v>1</v>
      </c>
      <c r="S28" s="25">
        <f t="shared" ref="S28:S30" si="26">R28*SUM(O28:P28)</f>
        <v>0</v>
      </c>
      <c r="T28" s="23"/>
      <c r="U28" s="25">
        <f t="shared" ref="U28:U30" si="27">IF(AA28&gt;AB28,0,IF(AC28&lt;AD28,M28,IF((AND((AC28&gt;=AD28),(AC28&lt;=AB28))),(M28-Q28),IF((AND((AD28&lt;=AA28),(AB28&gt;=AA28))),0,IF(AC28&gt;AB28,((AD28-AA28)*12)*N28,0)))))</f>
        <v>2667.02</v>
      </c>
      <c r="V28" s="25">
        <f t="shared" ref="V28:V30" si="28">U28*R28</f>
        <v>2667.02</v>
      </c>
      <c r="W28" s="23">
        <v>1</v>
      </c>
      <c r="X28" s="25">
        <f t="shared" ref="X28:X30" si="29">V28*W28</f>
        <v>2667.02</v>
      </c>
      <c r="Y28" s="25">
        <f t="shared" ref="Y28:Y30" si="30">IF(L28&gt;0,0,X28+S28*W28)*W28</f>
        <v>2667.02</v>
      </c>
      <c r="Z28" s="25">
        <f t="shared" ref="Z28:Z30" si="31">IF(L28&gt;0,(K28-X28)/2,IF(AA28&gt;=AD28,(((K28*R28)*W28)-Y28)/2,((((K28*R28)*W28)-X28)+(((K28*R28)*W28)-Y28))/2))</f>
        <v>0</v>
      </c>
      <c r="AA28" s="25">
        <f t="shared" ref="AA28:AA30" si="32">$C28+(($D28-1)/12)</f>
        <v>2007.75</v>
      </c>
      <c r="AB28" s="25">
        <f t="shared" ref="AB28:AB30" si="33">($M$5+1)-($M$2/12)</f>
        <v>2019.5</v>
      </c>
      <c r="AC28" s="25">
        <f t="shared" ref="AC28:AC30" si="34">$H28+(($D28-1)/12)</f>
        <v>2012.75</v>
      </c>
      <c r="AD28" s="26">
        <f t="shared" ref="AD28:AD30" si="35">$M$4+($M$3/12)</f>
        <v>2018.5</v>
      </c>
      <c r="AE28" s="26">
        <f t="shared" ref="AE28:AE30" si="36">$I28+(($J28-1)/12)</f>
        <v>-8.3333333333333329E-2</v>
      </c>
      <c r="AF28" s="26">
        <f t="shared" ref="AF28:AF30" si="37">$H28+(($D28-1)/12)</f>
        <v>2012.75</v>
      </c>
      <c r="AG28" s="26">
        <f t="shared" ref="AG28:AG30" si="38">$M$4+($M$3/12)</f>
        <v>2018.5</v>
      </c>
      <c r="AH28" s="26">
        <f t="shared" ref="AH28:AH30" si="39">$I28+(($J28-1)/12)</f>
        <v>-8.3333333333333329E-2</v>
      </c>
    </row>
    <row r="29" spans="1:34" x14ac:dyDescent="0.25">
      <c r="A29">
        <v>256</v>
      </c>
      <c r="B29" s="32" t="s">
        <v>65</v>
      </c>
      <c r="C29">
        <v>2007</v>
      </c>
      <c r="D29">
        <v>10</v>
      </c>
      <c r="E29" s="30"/>
      <c r="F29" s="28" t="s">
        <v>50</v>
      </c>
      <c r="G29">
        <v>5</v>
      </c>
      <c r="H29">
        <f t="shared" si="20"/>
        <v>2012</v>
      </c>
      <c r="K29" s="38">
        <v>1718.45</v>
      </c>
      <c r="L29" s="29"/>
      <c r="M29" s="29">
        <f t="shared" si="21"/>
        <v>1718.45</v>
      </c>
      <c r="N29" s="25">
        <f t="shared" si="22"/>
        <v>28.640833333333333</v>
      </c>
      <c r="O29" s="25">
        <f t="shared" si="23"/>
        <v>0</v>
      </c>
      <c r="P29" s="25">
        <f t="shared" si="24"/>
        <v>0</v>
      </c>
      <c r="Q29" s="25">
        <f t="shared" si="25"/>
        <v>0</v>
      </c>
      <c r="R29" s="23">
        <v>1</v>
      </c>
      <c r="S29" s="25">
        <f t="shared" si="26"/>
        <v>0</v>
      </c>
      <c r="T29" s="23"/>
      <c r="U29" s="25">
        <f t="shared" si="27"/>
        <v>1718.45</v>
      </c>
      <c r="V29" s="25">
        <f t="shared" si="28"/>
        <v>1718.45</v>
      </c>
      <c r="W29" s="23">
        <v>1</v>
      </c>
      <c r="X29" s="25">
        <f t="shared" si="29"/>
        <v>1718.45</v>
      </c>
      <c r="Y29" s="25">
        <f t="shared" si="30"/>
        <v>1718.45</v>
      </c>
      <c r="Z29" s="25">
        <f t="shared" si="31"/>
        <v>0</v>
      </c>
      <c r="AA29" s="25">
        <f t="shared" si="32"/>
        <v>2007.75</v>
      </c>
      <c r="AB29" s="25">
        <f t="shared" si="33"/>
        <v>2019.5</v>
      </c>
      <c r="AC29" s="25">
        <f t="shared" si="34"/>
        <v>2012.75</v>
      </c>
      <c r="AD29" s="26">
        <f t="shared" si="35"/>
        <v>2018.5</v>
      </c>
      <c r="AE29" s="26">
        <f t="shared" si="36"/>
        <v>-8.3333333333333329E-2</v>
      </c>
      <c r="AF29" s="26">
        <f t="shared" si="37"/>
        <v>2012.75</v>
      </c>
      <c r="AG29" s="26">
        <f t="shared" si="38"/>
        <v>2018.5</v>
      </c>
      <c r="AH29" s="26">
        <f t="shared" si="39"/>
        <v>-8.3333333333333329E-2</v>
      </c>
    </row>
    <row r="30" spans="1:34" x14ac:dyDescent="0.25">
      <c r="A30">
        <v>257</v>
      </c>
      <c r="B30" s="32" t="s">
        <v>66</v>
      </c>
      <c r="C30">
        <v>2007</v>
      </c>
      <c r="D30">
        <v>11</v>
      </c>
      <c r="E30" s="30"/>
      <c r="F30" s="28" t="s">
        <v>50</v>
      </c>
      <c r="G30">
        <v>5</v>
      </c>
      <c r="H30">
        <f t="shared" si="20"/>
        <v>2012</v>
      </c>
      <c r="K30" s="38">
        <v>1706.41</v>
      </c>
      <c r="L30" s="29"/>
      <c r="M30" s="29">
        <f t="shared" si="21"/>
        <v>1706.41</v>
      </c>
      <c r="N30" s="25">
        <f t="shared" si="22"/>
        <v>28.44016666666667</v>
      </c>
      <c r="O30" s="25">
        <f t="shared" si="23"/>
        <v>0</v>
      </c>
      <c r="P30" s="25">
        <f t="shared" si="24"/>
        <v>0</v>
      </c>
      <c r="Q30" s="25">
        <f t="shared" si="25"/>
        <v>0</v>
      </c>
      <c r="R30" s="23">
        <v>1</v>
      </c>
      <c r="S30" s="25">
        <f t="shared" si="26"/>
        <v>0</v>
      </c>
      <c r="T30" s="23"/>
      <c r="U30" s="25">
        <f t="shared" si="27"/>
        <v>1706.41</v>
      </c>
      <c r="V30" s="25">
        <f t="shared" si="28"/>
        <v>1706.41</v>
      </c>
      <c r="W30" s="23">
        <v>1</v>
      </c>
      <c r="X30" s="25">
        <f t="shared" si="29"/>
        <v>1706.41</v>
      </c>
      <c r="Y30" s="25">
        <f t="shared" si="30"/>
        <v>1706.41</v>
      </c>
      <c r="Z30" s="25">
        <f t="shared" si="31"/>
        <v>0</v>
      </c>
      <c r="AA30" s="25">
        <f t="shared" si="32"/>
        <v>2007.8333333333333</v>
      </c>
      <c r="AB30" s="25">
        <f t="shared" si="33"/>
        <v>2019.5</v>
      </c>
      <c r="AC30" s="25">
        <f t="shared" si="34"/>
        <v>2012.8333333333333</v>
      </c>
      <c r="AD30" s="26">
        <f t="shared" si="35"/>
        <v>2018.5</v>
      </c>
      <c r="AE30" s="26">
        <f t="shared" si="36"/>
        <v>-8.3333333333333329E-2</v>
      </c>
      <c r="AF30" s="26">
        <f t="shared" si="37"/>
        <v>2012.8333333333333</v>
      </c>
      <c r="AG30" s="26">
        <f t="shared" si="38"/>
        <v>2018.5</v>
      </c>
      <c r="AH30" s="26">
        <f t="shared" si="39"/>
        <v>-8.3333333333333329E-2</v>
      </c>
    </row>
    <row r="31" spans="1:34" x14ac:dyDescent="0.25">
      <c r="A31">
        <v>267</v>
      </c>
      <c r="B31" s="32" t="s">
        <v>67</v>
      </c>
      <c r="C31">
        <v>2007</v>
      </c>
      <c r="D31">
        <v>1</v>
      </c>
      <c r="E31" s="30"/>
      <c r="F31" s="28" t="s">
        <v>50</v>
      </c>
      <c r="G31">
        <v>5</v>
      </c>
      <c r="H31">
        <f>+C31+G31</f>
        <v>2012</v>
      </c>
      <c r="K31" s="38">
        <v>1882.57</v>
      </c>
      <c r="L31" s="31"/>
      <c r="M31" s="34">
        <f>+K31-K31*E31</f>
        <v>1882.57</v>
      </c>
      <c r="N31" s="35">
        <f>M31/G31/12</f>
        <v>31.376166666666666</v>
      </c>
      <c r="O31" s="35">
        <f>IF(L31&gt;0,0,IF((OR((AA31&gt;AB31),(AC31&lt;AD31))),0,IF((AND((AC31&gt;=AD31),(AC31&lt;=AB31))),N31*((AC31-AD31)*12),IF((AND((AD31&lt;=AA31),(AB31&gt;=AA31))),((AB31-AA31)*12)*N31,IF(AC31&gt;AB31,12*N31,0)))))</f>
        <v>0</v>
      </c>
      <c r="P31" s="35">
        <f>IF(L31=0,0,IF((AND((AE31&gt;=AD31),(AE31&lt;=AC31))),((AE31-AD31)*12)*N31,0))</f>
        <v>0</v>
      </c>
      <c r="Q31" s="35">
        <f>IF(P31&gt;0,P31,O31)</f>
        <v>0</v>
      </c>
      <c r="R31" s="36">
        <v>1</v>
      </c>
      <c r="S31" s="35">
        <f>R31*SUM(O31:P31)</f>
        <v>0</v>
      </c>
      <c r="T31" s="36"/>
      <c r="U31" s="35">
        <f>IF(AA31&gt;AB31,0,IF(AC31&lt;AD31,M31,IF((AND((AC31&gt;=AD31),(AC31&lt;=AB31))),(M31-Q31),IF((AND((AD31&lt;=AA31),(AB31&gt;=AA31))),0,IF(AC31&gt;AB31,((AD31-AA31)*12)*N31,0)))))</f>
        <v>1882.57</v>
      </c>
      <c r="V31" s="35">
        <f>U31*R31</f>
        <v>1882.57</v>
      </c>
      <c r="W31" s="36">
        <v>1</v>
      </c>
      <c r="X31" s="35">
        <f>V31*W31</f>
        <v>1882.57</v>
      </c>
      <c r="Y31" s="35">
        <f>IF(L31&gt;0,0,X31+S31*W31)*W31</f>
        <v>1882.57</v>
      </c>
      <c r="Z31" s="35">
        <f>IF(L31&gt;0,(K31-X31)/2,IF(AA31&gt;=AD31,(((K31*R31)*W31)-Y31)/2,((((K31*R31)*W31)-X31)+(((K31*R31)*W31)-Y31))/2))</f>
        <v>0</v>
      </c>
      <c r="AA31" s="25">
        <f>$C31+(($D31-1)/12)</f>
        <v>2007</v>
      </c>
      <c r="AB31" s="25">
        <f>($M$5+1)-($M$2/12)</f>
        <v>2019.5</v>
      </c>
      <c r="AC31" s="25">
        <f>$H31+(($D31-1)/12)</f>
        <v>2012</v>
      </c>
      <c r="AD31" s="26">
        <f>$M$4+($M$3/12)</f>
        <v>2018.5</v>
      </c>
      <c r="AE31" s="26">
        <f>$I31+(($J31-1)/12)</f>
        <v>-8.3333333333333329E-2</v>
      </c>
      <c r="AF31" s="26">
        <f>$H31+(($D31-1)/12)</f>
        <v>2012</v>
      </c>
      <c r="AG31" s="26">
        <f>$M$4+($M$3/12)</f>
        <v>2018.5</v>
      </c>
      <c r="AH31" s="26">
        <f>$I31+(($J31-1)/12)</f>
        <v>-8.3333333333333329E-2</v>
      </c>
    </row>
    <row r="32" spans="1:34" x14ac:dyDescent="0.25">
      <c r="A32">
        <v>268</v>
      </c>
      <c r="B32" s="32" t="s">
        <v>68</v>
      </c>
      <c r="C32">
        <v>2007</v>
      </c>
      <c r="D32">
        <v>2</v>
      </c>
      <c r="E32" s="30"/>
      <c r="F32" s="28" t="s">
        <v>50</v>
      </c>
      <c r="G32">
        <v>5</v>
      </c>
      <c r="H32">
        <f t="shared" ref="H32:H33" si="40">+C32+G32</f>
        <v>2012</v>
      </c>
      <c r="K32" s="38">
        <v>299.06</v>
      </c>
      <c r="L32" s="29">
        <f>SUM(L15:L31)</f>
        <v>0</v>
      </c>
      <c r="M32" s="34">
        <f t="shared" ref="M32:M34" si="41">+K32-K32*E32</f>
        <v>299.06</v>
      </c>
      <c r="N32" s="35">
        <f t="shared" ref="N32:N34" si="42">M32/G32/12</f>
        <v>4.9843333333333328</v>
      </c>
      <c r="O32" s="35">
        <f t="shared" ref="O32:O34" si="43">IF(L32&gt;0,0,IF((OR((AA32&gt;AB32),(AC32&lt;AD32))),0,IF((AND((AC32&gt;=AD32),(AC32&lt;=AB32))),N32*((AC32-AD32)*12),IF((AND((AD32&lt;=AA32),(AB32&gt;=AA32))),((AB32-AA32)*12)*N32,IF(AC32&gt;AB32,12*N32,0)))))</f>
        <v>0</v>
      </c>
      <c r="P32" s="35">
        <f t="shared" ref="P32:P34" si="44">IF(L32=0,0,IF((AND((AE32&gt;=AD32),(AE32&lt;=AC32))),((AE32-AD32)*12)*N32,0))</f>
        <v>0</v>
      </c>
      <c r="Q32" s="35">
        <f t="shared" ref="Q32:Q34" si="45">IF(P32&gt;0,P32,O32)</f>
        <v>0</v>
      </c>
      <c r="R32" s="36">
        <v>1</v>
      </c>
      <c r="S32" s="35">
        <f t="shared" ref="S32:S34" si="46">R32*SUM(O32:P32)</f>
        <v>0</v>
      </c>
      <c r="T32" s="36"/>
      <c r="U32" s="35">
        <f t="shared" ref="U32:U34" si="47">IF(AA32&gt;AB32,0,IF(AC32&lt;AD32,M32,IF((AND((AC32&gt;=AD32),(AC32&lt;=AB32))),(M32-Q32),IF((AND((AD32&lt;=AA32),(AB32&gt;=AA32))),0,IF(AC32&gt;AB32,((AD32-AA32)*12)*N32,0)))))</f>
        <v>299.06</v>
      </c>
      <c r="V32" s="35">
        <f t="shared" ref="V32:V34" si="48">U32*R32</f>
        <v>299.06</v>
      </c>
      <c r="W32" s="36">
        <v>1</v>
      </c>
      <c r="X32" s="35">
        <f t="shared" ref="X32:X34" si="49">V32*W32</f>
        <v>299.06</v>
      </c>
      <c r="Y32" s="35">
        <f t="shared" ref="Y32:Y34" si="50">IF(L32&gt;0,0,X32+S32*W32)*W32</f>
        <v>299.06</v>
      </c>
      <c r="Z32" s="35">
        <f t="shared" ref="Z32:Z34" si="51">IF(L32&gt;0,(K32-X32)/2,IF(AA32&gt;=AD32,(((K32*R32)*W32)-Y32)/2,((((K32*R32)*W32)-X32)+(((K32*R32)*W32)-Y32))/2))</f>
        <v>0</v>
      </c>
      <c r="AA32" s="25">
        <f t="shared" ref="AA32:AA34" si="52">$C32+(($D32-1)/12)</f>
        <v>2007.0833333333333</v>
      </c>
      <c r="AB32" s="25">
        <f t="shared" ref="AB32:AB34" si="53">($M$5+1)-($M$2/12)</f>
        <v>2019.5</v>
      </c>
      <c r="AC32" s="25">
        <f t="shared" ref="AC32:AC34" si="54">$H32+(($D32-1)/12)</f>
        <v>2012.0833333333333</v>
      </c>
      <c r="AD32" s="26">
        <f t="shared" ref="AD32:AD34" si="55">$M$4+($M$3/12)</f>
        <v>2018.5</v>
      </c>
      <c r="AE32" s="26">
        <f t="shared" ref="AE32:AE34" si="56">$I32+(($J32-1)/12)</f>
        <v>-8.3333333333333329E-2</v>
      </c>
      <c r="AF32" s="26">
        <f t="shared" ref="AF32:AF34" si="57">$H32+(($D32-1)/12)</f>
        <v>2012.0833333333333</v>
      </c>
      <c r="AG32" s="26">
        <f t="shared" ref="AG32:AG34" si="58">$M$4+($M$3/12)</f>
        <v>2018.5</v>
      </c>
      <c r="AH32" s="26">
        <f t="shared" ref="AH32:AH34" si="59">$I32+(($J32-1)/12)</f>
        <v>-8.3333333333333329E-2</v>
      </c>
    </row>
    <row r="33" spans="1:34" x14ac:dyDescent="0.25">
      <c r="A33">
        <v>272</v>
      </c>
      <c r="B33" s="32" t="s">
        <v>60</v>
      </c>
      <c r="C33">
        <v>2007</v>
      </c>
      <c r="D33">
        <v>12</v>
      </c>
      <c r="E33" s="30"/>
      <c r="F33" s="28" t="s">
        <v>50</v>
      </c>
      <c r="G33">
        <v>5</v>
      </c>
      <c r="H33">
        <f t="shared" si="40"/>
        <v>2012</v>
      </c>
      <c r="K33" s="38">
        <v>1329.95</v>
      </c>
      <c r="L33" s="29"/>
      <c r="M33" s="34">
        <f t="shared" si="41"/>
        <v>1329.95</v>
      </c>
      <c r="N33" s="35">
        <f t="shared" si="42"/>
        <v>22.165833333333335</v>
      </c>
      <c r="O33" s="35">
        <f t="shared" si="43"/>
        <v>0</v>
      </c>
      <c r="P33" s="35">
        <f t="shared" si="44"/>
        <v>0</v>
      </c>
      <c r="Q33" s="35">
        <f t="shared" si="45"/>
        <v>0</v>
      </c>
      <c r="R33" s="36">
        <v>1</v>
      </c>
      <c r="S33" s="35">
        <f t="shared" si="46"/>
        <v>0</v>
      </c>
      <c r="T33" s="36"/>
      <c r="U33" s="35">
        <f t="shared" si="47"/>
        <v>1329.95</v>
      </c>
      <c r="V33" s="35">
        <f t="shared" si="48"/>
        <v>1329.95</v>
      </c>
      <c r="W33" s="36">
        <v>1</v>
      </c>
      <c r="X33" s="35">
        <f t="shared" si="49"/>
        <v>1329.95</v>
      </c>
      <c r="Y33" s="35">
        <f t="shared" si="50"/>
        <v>1329.95</v>
      </c>
      <c r="Z33" s="35">
        <f t="shared" si="51"/>
        <v>0</v>
      </c>
      <c r="AA33" s="25">
        <f t="shared" si="52"/>
        <v>2007.9166666666667</v>
      </c>
      <c r="AB33" s="25">
        <f t="shared" si="53"/>
        <v>2019.5</v>
      </c>
      <c r="AC33" s="25">
        <f t="shared" si="54"/>
        <v>2012.9166666666667</v>
      </c>
      <c r="AD33" s="26">
        <f t="shared" si="55"/>
        <v>2018.5</v>
      </c>
      <c r="AE33" s="26">
        <f t="shared" si="56"/>
        <v>-8.3333333333333329E-2</v>
      </c>
      <c r="AF33" s="26">
        <f t="shared" si="57"/>
        <v>2012.9166666666667</v>
      </c>
      <c r="AG33" s="26">
        <f t="shared" si="58"/>
        <v>2018.5</v>
      </c>
      <c r="AH33" s="26">
        <f t="shared" si="59"/>
        <v>-8.3333333333333329E-2</v>
      </c>
    </row>
    <row r="34" spans="1:34" x14ac:dyDescent="0.25">
      <c r="A34">
        <v>273</v>
      </c>
      <c r="B34" s="32" t="s">
        <v>62</v>
      </c>
      <c r="C34">
        <v>2007</v>
      </c>
      <c r="D34">
        <v>12</v>
      </c>
      <c r="E34" s="30"/>
      <c r="F34" s="28" t="s">
        <v>50</v>
      </c>
      <c r="G34">
        <v>5</v>
      </c>
      <c r="H34">
        <f t="shared" si="18"/>
        <v>2012</v>
      </c>
      <c r="K34" s="38">
        <v>927.87</v>
      </c>
      <c r="L34" s="29"/>
      <c r="M34" s="34">
        <f t="shared" si="41"/>
        <v>927.87</v>
      </c>
      <c r="N34" s="35">
        <f t="shared" si="42"/>
        <v>15.464500000000001</v>
      </c>
      <c r="O34" s="35">
        <f t="shared" si="43"/>
        <v>0</v>
      </c>
      <c r="P34" s="35">
        <f t="shared" si="44"/>
        <v>0</v>
      </c>
      <c r="Q34" s="35">
        <f t="shared" si="45"/>
        <v>0</v>
      </c>
      <c r="R34" s="36">
        <v>1</v>
      </c>
      <c r="S34" s="35">
        <f t="shared" si="46"/>
        <v>0</v>
      </c>
      <c r="T34" s="36"/>
      <c r="U34" s="35">
        <f t="shared" si="47"/>
        <v>927.87</v>
      </c>
      <c r="V34" s="35">
        <f t="shared" si="48"/>
        <v>927.87</v>
      </c>
      <c r="W34" s="36">
        <v>1</v>
      </c>
      <c r="X34" s="35">
        <f t="shared" si="49"/>
        <v>927.87</v>
      </c>
      <c r="Y34" s="35">
        <f t="shared" si="50"/>
        <v>927.87</v>
      </c>
      <c r="Z34" s="35">
        <f t="shared" si="51"/>
        <v>0</v>
      </c>
      <c r="AA34" s="25">
        <f t="shared" si="52"/>
        <v>2007.9166666666667</v>
      </c>
      <c r="AB34" s="25">
        <f t="shared" si="53"/>
        <v>2019.5</v>
      </c>
      <c r="AC34" s="25">
        <f t="shared" si="54"/>
        <v>2012.9166666666667</v>
      </c>
      <c r="AD34" s="26">
        <f t="shared" si="55"/>
        <v>2018.5</v>
      </c>
      <c r="AE34" s="26">
        <f t="shared" si="56"/>
        <v>-8.3333333333333329E-2</v>
      </c>
      <c r="AF34" s="26">
        <f t="shared" si="57"/>
        <v>2012.9166666666667</v>
      </c>
      <c r="AG34" s="26">
        <f t="shared" si="58"/>
        <v>2018.5</v>
      </c>
      <c r="AH34" s="26">
        <f t="shared" si="59"/>
        <v>-8.3333333333333329E-2</v>
      </c>
    </row>
    <row r="35" spans="1:34" x14ac:dyDescent="0.25">
      <c r="A35">
        <v>286</v>
      </c>
      <c r="B35" s="32" t="s">
        <v>69</v>
      </c>
      <c r="C35">
        <v>2009</v>
      </c>
      <c r="D35">
        <v>2</v>
      </c>
      <c r="E35" s="30"/>
      <c r="F35" s="28" t="s">
        <v>50</v>
      </c>
      <c r="G35">
        <v>5</v>
      </c>
      <c r="H35">
        <f t="shared" si="18"/>
        <v>2014</v>
      </c>
      <c r="K35" s="38">
        <v>7579.86</v>
      </c>
      <c r="L35" s="29"/>
      <c r="M35" s="29">
        <f t="shared" si="19"/>
        <v>7579.86</v>
      </c>
      <c r="N35" s="25">
        <f t="shared" si="0"/>
        <v>126.331</v>
      </c>
      <c r="O35" s="25">
        <f t="shared" si="1"/>
        <v>0</v>
      </c>
      <c r="P35" s="25">
        <f t="shared" si="2"/>
        <v>0</v>
      </c>
      <c r="Q35" s="25">
        <f t="shared" si="3"/>
        <v>0</v>
      </c>
      <c r="R35" s="23">
        <v>1</v>
      </c>
      <c r="S35" s="25">
        <f t="shared" si="4"/>
        <v>0</v>
      </c>
      <c r="T35" s="23"/>
      <c r="U35" s="25">
        <f t="shared" si="5"/>
        <v>7579.86</v>
      </c>
      <c r="V35" s="25">
        <f t="shared" si="6"/>
        <v>7579.86</v>
      </c>
      <c r="W35" s="23">
        <v>1</v>
      </c>
      <c r="X35" s="25">
        <f t="shared" si="7"/>
        <v>7579.86</v>
      </c>
      <c r="Y35" s="25">
        <f t="shared" si="8"/>
        <v>7579.86</v>
      </c>
      <c r="Z35" s="25">
        <f t="shared" si="9"/>
        <v>0</v>
      </c>
      <c r="AA35" s="25">
        <f t="shared" si="10"/>
        <v>2009.0833333333333</v>
      </c>
      <c r="AB35" s="25">
        <f t="shared" si="11"/>
        <v>2019.5</v>
      </c>
      <c r="AC35" s="25">
        <f t="shared" si="12"/>
        <v>2014.0833333333333</v>
      </c>
      <c r="AD35" s="26">
        <f t="shared" si="13"/>
        <v>2018.5</v>
      </c>
      <c r="AE35" s="26">
        <f t="shared" si="14"/>
        <v>-8.3333333333333329E-2</v>
      </c>
      <c r="AF35" s="26">
        <f t="shared" si="15"/>
        <v>2014.0833333333333</v>
      </c>
      <c r="AG35" s="26">
        <f t="shared" si="16"/>
        <v>2018.5</v>
      </c>
      <c r="AH35" s="26">
        <f t="shared" si="17"/>
        <v>-8.3333333333333329E-2</v>
      </c>
    </row>
    <row r="36" spans="1:34" x14ac:dyDescent="0.25">
      <c r="A36">
        <v>287</v>
      </c>
      <c r="B36" s="32" t="s">
        <v>70</v>
      </c>
      <c r="C36">
        <v>2009</v>
      </c>
      <c r="D36">
        <v>2</v>
      </c>
      <c r="E36" s="30"/>
      <c r="F36" s="28" t="s">
        <v>50</v>
      </c>
      <c r="G36">
        <v>5</v>
      </c>
      <c r="H36">
        <f t="shared" si="18"/>
        <v>2014</v>
      </c>
      <c r="K36" s="38">
        <v>2415.41</v>
      </c>
      <c r="L36" s="29"/>
      <c r="M36" s="29">
        <f t="shared" si="19"/>
        <v>2415.41</v>
      </c>
      <c r="N36" s="25">
        <f t="shared" si="0"/>
        <v>40.256833333333333</v>
      </c>
      <c r="O36" s="25">
        <f t="shared" si="1"/>
        <v>0</v>
      </c>
      <c r="P36" s="25">
        <f t="shared" si="2"/>
        <v>0</v>
      </c>
      <c r="Q36" s="25">
        <f t="shared" si="3"/>
        <v>0</v>
      </c>
      <c r="R36" s="23">
        <v>1</v>
      </c>
      <c r="S36" s="25">
        <f t="shared" si="4"/>
        <v>0</v>
      </c>
      <c r="T36" s="23"/>
      <c r="U36" s="25">
        <f t="shared" si="5"/>
        <v>2415.41</v>
      </c>
      <c r="V36" s="25">
        <f t="shared" si="6"/>
        <v>2415.41</v>
      </c>
      <c r="W36" s="23">
        <v>1</v>
      </c>
      <c r="X36" s="25">
        <f t="shared" si="7"/>
        <v>2415.41</v>
      </c>
      <c r="Y36" s="25">
        <f t="shared" si="8"/>
        <v>2415.41</v>
      </c>
      <c r="Z36" s="25">
        <f t="shared" si="9"/>
        <v>0</v>
      </c>
      <c r="AA36" s="25">
        <f t="shared" si="10"/>
        <v>2009.0833333333333</v>
      </c>
      <c r="AB36" s="25">
        <f t="shared" si="11"/>
        <v>2019.5</v>
      </c>
      <c r="AC36" s="25">
        <f t="shared" si="12"/>
        <v>2014.0833333333333</v>
      </c>
      <c r="AD36" s="26">
        <f t="shared" si="13"/>
        <v>2018.5</v>
      </c>
      <c r="AE36" s="26">
        <f t="shared" si="14"/>
        <v>-8.3333333333333329E-2</v>
      </c>
      <c r="AF36" s="26">
        <f t="shared" si="15"/>
        <v>2014.0833333333333</v>
      </c>
      <c r="AG36" s="26">
        <f t="shared" si="16"/>
        <v>2018.5</v>
      </c>
      <c r="AH36" s="26">
        <f t="shared" si="17"/>
        <v>-8.3333333333333329E-2</v>
      </c>
    </row>
    <row r="37" spans="1:34" x14ac:dyDescent="0.25">
      <c r="A37">
        <v>288</v>
      </c>
      <c r="B37" s="32" t="s">
        <v>70</v>
      </c>
      <c r="C37">
        <v>2009</v>
      </c>
      <c r="D37">
        <v>3</v>
      </c>
      <c r="E37" s="30"/>
      <c r="F37" s="28" t="s">
        <v>50</v>
      </c>
      <c r="G37">
        <v>5</v>
      </c>
      <c r="H37">
        <f t="shared" si="18"/>
        <v>2014</v>
      </c>
      <c r="K37" s="38">
        <v>1262.24</v>
      </c>
      <c r="L37" s="29"/>
      <c r="M37" s="29">
        <f t="shared" si="19"/>
        <v>1262.24</v>
      </c>
      <c r="N37" s="25">
        <f t="shared" si="0"/>
        <v>21.037333333333333</v>
      </c>
      <c r="O37" s="25">
        <f t="shared" si="1"/>
        <v>0</v>
      </c>
      <c r="P37" s="25">
        <f t="shared" si="2"/>
        <v>0</v>
      </c>
      <c r="Q37" s="25">
        <f t="shared" si="3"/>
        <v>0</v>
      </c>
      <c r="R37" s="23">
        <v>1</v>
      </c>
      <c r="S37" s="25">
        <f t="shared" si="4"/>
        <v>0</v>
      </c>
      <c r="T37" s="23"/>
      <c r="U37" s="25">
        <f t="shared" si="5"/>
        <v>1262.24</v>
      </c>
      <c r="V37" s="25">
        <f t="shared" si="6"/>
        <v>1262.24</v>
      </c>
      <c r="W37" s="23">
        <v>1</v>
      </c>
      <c r="X37" s="25">
        <f t="shared" si="7"/>
        <v>1262.24</v>
      </c>
      <c r="Y37" s="25">
        <f t="shared" si="8"/>
        <v>1262.24</v>
      </c>
      <c r="Z37" s="25">
        <f t="shared" si="9"/>
        <v>0</v>
      </c>
      <c r="AA37" s="25">
        <f t="shared" si="10"/>
        <v>2009.1666666666667</v>
      </c>
      <c r="AB37" s="25">
        <f t="shared" si="11"/>
        <v>2019.5</v>
      </c>
      <c r="AC37" s="25">
        <f t="shared" si="12"/>
        <v>2014.1666666666667</v>
      </c>
      <c r="AD37" s="26">
        <f t="shared" si="13"/>
        <v>2018.5</v>
      </c>
      <c r="AE37" s="26">
        <f t="shared" si="14"/>
        <v>-8.3333333333333329E-2</v>
      </c>
      <c r="AF37" s="26">
        <f t="shared" si="15"/>
        <v>2014.1666666666667</v>
      </c>
      <c r="AG37" s="26">
        <f t="shared" si="16"/>
        <v>2018.5</v>
      </c>
      <c r="AH37" s="26">
        <f t="shared" si="17"/>
        <v>-8.3333333333333329E-2</v>
      </c>
    </row>
    <row r="38" spans="1:34" x14ac:dyDescent="0.25">
      <c r="A38">
        <v>295</v>
      </c>
      <c r="B38" s="32" t="s">
        <v>71</v>
      </c>
      <c r="C38">
        <v>2010</v>
      </c>
      <c r="D38">
        <v>8</v>
      </c>
      <c r="E38" s="30"/>
      <c r="F38" s="28" t="s">
        <v>50</v>
      </c>
      <c r="G38">
        <v>5</v>
      </c>
      <c r="H38">
        <f t="shared" si="18"/>
        <v>2015</v>
      </c>
      <c r="K38" s="38">
        <v>802.63</v>
      </c>
      <c r="L38" s="29"/>
      <c r="M38" s="29">
        <f t="shared" si="19"/>
        <v>802.63</v>
      </c>
      <c r="N38" s="25">
        <f t="shared" si="0"/>
        <v>13.377166666666668</v>
      </c>
      <c r="O38" s="25">
        <f t="shared" si="1"/>
        <v>0</v>
      </c>
      <c r="P38" s="25">
        <f t="shared" si="2"/>
        <v>0</v>
      </c>
      <c r="Q38" s="25">
        <f t="shared" si="3"/>
        <v>0</v>
      </c>
      <c r="R38" s="23">
        <v>1</v>
      </c>
      <c r="S38" s="25">
        <f t="shared" si="4"/>
        <v>0</v>
      </c>
      <c r="T38" s="23"/>
      <c r="U38" s="25">
        <f t="shared" si="5"/>
        <v>802.63</v>
      </c>
      <c r="V38" s="25">
        <f t="shared" si="6"/>
        <v>802.63</v>
      </c>
      <c r="W38" s="23">
        <v>1</v>
      </c>
      <c r="X38" s="25">
        <f t="shared" si="7"/>
        <v>802.63</v>
      </c>
      <c r="Y38" s="25">
        <f t="shared" si="8"/>
        <v>802.63</v>
      </c>
      <c r="Z38" s="25">
        <f t="shared" si="9"/>
        <v>0</v>
      </c>
      <c r="AA38" s="25">
        <f t="shared" si="10"/>
        <v>2010.5833333333333</v>
      </c>
      <c r="AB38" s="25">
        <f t="shared" si="11"/>
        <v>2019.5</v>
      </c>
      <c r="AC38" s="25">
        <f t="shared" si="12"/>
        <v>2015.5833333333333</v>
      </c>
      <c r="AD38" s="26">
        <f t="shared" si="13"/>
        <v>2018.5</v>
      </c>
      <c r="AE38" s="26">
        <f t="shared" si="14"/>
        <v>-8.3333333333333329E-2</v>
      </c>
      <c r="AF38" s="26">
        <f t="shared" si="15"/>
        <v>2015.5833333333333</v>
      </c>
      <c r="AG38" s="26">
        <f t="shared" si="16"/>
        <v>2018.5</v>
      </c>
      <c r="AH38" s="26">
        <f t="shared" si="17"/>
        <v>-8.3333333333333329E-2</v>
      </c>
    </row>
    <row r="39" spans="1:34" x14ac:dyDescent="0.25">
      <c r="A39">
        <v>296</v>
      </c>
      <c r="B39" s="32" t="s">
        <v>70</v>
      </c>
      <c r="C39">
        <v>2010</v>
      </c>
      <c r="D39">
        <v>9</v>
      </c>
      <c r="E39" s="30"/>
      <c r="F39" s="28" t="s">
        <v>50</v>
      </c>
      <c r="G39">
        <v>5</v>
      </c>
      <c r="H39">
        <f t="shared" si="18"/>
        <v>2015</v>
      </c>
      <c r="K39" s="38">
        <v>1806.77</v>
      </c>
      <c r="L39" s="29"/>
      <c r="M39" s="29">
        <f t="shared" si="19"/>
        <v>1806.77</v>
      </c>
      <c r="N39" s="25">
        <f t="shared" si="0"/>
        <v>30.112833333333331</v>
      </c>
      <c r="O39" s="25">
        <f t="shared" si="1"/>
        <v>0</v>
      </c>
      <c r="P39" s="25">
        <f t="shared" si="2"/>
        <v>0</v>
      </c>
      <c r="Q39" s="25">
        <f t="shared" si="3"/>
        <v>0</v>
      </c>
      <c r="R39" s="23">
        <v>1</v>
      </c>
      <c r="S39" s="25">
        <f t="shared" si="4"/>
        <v>0</v>
      </c>
      <c r="T39" s="23"/>
      <c r="U39" s="25">
        <f t="shared" si="5"/>
        <v>1806.77</v>
      </c>
      <c r="V39" s="25">
        <f t="shared" si="6"/>
        <v>1806.77</v>
      </c>
      <c r="W39" s="23">
        <v>1</v>
      </c>
      <c r="X39" s="25">
        <f t="shared" si="7"/>
        <v>1806.77</v>
      </c>
      <c r="Y39" s="25">
        <f t="shared" si="8"/>
        <v>1806.77</v>
      </c>
      <c r="Z39" s="25">
        <f t="shared" si="9"/>
        <v>0</v>
      </c>
      <c r="AA39" s="25">
        <f t="shared" si="10"/>
        <v>2010.6666666666667</v>
      </c>
      <c r="AB39" s="25">
        <f t="shared" si="11"/>
        <v>2019.5</v>
      </c>
      <c r="AC39" s="25">
        <f t="shared" si="12"/>
        <v>2015.6666666666667</v>
      </c>
      <c r="AD39" s="26">
        <f t="shared" si="13"/>
        <v>2018.5</v>
      </c>
      <c r="AE39" s="26">
        <f t="shared" si="14"/>
        <v>-8.3333333333333329E-2</v>
      </c>
      <c r="AF39" s="26">
        <f t="shared" si="15"/>
        <v>2015.6666666666667</v>
      </c>
      <c r="AG39" s="26">
        <f t="shared" si="16"/>
        <v>2018.5</v>
      </c>
      <c r="AH39" s="26">
        <f t="shared" si="17"/>
        <v>-8.3333333333333329E-2</v>
      </c>
    </row>
    <row r="40" spans="1:34" x14ac:dyDescent="0.25">
      <c r="A40">
        <v>307</v>
      </c>
      <c r="B40" s="32" t="s">
        <v>72</v>
      </c>
      <c r="C40">
        <v>2011</v>
      </c>
      <c r="D40">
        <v>8</v>
      </c>
      <c r="E40" s="30"/>
      <c r="F40" s="28" t="s">
        <v>50</v>
      </c>
      <c r="G40">
        <v>5</v>
      </c>
      <c r="H40">
        <f t="shared" si="18"/>
        <v>2016</v>
      </c>
      <c r="K40" s="38">
        <v>4085.46</v>
      </c>
      <c r="L40" s="29"/>
      <c r="M40" s="29">
        <f t="shared" si="19"/>
        <v>4085.46</v>
      </c>
      <c r="N40" s="25">
        <f t="shared" si="0"/>
        <v>68.090999999999994</v>
      </c>
      <c r="O40" s="25">
        <f t="shared" si="1"/>
        <v>0</v>
      </c>
      <c r="P40" s="25">
        <f t="shared" si="2"/>
        <v>0</v>
      </c>
      <c r="Q40" s="25">
        <f t="shared" si="3"/>
        <v>0</v>
      </c>
      <c r="R40" s="23">
        <v>1</v>
      </c>
      <c r="S40" s="25">
        <f t="shared" si="4"/>
        <v>0</v>
      </c>
      <c r="T40" s="23"/>
      <c r="U40" s="25">
        <f t="shared" si="5"/>
        <v>4085.46</v>
      </c>
      <c r="V40" s="25">
        <f t="shared" si="6"/>
        <v>4085.46</v>
      </c>
      <c r="W40" s="23">
        <v>1</v>
      </c>
      <c r="X40" s="25">
        <f t="shared" si="7"/>
        <v>4085.46</v>
      </c>
      <c r="Y40" s="25">
        <f t="shared" si="8"/>
        <v>4085.46</v>
      </c>
      <c r="Z40" s="25">
        <f t="shared" si="9"/>
        <v>0</v>
      </c>
      <c r="AA40" s="25">
        <f t="shared" si="10"/>
        <v>2011.5833333333333</v>
      </c>
      <c r="AB40" s="25">
        <f t="shared" si="11"/>
        <v>2019.5</v>
      </c>
      <c r="AC40" s="25">
        <f t="shared" si="12"/>
        <v>2016.5833333333333</v>
      </c>
      <c r="AD40" s="26">
        <f t="shared" si="13"/>
        <v>2018.5</v>
      </c>
      <c r="AE40" s="26">
        <f t="shared" si="14"/>
        <v>-8.3333333333333329E-2</v>
      </c>
      <c r="AF40" s="26">
        <f t="shared" si="15"/>
        <v>2016.5833333333333</v>
      </c>
      <c r="AG40" s="26">
        <f t="shared" si="16"/>
        <v>2018.5</v>
      </c>
      <c r="AH40" s="26">
        <f t="shared" si="17"/>
        <v>-8.3333333333333329E-2</v>
      </c>
    </row>
    <row r="41" spans="1:34" x14ac:dyDescent="0.25">
      <c r="A41">
        <v>309</v>
      </c>
      <c r="B41" s="32" t="s">
        <v>73</v>
      </c>
      <c r="C41">
        <v>2011</v>
      </c>
      <c r="D41">
        <v>6</v>
      </c>
      <c r="E41" s="30"/>
      <c r="F41" s="28" t="s">
        <v>50</v>
      </c>
      <c r="G41">
        <v>5</v>
      </c>
      <c r="H41">
        <f t="shared" si="18"/>
        <v>2016</v>
      </c>
      <c r="K41" s="38">
        <v>1737.78</v>
      </c>
      <c r="L41" s="29"/>
      <c r="M41" s="29">
        <f t="shared" si="19"/>
        <v>1737.78</v>
      </c>
      <c r="N41" s="25">
        <f t="shared" si="0"/>
        <v>28.962999999999997</v>
      </c>
      <c r="O41" s="25">
        <f t="shared" si="1"/>
        <v>0</v>
      </c>
      <c r="P41" s="25">
        <f t="shared" si="2"/>
        <v>0</v>
      </c>
      <c r="Q41" s="25">
        <f t="shared" si="3"/>
        <v>0</v>
      </c>
      <c r="R41" s="23">
        <v>1</v>
      </c>
      <c r="S41" s="25">
        <f t="shared" si="4"/>
        <v>0</v>
      </c>
      <c r="T41" s="23"/>
      <c r="U41" s="25">
        <f t="shared" si="5"/>
        <v>1737.78</v>
      </c>
      <c r="V41" s="25">
        <f t="shared" si="6"/>
        <v>1737.78</v>
      </c>
      <c r="W41" s="23">
        <v>1</v>
      </c>
      <c r="X41" s="25">
        <f t="shared" si="7"/>
        <v>1737.78</v>
      </c>
      <c r="Y41" s="25">
        <f t="shared" si="8"/>
        <v>1737.78</v>
      </c>
      <c r="Z41" s="25">
        <f t="shared" si="9"/>
        <v>0</v>
      </c>
      <c r="AA41" s="25">
        <f t="shared" si="10"/>
        <v>2011.4166666666667</v>
      </c>
      <c r="AB41" s="25">
        <f t="shared" si="11"/>
        <v>2019.5</v>
      </c>
      <c r="AC41" s="25">
        <f t="shared" si="12"/>
        <v>2016.4166666666667</v>
      </c>
      <c r="AD41" s="26">
        <f t="shared" si="13"/>
        <v>2018.5</v>
      </c>
      <c r="AE41" s="26">
        <f t="shared" si="14"/>
        <v>-8.3333333333333329E-2</v>
      </c>
      <c r="AF41" s="26">
        <f t="shared" si="15"/>
        <v>2016.4166666666667</v>
      </c>
      <c r="AG41" s="26">
        <f t="shared" si="16"/>
        <v>2018.5</v>
      </c>
      <c r="AH41" s="26">
        <f t="shared" si="17"/>
        <v>-8.3333333333333329E-2</v>
      </c>
    </row>
    <row r="42" spans="1:34" x14ac:dyDescent="0.25">
      <c r="A42">
        <v>316</v>
      </c>
      <c r="B42" s="32" t="s">
        <v>70</v>
      </c>
      <c r="C42">
        <v>2012</v>
      </c>
      <c r="D42">
        <v>3</v>
      </c>
      <c r="E42" s="30"/>
      <c r="F42" s="28" t="s">
        <v>50</v>
      </c>
      <c r="G42">
        <v>5</v>
      </c>
      <c r="H42">
        <f t="shared" si="18"/>
        <v>2017</v>
      </c>
      <c r="K42" s="38">
        <v>1559.28</v>
      </c>
      <c r="L42" s="29"/>
      <c r="M42" s="29">
        <f t="shared" si="19"/>
        <v>1559.28</v>
      </c>
      <c r="N42" s="25">
        <f t="shared" si="0"/>
        <v>25.988</v>
      </c>
      <c r="O42" s="25">
        <f t="shared" si="1"/>
        <v>0</v>
      </c>
      <c r="P42" s="25">
        <f t="shared" si="2"/>
        <v>0</v>
      </c>
      <c r="Q42" s="25">
        <f t="shared" si="3"/>
        <v>0</v>
      </c>
      <c r="R42" s="23">
        <v>1</v>
      </c>
      <c r="S42" s="25">
        <f t="shared" si="4"/>
        <v>0</v>
      </c>
      <c r="T42" s="23"/>
      <c r="U42" s="25">
        <f t="shared" si="5"/>
        <v>1559.28</v>
      </c>
      <c r="V42" s="25">
        <f t="shared" si="6"/>
        <v>1559.28</v>
      </c>
      <c r="W42" s="23">
        <v>1</v>
      </c>
      <c r="X42" s="25">
        <f t="shared" si="7"/>
        <v>1559.28</v>
      </c>
      <c r="Y42" s="25">
        <f t="shared" si="8"/>
        <v>1559.28</v>
      </c>
      <c r="Z42" s="25">
        <f t="shared" si="9"/>
        <v>0</v>
      </c>
      <c r="AA42" s="25">
        <f t="shared" si="10"/>
        <v>2012.1666666666667</v>
      </c>
      <c r="AB42" s="25">
        <f t="shared" si="11"/>
        <v>2019.5</v>
      </c>
      <c r="AC42" s="25">
        <f t="shared" si="12"/>
        <v>2017.1666666666667</v>
      </c>
      <c r="AD42" s="26">
        <f t="shared" si="13"/>
        <v>2018.5</v>
      </c>
      <c r="AE42" s="26">
        <f t="shared" si="14"/>
        <v>-8.3333333333333329E-2</v>
      </c>
      <c r="AF42" s="26">
        <f t="shared" si="15"/>
        <v>2017.1666666666667</v>
      </c>
      <c r="AG42" s="26">
        <f t="shared" si="16"/>
        <v>2018.5</v>
      </c>
      <c r="AH42" s="26">
        <f t="shared" si="17"/>
        <v>-8.3333333333333329E-2</v>
      </c>
    </row>
    <row r="43" spans="1:34" x14ac:dyDescent="0.25">
      <c r="A43">
        <v>320</v>
      </c>
      <c r="B43" s="32" t="s">
        <v>74</v>
      </c>
      <c r="C43">
        <v>2012</v>
      </c>
      <c r="D43">
        <v>8</v>
      </c>
      <c r="E43" s="30"/>
      <c r="F43" s="28" t="s">
        <v>50</v>
      </c>
      <c r="G43">
        <v>5</v>
      </c>
      <c r="H43">
        <f t="shared" si="18"/>
        <v>2017</v>
      </c>
      <c r="K43" s="38">
        <v>4791.0200000000004</v>
      </c>
      <c r="L43" s="29"/>
      <c r="M43" s="29">
        <f t="shared" si="19"/>
        <v>4791.0200000000004</v>
      </c>
      <c r="N43" s="25">
        <f t="shared" si="0"/>
        <v>79.850333333333339</v>
      </c>
      <c r="O43" s="25">
        <f t="shared" si="1"/>
        <v>0</v>
      </c>
      <c r="P43" s="25">
        <f t="shared" si="2"/>
        <v>0</v>
      </c>
      <c r="Q43" s="25">
        <f t="shared" si="3"/>
        <v>0</v>
      </c>
      <c r="R43" s="23">
        <v>1</v>
      </c>
      <c r="S43" s="25">
        <f t="shared" si="4"/>
        <v>0</v>
      </c>
      <c r="T43" s="23"/>
      <c r="U43" s="25">
        <f t="shared" si="5"/>
        <v>4791.0200000000004</v>
      </c>
      <c r="V43" s="25">
        <f t="shared" si="6"/>
        <v>4791.0200000000004</v>
      </c>
      <c r="W43" s="23">
        <v>1</v>
      </c>
      <c r="X43" s="25">
        <f t="shared" si="7"/>
        <v>4791.0200000000004</v>
      </c>
      <c r="Y43" s="25">
        <f t="shared" si="8"/>
        <v>4791.0200000000004</v>
      </c>
      <c r="Z43" s="25">
        <f t="shared" si="9"/>
        <v>0</v>
      </c>
      <c r="AA43" s="25">
        <f t="shared" si="10"/>
        <v>2012.5833333333333</v>
      </c>
      <c r="AB43" s="25">
        <f t="shared" si="11"/>
        <v>2019.5</v>
      </c>
      <c r="AC43" s="25">
        <f t="shared" si="12"/>
        <v>2017.5833333333333</v>
      </c>
      <c r="AD43" s="26">
        <f t="shared" si="13"/>
        <v>2018.5</v>
      </c>
      <c r="AE43" s="26">
        <f t="shared" si="14"/>
        <v>-8.3333333333333329E-2</v>
      </c>
      <c r="AF43" s="26">
        <f t="shared" si="15"/>
        <v>2017.5833333333333</v>
      </c>
      <c r="AG43" s="26">
        <f t="shared" si="16"/>
        <v>2018.5</v>
      </c>
      <c r="AH43" s="26">
        <f t="shared" si="17"/>
        <v>-8.3333333333333329E-2</v>
      </c>
    </row>
    <row r="44" spans="1:34" x14ac:dyDescent="0.25">
      <c r="A44">
        <v>322</v>
      </c>
      <c r="B44" s="32" t="s">
        <v>75</v>
      </c>
      <c r="C44">
        <v>2012</v>
      </c>
      <c r="D44">
        <v>12</v>
      </c>
      <c r="E44" s="30"/>
      <c r="F44" s="28" t="s">
        <v>50</v>
      </c>
      <c r="G44">
        <v>5</v>
      </c>
      <c r="H44">
        <f t="shared" si="18"/>
        <v>2017</v>
      </c>
      <c r="K44" s="38">
        <v>814.73</v>
      </c>
      <c r="L44" s="29"/>
      <c r="M44" s="29">
        <f t="shared" si="19"/>
        <v>814.73</v>
      </c>
      <c r="N44" s="25">
        <f t="shared" si="0"/>
        <v>13.578833333333334</v>
      </c>
      <c r="O44" s="25">
        <f t="shared" si="1"/>
        <v>0</v>
      </c>
      <c r="P44" s="25">
        <f t="shared" si="2"/>
        <v>0</v>
      </c>
      <c r="Q44" s="25">
        <f t="shared" si="3"/>
        <v>0</v>
      </c>
      <c r="R44" s="23">
        <v>1</v>
      </c>
      <c r="S44" s="25">
        <f t="shared" si="4"/>
        <v>0</v>
      </c>
      <c r="T44" s="23"/>
      <c r="U44" s="25">
        <f t="shared" si="5"/>
        <v>814.73</v>
      </c>
      <c r="V44" s="25">
        <f t="shared" si="6"/>
        <v>814.73</v>
      </c>
      <c r="W44" s="23">
        <v>1</v>
      </c>
      <c r="X44" s="25">
        <f t="shared" si="7"/>
        <v>814.73</v>
      </c>
      <c r="Y44" s="25">
        <f t="shared" si="8"/>
        <v>814.73</v>
      </c>
      <c r="Z44" s="25">
        <f t="shared" si="9"/>
        <v>0</v>
      </c>
      <c r="AA44" s="25">
        <f t="shared" si="10"/>
        <v>2012.9166666666667</v>
      </c>
      <c r="AB44" s="25">
        <f t="shared" si="11"/>
        <v>2019.5</v>
      </c>
      <c r="AC44" s="25">
        <f t="shared" si="12"/>
        <v>2017.9166666666667</v>
      </c>
      <c r="AD44" s="26">
        <f t="shared" si="13"/>
        <v>2018.5</v>
      </c>
      <c r="AE44" s="26">
        <f t="shared" si="14"/>
        <v>-8.3333333333333329E-2</v>
      </c>
      <c r="AF44" s="26">
        <f t="shared" si="15"/>
        <v>2017.9166666666667</v>
      </c>
      <c r="AG44" s="26">
        <f t="shared" si="16"/>
        <v>2018.5</v>
      </c>
      <c r="AH44" s="26">
        <f t="shared" si="17"/>
        <v>-8.3333333333333329E-2</v>
      </c>
    </row>
    <row r="45" spans="1:34" x14ac:dyDescent="0.25">
      <c r="A45">
        <v>326</v>
      </c>
      <c r="B45" s="32" t="s">
        <v>76</v>
      </c>
      <c r="C45">
        <v>2013</v>
      </c>
      <c r="D45">
        <v>2</v>
      </c>
      <c r="E45" s="30"/>
      <c r="F45" s="28" t="s">
        <v>50</v>
      </c>
      <c r="G45">
        <v>5</v>
      </c>
      <c r="H45">
        <f t="shared" si="18"/>
        <v>2018</v>
      </c>
      <c r="K45" s="38">
        <v>655.91</v>
      </c>
      <c r="L45" s="29"/>
      <c r="M45" s="29">
        <f t="shared" si="19"/>
        <v>655.91</v>
      </c>
      <c r="N45" s="25">
        <f t="shared" si="0"/>
        <v>10.931833333333332</v>
      </c>
      <c r="O45" s="25">
        <f t="shared" si="1"/>
        <v>0</v>
      </c>
      <c r="P45" s="25">
        <f t="shared" si="2"/>
        <v>0</v>
      </c>
      <c r="Q45" s="25">
        <f t="shared" si="3"/>
        <v>0</v>
      </c>
      <c r="R45" s="23">
        <v>1</v>
      </c>
      <c r="S45" s="25">
        <f t="shared" si="4"/>
        <v>0</v>
      </c>
      <c r="T45" s="23"/>
      <c r="U45" s="25">
        <f t="shared" si="5"/>
        <v>655.91</v>
      </c>
      <c r="V45" s="25">
        <f t="shared" si="6"/>
        <v>655.91</v>
      </c>
      <c r="W45" s="23">
        <v>1</v>
      </c>
      <c r="X45" s="25">
        <f t="shared" si="7"/>
        <v>655.91</v>
      </c>
      <c r="Y45" s="25">
        <f t="shared" si="8"/>
        <v>655.91</v>
      </c>
      <c r="Z45" s="25">
        <f t="shared" si="9"/>
        <v>0</v>
      </c>
      <c r="AA45" s="25">
        <f t="shared" si="10"/>
        <v>2013.0833333333333</v>
      </c>
      <c r="AB45" s="25">
        <f t="shared" si="11"/>
        <v>2019.5</v>
      </c>
      <c r="AC45" s="25">
        <f t="shared" si="12"/>
        <v>2018.0833333333333</v>
      </c>
      <c r="AD45" s="26">
        <f t="shared" si="13"/>
        <v>2018.5</v>
      </c>
      <c r="AE45" s="26">
        <f t="shared" si="14"/>
        <v>-8.3333333333333329E-2</v>
      </c>
      <c r="AF45" s="26">
        <f t="shared" si="15"/>
        <v>2018.0833333333333</v>
      </c>
      <c r="AG45" s="26">
        <f t="shared" si="16"/>
        <v>2018.5</v>
      </c>
      <c r="AH45" s="26">
        <f t="shared" si="17"/>
        <v>-8.3333333333333329E-2</v>
      </c>
    </row>
    <row r="46" spans="1:34" x14ac:dyDescent="0.25">
      <c r="A46">
        <v>328</v>
      </c>
      <c r="B46" s="32" t="s">
        <v>70</v>
      </c>
      <c r="C46">
        <v>2013</v>
      </c>
      <c r="D46">
        <v>4</v>
      </c>
      <c r="E46" s="30"/>
      <c r="F46" s="28" t="s">
        <v>50</v>
      </c>
      <c r="G46">
        <v>5</v>
      </c>
      <c r="H46">
        <f t="shared" si="18"/>
        <v>2018</v>
      </c>
      <c r="K46" s="38">
        <v>1564.73</v>
      </c>
      <c r="L46" s="29"/>
      <c r="M46" s="29">
        <f t="shared" si="19"/>
        <v>1564.73</v>
      </c>
      <c r="N46" s="25">
        <f t="shared" si="0"/>
        <v>26.078833333333336</v>
      </c>
      <c r="O46" s="25">
        <f t="shared" si="1"/>
        <v>0</v>
      </c>
      <c r="P46" s="25">
        <f t="shared" si="2"/>
        <v>0</v>
      </c>
      <c r="Q46" s="25">
        <f t="shared" si="3"/>
        <v>0</v>
      </c>
      <c r="R46" s="23">
        <v>1</v>
      </c>
      <c r="S46" s="25">
        <f t="shared" si="4"/>
        <v>0</v>
      </c>
      <c r="T46" s="23"/>
      <c r="U46" s="25">
        <f t="shared" si="5"/>
        <v>1564.73</v>
      </c>
      <c r="V46" s="25">
        <f t="shared" si="6"/>
        <v>1564.73</v>
      </c>
      <c r="W46" s="23">
        <v>1</v>
      </c>
      <c r="X46" s="25">
        <f t="shared" si="7"/>
        <v>1564.73</v>
      </c>
      <c r="Y46" s="25">
        <f t="shared" si="8"/>
        <v>1564.73</v>
      </c>
      <c r="Z46" s="25">
        <f t="shared" si="9"/>
        <v>0</v>
      </c>
      <c r="AA46" s="25">
        <f t="shared" si="10"/>
        <v>2013.25</v>
      </c>
      <c r="AB46" s="25">
        <f t="shared" si="11"/>
        <v>2019.5</v>
      </c>
      <c r="AC46" s="25">
        <f t="shared" si="12"/>
        <v>2018.25</v>
      </c>
      <c r="AD46" s="26">
        <f t="shared" si="13"/>
        <v>2018.5</v>
      </c>
      <c r="AE46" s="26">
        <f t="shared" si="14"/>
        <v>-8.3333333333333329E-2</v>
      </c>
      <c r="AF46" s="26">
        <f t="shared" si="15"/>
        <v>2018.25</v>
      </c>
      <c r="AG46" s="26">
        <f t="shared" si="16"/>
        <v>2018.5</v>
      </c>
      <c r="AH46" s="26">
        <f t="shared" si="17"/>
        <v>-8.3333333333333329E-2</v>
      </c>
    </row>
    <row r="47" spans="1:34" x14ac:dyDescent="0.25">
      <c r="A47">
        <v>333</v>
      </c>
      <c r="B47" s="32" t="s">
        <v>77</v>
      </c>
      <c r="C47">
        <v>2013</v>
      </c>
      <c r="D47">
        <v>11</v>
      </c>
      <c r="E47" s="30"/>
      <c r="F47" s="28" t="s">
        <v>50</v>
      </c>
      <c r="G47">
        <v>5</v>
      </c>
      <c r="H47">
        <f t="shared" si="18"/>
        <v>2018</v>
      </c>
      <c r="K47" s="38">
        <v>1082.95</v>
      </c>
      <c r="L47" s="29"/>
      <c r="M47" s="29">
        <f t="shared" si="19"/>
        <v>1082.95</v>
      </c>
      <c r="N47" s="25">
        <f t="shared" si="0"/>
        <v>18.049166666666668</v>
      </c>
      <c r="O47" s="25">
        <f t="shared" si="1"/>
        <v>72.196666666650259</v>
      </c>
      <c r="P47" s="25">
        <f t="shared" si="2"/>
        <v>0</v>
      </c>
      <c r="Q47" s="25">
        <f t="shared" si="3"/>
        <v>72.196666666650259</v>
      </c>
      <c r="R47" s="23">
        <v>1</v>
      </c>
      <c r="S47" s="25">
        <f t="shared" si="4"/>
        <v>72.196666666650259</v>
      </c>
      <c r="T47" s="23"/>
      <c r="U47" s="25">
        <f t="shared" si="5"/>
        <v>1010.7533333333498</v>
      </c>
      <c r="V47" s="25">
        <f t="shared" si="6"/>
        <v>1010.7533333333498</v>
      </c>
      <c r="W47" s="23">
        <v>1</v>
      </c>
      <c r="X47" s="25">
        <f t="shared" si="7"/>
        <v>1010.7533333333498</v>
      </c>
      <c r="Y47" s="25">
        <f t="shared" si="8"/>
        <v>1082.95</v>
      </c>
      <c r="Z47" s="25">
        <f t="shared" si="9"/>
        <v>36.098333333325115</v>
      </c>
      <c r="AA47" s="25">
        <f t="shared" si="10"/>
        <v>2013.8333333333333</v>
      </c>
      <c r="AB47" s="25">
        <f t="shared" si="11"/>
        <v>2019.5</v>
      </c>
      <c r="AC47" s="25">
        <f t="shared" si="12"/>
        <v>2018.8333333333333</v>
      </c>
      <c r="AD47" s="26">
        <f t="shared" si="13"/>
        <v>2018.5</v>
      </c>
      <c r="AE47" s="26">
        <f t="shared" si="14"/>
        <v>-8.3333333333333329E-2</v>
      </c>
      <c r="AF47" s="26">
        <f t="shared" si="15"/>
        <v>2018.8333333333333</v>
      </c>
      <c r="AG47" s="26">
        <f t="shared" si="16"/>
        <v>2018.5</v>
      </c>
      <c r="AH47" s="26">
        <f t="shared" si="17"/>
        <v>-8.3333333333333329E-2</v>
      </c>
    </row>
    <row r="48" spans="1:34" x14ac:dyDescent="0.25">
      <c r="A48">
        <v>347</v>
      </c>
      <c r="B48" s="32" t="s">
        <v>78</v>
      </c>
      <c r="C48">
        <v>2015</v>
      </c>
      <c r="D48">
        <v>10</v>
      </c>
      <c r="E48" s="30"/>
      <c r="F48" s="28" t="s">
        <v>50</v>
      </c>
      <c r="G48">
        <v>5</v>
      </c>
      <c r="H48">
        <f t="shared" si="18"/>
        <v>2020</v>
      </c>
      <c r="K48" s="38">
        <v>296654.19</v>
      </c>
      <c r="L48" s="29"/>
      <c r="M48" s="29">
        <f t="shared" si="19"/>
        <v>296654.19</v>
      </c>
      <c r="N48" s="25">
        <f t="shared" si="0"/>
        <v>4944.2365</v>
      </c>
      <c r="O48" s="25">
        <f t="shared" si="1"/>
        <v>59330.838000000003</v>
      </c>
      <c r="P48" s="25">
        <f t="shared" si="2"/>
        <v>0</v>
      </c>
      <c r="Q48" s="25">
        <f t="shared" si="3"/>
        <v>59330.838000000003</v>
      </c>
      <c r="R48" s="23">
        <v>1</v>
      </c>
      <c r="S48" s="25">
        <f t="shared" si="4"/>
        <v>59330.838000000003</v>
      </c>
      <c r="T48" s="23"/>
      <c r="U48" s="25">
        <f t="shared" si="5"/>
        <v>163159.8045</v>
      </c>
      <c r="V48" s="25">
        <f t="shared" si="6"/>
        <v>163159.8045</v>
      </c>
      <c r="W48" s="23">
        <v>1</v>
      </c>
      <c r="X48" s="25">
        <f t="shared" si="7"/>
        <v>163159.8045</v>
      </c>
      <c r="Y48" s="25">
        <f t="shared" si="8"/>
        <v>222490.64250000002</v>
      </c>
      <c r="Z48" s="25">
        <f t="shared" si="9"/>
        <v>103828.96649999999</v>
      </c>
      <c r="AA48" s="25">
        <f t="shared" si="10"/>
        <v>2015.75</v>
      </c>
      <c r="AB48" s="25">
        <f t="shared" si="11"/>
        <v>2019.5</v>
      </c>
      <c r="AC48" s="25">
        <f t="shared" si="12"/>
        <v>2020.75</v>
      </c>
      <c r="AD48" s="26">
        <f t="shared" si="13"/>
        <v>2018.5</v>
      </c>
      <c r="AE48" s="26">
        <f t="shared" si="14"/>
        <v>-8.3333333333333329E-2</v>
      </c>
      <c r="AF48" s="26">
        <f t="shared" si="15"/>
        <v>2020.75</v>
      </c>
      <c r="AG48" s="26">
        <f t="shared" si="16"/>
        <v>2018.5</v>
      </c>
      <c r="AH48" s="26">
        <f t="shared" si="17"/>
        <v>-8.3333333333333329E-2</v>
      </c>
    </row>
    <row r="49" spans="1:34" x14ac:dyDescent="0.25">
      <c r="A49">
        <v>348</v>
      </c>
      <c r="B49" s="32" t="s">
        <v>79</v>
      </c>
      <c r="C49">
        <v>2015</v>
      </c>
      <c r="D49">
        <v>11</v>
      </c>
      <c r="E49" s="30"/>
      <c r="F49" s="28" t="s">
        <v>50</v>
      </c>
      <c r="G49">
        <v>5</v>
      </c>
      <c r="H49">
        <f t="shared" si="18"/>
        <v>2020</v>
      </c>
      <c r="K49" s="38">
        <v>43754</v>
      </c>
      <c r="L49" s="29"/>
      <c r="M49" s="29">
        <f t="shared" si="19"/>
        <v>43754</v>
      </c>
      <c r="N49" s="25">
        <f t="shared" si="0"/>
        <v>729.23333333333323</v>
      </c>
      <c r="O49" s="25">
        <f t="shared" si="1"/>
        <v>8750.7999999999993</v>
      </c>
      <c r="P49" s="25">
        <f t="shared" si="2"/>
        <v>0</v>
      </c>
      <c r="Q49" s="25">
        <f t="shared" si="3"/>
        <v>8750.7999999999993</v>
      </c>
      <c r="R49" s="23">
        <v>1</v>
      </c>
      <c r="S49" s="25">
        <f t="shared" si="4"/>
        <v>8750.7999999999993</v>
      </c>
      <c r="T49" s="23"/>
      <c r="U49" s="25">
        <f t="shared" si="5"/>
        <v>23335.466666667326</v>
      </c>
      <c r="V49" s="25">
        <f t="shared" si="6"/>
        <v>23335.466666667326</v>
      </c>
      <c r="W49" s="23">
        <v>1</v>
      </c>
      <c r="X49" s="25">
        <f t="shared" si="7"/>
        <v>23335.466666667326</v>
      </c>
      <c r="Y49" s="25">
        <f t="shared" si="8"/>
        <v>32086.266666667325</v>
      </c>
      <c r="Z49" s="25">
        <f t="shared" si="9"/>
        <v>16043.133333332675</v>
      </c>
      <c r="AA49" s="25">
        <f t="shared" si="10"/>
        <v>2015.8333333333333</v>
      </c>
      <c r="AB49" s="25">
        <f t="shared" si="11"/>
        <v>2019.5</v>
      </c>
      <c r="AC49" s="25">
        <f t="shared" si="12"/>
        <v>2020.8333333333333</v>
      </c>
      <c r="AD49" s="26">
        <f t="shared" si="13"/>
        <v>2018.5</v>
      </c>
      <c r="AE49" s="26">
        <f t="shared" si="14"/>
        <v>-8.3333333333333329E-2</v>
      </c>
      <c r="AF49" s="26">
        <f t="shared" si="15"/>
        <v>2020.8333333333333</v>
      </c>
      <c r="AG49" s="26">
        <f t="shared" si="16"/>
        <v>2018.5</v>
      </c>
      <c r="AH49" s="26">
        <f t="shared" si="17"/>
        <v>-8.3333333333333329E-2</v>
      </c>
    </row>
    <row r="50" spans="1:34" x14ac:dyDescent="0.25">
      <c r="A50">
        <v>351</v>
      </c>
      <c r="B50" s="32" t="s">
        <v>80</v>
      </c>
      <c r="C50">
        <v>2016</v>
      </c>
      <c r="D50">
        <v>1</v>
      </c>
      <c r="E50" s="30"/>
      <c r="F50" s="28" t="s">
        <v>50</v>
      </c>
      <c r="G50">
        <v>5</v>
      </c>
      <c r="H50">
        <f t="shared" si="18"/>
        <v>2021</v>
      </c>
      <c r="K50" s="38">
        <v>1150</v>
      </c>
      <c r="L50" s="29"/>
      <c r="M50" s="29">
        <f t="shared" si="19"/>
        <v>1150</v>
      </c>
      <c r="N50" s="25">
        <f t="shared" si="0"/>
        <v>19.166666666666668</v>
      </c>
      <c r="O50" s="25">
        <f t="shared" si="1"/>
        <v>230</v>
      </c>
      <c r="P50" s="25">
        <f t="shared" si="2"/>
        <v>0</v>
      </c>
      <c r="Q50" s="25">
        <f t="shared" si="3"/>
        <v>230</v>
      </c>
      <c r="R50" s="23">
        <v>1</v>
      </c>
      <c r="S50" s="25">
        <f t="shared" si="4"/>
        <v>230</v>
      </c>
      <c r="T50" s="23"/>
      <c r="U50" s="25">
        <f t="shared" si="5"/>
        <v>575</v>
      </c>
      <c r="V50" s="25">
        <f t="shared" si="6"/>
        <v>575</v>
      </c>
      <c r="W50" s="23">
        <v>1</v>
      </c>
      <c r="X50" s="25">
        <f t="shared" si="7"/>
        <v>575</v>
      </c>
      <c r="Y50" s="25">
        <f t="shared" si="8"/>
        <v>805</v>
      </c>
      <c r="Z50" s="25">
        <f t="shared" si="9"/>
        <v>460</v>
      </c>
      <c r="AA50" s="25">
        <f t="shared" si="10"/>
        <v>2016</v>
      </c>
      <c r="AB50" s="25">
        <f t="shared" si="11"/>
        <v>2019.5</v>
      </c>
      <c r="AC50" s="25">
        <f t="shared" si="12"/>
        <v>2021</v>
      </c>
      <c r="AD50" s="26">
        <f t="shared" si="13"/>
        <v>2018.5</v>
      </c>
      <c r="AE50" s="26">
        <f t="shared" si="14"/>
        <v>-8.3333333333333329E-2</v>
      </c>
      <c r="AF50" s="26">
        <f t="shared" si="15"/>
        <v>2021</v>
      </c>
      <c r="AG50" s="26">
        <f t="shared" si="16"/>
        <v>2018.5</v>
      </c>
      <c r="AH50" s="26">
        <f t="shared" si="17"/>
        <v>-8.3333333333333329E-2</v>
      </c>
    </row>
    <row r="51" spans="1:34" x14ac:dyDescent="0.25">
      <c r="A51">
        <v>352</v>
      </c>
      <c r="B51" s="32" t="s">
        <v>78</v>
      </c>
      <c r="C51">
        <v>2016</v>
      </c>
      <c r="D51">
        <v>10</v>
      </c>
      <c r="E51" s="30"/>
      <c r="F51" s="28" t="s">
        <v>50</v>
      </c>
      <c r="G51">
        <v>5</v>
      </c>
      <c r="H51">
        <f t="shared" si="18"/>
        <v>2021</v>
      </c>
      <c r="K51" s="39">
        <v>207569.61</v>
      </c>
      <c r="L51" s="29"/>
      <c r="M51" s="29">
        <f t="shared" si="19"/>
        <v>207569.61</v>
      </c>
      <c r="N51" s="25">
        <f t="shared" si="0"/>
        <v>3459.4935</v>
      </c>
      <c r="O51" s="25">
        <f t="shared" si="1"/>
        <v>41513.921999999999</v>
      </c>
      <c r="P51" s="25">
        <f t="shared" si="2"/>
        <v>0</v>
      </c>
      <c r="Q51" s="25">
        <f t="shared" si="3"/>
        <v>41513.921999999999</v>
      </c>
      <c r="R51" s="23">
        <v>1</v>
      </c>
      <c r="S51" s="25">
        <f t="shared" si="4"/>
        <v>41513.921999999999</v>
      </c>
      <c r="T51" s="23"/>
      <c r="U51" s="25">
        <f t="shared" si="5"/>
        <v>72649.363500000007</v>
      </c>
      <c r="V51" s="25">
        <f t="shared" si="6"/>
        <v>72649.363500000007</v>
      </c>
      <c r="W51" s="23">
        <v>1</v>
      </c>
      <c r="X51" s="25">
        <f t="shared" si="7"/>
        <v>72649.363500000007</v>
      </c>
      <c r="Y51" s="25">
        <f t="shared" si="8"/>
        <v>114163.2855</v>
      </c>
      <c r="Z51" s="25">
        <f t="shared" si="9"/>
        <v>114163.28549999998</v>
      </c>
      <c r="AA51" s="25">
        <f t="shared" si="10"/>
        <v>2016.75</v>
      </c>
      <c r="AB51" s="25">
        <f t="shared" si="11"/>
        <v>2019.5</v>
      </c>
      <c r="AC51" s="25">
        <f t="shared" si="12"/>
        <v>2021.75</v>
      </c>
      <c r="AD51" s="26">
        <f t="shared" si="13"/>
        <v>2018.5</v>
      </c>
      <c r="AE51" s="26">
        <f t="shared" si="14"/>
        <v>-8.3333333333333329E-2</v>
      </c>
      <c r="AF51" s="26">
        <f t="shared" si="15"/>
        <v>2021.75</v>
      </c>
      <c r="AG51" s="26">
        <f t="shared" si="16"/>
        <v>2018.5</v>
      </c>
      <c r="AH51" s="26">
        <f t="shared" si="17"/>
        <v>-8.3333333333333329E-2</v>
      </c>
    </row>
    <row r="52" spans="1:34" x14ac:dyDescent="0.25">
      <c r="A52" s="33" t="s">
        <v>82</v>
      </c>
      <c r="E52" s="30"/>
      <c r="F52" s="28"/>
      <c r="K52" s="29">
        <f>SUM(K15:K51)</f>
        <v>694640.51</v>
      </c>
      <c r="L52" s="29"/>
      <c r="M52" s="29"/>
      <c r="N52" s="25"/>
      <c r="O52" s="25"/>
      <c r="P52" s="25"/>
      <c r="Q52" s="25"/>
      <c r="R52" s="23"/>
      <c r="S52" s="25"/>
      <c r="T52" s="23"/>
      <c r="U52" s="25"/>
      <c r="V52" s="25"/>
      <c r="W52" s="23"/>
      <c r="X52" s="25"/>
      <c r="Y52" s="25"/>
      <c r="Z52" s="25"/>
      <c r="AA52" s="25"/>
      <c r="AB52" s="25"/>
      <c r="AC52" s="25"/>
      <c r="AD52" s="26"/>
      <c r="AE52" s="26"/>
      <c r="AF52" s="26"/>
      <c r="AG52" s="26"/>
      <c r="AH52" s="26"/>
    </row>
    <row r="53" spans="1:34" x14ac:dyDescent="0.25">
      <c r="E53" s="30"/>
      <c r="F53" s="28"/>
      <c r="K53" s="29"/>
      <c r="L53" s="29"/>
      <c r="M53" s="29"/>
      <c r="N53" s="25"/>
      <c r="O53" s="25"/>
      <c r="P53" s="25"/>
      <c r="Q53" s="25"/>
      <c r="R53" s="23"/>
      <c r="S53" s="25"/>
      <c r="T53" s="23"/>
      <c r="U53" s="25"/>
      <c r="V53" s="25"/>
      <c r="W53" s="23"/>
      <c r="X53" s="25"/>
      <c r="Y53" s="25"/>
      <c r="Z53" s="25"/>
      <c r="AA53" s="25"/>
      <c r="AB53" s="25"/>
      <c r="AC53" s="25"/>
      <c r="AD53" s="26"/>
      <c r="AE53" s="26"/>
      <c r="AF53" s="26"/>
      <c r="AG53" s="26"/>
      <c r="AH53" s="26"/>
    </row>
    <row r="54" spans="1:34" x14ac:dyDescent="0.25">
      <c r="A54" s="37" t="s">
        <v>83</v>
      </c>
      <c r="E54" s="30"/>
      <c r="F54" s="28"/>
      <c r="K54" s="29"/>
      <c r="L54" s="29"/>
      <c r="M54" s="29"/>
      <c r="N54" s="25"/>
      <c r="O54" s="25"/>
      <c r="P54" s="25"/>
      <c r="Q54" s="25"/>
      <c r="R54" s="23"/>
      <c r="S54" s="25"/>
      <c r="T54" s="23"/>
      <c r="U54" s="25"/>
      <c r="V54" s="25"/>
      <c r="W54" s="23"/>
      <c r="X54" s="25"/>
      <c r="Y54" s="25"/>
      <c r="Z54" s="25"/>
      <c r="AA54" s="25"/>
      <c r="AB54" s="25"/>
      <c r="AC54" s="25"/>
      <c r="AD54" s="26"/>
      <c r="AE54" s="26"/>
      <c r="AF54" s="26"/>
      <c r="AG54" s="26"/>
      <c r="AH54" s="26"/>
    </row>
    <row r="55" spans="1:34" x14ac:dyDescent="0.25">
      <c r="A55">
        <v>35</v>
      </c>
      <c r="B55" s="32" t="s">
        <v>84</v>
      </c>
      <c r="C55">
        <v>1978</v>
      </c>
      <c r="D55">
        <v>6</v>
      </c>
      <c r="E55" s="30"/>
      <c r="F55" s="28" t="s">
        <v>50</v>
      </c>
      <c r="G55">
        <v>7</v>
      </c>
      <c r="H55">
        <f t="shared" si="18"/>
        <v>1985</v>
      </c>
      <c r="K55" s="38">
        <v>211</v>
      </c>
      <c r="L55" s="29"/>
      <c r="M55" s="29">
        <f t="shared" si="19"/>
        <v>211</v>
      </c>
      <c r="N55" s="25">
        <f t="shared" si="0"/>
        <v>2.5119047619047619</v>
      </c>
      <c r="O55" s="25">
        <f t="shared" si="1"/>
        <v>0</v>
      </c>
      <c r="P55" s="25">
        <f t="shared" si="2"/>
        <v>0</v>
      </c>
      <c r="Q55" s="25">
        <f t="shared" si="3"/>
        <v>0</v>
      </c>
      <c r="R55" s="23">
        <v>1</v>
      </c>
      <c r="S55" s="25">
        <f t="shared" si="4"/>
        <v>0</v>
      </c>
      <c r="T55" s="23"/>
      <c r="U55" s="25">
        <f t="shared" si="5"/>
        <v>211</v>
      </c>
      <c r="V55" s="25">
        <f t="shared" si="6"/>
        <v>211</v>
      </c>
      <c r="W55" s="23">
        <v>1</v>
      </c>
      <c r="X55" s="25">
        <f t="shared" si="7"/>
        <v>211</v>
      </c>
      <c r="Y55" s="25">
        <f t="shared" si="8"/>
        <v>211</v>
      </c>
      <c r="Z55" s="25">
        <f t="shared" si="9"/>
        <v>0</v>
      </c>
      <c r="AA55" s="25">
        <f t="shared" si="10"/>
        <v>1978.4166666666667</v>
      </c>
      <c r="AB55" s="25">
        <f t="shared" si="11"/>
        <v>2019.5</v>
      </c>
      <c r="AC55" s="25">
        <f t="shared" si="12"/>
        <v>1985.4166666666667</v>
      </c>
      <c r="AD55" s="26">
        <f t="shared" si="13"/>
        <v>2018.5</v>
      </c>
      <c r="AE55" s="26">
        <f t="shared" si="14"/>
        <v>-8.3333333333333329E-2</v>
      </c>
      <c r="AF55" s="26">
        <f t="shared" si="15"/>
        <v>1985.4166666666667</v>
      </c>
      <c r="AG55" s="26">
        <f t="shared" si="16"/>
        <v>2018.5</v>
      </c>
      <c r="AH55" s="26">
        <f t="shared" si="17"/>
        <v>-8.3333333333333329E-2</v>
      </c>
    </row>
    <row r="56" spans="1:34" x14ac:dyDescent="0.25">
      <c r="A56">
        <v>45</v>
      </c>
      <c r="B56" s="32" t="s">
        <v>85</v>
      </c>
      <c r="C56">
        <v>1986</v>
      </c>
      <c r="D56">
        <v>3</v>
      </c>
      <c r="E56" s="30"/>
      <c r="F56" s="28" t="s">
        <v>50</v>
      </c>
      <c r="G56">
        <v>7</v>
      </c>
      <c r="H56">
        <f t="shared" si="18"/>
        <v>1993</v>
      </c>
      <c r="K56" s="38">
        <v>350</v>
      </c>
      <c r="L56" s="29"/>
      <c r="M56" s="29">
        <f t="shared" si="19"/>
        <v>350</v>
      </c>
      <c r="N56" s="25">
        <f t="shared" si="0"/>
        <v>4.166666666666667</v>
      </c>
      <c r="O56" s="25">
        <f t="shared" si="1"/>
        <v>0</v>
      </c>
      <c r="P56" s="25">
        <f t="shared" si="2"/>
        <v>0</v>
      </c>
      <c r="Q56" s="25">
        <f t="shared" si="3"/>
        <v>0</v>
      </c>
      <c r="R56" s="23">
        <v>1</v>
      </c>
      <c r="S56" s="25">
        <f t="shared" si="4"/>
        <v>0</v>
      </c>
      <c r="T56" s="23"/>
      <c r="U56" s="25">
        <f t="shared" si="5"/>
        <v>350</v>
      </c>
      <c r="V56" s="25">
        <f t="shared" si="6"/>
        <v>350</v>
      </c>
      <c r="W56" s="23">
        <v>1</v>
      </c>
      <c r="X56" s="25">
        <f t="shared" si="7"/>
        <v>350</v>
      </c>
      <c r="Y56" s="25">
        <f t="shared" si="8"/>
        <v>350</v>
      </c>
      <c r="Z56" s="25">
        <f t="shared" si="9"/>
        <v>0</v>
      </c>
      <c r="AA56" s="25">
        <f t="shared" si="10"/>
        <v>1986.1666666666667</v>
      </c>
      <c r="AB56" s="25">
        <f t="shared" si="11"/>
        <v>2019.5</v>
      </c>
      <c r="AC56" s="25">
        <f t="shared" si="12"/>
        <v>1993.1666666666667</v>
      </c>
      <c r="AD56" s="26">
        <f t="shared" si="13"/>
        <v>2018.5</v>
      </c>
      <c r="AE56" s="26">
        <f t="shared" si="14"/>
        <v>-8.3333333333333329E-2</v>
      </c>
      <c r="AF56" s="26">
        <f t="shared" si="15"/>
        <v>1993.1666666666667</v>
      </c>
      <c r="AG56" s="26">
        <f t="shared" si="16"/>
        <v>2018.5</v>
      </c>
      <c r="AH56" s="26">
        <f t="shared" si="17"/>
        <v>-8.3333333333333329E-2</v>
      </c>
    </row>
    <row r="57" spans="1:34" x14ac:dyDescent="0.25">
      <c r="A57">
        <v>49</v>
      </c>
      <c r="B57" s="32" t="s">
        <v>86</v>
      </c>
      <c r="C57">
        <v>1987</v>
      </c>
      <c r="D57">
        <v>10</v>
      </c>
      <c r="E57" s="30"/>
      <c r="F57" s="28" t="s">
        <v>50</v>
      </c>
      <c r="G57">
        <v>7</v>
      </c>
      <c r="H57">
        <f t="shared" si="18"/>
        <v>1994</v>
      </c>
      <c r="K57" s="38">
        <v>5696</v>
      </c>
      <c r="L57" s="29"/>
      <c r="M57" s="29">
        <f t="shared" si="19"/>
        <v>5696</v>
      </c>
      <c r="N57" s="25">
        <f t="shared" si="0"/>
        <v>67.80952380952381</v>
      </c>
      <c r="O57" s="25">
        <f t="shared" si="1"/>
        <v>0</v>
      </c>
      <c r="P57" s="25">
        <f t="shared" si="2"/>
        <v>0</v>
      </c>
      <c r="Q57" s="25">
        <f t="shared" si="3"/>
        <v>0</v>
      </c>
      <c r="R57" s="23">
        <v>1</v>
      </c>
      <c r="S57" s="25">
        <f t="shared" si="4"/>
        <v>0</v>
      </c>
      <c r="T57" s="23"/>
      <c r="U57" s="25">
        <f t="shared" si="5"/>
        <v>5696</v>
      </c>
      <c r="V57" s="25">
        <f t="shared" si="6"/>
        <v>5696</v>
      </c>
      <c r="W57" s="23">
        <v>1</v>
      </c>
      <c r="X57" s="25">
        <f t="shared" si="7"/>
        <v>5696</v>
      </c>
      <c r="Y57" s="25">
        <f t="shared" si="8"/>
        <v>5696</v>
      </c>
      <c r="Z57" s="25">
        <f t="shared" si="9"/>
        <v>0</v>
      </c>
      <c r="AA57" s="25">
        <f t="shared" si="10"/>
        <v>1987.75</v>
      </c>
      <c r="AB57" s="25">
        <f t="shared" si="11"/>
        <v>2019.5</v>
      </c>
      <c r="AC57" s="25">
        <f t="shared" si="12"/>
        <v>1994.75</v>
      </c>
      <c r="AD57" s="26">
        <f t="shared" si="13"/>
        <v>2018.5</v>
      </c>
      <c r="AE57" s="26">
        <f t="shared" si="14"/>
        <v>-8.3333333333333329E-2</v>
      </c>
      <c r="AF57" s="26">
        <f t="shared" si="15"/>
        <v>1994.75</v>
      </c>
      <c r="AG57" s="26">
        <f t="shared" si="16"/>
        <v>2018.5</v>
      </c>
      <c r="AH57" s="26">
        <f t="shared" si="17"/>
        <v>-8.3333333333333329E-2</v>
      </c>
    </row>
    <row r="58" spans="1:34" x14ac:dyDescent="0.25">
      <c r="A58">
        <v>51</v>
      </c>
      <c r="B58" s="32" t="s">
        <v>87</v>
      </c>
      <c r="C58">
        <v>1987</v>
      </c>
      <c r="D58">
        <v>4</v>
      </c>
      <c r="E58" s="30"/>
      <c r="F58" s="28" t="s">
        <v>50</v>
      </c>
      <c r="G58">
        <v>7</v>
      </c>
      <c r="H58">
        <f t="shared" si="18"/>
        <v>1994</v>
      </c>
      <c r="K58" s="38">
        <v>7960</v>
      </c>
      <c r="L58" s="29"/>
      <c r="M58" s="29">
        <f t="shared" si="19"/>
        <v>7960</v>
      </c>
      <c r="N58" s="25">
        <f t="shared" si="0"/>
        <v>94.761904761904759</v>
      </c>
      <c r="O58" s="25">
        <f t="shared" si="1"/>
        <v>0</v>
      </c>
      <c r="P58" s="25">
        <f t="shared" si="2"/>
        <v>0</v>
      </c>
      <c r="Q58" s="25">
        <f t="shared" si="3"/>
        <v>0</v>
      </c>
      <c r="R58" s="23">
        <v>1</v>
      </c>
      <c r="S58" s="25">
        <f t="shared" si="4"/>
        <v>0</v>
      </c>
      <c r="T58" s="23"/>
      <c r="U58" s="25">
        <f t="shared" si="5"/>
        <v>7960</v>
      </c>
      <c r="V58" s="25">
        <f t="shared" si="6"/>
        <v>7960</v>
      </c>
      <c r="W58" s="23">
        <v>1</v>
      </c>
      <c r="X58" s="25">
        <f t="shared" si="7"/>
        <v>7960</v>
      </c>
      <c r="Y58" s="25">
        <f t="shared" si="8"/>
        <v>7960</v>
      </c>
      <c r="Z58" s="25">
        <f t="shared" si="9"/>
        <v>0</v>
      </c>
      <c r="AA58" s="25">
        <f t="shared" si="10"/>
        <v>1987.25</v>
      </c>
      <c r="AB58" s="25">
        <f t="shared" si="11"/>
        <v>2019.5</v>
      </c>
      <c r="AC58" s="25">
        <f t="shared" si="12"/>
        <v>1994.25</v>
      </c>
      <c r="AD58" s="26">
        <f t="shared" si="13"/>
        <v>2018.5</v>
      </c>
      <c r="AE58" s="26">
        <f t="shared" si="14"/>
        <v>-8.3333333333333329E-2</v>
      </c>
      <c r="AF58" s="26">
        <f t="shared" si="15"/>
        <v>1994.25</v>
      </c>
      <c r="AG58" s="26">
        <f t="shared" si="16"/>
        <v>2018.5</v>
      </c>
      <c r="AH58" s="26">
        <f t="shared" si="17"/>
        <v>-8.3333333333333329E-2</v>
      </c>
    </row>
    <row r="59" spans="1:34" x14ac:dyDescent="0.25">
      <c r="A59">
        <v>52</v>
      </c>
      <c r="B59" s="32" t="s">
        <v>88</v>
      </c>
      <c r="C59">
        <v>1987</v>
      </c>
      <c r="D59">
        <v>6</v>
      </c>
      <c r="E59" s="30"/>
      <c r="F59" s="28" t="s">
        <v>50</v>
      </c>
      <c r="G59">
        <v>7</v>
      </c>
      <c r="H59">
        <f t="shared" si="18"/>
        <v>1994</v>
      </c>
      <c r="K59" s="38">
        <v>995</v>
      </c>
      <c r="L59" s="29"/>
      <c r="M59" s="29">
        <f t="shared" si="19"/>
        <v>995</v>
      </c>
      <c r="N59" s="25">
        <f t="shared" si="0"/>
        <v>11.845238095238095</v>
      </c>
      <c r="O59" s="25">
        <f t="shared" si="1"/>
        <v>0</v>
      </c>
      <c r="P59" s="25">
        <f t="shared" si="2"/>
        <v>0</v>
      </c>
      <c r="Q59" s="25">
        <f t="shared" si="3"/>
        <v>0</v>
      </c>
      <c r="R59" s="23">
        <v>1</v>
      </c>
      <c r="S59" s="25">
        <f t="shared" si="4"/>
        <v>0</v>
      </c>
      <c r="T59" s="23"/>
      <c r="U59" s="25">
        <f t="shared" si="5"/>
        <v>995</v>
      </c>
      <c r="V59" s="25">
        <f t="shared" si="6"/>
        <v>995</v>
      </c>
      <c r="W59" s="23">
        <v>1</v>
      </c>
      <c r="X59" s="25">
        <f t="shared" si="7"/>
        <v>995</v>
      </c>
      <c r="Y59" s="25">
        <f t="shared" si="8"/>
        <v>995</v>
      </c>
      <c r="Z59" s="25">
        <f t="shared" si="9"/>
        <v>0</v>
      </c>
      <c r="AA59" s="25">
        <f t="shared" si="10"/>
        <v>1987.4166666666667</v>
      </c>
      <c r="AB59" s="25">
        <f t="shared" si="11"/>
        <v>2019.5</v>
      </c>
      <c r="AC59" s="25">
        <f t="shared" si="12"/>
        <v>1994.4166666666667</v>
      </c>
      <c r="AD59" s="26">
        <f t="shared" si="13"/>
        <v>2018.5</v>
      </c>
      <c r="AE59" s="26">
        <f t="shared" si="14"/>
        <v>-8.3333333333333329E-2</v>
      </c>
      <c r="AF59" s="26">
        <f t="shared" si="15"/>
        <v>1994.4166666666667</v>
      </c>
      <c r="AG59" s="26">
        <f t="shared" si="16"/>
        <v>2018.5</v>
      </c>
      <c r="AH59" s="26">
        <f t="shared" si="17"/>
        <v>-8.3333333333333329E-2</v>
      </c>
    </row>
    <row r="60" spans="1:34" x14ac:dyDescent="0.25">
      <c r="A60">
        <v>57</v>
      </c>
      <c r="B60" s="32" t="s">
        <v>89</v>
      </c>
      <c r="C60">
        <v>1987</v>
      </c>
      <c r="D60">
        <v>9</v>
      </c>
      <c r="E60" s="30"/>
      <c r="F60" s="28" t="s">
        <v>50</v>
      </c>
      <c r="G60">
        <v>7</v>
      </c>
      <c r="H60">
        <f t="shared" si="18"/>
        <v>1994</v>
      </c>
      <c r="K60" s="38">
        <v>2650</v>
      </c>
      <c r="L60" s="29"/>
      <c r="M60" s="29">
        <f t="shared" si="19"/>
        <v>2650</v>
      </c>
      <c r="N60" s="25">
        <f t="shared" si="0"/>
        <v>31.547619047619047</v>
      </c>
      <c r="O60" s="25">
        <f t="shared" si="1"/>
        <v>0</v>
      </c>
      <c r="P60" s="25">
        <f t="shared" si="2"/>
        <v>0</v>
      </c>
      <c r="Q60" s="25">
        <f t="shared" si="3"/>
        <v>0</v>
      </c>
      <c r="R60" s="23">
        <v>1</v>
      </c>
      <c r="S60" s="25">
        <f t="shared" si="4"/>
        <v>0</v>
      </c>
      <c r="T60" s="23"/>
      <c r="U60" s="25">
        <f t="shared" si="5"/>
        <v>2650</v>
      </c>
      <c r="V60" s="25">
        <f t="shared" si="6"/>
        <v>2650</v>
      </c>
      <c r="W60" s="23">
        <v>1</v>
      </c>
      <c r="X60" s="25">
        <f t="shared" si="7"/>
        <v>2650</v>
      </c>
      <c r="Y60" s="25">
        <f t="shared" si="8"/>
        <v>2650</v>
      </c>
      <c r="Z60" s="25">
        <f t="shared" si="9"/>
        <v>0</v>
      </c>
      <c r="AA60" s="25">
        <f t="shared" si="10"/>
        <v>1987.6666666666667</v>
      </c>
      <c r="AB60" s="25">
        <f t="shared" si="11"/>
        <v>2019.5</v>
      </c>
      <c r="AC60" s="25">
        <f t="shared" si="12"/>
        <v>1994.6666666666667</v>
      </c>
      <c r="AD60" s="26">
        <f t="shared" si="13"/>
        <v>2018.5</v>
      </c>
      <c r="AE60" s="26">
        <f t="shared" si="14"/>
        <v>-8.3333333333333329E-2</v>
      </c>
      <c r="AF60" s="26">
        <f t="shared" si="15"/>
        <v>1994.6666666666667</v>
      </c>
      <c r="AG60" s="26">
        <f t="shared" si="16"/>
        <v>2018.5</v>
      </c>
      <c r="AH60" s="26">
        <f t="shared" si="17"/>
        <v>-8.3333333333333329E-2</v>
      </c>
    </row>
    <row r="61" spans="1:34" x14ac:dyDescent="0.25">
      <c r="A61">
        <v>59</v>
      </c>
      <c r="B61" s="32" t="s">
        <v>90</v>
      </c>
      <c r="C61">
        <v>1988</v>
      </c>
      <c r="D61">
        <v>1</v>
      </c>
      <c r="E61" s="30"/>
      <c r="F61" s="28" t="s">
        <v>50</v>
      </c>
      <c r="G61">
        <v>7</v>
      </c>
      <c r="H61">
        <f t="shared" si="18"/>
        <v>1995</v>
      </c>
      <c r="K61" s="38">
        <v>12503</v>
      </c>
      <c r="L61" s="29"/>
      <c r="M61" s="29">
        <f t="shared" si="19"/>
        <v>12503</v>
      </c>
      <c r="N61" s="25">
        <f t="shared" si="0"/>
        <v>148.8452380952381</v>
      </c>
      <c r="O61" s="25">
        <f t="shared" si="1"/>
        <v>0</v>
      </c>
      <c r="P61" s="25">
        <f t="shared" si="2"/>
        <v>0</v>
      </c>
      <c r="Q61" s="25">
        <f t="shared" si="3"/>
        <v>0</v>
      </c>
      <c r="R61" s="23">
        <v>1</v>
      </c>
      <c r="S61" s="25">
        <f t="shared" si="4"/>
        <v>0</v>
      </c>
      <c r="T61" s="23"/>
      <c r="U61" s="25">
        <f t="shared" si="5"/>
        <v>12503</v>
      </c>
      <c r="V61" s="25">
        <f t="shared" si="6"/>
        <v>12503</v>
      </c>
      <c r="W61" s="23">
        <v>1</v>
      </c>
      <c r="X61" s="25">
        <f t="shared" si="7"/>
        <v>12503</v>
      </c>
      <c r="Y61" s="25">
        <f t="shared" si="8"/>
        <v>12503</v>
      </c>
      <c r="Z61" s="25">
        <f t="shared" si="9"/>
        <v>0</v>
      </c>
      <c r="AA61" s="25">
        <f t="shared" si="10"/>
        <v>1988</v>
      </c>
      <c r="AB61" s="25">
        <f t="shared" si="11"/>
        <v>2019.5</v>
      </c>
      <c r="AC61" s="25">
        <f t="shared" si="12"/>
        <v>1995</v>
      </c>
      <c r="AD61" s="26">
        <f t="shared" si="13"/>
        <v>2018.5</v>
      </c>
      <c r="AE61" s="26">
        <f t="shared" si="14"/>
        <v>-8.3333333333333329E-2</v>
      </c>
      <c r="AF61" s="26">
        <f t="shared" si="15"/>
        <v>1995</v>
      </c>
      <c r="AG61" s="26">
        <f t="shared" si="16"/>
        <v>2018.5</v>
      </c>
      <c r="AH61" s="26">
        <f t="shared" si="17"/>
        <v>-8.3333333333333329E-2</v>
      </c>
    </row>
    <row r="62" spans="1:34" x14ac:dyDescent="0.25">
      <c r="A62">
        <v>64</v>
      </c>
      <c r="B62" s="32" t="s">
        <v>91</v>
      </c>
      <c r="C62">
        <v>1992</v>
      </c>
      <c r="D62">
        <v>1</v>
      </c>
      <c r="E62" s="30"/>
      <c r="F62" s="28" t="s">
        <v>50</v>
      </c>
      <c r="G62">
        <v>7</v>
      </c>
      <c r="H62">
        <f t="shared" si="18"/>
        <v>1999</v>
      </c>
      <c r="K62" s="38">
        <v>1894</v>
      </c>
      <c r="L62" s="29"/>
      <c r="M62" s="29">
        <f t="shared" si="19"/>
        <v>1894</v>
      </c>
      <c r="N62" s="25">
        <f t="shared" si="0"/>
        <v>22.547619047619047</v>
      </c>
      <c r="O62" s="25">
        <f t="shared" si="1"/>
        <v>0</v>
      </c>
      <c r="P62" s="25">
        <f t="shared" si="2"/>
        <v>0</v>
      </c>
      <c r="Q62" s="25">
        <f t="shared" si="3"/>
        <v>0</v>
      </c>
      <c r="R62" s="23">
        <v>1</v>
      </c>
      <c r="S62" s="25">
        <f t="shared" si="4"/>
        <v>0</v>
      </c>
      <c r="T62" s="23"/>
      <c r="U62" s="25">
        <f t="shared" si="5"/>
        <v>1894</v>
      </c>
      <c r="V62" s="25">
        <f t="shared" si="6"/>
        <v>1894</v>
      </c>
      <c r="W62" s="23">
        <v>1</v>
      </c>
      <c r="X62" s="25">
        <f t="shared" si="7"/>
        <v>1894</v>
      </c>
      <c r="Y62" s="25">
        <f t="shared" si="8"/>
        <v>1894</v>
      </c>
      <c r="Z62" s="25">
        <f t="shared" si="9"/>
        <v>0</v>
      </c>
      <c r="AA62" s="25">
        <f t="shared" si="10"/>
        <v>1992</v>
      </c>
      <c r="AB62" s="25">
        <f t="shared" si="11"/>
        <v>2019.5</v>
      </c>
      <c r="AC62" s="25">
        <f t="shared" si="12"/>
        <v>1999</v>
      </c>
      <c r="AD62" s="26">
        <f t="shared" si="13"/>
        <v>2018.5</v>
      </c>
      <c r="AE62" s="26">
        <f t="shared" si="14"/>
        <v>-8.3333333333333329E-2</v>
      </c>
      <c r="AF62" s="26">
        <f t="shared" si="15"/>
        <v>1999</v>
      </c>
      <c r="AG62" s="26">
        <f t="shared" si="16"/>
        <v>2018.5</v>
      </c>
      <c r="AH62" s="26">
        <f t="shared" si="17"/>
        <v>-8.3333333333333329E-2</v>
      </c>
    </row>
    <row r="63" spans="1:34" x14ac:dyDescent="0.25">
      <c r="A63">
        <v>222</v>
      </c>
      <c r="B63" s="32" t="s">
        <v>61</v>
      </c>
      <c r="C63">
        <v>2004</v>
      </c>
      <c r="D63">
        <v>2</v>
      </c>
      <c r="E63" s="30"/>
      <c r="F63" s="28" t="s">
        <v>50</v>
      </c>
      <c r="G63">
        <v>5</v>
      </c>
      <c r="H63">
        <f t="shared" si="18"/>
        <v>2009</v>
      </c>
      <c r="K63" s="38">
        <v>811.49</v>
      </c>
      <c r="L63" s="29"/>
      <c r="M63" s="29">
        <f t="shared" si="19"/>
        <v>811.49</v>
      </c>
      <c r="N63" s="25">
        <f t="shared" si="0"/>
        <v>13.524833333333333</v>
      </c>
      <c r="O63" s="25">
        <f t="shared" si="1"/>
        <v>0</v>
      </c>
      <c r="P63" s="25">
        <f t="shared" si="2"/>
        <v>0</v>
      </c>
      <c r="Q63" s="25">
        <f t="shared" si="3"/>
        <v>0</v>
      </c>
      <c r="R63" s="23">
        <v>1</v>
      </c>
      <c r="S63" s="25">
        <f t="shared" si="4"/>
        <v>0</v>
      </c>
      <c r="T63" s="23"/>
      <c r="U63" s="25">
        <f t="shared" si="5"/>
        <v>811.49</v>
      </c>
      <c r="V63" s="25">
        <f t="shared" si="6"/>
        <v>811.49</v>
      </c>
      <c r="W63" s="23">
        <v>1</v>
      </c>
      <c r="X63" s="25">
        <f t="shared" si="7"/>
        <v>811.49</v>
      </c>
      <c r="Y63" s="25">
        <f t="shared" si="8"/>
        <v>811.49</v>
      </c>
      <c r="Z63" s="25">
        <f t="shared" si="9"/>
        <v>0</v>
      </c>
      <c r="AA63" s="25">
        <f t="shared" si="10"/>
        <v>2004.0833333333333</v>
      </c>
      <c r="AB63" s="25">
        <f t="shared" si="11"/>
        <v>2019.5</v>
      </c>
      <c r="AC63" s="25">
        <f t="shared" si="12"/>
        <v>2009.0833333333333</v>
      </c>
      <c r="AD63" s="26">
        <f t="shared" si="13"/>
        <v>2018.5</v>
      </c>
      <c r="AE63" s="26">
        <f t="shared" si="14"/>
        <v>-8.3333333333333329E-2</v>
      </c>
      <c r="AF63" s="26">
        <f t="shared" si="15"/>
        <v>2009.0833333333333</v>
      </c>
      <c r="AG63" s="26">
        <f t="shared" si="16"/>
        <v>2018.5</v>
      </c>
      <c r="AH63" s="26">
        <f t="shared" si="17"/>
        <v>-8.3333333333333329E-2</v>
      </c>
    </row>
    <row r="64" spans="1:34" x14ac:dyDescent="0.25">
      <c r="A64">
        <v>224</v>
      </c>
      <c r="B64" s="32" t="s">
        <v>92</v>
      </c>
      <c r="C64">
        <v>2004</v>
      </c>
      <c r="D64">
        <v>6</v>
      </c>
      <c r="E64" s="30"/>
      <c r="F64" s="28" t="s">
        <v>50</v>
      </c>
      <c r="G64">
        <v>5</v>
      </c>
      <c r="H64">
        <f t="shared" si="18"/>
        <v>2009</v>
      </c>
      <c r="K64" s="38">
        <v>568.04</v>
      </c>
      <c r="L64" s="29"/>
      <c r="M64" s="29">
        <f t="shared" si="19"/>
        <v>568.04</v>
      </c>
      <c r="N64" s="25">
        <f t="shared" si="0"/>
        <v>9.4673333333333325</v>
      </c>
      <c r="O64" s="25">
        <f t="shared" si="1"/>
        <v>0</v>
      </c>
      <c r="P64" s="25">
        <f t="shared" si="2"/>
        <v>0</v>
      </c>
      <c r="Q64" s="25">
        <f t="shared" si="3"/>
        <v>0</v>
      </c>
      <c r="R64" s="23">
        <v>1</v>
      </c>
      <c r="S64" s="25">
        <f t="shared" si="4"/>
        <v>0</v>
      </c>
      <c r="T64" s="23"/>
      <c r="U64" s="25">
        <f t="shared" si="5"/>
        <v>568.04</v>
      </c>
      <c r="V64" s="25">
        <f t="shared" si="6"/>
        <v>568.04</v>
      </c>
      <c r="W64" s="23">
        <v>1</v>
      </c>
      <c r="X64" s="25">
        <f t="shared" si="7"/>
        <v>568.04</v>
      </c>
      <c r="Y64" s="25">
        <f t="shared" si="8"/>
        <v>568.04</v>
      </c>
      <c r="Z64" s="25">
        <f t="shared" si="9"/>
        <v>0</v>
      </c>
      <c r="AA64" s="25">
        <f t="shared" si="10"/>
        <v>2004.4166666666667</v>
      </c>
      <c r="AB64" s="25">
        <f t="shared" si="11"/>
        <v>2019.5</v>
      </c>
      <c r="AC64" s="25">
        <f t="shared" si="12"/>
        <v>2009.4166666666667</v>
      </c>
      <c r="AD64" s="26">
        <f t="shared" si="13"/>
        <v>2018.5</v>
      </c>
      <c r="AE64" s="26">
        <f t="shared" si="14"/>
        <v>-8.3333333333333329E-2</v>
      </c>
      <c r="AF64" s="26">
        <f t="shared" si="15"/>
        <v>2009.4166666666667</v>
      </c>
      <c r="AG64" s="26">
        <f t="shared" si="16"/>
        <v>2018.5</v>
      </c>
      <c r="AH64" s="26">
        <f t="shared" si="17"/>
        <v>-8.3333333333333329E-2</v>
      </c>
    </row>
    <row r="65" spans="1:34" x14ac:dyDescent="0.25">
      <c r="A65">
        <v>241</v>
      </c>
      <c r="B65" s="32" t="s">
        <v>93</v>
      </c>
      <c r="C65">
        <v>2006</v>
      </c>
      <c r="D65">
        <v>2</v>
      </c>
      <c r="E65" s="30"/>
      <c r="F65" s="28" t="s">
        <v>50</v>
      </c>
      <c r="G65">
        <v>5</v>
      </c>
      <c r="H65">
        <f t="shared" si="18"/>
        <v>2011</v>
      </c>
      <c r="K65" s="38">
        <v>4999.37</v>
      </c>
      <c r="L65" s="29"/>
      <c r="M65" s="29">
        <f t="shared" si="19"/>
        <v>4999.37</v>
      </c>
      <c r="N65" s="25">
        <f t="shared" si="0"/>
        <v>83.322833333333335</v>
      </c>
      <c r="O65" s="25">
        <f t="shared" si="1"/>
        <v>0</v>
      </c>
      <c r="P65" s="25">
        <f t="shared" si="2"/>
        <v>0</v>
      </c>
      <c r="Q65" s="25">
        <f t="shared" si="3"/>
        <v>0</v>
      </c>
      <c r="R65" s="23">
        <v>1</v>
      </c>
      <c r="S65" s="25">
        <f t="shared" si="4"/>
        <v>0</v>
      </c>
      <c r="T65" s="23"/>
      <c r="U65" s="25">
        <f t="shared" si="5"/>
        <v>4999.37</v>
      </c>
      <c r="V65" s="25">
        <f t="shared" si="6"/>
        <v>4999.37</v>
      </c>
      <c r="W65" s="23">
        <v>1</v>
      </c>
      <c r="X65" s="25">
        <f t="shared" si="7"/>
        <v>4999.37</v>
      </c>
      <c r="Y65" s="25">
        <f t="shared" si="8"/>
        <v>4999.37</v>
      </c>
      <c r="Z65" s="25">
        <f t="shared" si="9"/>
        <v>0</v>
      </c>
      <c r="AA65" s="25">
        <f t="shared" si="10"/>
        <v>2006.0833333333333</v>
      </c>
      <c r="AB65" s="25">
        <f t="shared" si="11"/>
        <v>2019.5</v>
      </c>
      <c r="AC65" s="25">
        <f t="shared" si="12"/>
        <v>2011.0833333333333</v>
      </c>
      <c r="AD65" s="26">
        <f t="shared" si="13"/>
        <v>2018.5</v>
      </c>
      <c r="AE65" s="26">
        <f t="shared" si="14"/>
        <v>-8.3333333333333329E-2</v>
      </c>
      <c r="AF65" s="26">
        <f t="shared" si="15"/>
        <v>2011.0833333333333</v>
      </c>
      <c r="AG65" s="26">
        <f t="shared" si="16"/>
        <v>2018.5</v>
      </c>
      <c r="AH65" s="26">
        <f t="shared" si="17"/>
        <v>-8.3333333333333329E-2</v>
      </c>
    </row>
    <row r="66" spans="1:34" x14ac:dyDescent="0.25">
      <c r="A66">
        <v>243</v>
      </c>
      <c r="B66" s="32" t="s">
        <v>94</v>
      </c>
      <c r="C66">
        <v>2006</v>
      </c>
      <c r="D66">
        <v>4</v>
      </c>
      <c r="E66" s="30"/>
      <c r="F66" s="28" t="s">
        <v>50</v>
      </c>
      <c r="G66">
        <v>5</v>
      </c>
      <c r="H66">
        <f t="shared" si="18"/>
        <v>2011</v>
      </c>
      <c r="K66" s="38">
        <v>1995</v>
      </c>
      <c r="L66" s="29"/>
      <c r="M66" s="29">
        <f t="shared" si="19"/>
        <v>1995</v>
      </c>
      <c r="N66" s="25">
        <f t="shared" si="0"/>
        <v>33.25</v>
      </c>
      <c r="O66" s="25">
        <f t="shared" si="1"/>
        <v>0</v>
      </c>
      <c r="P66" s="25">
        <f t="shared" si="2"/>
        <v>0</v>
      </c>
      <c r="Q66" s="25">
        <f t="shared" si="3"/>
        <v>0</v>
      </c>
      <c r="R66" s="23">
        <v>1</v>
      </c>
      <c r="S66" s="25">
        <f t="shared" si="4"/>
        <v>0</v>
      </c>
      <c r="T66" s="23"/>
      <c r="U66" s="25">
        <f t="shared" si="5"/>
        <v>1995</v>
      </c>
      <c r="V66" s="25">
        <f t="shared" si="6"/>
        <v>1995</v>
      </c>
      <c r="W66" s="23">
        <v>1</v>
      </c>
      <c r="X66" s="25">
        <f t="shared" si="7"/>
        <v>1995</v>
      </c>
      <c r="Y66" s="25">
        <f t="shared" si="8"/>
        <v>1995</v>
      </c>
      <c r="Z66" s="25">
        <f t="shared" si="9"/>
        <v>0</v>
      </c>
      <c r="AA66" s="25">
        <f t="shared" si="10"/>
        <v>2006.25</v>
      </c>
      <c r="AB66" s="25">
        <f t="shared" si="11"/>
        <v>2019.5</v>
      </c>
      <c r="AC66" s="25">
        <f t="shared" si="12"/>
        <v>2011.25</v>
      </c>
      <c r="AD66" s="26">
        <f t="shared" si="13"/>
        <v>2018.5</v>
      </c>
      <c r="AE66" s="26">
        <f t="shared" si="14"/>
        <v>-8.3333333333333329E-2</v>
      </c>
      <c r="AF66" s="26">
        <f t="shared" si="15"/>
        <v>2011.25</v>
      </c>
      <c r="AG66" s="26">
        <f t="shared" si="16"/>
        <v>2018.5</v>
      </c>
      <c r="AH66" s="26">
        <f t="shared" si="17"/>
        <v>-8.3333333333333329E-2</v>
      </c>
    </row>
    <row r="67" spans="1:34" x14ac:dyDescent="0.25">
      <c r="A67">
        <v>269</v>
      </c>
      <c r="B67" s="32" t="s">
        <v>95</v>
      </c>
      <c r="C67">
        <v>2007</v>
      </c>
      <c r="D67">
        <v>7</v>
      </c>
      <c r="E67" s="30"/>
      <c r="F67" s="28" t="s">
        <v>50</v>
      </c>
      <c r="G67">
        <v>7</v>
      </c>
      <c r="H67">
        <f t="shared" si="18"/>
        <v>2014</v>
      </c>
      <c r="K67" s="38">
        <v>484.61</v>
      </c>
      <c r="L67" s="29"/>
      <c r="M67" s="29">
        <f t="shared" si="19"/>
        <v>484.61</v>
      </c>
      <c r="N67" s="25">
        <f t="shared" si="0"/>
        <v>5.769166666666667</v>
      </c>
      <c r="O67" s="25">
        <f t="shared" si="1"/>
        <v>0</v>
      </c>
      <c r="P67" s="25">
        <f t="shared" si="2"/>
        <v>0</v>
      </c>
      <c r="Q67" s="25">
        <f t="shared" si="3"/>
        <v>0</v>
      </c>
      <c r="R67" s="23">
        <v>1</v>
      </c>
      <c r="S67" s="25">
        <f t="shared" si="4"/>
        <v>0</v>
      </c>
      <c r="T67" s="23"/>
      <c r="U67" s="25">
        <f t="shared" si="5"/>
        <v>484.61</v>
      </c>
      <c r="V67" s="25">
        <f t="shared" si="6"/>
        <v>484.61</v>
      </c>
      <c r="W67" s="23">
        <v>1</v>
      </c>
      <c r="X67" s="25">
        <f t="shared" si="7"/>
        <v>484.61</v>
      </c>
      <c r="Y67" s="25">
        <f t="shared" si="8"/>
        <v>484.61</v>
      </c>
      <c r="Z67" s="25">
        <f t="shared" si="9"/>
        <v>0</v>
      </c>
      <c r="AA67" s="25">
        <f t="shared" si="10"/>
        <v>2007.5</v>
      </c>
      <c r="AB67" s="25">
        <f t="shared" si="11"/>
        <v>2019.5</v>
      </c>
      <c r="AC67" s="25">
        <f t="shared" si="12"/>
        <v>2014.5</v>
      </c>
      <c r="AD67" s="26">
        <f t="shared" si="13"/>
        <v>2018.5</v>
      </c>
      <c r="AE67" s="26">
        <f t="shared" si="14"/>
        <v>-8.3333333333333329E-2</v>
      </c>
      <c r="AF67" s="26">
        <f t="shared" si="15"/>
        <v>2014.5</v>
      </c>
      <c r="AG67" s="26">
        <f t="shared" si="16"/>
        <v>2018.5</v>
      </c>
      <c r="AH67" s="26">
        <f t="shared" si="17"/>
        <v>-8.3333333333333329E-2</v>
      </c>
    </row>
    <row r="68" spans="1:34" x14ac:dyDescent="0.25">
      <c r="A68">
        <v>277</v>
      </c>
      <c r="B68" s="32" t="s">
        <v>96</v>
      </c>
      <c r="C68">
        <v>2008</v>
      </c>
      <c r="D68">
        <v>7</v>
      </c>
      <c r="E68" s="30"/>
      <c r="F68" s="28" t="s">
        <v>50</v>
      </c>
      <c r="G68">
        <v>10</v>
      </c>
      <c r="H68">
        <f t="shared" si="18"/>
        <v>2018</v>
      </c>
      <c r="K68" s="38">
        <v>11187.5</v>
      </c>
      <c r="L68" s="29"/>
      <c r="M68" s="29">
        <f t="shared" si="19"/>
        <v>11187.5</v>
      </c>
      <c r="N68" s="25">
        <f t="shared" si="0"/>
        <v>93.229166666666671</v>
      </c>
      <c r="O68" s="25">
        <f t="shared" si="1"/>
        <v>0</v>
      </c>
      <c r="P68" s="25">
        <f t="shared" si="2"/>
        <v>0</v>
      </c>
      <c r="Q68" s="25">
        <f t="shared" si="3"/>
        <v>0</v>
      </c>
      <c r="R68" s="23">
        <v>1</v>
      </c>
      <c r="S68" s="25">
        <f t="shared" si="4"/>
        <v>0</v>
      </c>
      <c r="T68" s="23"/>
      <c r="U68" s="25">
        <f t="shared" si="5"/>
        <v>11187.5</v>
      </c>
      <c r="V68" s="25">
        <f t="shared" si="6"/>
        <v>11187.5</v>
      </c>
      <c r="W68" s="23">
        <v>1</v>
      </c>
      <c r="X68" s="25">
        <f t="shared" si="7"/>
        <v>11187.5</v>
      </c>
      <c r="Y68" s="25">
        <f t="shared" si="8"/>
        <v>11187.5</v>
      </c>
      <c r="Z68" s="25">
        <f t="shared" si="9"/>
        <v>0</v>
      </c>
      <c r="AA68" s="25">
        <f t="shared" si="10"/>
        <v>2008.5</v>
      </c>
      <c r="AB68" s="25">
        <f t="shared" si="11"/>
        <v>2019.5</v>
      </c>
      <c r="AC68" s="25">
        <f t="shared" si="12"/>
        <v>2018.5</v>
      </c>
      <c r="AD68" s="26">
        <f t="shared" si="13"/>
        <v>2018.5</v>
      </c>
      <c r="AE68" s="26">
        <f t="shared" si="14"/>
        <v>-8.3333333333333329E-2</v>
      </c>
      <c r="AF68" s="26">
        <f t="shared" si="15"/>
        <v>2018.5</v>
      </c>
      <c r="AG68" s="26">
        <f t="shared" si="16"/>
        <v>2018.5</v>
      </c>
      <c r="AH68" s="26">
        <f t="shared" si="17"/>
        <v>-8.3333333333333329E-2</v>
      </c>
    </row>
    <row r="69" spans="1:34" x14ac:dyDescent="0.25">
      <c r="A69">
        <v>281</v>
      </c>
      <c r="B69" s="32" t="s">
        <v>97</v>
      </c>
      <c r="C69">
        <v>2008</v>
      </c>
      <c r="D69">
        <v>2</v>
      </c>
      <c r="E69" s="30"/>
      <c r="F69" s="28" t="s">
        <v>50</v>
      </c>
      <c r="G69">
        <v>10</v>
      </c>
      <c r="H69">
        <f t="shared" si="18"/>
        <v>2018</v>
      </c>
      <c r="K69" s="38">
        <v>16804.53</v>
      </c>
      <c r="L69" s="29"/>
      <c r="M69" s="29">
        <f t="shared" si="19"/>
        <v>16804.53</v>
      </c>
      <c r="N69" s="25">
        <f t="shared" si="0"/>
        <v>140.03774999999999</v>
      </c>
      <c r="O69" s="25">
        <f t="shared" si="1"/>
        <v>0</v>
      </c>
      <c r="P69" s="25">
        <f t="shared" si="2"/>
        <v>0</v>
      </c>
      <c r="Q69" s="25">
        <f t="shared" si="3"/>
        <v>0</v>
      </c>
      <c r="R69" s="23">
        <v>1</v>
      </c>
      <c r="S69" s="25">
        <f t="shared" si="4"/>
        <v>0</v>
      </c>
      <c r="T69" s="23"/>
      <c r="U69" s="25">
        <f t="shared" si="5"/>
        <v>16804.53</v>
      </c>
      <c r="V69" s="25">
        <f t="shared" si="6"/>
        <v>16804.53</v>
      </c>
      <c r="W69" s="23">
        <v>1</v>
      </c>
      <c r="X69" s="25">
        <f t="shared" si="7"/>
        <v>16804.53</v>
      </c>
      <c r="Y69" s="25">
        <f t="shared" si="8"/>
        <v>16804.53</v>
      </c>
      <c r="Z69" s="25">
        <f t="shared" si="9"/>
        <v>0</v>
      </c>
      <c r="AA69" s="25">
        <f t="shared" si="10"/>
        <v>2008.0833333333333</v>
      </c>
      <c r="AB69" s="25">
        <f t="shared" si="11"/>
        <v>2019.5</v>
      </c>
      <c r="AC69" s="25">
        <f t="shared" si="12"/>
        <v>2018.0833333333333</v>
      </c>
      <c r="AD69" s="26">
        <f t="shared" si="13"/>
        <v>2018.5</v>
      </c>
      <c r="AE69" s="26">
        <f t="shared" si="14"/>
        <v>-8.3333333333333329E-2</v>
      </c>
      <c r="AF69" s="26">
        <f t="shared" si="15"/>
        <v>2018.0833333333333</v>
      </c>
      <c r="AG69" s="26">
        <f t="shared" si="16"/>
        <v>2018.5</v>
      </c>
      <c r="AH69" s="26">
        <f t="shared" si="17"/>
        <v>-8.3333333333333329E-2</v>
      </c>
    </row>
    <row r="70" spans="1:34" x14ac:dyDescent="0.25">
      <c r="A70">
        <v>282</v>
      </c>
      <c r="B70" s="32" t="s">
        <v>98</v>
      </c>
      <c r="C70">
        <v>2008</v>
      </c>
      <c r="D70">
        <v>2</v>
      </c>
      <c r="E70" s="30"/>
      <c r="F70" s="28" t="s">
        <v>50</v>
      </c>
      <c r="G70">
        <v>5</v>
      </c>
      <c r="H70">
        <f t="shared" si="18"/>
        <v>2013</v>
      </c>
      <c r="K70" s="38">
        <v>14764.61</v>
      </c>
      <c r="L70" s="29"/>
      <c r="M70" s="29">
        <f t="shared" si="19"/>
        <v>14764.61</v>
      </c>
      <c r="N70" s="25">
        <f t="shared" si="0"/>
        <v>246.07683333333333</v>
      </c>
      <c r="O70" s="25">
        <f t="shared" si="1"/>
        <v>0</v>
      </c>
      <c r="P70" s="25">
        <f t="shared" si="2"/>
        <v>0</v>
      </c>
      <c r="Q70" s="25">
        <f t="shared" si="3"/>
        <v>0</v>
      </c>
      <c r="R70" s="23">
        <v>1</v>
      </c>
      <c r="S70" s="25">
        <f t="shared" si="4"/>
        <v>0</v>
      </c>
      <c r="T70" s="23"/>
      <c r="U70" s="25">
        <f t="shared" si="5"/>
        <v>14764.61</v>
      </c>
      <c r="V70" s="25">
        <f t="shared" si="6"/>
        <v>14764.61</v>
      </c>
      <c r="W70" s="23">
        <v>1</v>
      </c>
      <c r="X70" s="25">
        <f t="shared" si="7"/>
        <v>14764.61</v>
      </c>
      <c r="Y70" s="25">
        <f t="shared" si="8"/>
        <v>14764.61</v>
      </c>
      <c r="Z70" s="25">
        <f t="shared" si="9"/>
        <v>0</v>
      </c>
      <c r="AA70" s="25">
        <f t="shared" si="10"/>
        <v>2008.0833333333333</v>
      </c>
      <c r="AB70" s="25">
        <f t="shared" si="11"/>
        <v>2019.5</v>
      </c>
      <c r="AC70" s="25">
        <f t="shared" si="12"/>
        <v>2013.0833333333333</v>
      </c>
      <c r="AD70" s="26">
        <f t="shared" si="13"/>
        <v>2018.5</v>
      </c>
      <c r="AE70" s="26">
        <f t="shared" si="14"/>
        <v>-8.3333333333333329E-2</v>
      </c>
      <c r="AF70" s="26">
        <f t="shared" si="15"/>
        <v>2013.0833333333333</v>
      </c>
      <c r="AG70" s="26">
        <f t="shared" si="16"/>
        <v>2018.5</v>
      </c>
      <c r="AH70" s="26">
        <f t="shared" si="17"/>
        <v>-8.3333333333333329E-2</v>
      </c>
    </row>
    <row r="71" spans="1:34" x14ac:dyDescent="0.25">
      <c r="A71">
        <v>291</v>
      </c>
      <c r="B71" s="32" t="s">
        <v>99</v>
      </c>
      <c r="C71">
        <v>2009</v>
      </c>
      <c r="D71">
        <v>6</v>
      </c>
      <c r="E71" s="30"/>
      <c r="F71" s="28" t="s">
        <v>50</v>
      </c>
      <c r="G71">
        <v>5</v>
      </c>
      <c r="H71">
        <f t="shared" si="18"/>
        <v>2014</v>
      </c>
      <c r="K71" s="38">
        <v>394.17</v>
      </c>
      <c r="L71" s="29"/>
      <c r="M71" s="29">
        <f t="shared" si="19"/>
        <v>394.17</v>
      </c>
      <c r="N71" s="25">
        <f t="shared" si="0"/>
        <v>6.5695000000000006</v>
      </c>
      <c r="O71" s="25">
        <f t="shared" si="1"/>
        <v>0</v>
      </c>
      <c r="P71" s="25">
        <f t="shared" si="2"/>
        <v>0</v>
      </c>
      <c r="Q71" s="25">
        <f t="shared" si="3"/>
        <v>0</v>
      </c>
      <c r="R71" s="23">
        <v>1</v>
      </c>
      <c r="S71" s="25">
        <f t="shared" si="4"/>
        <v>0</v>
      </c>
      <c r="T71" s="23"/>
      <c r="U71" s="25">
        <f t="shared" si="5"/>
        <v>394.17</v>
      </c>
      <c r="V71" s="25">
        <f t="shared" si="6"/>
        <v>394.17</v>
      </c>
      <c r="W71" s="23">
        <v>1</v>
      </c>
      <c r="X71" s="25">
        <f t="shared" si="7"/>
        <v>394.17</v>
      </c>
      <c r="Y71" s="25">
        <f t="shared" si="8"/>
        <v>394.17</v>
      </c>
      <c r="Z71" s="25">
        <f t="shared" si="9"/>
        <v>0</v>
      </c>
      <c r="AA71" s="25">
        <f t="shared" si="10"/>
        <v>2009.4166666666667</v>
      </c>
      <c r="AB71" s="25">
        <f t="shared" si="11"/>
        <v>2019.5</v>
      </c>
      <c r="AC71" s="25">
        <f t="shared" si="12"/>
        <v>2014.4166666666667</v>
      </c>
      <c r="AD71" s="26">
        <f t="shared" si="13"/>
        <v>2018.5</v>
      </c>
      <c r="AE71" s="26">
        <f t="shared" si="14"/>
        <v>-8.3333333333333329E-2</v>
      </c>
      <c r="AF71" s="26">
        <f t="shared" si="15"/>
        <v>2014.4166666666667</v>
      </c>
      <c r="AG71" s="26">
        <f t="shared" si="16"/>
        <v>2018.5</v>
      </c>
      <c r="AH71" s="26">
        <f t="shared" si="17"/>
        <v>-8.3333333333333329E-2</v>
      </c>
    </row>
    <row r="72" spans="1:34" x14ac:dyDescent="0.25">
      <c r="A72">
        <v>292</v>
      </c>
      <c r="B72" s="32" t="s">
        <v>100</v>
      </c>
      <c r="C72">
        <v>2009</v>
      </c>
      <c r="D72">
        <v>10</v>
      </c>
      <c r="E72" s="30"/>
      <c r="F72" s="28" t="s">
        <v>50</v>
      </c>
      <c r="G72">
        <v>5</v>
      </c>
      <c r="H72">
        <f t="shared" si="18"/>
        <v>2014</v>
      </c>
      <c r="K72" s="38">
        <v>846.07</v>
      </c>
      <c r="L72" s="29"/>
      <c r="M72" s="29">
        <f t="shared" si="19"/>
        <v>846.07</v>
      </c>
      <c r="N72" s="25">
        <f t="shared" si="0"/>
        <v>14.101166666666666</v>
      </c>
      <c r="O72" s="25">
        <f t="shared" si="1"/>
        <v>0</v>
      </c>
      <c r="P72" s="25">
        <f t="shared" si="2"/>
        <v>0</v>
      </c>
      <c r="Q72" s="25">
        <f t="shared" si="3"/>
        <v>0</v>
      </c>
      <c r="R72" s="23">
        <v>1</v>
      </c>
      <c r="S72" s="25">
        <f t="shared" si="4"/>
        <v>0</v>
      </c>
      <c r="T72" s="23"/>
      <c r="U72" s="25">
        <f t="shared" si="5"/>
        <v>846.07</v>
      </c>
      <c r="V72" s="25">
        <f t="shared" si="6"/>
        <v>846.07</v>
      </c>
      <c r="W72" s="23">
        <v>1</v>
      </c>
      <c r="X72" s="25">
        <f t="shared" si="7"/>
        <v>846.07</v>
      </c>
      <c r="Y72" s="25">
        <f t="shared" si="8"/>
        <v>846.07</v>
      </c>
      <c r="Z72" s="25">
        <f t="shared" si="9"/>
        <v>0</v>
      </c>
      <c r="AA72" s="25">
        <f t="shared" si="10"/>
        <v>2009.75</v>
      </c>
      <c r="AB72" s="25">
        <f t="shared" si="11"/>
        <v>2019.5</v>
      </c>
      <c r="AC72" s="25">
        <f t="shared" si="12"/>
        <v>2014.75</v>
      </c>
      <c r="AD72" s="26">
        <f t="shared" si="13"/>
        <v>2018.5</v>
      </c>
      <c r="AE72" s="26">
        <f t="shared" si="14"/>
        <v>-8.3333333333333329E-2</v>
      </c>
      <c r="AF72" s="26">
        <f t="shared" si="15"/>
        <v>2014.75</v>
      </c>
      <c r="AG72" s="26">
        <f t="shared" si="16"/>
        <v>2018.5</v>
      </c>
      <c r="AH72" s="26">
        <f t="shared" si="17"/>
        <v>-8.3333333333333329E-2</v>
      </c>
    </row>
    <row r="73" spans="1:34" x14ac:dyDescent="0.25">
      <c r="A73">
        <v>299</v>
      </c>
      <c r="B73" s="32" t="s">
        <v>101</v>
      </c>
      <c r="C73">
        <v>2010</v>
      </c>
      <c r="D73">
        <v>4</v>
      </c>
      <c r="E73" s="30"/>
      <c r="F73" s="28" t="s">
        <v>50</v>
      </c>
      <c r="G73">
        <v>5</v>
      </c>
      <c r="H73">
        <f t="shared" si="18"/>
        <v>2015</v>
      </c>
      <c r="K73" s="38">
        <v>846.07</v>
      </c>
      <c r="L73" s="29"/>
      <c r="M73" s="29">
        <f t="shared" si="19"/>
        <v>846.07</v>
      </c>
      <c r="N73" s="25">
        <f t="shared" si="0"/>
        <v>14.101166666666666</v>
      </c>
      <c r="O73" s="25">
        <f t="shared" si="1"/>
        <v>0</v>
      </c>
      <c r="P73" s="25">
        <f t="shared" si="2"/>
        <v>0</v>
      </c>
      <c r="Q73" s="25">
        <f t="shared" si="3"/>
        <v>0</v>
      </c>
      <c r="R73" s="23">
        <v>1</v>
      </c>
      <c r="S73" s="25">
        <f t="shared" si="4"/>
        <v>0</v>
      </c>
      <c r="T73" s="23"/>
      <c r="U73" s="25">
        <f t="shared" si="5"/>
        <v>846.07</v>
      </c>
      <c r="V73" s="25">
        <f t="shared" si="6"/>
        <v>846.07</v>
      </c>
      <c r="W73" s="23">
        <v>1</v>
      </c>
      <c r="X73" s="25">
        <f t="shared" si="7"/>
        <v>846.07</v>
      </c>
      <c r="Y73" s="25">
        <f t="shared" si="8"/>
        <v>846.07</v>
      </c>
      <c r="Z73" s="25">
        <f t="shared" si="9"/>
        <v>0</v>
      </c>
      <c r="AA73" s="25">
        <f t="shared" si="10"/>
        <v>2010.25</v>
      </c>
      <c r="AB73" s="25">
        <f t="shared" si="11"/>
        <v>2019.5</v>
      </c>
      <c r="AC73" s="25">
        <f t="shared" si="12"/>
        <v>2015.25</v>
      </c>
      <c r="AD73" s="26">
        <f t="shared" si="13"/>
        <v>2018.5</v>
      </c>
      <c r="AE73" s="26">
        <f t="shared" si="14"/>
        <v>-8.3333333333333329E-2</v>
      </c>
      <c r="AF73" s="26">
        <f t="shared" si="15"/>
        <v>2015.25</v>
      </c>
      <c r="AG73" s="26">
        <f t="shared" si="16"/>
        <v>2018.5</v>
      </c>
      <c r="AH73" s="26">
        <f t="shared" si="17"/>
        <v>-8.3333333333333329E-2</v>
      </c>
    </row>
    <row r="74" spans="1:34" x14ac:dyDescent="0.25">
      <c r="A74">
        <v>302</v>
      </c>
      <c r="B74" s="32" t="s">
        <v>102</v>
      </c>
      <c r="C74">
        <v>2010</v>
      </c>
      <c r="D74">
        <v>11</v>
      </c>
      <c r="E74" s="30"/>
      <c r="F74" s="28" t="s">
        <v>50</v>
      </c>
      <c r="G74">
        <v>5</v>
      </c>
      <c r="H74">
        <f t="shared" si="18"/>
        <v>2015</v>
      </c>
      <c r="K74" s="38">
        <v>11826</v>
      </c>
      <c r="L74" s="29"/>
      <c r="M74" s="29">
        <f t="shared" si="19"/>
        <v>11826</v>
      </c>
      <c r="N74" s="25">
        <f t="shared" si="0"/>
        <v>197.1</v>
      </c>
      <c r="O74" s="25">
        <f t="shared" si="1"/>
        <v>0</v>
      </c>
      <c r="P74" s="25">
        <f t="shared" si="2"/>
        <v>0</v>
      </c>
      <c r="Q74" s="25">
        <f t="shared" si="3"/>
        <v>0</v>
      </c>
      <c r="R74" s="23">
        <v>1</v>
      </c>
      <c r="S74" s="25">
        <f t="shared" si="4"/>
        <v>0</v>
      </c>
      <c r="T74" s="23"/>
      <c r="U74" s="25">
        <f t="shared" si="5"/>
        <v>11826</v>
      </c>
      <c r="V74" s="25">
        <f t="shared" si="6"/>
        <v>11826</v>
      </c>
      <c r="W74" s="23">
        <v>1</v>
      </c>
      <c r="X74" s="25">
        <f t="shared" si="7"/>
        <v>11826</v>
      </c>
      <c r="Y74" s="25">
        <f t="shared" si="8"/>
        <v>11826</v>
      </c>
      <c r="Z74" s="25">
        <f t="shared" si="9"/>
        <v>0</v>
      </c>
      <c r="AA74" s="25">
        <f t="shared" si="10"/>
        <v>2010.8333333333333</v>
      </c>
      <c r="AB74" s="25">
        <f t="shared" si="11"/>
        <v>2019.5</v>
      </c>
      <c r="AC74" s="25">
        <f t="shared" si="12"/>
        <v>2015.8333333333333</v>
      </c>
      <c r="AD74" s="26">
        <f t="shared" si="13"/>
        <v>2018.5</v>
      </c>
      <c r="AE74" s="26">
        <f t="shared" si="14"/>
        <v>-8.3333333333333329E-2</v>
      </c>
      <c r="AF74" s="26">
        <f t="shared" si="15"/>
        <v>2015.8333333333333</v>
      </c>
      <c r="AG74" s="26">
        <f t="shared" si="16"/>
        <v>2018.5</v>
      </c>
      <c r="AH74" s="26">
        <f t="shared" si="17"/>
        <v>-8.3333333333333329E-2</v>
      </c>
    </row>
    <row r="75" spans="1:34" x14ac:dyDescent="0.25">
      <c r="A75">
        <v>303</v>
      </c>
      <c r="B75" s="32" t="s">
        <v>103</v>
      </c>
      <c r="C75">
        <v>2010</v>
      </c>
      <c r="D75">
        <v>11</v>
      </c>
      <c r="E75" s="30"/>
      <c r="F75" s="28" t="s">
        <v>50</v>
      </c>
      <c r="G75">
        <v>5</v>
      </c>
      <c r="H75">
        <f t="shared" si="18"/>
        <v>2015</v>
      </c>
      <c r="K75" s="38">
        <v>365.73</v>
      </c>
      <c r="L75" s="29"/>
      <c r="M75" s="29">
        <f t="shared" si="19"/>
        <v>365.73</v>
      </c>
      <c r="N75" s="25">
        <f t="shared" si="0"/>
        <v>6.0955000000000004</v>
      </c>
      <c r="O75" s="25">
        <f t="shared" si="1"/>
        <v>0</v>
      </c>
      <c r="P75" s="25">
        <f t="shared" si="2"/>
        <v>0</v>
      </c>
      <c r="Q75" s="25">
        <f t="shared" si="3"/>
        <v>0</v>
      </c>
      <c r="R75" s="23">
        <v>1</v>
      </c>
      <c r="S75" s="25">
        <f t="shared" si="4"/>
        <v>0</v>
      </c>
      <c r="T75" s="23"/>
      <c r="U75" s="25">
        <f t="shared" si="5"/>
        <v>365.73</v>
      </c>
      <c r="V75" s="25">
        <f t="shared" si="6"/>
        <v>365.73</v>
      </c>
      <c r="W75" s="23">
        <v>1</v>
      </c>
      <c r="X75" s="25">
        <f t="shared" si="7"/>
        <v>365.73</v>
      </c>
      <c r="Y75" s="25">
        <f t="shared" si="8"/>
        <v>365.73</v>
      </c>
      <c r="Z75" s="25">
        <f t="shared" si="9"/>
        <v>0</v>
      </c>
      <c r="AA75" s="25">
        <f t="shared" si="10"/>
        <v>2010.8333333333333</v>
      </c>
      <c r="AB75" s="25">
        <f t="shared" si="11"/>
        <v>2019.5</v>
      </c>
      <c r="AC75" s="25">
        <f t="shared" si="12"/>
        <v>2015.8333333333333</v>
      </c>
      <c r="AD75" s="26">
        <f t="shared" si="13"/>
        <v>2018.5</v>
      </c>
      <c r="AE75" s="26">
        <f t="shared" si="14"/>
        <v>-8.3333333333333329E-2</v>
      </c>
      <c r="AF75" s="26">
        <f t="shared" si="15"/>
        <v>2015.8333333333333</v>
      </c>
      <c r="AG75" s="26">
        <f t="shared" si="16"/>
        <v>2018.5</v>
      </c>
      <c r="AH75" s="26">
        <f t="shared" si="17"/>
        <v>-8.3333333333333329E-2</v>
      </c>
    </row>
    <row r="76" spans="1:34" x14ac:dyDescent="0.25">
      <c r="A76">
        <v>305</v>
      </c>
      <c r="B76" s="32" t="s">
        <v>104</v>
      </c>
      <c r="C76">
        <v>2011</v>
      </c>
      <c r="D76">
        <v>1</v>
      </c>
      <c r="E76" s="30"/>
      <c r="F76" s="28" t="s">
        <v>50</v>
      </c>
      <c r="G76">
        <v>5</v>
      </c>
      <c r="H76">
        <f t="shared" si="18"/>
        <v>2016</v>
      </c>
      <c r="K76" s="38">
        <v>1073.0899999999999</v>
      </c>
      <c r="L76" s="29"/>
      <c r="M76" s="29">
        <f t="shared" si="19"/>
        <v>1073.0899999999999</v>
      </c>
      <c r="N76" s="25">
        <f t="shared" si="0"/>
        <v>17.884833333333333</v>
      </c>
      <c r="O76" s="25">
        <f t="shared" si="1"/>
        <v>0</v>
      </c>
      <c r="P76" s="25">
        <f t="shared" si="2"/>
        <v>0</v>
      </c>
      <c r="Q76" s="25">
        <f t="shared" si="3"/>
        <v>0</v>
      </c>
      <c r="R76" s="23">
        <v>1</v>
      </c>
      <c r="S76" s="25">
        <f t="shared" si="4"/>
        <v>0</v>
      </c>
      <c r="T76" s="23"/>
      <c r="U76" s="25">
        <f t="shared" si="5"/>
        <v>1073.0899999999999</v>
      </c>
      <c r="V76" s="25">
        <f t="shared" si="6"/>
        <v>1073.0899999999999</v>
      </c>
      <c r="W76" s="23">
        <v>1</v>
      </c>
      <c r="X76" s="25">
        <f t="shared" si="7"/>
        <v>1073.0899999999999</v>
      </c>
      <c r="Y76" s="25">
        <f t="shared" si="8"/>
        <v>1073.0899999999999</v>
      </c>
      <c r="Z76" s="25">
        <f t="shared" si="9"/>
        <v>0</v>
      </c>
      <c r="AA76" s="25">
        <f t="shared" si="10"/>
        <v>2011</v>
      </c>
      <c r="AB76" s="25">
        <f t="shared" si="11"/>
        <v>2019.5</v>
      </c>
      <c r="AC76" s="25">
        <f t="shared" si="12"/>
        <v>2016</v>
      </c>
      <c r="AD76" s="26">
        <f t="shared" si="13"/>
        <v>2018.5</v>
      </c>
      <c r="AE76" s="26">
        <f t="shared" si="14"/>
        <v>-8.3333333333333329E-2</v>
      </c>
      <c r="AF76" s="26">
        <f t="shared" si="15"/>
        <v>2016</v>
      </c>
      <c r="AG76" s="26">
        <f t="shared" si="16"/>
        <v>2018.5</v>
      </c>
      <c r="AH76" s="26">
        <f t="shared" si="17"/>
        <v>-8.3333333333333329E-2</v>
      </c>
    </row>
    <row r="77" spans="1:34" x14ac:dyDescent="0.25">
      <c r="A77">
        <v>308</v>
      </c>
      <c r="B77" s="32" t="s">
        <v>105</v>
      </c>
      <c r="C77">
        <v>2011</v>
      </c>
      <c r="D77">
        <v>9</v>
      </c>
      <c r="E77" s="30"/>
      <c r="F77" s="28" t="s">
        <v>50</v>
      </c>
      <c r="G77">
        <v>10</v>
      </c>
      <c r="H77">
        <f t="shared" si="18"/>
        <v>2021</v>
      </c>
      <c r="K77" s="38">
        <v>36466.71</v>
      </c>
      <c r="L77" s="29"/>
      <c r="M77" s="29">
        <f t="shared" si="19"/>
        <v>36466.71</v>
      </c>
      <c r="N77" s="25">
        <f t="shared" si="0"/>
        <v>303.88925</v>
      </c>
      <c r="O77" s="25">
        <f t="shared" si="1"/>
        <v>3646.6710000000003</v>
      </c>
      <c r="P77" s="25">
        <f t="shared" si="2"/>
        <v>0</v>
      </c>
      <c r="Q77" s="25">
        <f t="shared" si="3"/>
        <v>3646.6710000000003</v>
      </c>
      <c r="R77" s="23">
        <v>1</v>
      </c>
      <c r="S77" s="25">
        <f t="shared" si="4"/>
        <v>3646.6710000000003</v>
      </c>
      <c r="T77" s="23"/>
      <c r="U77" s="25">
        <f t="shared" si="5"/>
        <v>24918.918499999723</v>
      </c>
      <c r="V77" s="25">
        <f t="shared" si="6"/>
        <v>24918.918499999723</v>
      </c>
      <c r="W77" s="23">
        <v>1</v>
      </c>
      <c r="X77" s="25">
        <f t="shared" si="7"/>
        <v>24918.918499999723</v>
      </c>
      <c r="Y77" s="25">
        <f t="shared" si="8"/>
        <v>28565.589499999725</v>
      </c>
      <c r="Z77" s="25">
        <f t="shared" si="9"/>
        <v>9724.4560000002748</v>
      </c>
      <c r="AA77" s="25">
        <f t="shared" si="10"/>
        <v>2011.6666666666667</v>
      </c>
      <c r="AB77" s="25">
        <f t="shared" si="11"/>
        <v>2019.5</v>
      </c>
      <c r="AC77" s="25">
        <f t="shared" si="12"/>
        <v>2021.6666666666667</v>
      </c>
      <c r="AD77" s="26">
        <f t="shared" si="13"/>
        <v>2018.5</v>
      </c>
      <c r="AE77" s="26">
        <f t="shared" si="14"/>
        <v>-8.3333333333333329E-2</v>
      </c>
      <c r="AF77" s="26">
        <f t="shared" si="15"/>
        <v>2021.6666666666667</v>
      </c>
      <c r="AG77" s="26">
        <f t="shared" si="16"/>
        <v>2018.5</v>
      </c>
      <c r="AH77" s="26">
        <f t="shared" si="17"/>
        <v>-8.3333333333333329E-2</v>
      </c>
    </row>
    <row r="78" spans="1:34" x14ac:dyDescent="0.25">
      <c r="A78">
        <v>323</v>
      </c>
      <c r="B78" s="32" t="s">
        <v>106</v>
      </c>
      <c r="C78">
        <v>2012</v>
      </c>
      <c r="D78">
        <v>12</v>
      </c>
      <c r="E78" s="30"/>
      <c r="F78" s="28" t="s">
        <v>50</v>
      </c>
      <c r="G78">
        <v>10</v>
      </c>
      <c r="H78">
        <f t="shared" si="18"/>
        <v>2022</v>
      </c>
      <c r="K78" s="38">
        <v>5475</v>
      </c>
      <c r="L78" s="29"/>
      <c r="M78" s="29">
        <f t="shared" si="19"/>
        <v>5475</v>
      </c>
      <c r="N78" s="25">
        <f t="shared" si="0"/>
        <v>45.625</v>
      </c>
      <c r="O78" s="25">
        <f t="shared" si="1"/>
        <v>547.5</v>
      </c>
      <c r="P78" s="25">
        <f t="shared" si="2"/>
        <v>0</v>
      </c>
      <c r="Q78" s="25">
        <f t="shared" si="3"/>
        <v>547.5</v>
      </c>
      <c r="R78" s="23">
        <v>1</v>
      </c>
      <c r="S78" s="25">
        <f t="shared" si="4"/>
        <v>547.5</v>
      </c>
      <c r="T78" s="23"/>
      <c r="U78" s="25">
        <f t="shared" si="5"/>
        <v>3056.8749999999586</v>
      </c>
      <c r="V78" s="25">
        <f t="shared" si="6"/>
        <v>3056.8749999999586</v>
      </c>
      <c r="W78" s="23">
        <v>1</v>
      </c>
      <c r="X78" s="25">
        <f t="shared" si="7"/>
        <v>3056.8749999999586</v>
      </c>
      <c r="Y78" s="25">
        <f t="shared" si="8"/>
        <v>3604.3749999999586</v>
      </c>
      <c r="Z78" s="25">
        <f t="shared" si="9"/>
        <v>2144.3750000000414</v>
      </c>
      <c r="AA78" s="25">
        <f t="shared" si="10"/>
        <v>2012.9166666666667</v>
      </c>
      <c r="AB78" s="25">
        <f t="shared" si="11"/>
        <v>2019.5</v>
      </c>
      <c r="AC78" s="25">
        <f t="shared" si="12"/>
        <v>2022.9166666666667</v>
      </c>
      <c r="AD78" s="26">
        <f t="shared" si="13"/>
        <v>2018.5</v>
      </c>
      <c r="AE78" s="26">
        <f t="shared" si="14"/>
        <v>-8.3333333333333329E-2</v>
      </c>
      <c r="AF78" s="26">
        <f t="shared" si="15"/>
        <v>2022.9166666666667</v>
      </c>
      <c r="AG78" s="26">
        <f t="shared" si="16"/>
        <v>2018.5</v>
      </c>
      <c r="AH78" s="26">
        <f t="shared" si="17"/>
        <v>-8.3333333333333329E-2</v>
      </c>
    </row>
    <row r="79" spans="1:34" x14ac:dyDescent="0.25">
      <c r="A79">
        <v>327</v>
      </c>
      <c r="B79" s="32" t="s">
        <v>107</v>
      </c>
      <c r="C79">
        <v>2013</v>
      </c>
      <c r="D79">
        <v>2</v>
      </c>
      <c r="E79" s="30"/>
      <c r="F79" s="28" t="s">
        <v>50</v>
      </c>
      <c r="G79">
        <v>5</v>
      </c>
      <c r="H79">
        <f t="shared" si="18"/>
        <v>2018</v>
      </c>
      <c r="K79" s="38">
        <v>960.82</v>
      </c>
      <c r="L79" s="29"/>
      <c r="M79" s="29">
        <f t="shared" si="19"/>
        <v>960.82</v>
      </c>
      <c r="N79" s="25">
        <f t="shared" si="0"/>
        <v>16.013666666666669</v>
      </c>
      <c r="O79" s="25">
        <f t="shared" si="1"/>
        <v>0</v>
      </c>
      <c r="P79" s="25">
        <f t="shared" si="2"/>
        <v>0</v>
      </c>
      <c r="Q79" s="25">
        <f t="shared" si="3"/>
        <v>0</v>
      </c>
      <c r="R79" s="23">
        <v>1</v>
      </c>
      <c r="S79" s="25">
        <f t="shared" si="4"/>
        <v>0</v>
      </c>
      <c r="T79" s="23"/>
      <c r="U79" s="25">
        <f t="shared" si="5"/>
        <v>960.82</v>
      </c>
      <c r="V79" s="25">
        <f t="shared" si="6"/>
        <v>960.82</v>
      </c>
      <c r="W79" s="23">
        <v>1</v>
      </c>
      <c r="X79" s="25">
        <f t="shared" si="7"/>
        <v>960.82</v>
      </c>
      <c r="Y79" s="25">
        <f t="shared" si="8"/>
        <v>960.82</v>
      </c>
      <c r="Z79" s="25">
        <f t="shared" si="9"/>
        <v>0</v>
      </c>
      <c r="AA79" s="25">
        <f t="shared" si="10"/>
        <v>2013.0833333333333</v>
      </c>
      <c r="AB79" s="25">
        <f t="shared" si="11"/>
        <v>2019.5</v>
      </c>
      <c r="AC79" s="25">
        <f t="shared" si="12"/>
        <v>2018.0833333333333</v>
      </c>
      <c r="AD79" s="26">
        <f t="shared" si="13"/>
        <v>2018.5</v>
      </c>
      <c r="AE79" s="26">
        <f t="shared" si="14"/>
        <v>-8.3333333333333329E-2</v>
      </c>
      <c r="AF79" s="26">
        <f t="shared" si="15"/>
        <v>2018.0833333333333</v>
      </c>
      <c r="AG79" s="26">
        <f t="shared" si="16"/>
        <v>2018.5</v>
      </c>
      <c r="AH79" s="26">
        <f t="shared" si="17"/>
        <v>-8.3333333333333329E-2</v>
      </c>
    </row>
    <row r="80" spans="1:34" x14ac:dyDescent="0.25">
      <c r="A80">
        <v>331</v>
      </c>
      <c r="B80" s="32" t="s">
        <v>108</v>
      </c>
      <c r="C80">
        <v>2013</v>
      </c>
      <c r="D80">
        <v>10</v>
      </c>
      <c r="E80" s="30"/>
      <c r="F80" s="28" t="s">
        <v>50</v>
      </c>
      <c r="G80">
        <v>5</v>
      </c>
      <c r="H80">
        <f t="shared" si="18"/>
        <v>2018</v>
      </c>
      <c r="K80" s="39">
        <v>1199</v>
      </c>
      <c r="L80" s="29"/>
      <c r="M80" s="29">
        <f t="shared" si="19"/>
        <v>1199</v>
      </c>
      <c r="N80" s="25">
        <f t="shared" si="0"/>
        <v>19.983333333333334</v>
      </c>
      <c r="O80" s="25">
        <f t="shared" si="1"/>
        <v>59.95</v>
      </c>
      <c r="P80" s="25">
        <f t="shared" si="2"/>
        <v>0</v>
      </c>
      <c r="Q80" s="25">
        <f t="shared" si="3"/>
        <v>59.95</v>
      </c>
      <c r="R80" s="23">
        <v>1</v>
      </c>
      <c r="S80" s="25">
        <f t="shared" si="4"/>
        <v>59.95</v>
      </c>
      <c r="T80" s="23"/>
      <c r="U80" s="25">
        <f t="shared" si="5"/>
        <v>1139.05</v>
      </c>
      <c r="V80" s="25">
        <f t="shared" si="6"/>
        <v>1139.05</v>
      </c>
      <c r="W80" s="23">
        <v>1</v>
      </c>
      <c r="X80" s="25">
        <f t="shared" si="7"/>
        <v>1139.05</v>
      </c>
      <c r="Y80" s="25">
        <f t="shared" si="8"/>
        <v>1199</v>
      </c>
      <c r="Z80" s="25">
        <f t="shared" si="9"/>
        <v>29.975000000000023</v>
      </c>
      <c r="AA80" s="25">
        <f t="shared" si="10"/>
        <v>2013.75</v>
      </c>
      <c r="AB80" s="25">
        <f t="shared" si="11"/>
        <v>2019.5</v>
      </c>
      <c r="AC80" s="25">
        <f t="shared" si="12"/>
        <v>2018.75</v>
      </c>
      <c r="AD80" s="26">
        <f t="shared" si="13"/>
        <v>2018.5</v>
      </c>
      <c r="AE80" s="26">
        <f t="shared" si="14"/>
        <v>-8.3333333333333329E-2</v>
      </c>
      <c r="AF80" s="26">
        <f t="shared" si="15"/>
        <v>2018.75</v>
      </c>
      <c r="AG80" s="26">
        <f t="shared" si="16"/>
        <v>2018.5</v>
      </c>
      <c r="AH80" s="26">
        <f t="shared" si="17"/>
        <v>-8.3333333333333329E-2</v>
      </c>
    </row>
    <row r="81" spans="1:34" x14ac:dyDescent="0.25">
      <c r="A81" s="33" t="s">
        <v>109</v>
      </c>
      <c r="E81" s="30"/>
      <c r="F81" s="28"/>
      <c r="K81" s="29">
        <f>SUM(K55:K80)</f>
        <v>143326.81000000003</v>
      </c>
      <c r="L81" s="29"/>
      <c r="M81" s="29"/>
      <c r="N81" s="25"/>
      <c r="O81" s="25"/>
      <c r="P81" s="25"/>
      <c r="Q81" s="25"/>
      <c r="R81" s="23"/>
      <c r="S81" s="25"/>
      <c r="T81" s="23"/>
      <c r="U81" s="25"/>
      <c r="V81" s="25"/>
      <c r="W81" s="23"/>
      <c r="X81" s="25"/>
      <c r="Y81" s="25"/>
      <c r="Z81" s="25"/>
      <c r="AA81" s="25"/>
      <c r="AB81" s="25"/>
      <c r="AC81" s="25"/>
      <c r="AD81" s="26"/>
      <c r="AE81" s="26"/>
      <c r="AF81" s="26"/>
      <c r="AG81" s="26"/>
      <c r="AH81" s="26"/>
    </row>
    <row r="82" spans="1:34" x14ac:dyDescent="0.25">
      <c r="E82" s="30"/>
      <c r="F82" s="28"/>
      <c r="K82" s="29"/>
      <c r="L82" s="29"/>
      <c r="M82" s="29"/>
      <c r="N82" s="25"/>
      <c r="O82" s="25"/>
      <c r="P82" s="25"/>
      <c r="Q82" s="25"/>
      <c r="R82" s="23"/>
      <c r="S82" s="25"/>
      <c r="T82" s="23"/>
      <c r="U82" s="25"/>
      <c r="V82" s="25"/>
      <c r="W82" s="23"/>
      <c r="X82" s="25"/>
      <c r="Y82" s="25"/>
      <c r="Z82" s="25"/>
      <c r="AA82" s="25"/>
      <c r="AB82" s="25"/>
      <c r="AC82" s="25"/>
      <c r="AD82" s="26"/>
      <c r="AE82" s="26"/>
      <c r="AF82" s="26"/>
      <c r="AG82" s="26"/>
      <c r="AH82" s="26"/>
    </row>
    <row r="83" spans="1:34" x14ac:dyDescent="0.25">
      <c r="A83" s="37" t="s">
        <v>110</v>
      </c>
      <c r="E83" s="30"/>
      <c r="F83" s="28"/>
      <c r="K83" s="29"/>
      <c r="L83" s="29"/>
      <c r="M83" s="29"/>
      <c r="N83" s="25"/>
      <c r="O83" s="25"/>
      <c r="P83" s="25"/>
      <c r="Q83" s="25"/>
      <c r="R83" s="23"/>
      <c r="S83" s="25"/>
      <c r="T83" s="23"/>
      <c r="U83" s="25"/>
      <c r="V83" s="25"/>
      <c r="W83" s="23"/>
      <c r="X83" s="25"/>
      <c r="Y83" s="25"/>
      <c r="Z83" s="25"/>
      <c r="AA83" s="25"/>
      <c r="AB83" s="25"/>
      <c r="AC83" s="25"/>
      <c r="AD83" s="26"/>
      <c r="AE83" s="26"/>
      <c r="AF83" s="26"/>
      <c r="AG83" s="26"/>
      <c r="AH83" s="26"/>
    </row>
    <row r="84" spans="1:34" x14ac:dyDescent="0.25">
      <c r="A84">
        <v>10</v>
      </c>
      <c r="B84" s="32" t="s">
        <v>111</v>
      </c>
      <c r="C84">
        <v>1999</v>
      </c>
      <c r="D84">
        <v>5</v>
      </c>
      <c r="E84" s="30"/>
      <c r="F84" s="28" t="s">
        <v>50</v>
      </c>
      <c r="G84">
        <v>7</v>
      </c>
      <c r="H84">
        <f t="shared" si="18"/>
        <v>2006</v>
      </c>
      <c r="K84" s="38">
        <v>13692</v>
      </c>
      <c r="L84" s="29"/>
      <c r="M84" s="29">
        <f t="shared" si="19"/>
        <v>13692</v>
      </c>
      <c r="N84" s="25">
        <f t="shared" si="0"/>
        <v>163</v>
      </c>
      <c r="O84" s="25">
        <f t="shared" si="1"/>
        <v>0</v>
      </c>
      <c r="P84" s="25">
        <f t="shared" si="2"/>
        <v>0</v>
      </c>
      <c r="Q84" s="25">
        <f t="shared" si="3"/>
        <v>0</v>
      </c>
      <c r="R84" s="23">
        <v>1</v>
      </c>
      <c r="S84" s="25">
        <f t="shared" si="4"/>
        <v>0</v>
      </c>
      <c r="T84" s="23"/>
      <c r="U84" s="25">
        <f t="shared" si="5"/>
        <v>13692</v>
      </c>
      <c r="V84" s="25">
        <f t="shared" si="6"/>
        <v>13692</v>
      </c>
      <c r="W84" s="23">
        <v>1</v>
      </c>
      <c r="X84" s="25">
        <f t="shared" si="7"/>
        <v>13692</v>
      </c>
      <c r="Y84" s="25">
        <f t="shared" si="8"/>
        <v>13692</v>
      </c>
      <c r="Z84" s="25">
        <f t="shared" si="9"/>
        <v>0</v>
      </c>
      <c r="AA84" s="25">
        <f t="shared" si="10"/>
        <v>1999.3333333333333</v>
      </c>
      <c r="AB84" s="25">
        <f t="shared" si="11"/>
        <v>2019.5</v>
      </c>
      <c r="AC84" s="25">
        <f t="shared" si="12"/>
        <v>2006.3333333333333</v>
      </c>
      <c r="AD84" s="26">
        <f t="shared" si="13"/>
        <v>2018.5</v>
      </c>
      <c r="AE84" s="26">
        <f t="shared" si="14"/>
        <v>-8.3333333333333329E-2</v>
      </c>
      <c r="AF84" s="26">
        <f t="shared" si="15"/>
        <v>2006.3333333333333</v>
      </c>
      <c r="AG84" s="26">
        <f t="shared" si="16"/>
        <v>2018.5</v>
      </c>
      <c r="AH84" s="26">
        <f t="shared" si="17"/>
        <v>-8.3333333333333329E-2</v>
      </c>
    </row>
    <row r="85" spans="1:34" x14ac:dyDescent="0.25">
      <c r="A85">
        <v>182</v>
      </c>
      <c r="B85" s="32" t="s">
        <v>112</v>
      </c>
      <c r="C85">
        <v>2001</v>
      </c>
      <c r="D85">
        <v>7</v>
      </c>
      <c r="E85" s="30"/>
      <c r="F85" s="28" t="s">
        <v>50</v>
      </c>
      <c r="G85">
        <v>7</v>
      </c>
      <c r="H85">
        <f t="shared" si="18"/>
        <v>2008</v>
      </c>
      <c r="K85" s="38">
        <v>838.85</v>
      </c>
      <c r="L85" s="29"/>
      <c r="M85" s="29">
        <f t="shared" si="19"/>
        <v>838.85</v>
      </c>
      <c r="N85" s="25">
        <f t="shared" si="0"/>
        <v>9.9863095238095241</v>
      </c>
      <c r="O85" s="25">
        <f t="shared" si="1"/>
        <v>0</v>
      </c>
      <c r="P85" s="25">
        <f t="shared" si="2"/>
        <v>0</v>
      </c>
      <c r="Q85" s="25">
        <f t="shared" si="3"/>
        <v>0</v>
      </c>
      <c r="R85" s="23">
        <v>1</v>
      </c>
      <c r="S85" s="25">
        <f t="shared" si="4"/>
        <v>0</v>
      </c>
      <c r="T85" s="23"/>
      <c r="U85" s="25">
        <f t="shared" si="5"/>
        <v>838.85</v>
      </c>
      <c r="V85" s="25">
        <f t="shared" si="6"/>
        <v>838.85</v>
      </c>
      <c r="W85" s="23">
        <v>1</v>
      </c>
      <c r="X85" s="25">
        <f t="shared" si="7"/>
        <v>838.85</v>
      </c>
      <c r="Y85" s="25">
        <f t="shared" si="8"/>
        <v>838.85</v>
      </c>
      <c r="Z85" s="25">
        <f t="shared" si="9"/>
        <v>0</v>
      </c>
      <c r="AA85" s="25">
        <f t="shared" si="10"/>
        <v>2001.5</v>
      </c>
      <c r="AB85" s="25">
        <f t="shared" si="11"/>
        <v>2019.5</v>
      </c>
      <c r="AC85" s="25">
        <f t="shared" si="12"/>
        <v>2008.5</v>
      </c>
      <c r="AD85" s="26">
        <f t="shared" si="13"/>
        <v>2018.5</v>
      </c>
      <c r="AE85" s="26">
        <f t="shared" si="14"/>
        <v>-8.3333333333333329E-2</v>
      </c>
      <c r="AF85" s="26">
        <f t="shared" si="15"/>
        <v>2008.5</v>
      </c>
      <c r="AG85" s="26">
        <f t="shared" si="16"/>
        <v>2018.5</v>
      </c>
      <c r="AH85" s="26">
        <f t="shared" si="17"/>
        <v>-8.3333333333333329E-2</v>
      </c>
    </row>
    <row r="86" spans="1:34" x14ac:dyDescent="0.25">
      <c r="A86">
        <v>204</v>
      </c>
      <c r="B86" s="32" t="s">
        <v>113</v>
      </c>
      <c r="C86">
        <v>2003</v>
      </c>
      <c r="D86">
        <v>4</v>
      </c>
      <c r="E86" s="30"/>
      <c r="F86" s="28" t="s">
        <v>50</v>
      </c>
      <c r="G86">
        <v>7</v>
      </c>
      <c r="H86">
        <f t="shared" si="18"/>
        <v>2010</v>
      </c>
      <c r="K86" s="38">
        <v>62244.480000000003</v>
      </c>
      <c r="L86" s="29"/>
      <c r="M86" s="29">
        <f t="shared" si="19"/>
        <v>62244.480000000003</v>
      </c>
      <c r="N86" s="25">
        <f t="shared" si="0"/>
        <v>741.00571428571436</v>
      </c>
      <c r="O86" s="25">
        <f t="shared" si="1"/>
        <v>0</v>
      </c>
      <c r="P86" s="25">
        <f t="shared" si="2"/>
        <v>0</v>
      </c>
      <c r="Q86" s="25">
        <f t="shared" si="3"/>
        <v>0</v>
      </c>
      <c r="R86" s="23">
        <v>1</v>
      </c>
      <c r="S86" s="25">
        <f t="shared" si="4"/>
        <v>0</v>
      </c>
      <c r="T86" s="23"/>
      <c r="U86" s="25">
        <f t="shared" si="5"/>
        <v>62244.480000000003</v>
      </c>
      <c r="V86" s="25">
        <f t="shared" si="6"/>
        <v>62244.480000000003</v>
      </c>
      <c r="W86" s="23">
        <v>1</v>
      </c>
      <c r="X86" s="25">
        <f t="shared" si="7"/>
        <v>62244.480000000003</v>
      </c>
      <c r="Y86" s="25">
        <f t="shared" si="8"/>
        <v>62244.480000000003</v>
      </c>
      <c r="Z86" s="25">
        <f t="shared" si="9"/>
        <v>0</v>
      </c>
      <c r="AA86" s="25">
        <f t="shared" si="10"/>
        <v>2003.25</v>
      </c>
      <c r="AB86" s="25">
        <f t="shared" si="11"/>
        <v>2019.5</v>
      </c>
      <c r="AC86" s="25">
        <f t="shared" si="12"/>
        <v>2010.25</v>
      </c>
      <c r="AD86" s="26">
        <f t="shared" si="13"/>
        <v>2018.5</v>
      </c>
      <c r="AE86" s="26">
        <f t="shared" si="14"/>
        <v>-8.3333333333333329E-2</v>
      </c>
      <c r="AF86" s="26">
        <f t="shared" si="15"/>
        <v>2010.25</v>
      </c>
      <c r="AG86" s="26">
        <f t="shared" si="16"/>
        <v>2018.5</v>
      </c>
      <c r="AH86" s="26">
        <f t="shared" si="17"/>
        <v>-8.3333333333333329E-2</v>
      </c>
    </row>
    <row r="87" spans="1:34" x14ac:dyDescent="0.25">
      <c r="A87">
        <v>247</v>
      </c>
      <c r="B87" s="32" t="s">
        <v>114</v>
      </c>
      <c r="C87">
        <v>2006</v>
      </c>
      <c r="D87">
        <v>9</v>
      </c>
      <c r="E87" s="30"/>
      <c r="F87" s="28" t="s">
        <v>50</v>
      </c>
      <c r="G87">
        <v>7</v>
      </c>
      <c r="H87">
        <f t="shared" ref="H87:H151" si="60">+C87+G87</f>
        <v>2013</v>
      </c>
      <c r="K87" s="38">
        <v>2725.45</v>
      </c>
      <c r="L87" s="29"/>
      <c r="M87" s="29">
        <f t="shared" ref="M87:M151" si="61">+K87-K87*E87</f>
        <v>2725.45</v>
      </c>
      <c r="N87" s="25">
        <f t="shared" ref="N87:N151" si="62">M87/G87/12</f>
        <v>32.445833333333333</v>
      </c>
      <c r="O87" s="25">
        <f t="shared" ref="O87:O151" si="63">IF(L87&gt;0,0,IF((OR((AA87&gt;AB87),(AC87&lt;AD87))),0,IF((AND((AC87&gt;=AD87),(AC87&lt;=AB87))),N87*((AC87-AD87)*12),IF((AND((AD87&lt;=AA87),(AB87&gt;=AA87))),((AB87-AA87)*12)*N87,IF(AC87&gt;AB87,12*N87,0)))))</f>
        <v>0</v>
      </c>
      <c r="P87" s="25">
        <f t="shared" ref="P87:P151" si="64">IF(L87=0,0,IF((AND((AE87&gt;=AD87),(AE87&lt;=AC87))),((AE87-AD87)*12)*N87,0))</f>
        <v>0</v>
      </c>
      <c r="Q87" s="25">
        <f t="shared" ref="Q87:Q151" si="65">IF(P87&gt;0,P87,O87)</f>
        <v>0</v>
      </c>
      <c r="R87" s="23">
        <v>1</v>
      </c>
      <c r="S87" s="25">
        <f t="shared" ref="S87:S151" si="66">R87*SUM(O87:P87)</f>
        <v>0</v>
      </c>
      <c r="T87" s="23"/>
      <c r="U87" s="25">
        <f t="shared" ref="U87:U151" si="67">IF(AA87&gt;AB87,0,IF(AC87&lt;AD87,M87,IF((AND((AC87&gt;=AD87),(AC87&lt;=AB87))),(M87-Q87),IF((AND((AD87&lt;=AA87),(AB87&gt;=AA87))),0,IF(AC87&gt;AB87,((AD87-AA87)*12)*N87,0)))))</f>
        <v>2725.45</v>
      </c>
      <c r="V87" s="25">
        <f t="shared" ref="V87:V151" si="68">U87*R87</f>
        <v>2725.45</v>
      </c>
      <c r="W87" s="23">
        <v>1</v>
      </c>
      <c r="X87" s="25">
        <f t="shared" ref="X87:X151" si="69">V87*W87</f>
        <v>2725.45</v>
      </c>
      <c r="Y87" s="25">
        <f t="shared" ref="Y87:Y151" si="70">IF(L87&gt;0,0,X87+S87*W87)*W87</f>
        <v>2725.45</v>
      </c>
      <c r="Z87" s="25">
        <f t="shared" ref="Z87:Z151" si="71">IF(L87&gt;0,(K87-X87)/2,IF(AA87&gt;=AD87,(((K87*R87)*W87)-Y87)/2,((((K87*R87)*W87)-X87)+(((K87*R87)*W87)-Y87))/2))</f>
        <v>0</v>
      </c>
      <c r="AA87" s="25">
        <f t="shared" ref="AA87:AA151" si="72">$C87+(($D87-1)/12)</f>
        <v>2006.6666666666667</v>
      </c>
      <c r="AB87" s="25">
        <f t="shared" ref="AB87:AB151" si="73">($M$5+1)-($M$2/12)</f>
        <v>2019.5</v>
      </c>
      <c r="AC87" s="25">
        <f t="shared" ref="AC87:AC151" si="74">$H87+(($D87-1)/12)</f>
        <v>2013.6666666666667</v>
      </c>
      <c r="AD87" s="26">
        <f t="shared" ref="AD87:AD151" si="75">$M$4+($M$3/12)</f>
        <v>2018.5</v>
      </c>
      <c r="AE87" s="26">
        <f t="shared" ref="AE87:AE151" si="76">$I87+(($J87-1)/12)</f>
        <v>-8.3333333333333329E-2</v>
      </c>
      <c r="AF87" s="26">
        <f t="shared" ref="AF87:AF151" si="77">$H87+(($D87-1)/12)</f>
        <v>2013.6666666666667</v>
      </c>
      <c r="AG87" s="26">
        <f t="shared" ref="AG87:AG151" si="78">$M$4+($M$3/12)</f>
        <v>2018.5</v>
      </c>
      <c r="AH87" s="26">
        <f t="shared" ref="AH87:AH151" si="79">$I87+(($J87-1)/12)</f>
        <v>-8.3333333333333329E-2</v>
      </c>
    </row>
    <row r="88" spans="1:34" x14ac:dyDescent="0.25">
      <c r="A88">
        <v>262</v>
      </c>
      <c r="B88" s="32" t="s">
        <v>115</v>
      </c>
      <c r="C88">
        <v>2007</v>
      </c>
      <c r="D88">
        <v>2</v>
      </c>
      <c r="E88" s="30"/>
      <c r="F88" s="28" t="s">
        <v>50</v>
      </c>
      <c r="G88">
        <v>7</v>
      </c>
      <c r="H88">
        <f t="shared" si="60"/>
        <v>2014</v>
      </c>
      <c r="K88" s="38">
        <v>1055.06</v>
      </c>
      <c r="L88" s="29"/>
      <c r="M88" s="29">
        <f t="shared" si="61"/>
        <v>1055.06</v>
      </c>
      <c r="N88" s="25">
        <f t="shared" si="62"/>
        <v>12.560238095238093</v>
      </c>
      <c r="O88" s="25">
        <f t="shared" si="63"/>
        <v>0</v>
      </c>
      <c r="P88" s="25">
        <f t="shared" si="64"/>
        <v>0</v>
      </c>
      <c r="Q88" s="25">
        <f t="shared" si="65"/>
        <v>0</v>
      </c>
      <c r="R88" s="23">
        <v>1</v>
      </c>
      <c r="S88" s="25">
        <f t="shared" si="66"/>
        <v>0</v>
      </c>
      <c r="T88" s="23"/>
      <c r="U88" s="25">
        <f t="shared" si="67"/>
        <v>1055.06</v>
      </c>
      <c r="V88" s="25">
        <f t="shared" si="68"/>
        <v>1055.06</v>
      </c>
      <c r="W88" s="23">
        <v>1</v>
      </c>
      <c r="X88" s="25">
        <f t="shared" si="69"/>
        <v>1055.06</v>
      </c>
      <c r="Y88" s="25">
        <f t="shared" si="70"/>
        <v>1055.06</v>
      </c>
      <c r="Z88" s="25">
        <f t="shared" si="71"/>
        <v>0</v>
      </c>
      <c r="AA88" s="25">
        <f t="shared" si="72"/>
        <v>2007.0833333333333</v>
      </c>
      <c r="AB88" s="25">
        <f t="shared" si="73"/>
        <v>2019.5</v>
      </c>
      <c r="AC88" s="25">
        <f t="shared" si="74"/>
        <v>2014.0833333333333</v>
      </c>
      <c r="AD88" s="26">
        <f t="shared" si="75"/>
        <v>2018.5</v>
      </c>
      <c r="AE88" s="26">
        <f t="shared" si="76"/>
        <v>-8.3333333333333329E-2</v>
      </c>
      <c r="AF88" s="26">
        <f t="shared" si="77"/>
        <v>2014.0833333333333</v>
      </c>
      <c r="AG88" s="26">
        <f t="shared" si="78"/>
        <v>2018.5</v>
      </c>
      <c r="AH88" s="26">
        <f t="shared" si="79"/>
        <v>-8.3333333333333329E-2</v>
      </c>
    </row>
    <row r="89" spans="1:34" x14ac:dyDescent="0.25">
      <c r="A89">
        <v>263</v>
      </c>
      <c r="B89" s="32" t="s">
        <v>116</v>
      </c>
      <c r="C89">
        <v>2007</v>
      </c>
      <c r="D89">
        <v>2</v>
      </c>
      <c r="E89" s="30"/>
      <c r="F89" s="28" t="s">
        <v>50</v>
      </c>
      <c r="G89">
        <v>7</v>
      </c>
      <c r="H89">
        <f t="shared" si="60"/>
        <v>2014</v>
      </c>
      <c r="K89" s="38">
        <v>1055.06</v>
      </c>
      <c r="L89" s="29"/>
      <c r="M89" s="29">
        <f t="shared" si="61"/>
        <v>1055.06</v>
      </c>
      <c r="N89" s="25">
        <f t="shared" si="62"/>
        <v>12.560238095238093</v>
      </c>
      <c r="O89" s="25">
        <f t="shared" si="63"/>
        <v>0</v>
      </c>
      <c r="P89" s="25">
        <f t="shared" si="64"/>
        <v>0</v>
      </c>
      <c r="Q89" s="25">
        <f t="shared" si="65"/>
        <v>0</v>
      </c>
      <c r="R89" s="23">
        <v>1</v>
      </c>
      <c r="S89" s="25">
        <f t="shared" si="66"/>
        <v>0</v>
      </c>
      <c r="T89" s="23"/>
      <c r="U89" s="25">
        <f t="shared" si="67"/>
        <v>1055.06</v>
      </c>
      <c r="V89" s="25">
        <f t="shared" si="68"/>
        <v>1055.06</v>
      </c>
      <c r="W89" s="23">
        <v>1</v>
      </c>
      <c r="X89" s="25">
        <f t="shared" si="69"/>
        <v>1055.06</v>
      </c>
      <c r="Y89" s="25">
        <f t="shared" si="70"/>
        <v>1055.06</v>
      </c>
      <c r="Z89" s="25">
        <f t="shared" si="71"/>
        <v>0</v>
      </c>
      <c r="AA89" s="25">
        <f t="shared" si="72"/>
        <v>2007.0833333333333</v>
      </c>
      <c r="AB89" s="25">
        <f t="shared" si="73"/>
        <v>2019.5</v>
      </c>
      <c r="AC89" s="25">
        <f t="shared" si="74"/>
        <v>2014.0833333333333</v>
      </c>
      <c r="AD89" s="26">
        <f t="shared" si="75"/>
        <v>2018.5</v>
      </c>
      <c r="AE89" s="26">
        <f t="shared" si="76"/>
        <v>-8.3333333333333329E-2</v>
      </c>
      <c r="AF89" s="26">
        <f t="shared" si="77"/>
        <v>2014.0833333333333</v>
      </c>
      <c r="AG89" s="26">
        <f t="shared" si="78"/>
        <v>2018.5</v>
      </c>
      <c r="AH89" s="26">
        <f t="shared" si="79"/>
        <v>-8.3333333333333329E-2</v>
      </c>
    </row>
    <row r="90" spans="1:34" x14ac:dyDescent="0.25">
      <c r="A90">
        <v>264</v>
      </c>
      <c r="B90" s="32" t="s">
        <v>117</v>
      </c>
      <c r="C90">
        <v>2007</v>
      </c>
      <c r="D90">
        <v>2</v>
      </c>
      <c r="E90" s="30"/>
      <c r="F90" s="28" t="s">
        <v>50</v>
      </c>
      <c r="G90">
        <v>7</v>
      </c>
      <c r="H90">
        <f t="shared" si="60"/>
        <v>2014</v>
      </c>
      <c r="K90" s="38">
        <v>1055.06</v>
      </c>
      <c r="L90" s="29"/>
      <c r="M90" s="29">
        <f t="shared" si="61"/>
        <v>1055.06</v>
      </c>
      <c r="N90" s="25">
        <f t="shared" si="62"/>
        <v>12.560238095238093</v>
      </c>
      <c r="O90" s="25">
        <f t="shared" si="63"/>
        <v>0</v>
      </c>
      <c r="P90" s="25">
        <f t="shared" si="64"/>
        <v>0</v>
      </c>
      <c r="Q90" s="25">
        <f t="shared" si="65"/>
        <v>0</v>
      </c>
      <c r="R90" s="23">
        <v>1</v>
      </c>
      <c r="S90" s="25">
        <f t="shared" si="66"/>
        <v>0</v>
      </c>
      <c r="T90" s="23"/>
      <c r="U90" s="25">
        <f t="shared" si="67"/>
        <v>1055.06</v>
      </c>
      <c r="V90" s="25">
        <f t="shared" si="68"/>
        <v>1055.06</v>
      </c>
      <c r="W90" s="23">
        <v>1</v>
      </c>
      <c r="X90" s="25">
        <f t="shared" si="69"/>
        <v>1055.06</v>
      </c>
      <c r="Y90" s="25">
        <f t="shared" si="70"/>
        <v>1055.06</v>
      </c>
      <c r="Z90" s="25">
        <f t="shared" si="71"/>
        <v>0</v>
      </c>
      <c r="AA90" s="25">
        <f t="shared" si="72"/>
        <v>2007.0833333333333</v>
      </c>
      <c r="AB90" s="25">
        <f t="shared" si="73"/>
        <v>2019.5</v>
      </c>
      <c r="AC90" s="25">
        <f t="shared" si="74"/>
        <v>2014.0833333333333</v>
      </c>
      <c r="AD90" s="26">
        <f t="shared" si="75"/>
        <v>2018.5</v>
      </c>
      <c r="AE90" s="26">
        <f t="shared" si="76"/>
        <v>-8.3333333333333329E-2</v>
      </c>
      <c r="AF90" s="26">
        <f t="shared" si="77"/>
        <v>2014.0833333333333</v>
      </c>
      <c r="AG90" s="26">
        <f t="shared" si="78"/>
        <v>2018.5</v>
      </c>
      <c r="AH90" s="26">
        <f t="shared" si="79"/>
        <v>-8.3333333333333329E-2</v>
      </c>
    </row>
    <row r="91" spans="1:34" x14ac:dyDescent="0.25">
      <c r="A91">
        <v>265</v>
      </c>
      <c r="B91" s="32" t="s">
        <v>118</v>
      </c>
      <c r="C91">
        <v>2007</v>
      </c>
      <c r="D91">
        <v>2</v>
      </c>
      <c r="E91" s="30"/>
      <c r="F91" s="28" t="s">
        <v>50</v>
      </c>
      <c r="G91">
        <v>7</v>
      </c>
      <c r="H91">
        <f t="shared" si="60"/>
        <v>2014</v>
      </c>
      <c r="K91" s="38">
        <v>1055.06</v>
      </c>
      <c r="L91" s="29"/>
      <c r="M91" s="29">
        <f t="shared" si="61"/>
        <v>1055.06</v>
      </c>
      <c r="N91" s="25">
        <f t="shared" si="62"/>
        <v>12.560238095238093</v>
      </c>
      <c r="O91" s="25">
        <f t="shared" si="63"/>
        <v>0</v>
      </c>
      <c r="P91" s="25">
        <f t="shared" si="64"/>
        <v>0</v>
      </c>
      <c r="Q91" s="25">
        <f t="shared" si="65"/>
        <v>0</v>
      </c>
      <c r="R91" s="23">
        <v>1</v>
      </c>
      <c r="S91" s="25">
        <f t="shared" si="66"/>
        <v>0</v>
      </c>
      <c r="T91" s="23"/>
      <c r="U91" s="25">
        <f t="shared" si="67"/>
        <v>1055.06</v>
      </c>
      <c r="V91" s="25">
        <f t="shared" si="68"/>
        <v>1055.06</v>
      </c>
      <c r="W91" s="23">
        <v>1</v>
      </c>
      <c r="X91" s="25">
        <f t="shared" si="69"/>
        <v>1055.06</v>
      </c>
      <c r="Y91" s="25">
        <f t="shared" si="70"/>
        <v>1055.06</v>
      </c>
      <c r="Z91" s="25">
        <f t="shared" si="71"/>
        <v>0</v>
      </c>
      <c r="AA91" s="25">
        <f t="shared" si="72"/>
        <v>2007.0833333333333</v>
      </c>
      <c r="AB91" s="25">
        <f t="shared" si="73"/>
        <v>2019.5</v>
      </c>
      <c r="AC91" s="25">
        <f t="shared" si="74"/>
        <v>2014.0833333333333</v>
      </c>
      <c r="AD91" s="26">
        <f t="shared" si="75"/>
        <v>2018.5</v>
      </c>
      <c r="AE91" s="26">
        <f t="shared" si="76"/>
        <v>-8.3333333333333329E-2</v>
      </c>
      <c r="AF91" s="26">
        <f t="shared" si="77"/>
        <v>2014.0833333333333</v>
      </c>
      <c r="AG91" s="26">
        <f t="shared" si="78"/>
        <v>2018.5</v>
      </c>
      <c r="AH91" s="26">
        <f t="shared" si="79"/>
        <v>-8.3333333333333329E-2</v>
      </c>
    </row>
    <row r="92" spans="1:34" x14ac:dyDescent="0.25">
      <c r="A92">
        <v>279</v>
      </c>
      <c r="B92" s="32" t="s">
        <v>119</v>
      </c>
      <c r="C92">
        <v>2008</v>
      </c>
      <c r="D92">
        <v>3</v>
      </c>
      <c r="E92" s="30"/>
      <c r="F92" s="28" t="s">
        <v>50</v>
      </c>
      <c r="G92">
        <v>7</v>
      </c>
      <c r="H92">
        <f t="shared" si="60"/>
        <v>2015</v>
      </c>
      <c r="K92" s="38">
        <v>5476.03</v>
      </c>
      <c r="L92" s="29"/>
      <c r="M92" s="29">
        <f t="shared" si="61"/>
        <v>5476.03</v>
      </c>
      <c r="N92" s="25">
        <f t="shared" si="62"/>
        <v>65.19083333333333</v>
      </c>
      <c r="O92" s="25">
        <f t="shared" si="63"/>
        <v>0</v>
      </c>
      <c r="P92" s="25">
        <f t="shared" si="64"/>
        <v>0</v>
      </c>
      <c r="Q92" s="25">
        <f t="shared" si="65"/>
        <v>0</v>
      </c>
      <c r="R92" s="23">
        <v>1</v>
      </c>
      <c r="S92" s="25">
        <f t="shared" si="66"/>
        <v>0</v>
      </c>
      <c r="T92" s="23"/>
      <c r="U92" s="25">
        <f t="shared" si="67"/>
        <v>5476.03</v>
      </c>
      <c r="V92" s="25">
        <f t="shared" si="68"/>
        <v>5476.03</v>
      </c>
      <c r="W92" s="23">
        <v>1</v>
      </c>
      <c r="X92" s="25">
        <f t="shared" si="69"/>
        <v>5476.03</v>
      </c>
      <c r="Y92" s="25">
        <f t="shared" si="70"/>
        <v>5476.03</v>
      </c>
      <c r="Z92" s="25">
        <f t="shared" si="71"/>
        <v>0</v>
      </c>
      <c r="AA92" s="25">
        <f t="shared" si="72"/>
        <v>2008.1666666666667</v>
      </c>
      <c r="AB92" s="25">
        <f t="shared" si="73"/>
        <v>2019.5</v>
      </c>
      <c r="AC92" s="25">
        <f t="shared" si="74"/>
        <v>2015.1666666666667</v>
      </c>
      <c r="AD92" s="26">
        <f t="shared" si="75"/>
        <v>2018.5</v>
      </c>
      <c r="AE92" s="26">
        <f t="shared" si="76"/>
        <v>-8.3333333333333329E-2</v>
      </c>
      <c r="AF92" s="26">
        <f t="shared" si="77"/>
        <v>2015.1666666666667</v>
      </c>
      <c r="AG92" s="26">
        <f t="shared" si="78"/>
        <v>2018.5</v>
      </c>
      <c r="AH92" s="26">
        <f t="shared" si="79"/>
        <v>-8.3333333333333329E-2</v>
      </c>
    </row>
    <row r="93" spans="1:34" x14ac:dyDescent="0.25">
      <c r="A93">
        <v>280</v>
      </c>
      <c r="B93" s="32" t="s">
        <v>119</v>
      </c>
      <c r="C93">
        <v>2008</v>
      </c>
      <c r="D93">
        <v>9</v>
      </c>
      <c r="E93" s="30"/>
      <c r="F93" s="28" t="s">
        <v>50</v>
      </c>
      <c r="G93">
        <v>7</v>
      </c>
      <c r="H93">
        <f t="shared" si="60"/>
        <v>2015</v>
      </c>
      <c r="K93" s="38">
        <v>3222.81</v>
      </c>
      <c r="L93" s="29"/>
      <c r="M93" s="29">
        <f t="shared" si="61"/>
        <v>3222.81</v>
      </c>
      <c r="N93" s="25">
        <f t="shared" si="62"/>
        <v>38.366785714285712</v>
      </c>
      <c r="O93" s="25">
        <f t="shared" si="63"/>
        <v>0</v>
      </c>
      <c r="P93" s="25">
        <f t="shared" si="64"/>
        <v>0</v>
      </c>
      <c r="Q93" s="25">
        <f t="shared" si="65"/>
        <v>0</v>
      </c>
      <c r="R93" s="23">
        <v>1</v>
      </c>
      <c r="S93" s="25">
        <f t="shared" si="66"/>
        <v>0</v>
      </c>
      <c r="T93" s="23"/>
      <c r="U93" s="25">
        <f t="shared" si="67"/>
        <v>3222.81</v>
      </c>
      <c r="V93" s="25">
        <f t="shared" si="68"/>
        <v>3222.81</v>
      </c>
      <c r="W93" s="23">
        <v>1</v>
      </c>
      <c r="X93" s="25">
        <f t="shared" si="69"/>
        <v>3222.81</v>
      </c>
      <c r="Y93" s="25">
        <f t="shared" si="70"/>
        <v>3222.81</v>
      </c>
      <c r="Z93" s="25">
        <f t="shared" si="71"/>
        <v>0</v>
      </c>
      <c r="AA93" s="25">
        <f t="shared" si="72"/>
        <v>2008.6666666666667</v>
      </c>
      <c r="AB93" s="25">
        <f t="shared" si="73"/>
        <v>2019.5</v>
      </c>
      <c r="AC93" s="25">
        <f t="shared" si="74"/>
        <v>2015.6666666666667</v>
      </c>
      <c r="AD93" s="26">
        <f t="shared" si="75"/>
        <v>2018.5</v>
      </c>
      <c r="AE93" s="26">
        <f t="shared" si="76"/>
        <v>-8.3333333333333329E-2</v>
      </c>
      <c r="AF93" s="26">
        <f t="shared" si="77"/>
        <v>2015.6666666666667</v>
      </c>
      <c r="AG93" s="26">
        <f t="shared" si="78"/>
        <v>2018.5</v>
      </c>
      <c r="AH93" s="26">
        <f t="shared" si="79"/>
        <v>-8.3333333333333329E-2</v>
      </c>
    </row>
    <row r="94" spans="1:34" x14ac:dyDescent="0.25">
      <c r="A94">
        <v>329</v>
      </c>
      <c r="B94" s="32" t="s">
        <v>120</v>
      </c>
      <c r="C94">
        <v>2013</v>
      </c>
      <c r="D94">
        <v>6</v>
      </c>
      <c r="E94" s="30"/>
      <c r="F94" s="28" t="s">
        <v>50</v>
      </c>
      <c r="G94">
        <v>7</v>
      </c>
      <c r="H94">
        <f t="shared" si="60"/>
        <v>2020</v>
      </c>
      <c r="K94" s="39">
        <v>3238.73</v>
      </c>
      <c r="L94" s="29"/>
      <c r="M94" s="29">
        <f t="shared" si="61"/>
        <v>3238.73</v>
      </c>
      <c r="N94" s="25">
        <f t="shared" si="62"/>
        <v>38.556309523809524</v>
      </c>
      <c r="O94" s="25">
        <f t="shared" si="63"/>
        <v>462.67571428571432</v>
      </c>
      <c r="P94" s="25">
        <f t="shared" si="64"/>
        <v>0</v>
      </c>
      <c r="Q94" s="25">
        <f t="shared" si="65"/>
        <v>462.67571428571432</v>
      </c>
      <c r="R94" s="23">
        <v>1</v>
      </c>
      <c r="S94" s="25">
        <f t="shared" si="66"/>
        <v>462.67571428571432</v>
      </c>
      <c r="T94" s="23"/>
      <c r="U94" s="25">
        <f t="shared" si="67"/>
        <v>2351.9348809523458</v>
      </c>
      <c r="V94" s="25">
        <f t="shared" si="68"/>
        <v>2351.9348809523458</v>
      </c>
      <c r="W94" s="23">
        <v>1</v>
      </c>
      <c r="X94" s="25">
        <f t="shared" si="69"/>
        <v>2351.9348809523458</v>
      </c>
      <c r="Y94" s="25">
        <f t="shared" si="70"/>
        <v>2814.6105952380603</v>
      </c>
      <c r="Z94" s="25">
        <f t="shared" si="71"/>
        <v>655.45726190479695</v>
      </c>
      <c r="AA94" s="25">
        <f t="shared" si="72"/>
        <v>2013.4166666666667</v>
      </c>
      <c r="AB94" s="25">
        <f t="shared" si="73"/>
        <v>2019.5</v>
      </c>
      <c r="AC94" s="25">
        <f t="shared" si="74"/>
        <v>2020.4166666666667</v>
      </c>
      <c r="AD94" s="26">
        <f t="shared" si="75"/>
        <v>2018.5</v>
      </c>
      <c r="AE94" s="26">
        <f t="shared" si="76"/>
        <v>-8.3333333333333329E-2</v>
      </c>
      <c r="AF94" s="26">
        <f t="shared" si="77"/>
        <v>2020.4166666666667</v>
      </c>
      <c r="AG94" s="26">
        <f t="shared" si="78"/>
        <v>2018.5</v>
      </c>
      <c r="AH94" s="26">
        <f t="shared" si="79"/>
        <v>-8.3333333333333329E-2</v>
      </c>
    </row>
    <row r="95" spans="1:34" x14ac:dyDescent="0.25">
      <c r="A95" s="33" t="s">
        <v>121</v>
      </c>
      <c r="E95" s="30"/>
      <c r="F95" s="28"/>
      <c r="K95" s="29">
        <f>SUM(K84:K94)</f>
        <v>95658.589999999982</v>
      </c>
      <c r="L95" s="29"/>
      <c r="M95" s="29"/>
      <c r="N95" s="25"/>
      <c r="O95" s="25"/>
      <c r="P95" s="25"/>
      <c r="Q95" s="25"/>
      <c r="R95" s="23"/>
      <c r="S95" s="25"/>
      <c r="T95" s="23"/>
      <c r="U95" s="25"/>
      <c r="V95" s="25"/>
      <c r="W95" s="23"/>
      <c r="X95" s="25"/>
      <c r="Y95" s="25"/>
      <c r="Z95" s="25"/>
      <c r="AA95" s="25"/>
      <c r="AB95" s="25"/>
      <c r="AC95" s="25"/>
      <c r="AD95" s="26"/>
      <c r="AE95" s="26"/>
      <c r="AF95" s="26"/>
      <c r="AG95" s="26"/>
      <c r="AH95" s="26"/>
    </row>
    <row r="96" spans="1:34" x14ac:dyDescent="0.25">
      <c r="E96" s="30"/>
      <c r="F96" s="28"/>
      <c r="K96" s="29"/>
      <c r="L96" s="29"/>
      <c r="M96" s="29"/>
      <c r="N96" s="25"/>
      <c r="O96" s="25"/>
      <c r="P96" s="25"/>
      <c r="Q96" s="25"/>
      <c r="R96" s="23"/>
      <c r="S96" s="25"/>
      <c r="T96" s="23"/>
      <c r="U96" s="25"/>
      <c r="V96" s="25"/>
      <c r="W96" s="23"/>
      <c r="X96" s="25"/>
      <c r="Y96" s="25"/>
      <c r="Z96" s="25"/>
      <c r="AA96" s="25"/>
      <c r="AB96" s="25"/>
      <c r="AC96" s="25"/>
      <c r="AD96" s="26"/>
      <c r="AE96" s="26"/>
      <c r="AF96" s="26"/>
      <c r="AG96" s="26"/>
      <c r="AH96" s="26"/>
    </row>
    <row r="97" spans="1:34" x14ac:dyDescent="0.25">
      <c r="A97" s="37" t="s">
        <v>122</v>
      </c>
      <c r="E97" s="30"/>
      <c r="F97" s="28"/>
      <c r="K97" s="29"/>
      <c r="L97" s="29"/>
      <c r="M97" s="29"/>
      <c r="N97" s="25"/>
      <c r="O97" s="25"/>
      <c r="P97" s="25"/>
      <c r="Q97" s="25"/>
      <c r="R97" s="23"/>
      <c r="S97" s="25"/>
      <c r="T97" s="23"/>
      <c r="U97" s="25"/>
      <c r="V97" s="25"/>
      <c r="W97" s="23"/>
      <c r="X97" s="25"/>
      <c r="Y97" s="25"/>
      <c r="Z97" s="25"/>
      <c r="AA97" s="25"/>
      <c r="AB97" s="25"/>
      <c r="AC97" s="25"/>
      <c r="AD97" s="26"/>
      <c r="AE97" s="26"/>
      <c r="AF97" s="26"/>
      <c r="AG97" s="26"/>
      <c r="AH97" s="26"/>
    </row>
    <row r="98" spans="1:34" x14ac:dyDescent="0.25">
      <c r="A98">
        <v>228</v>
      </c>
      <c r="B98" s="32" t="s">
        <v>193</v>
      </c>
      <c r="C98">
        <v>2005</v>
      </c>
      <c r="D98">
        <v>5</v>
      </c>
      <c r="E98" s="30"/>
      <c r="F98" s="28" t="s">
        <v>50</v>
      </c>
      <c r="G98">
        <v>14</v>
      </c>
      <c r="H98">
        <f t="shared" si="60"/>
        <v>2019</v>
      </c>
      <c r="K98" s="38">
        <v>10250.02</v>
      </c>
      <c r="L98" s="29"/>
      <c r="M98" s="29">
        <f t="shared" si="61"/>
        <v>10250.02</v>
      </c>
      <c r="N98" s="25">
        <f t="shared" si="62"/>
        <v>61.012023809523811</v>
      </c>
      <c r="O98" s="25">
        <f t="shared" si="63"/>
        <v>610.12023809518257</v>
      </c>
      <c r="P98" s="25">
        <f t="shared" si="64"/>
        <v>0</v>
      </c>
      <c r="Q98" s="25">
        <f t="shared" si="65"/>
        <v>610.12023809518257</v>
      </c>
      <c r="R98" s="23">
        <v>1</v>
      </c>
      <c r="S98" s="25">
        <f t="shared" si="66"/>
        <v>610.12023809518257</v>
      </c>
      <c r="T98" s="23"/>
      <c r="U98" s="25">
        <f t="shared" si="67"/>
        <v>9639.8997619048187</v>
      </c>
      <c r="V98" s="25">
        <f t="shared" si="68"/>
        <v>9639.8997619048187</v>
      </c>
      <c r="W98" s="23">
        <v>1</v>
      </c>
      <c r="X98" s="25">
        <f t="shared" si="69"/>
        <v>9639.8997619048187</v>
      </c>
      <c r="Y98" s="25">
        <f t="shared" si="70"/>
        <v>10250.02</v>
      </c>
      <c r="Z98" s="25">
        <f t="shared" si="71"/>
        <v>305.06011904759089</v>
      </c>
      <c r="AA98" s="25">
        <f t="shared" si="72"/>
        <v>2005.3333333333333</v>
      </c>
      <c r="AB98" s="25">
        <f t="shared" si="73"/>
        <v>2019.5</v>
      </c>
      <c r="AC98" s="25">
        <f t="shared" si="74"/>
        <v>2019.3333333333333</v>
      </c>
      <c r="AD98" s="26">
        <f t="shared" si="75"/>
        <v>2018.5</v>
      </c>
      <c r="AE98" s="26">
        <f t="shared" si="76"/>
        <v>-8.3333333333333329E-2</v>
      </c>
      <c r="AF98" s="26">
        <f t="shared" si="77"/>
        <v>2019.3333333333333</v>
      </c>
      <c r="AG98" s="26">
        <f t="shared" si="78"/>
        <v>2018.5</v>
      </c>
      <c r="AH98" s="26">
        <f t="shared" si="79"/>
        <v>-8.3333333333333329E-2</v>
      </c>
    </row>
    <row r="99" spans="1:34" x14ac:dyDescent="0.25">
      <c r="A99">
        <v>266</v>
      </c>
      <c r="B99" s="32" t="s">
        <v>194</v>
      </c>
      <c r="C99">
        <v>2007</v>
      </c>
      <c r="D99">
        <v>12</v>
      </c>
      <c r="E99" s="30"/>
      <c r="F99" s="28" t="s">
        <v>50</v>
      </c>
      <c r="G99">
        <v>12</v>
      </c>
      <c r="H99">
        <f t="shared" si="60"/>
        <v>2019</v>
      </c>
      <c r="K99" s="44">
        <v>10426.799999999999</v>
      </c>
      <c r="L99" s="29"/>
      <c r="M99" s="29">
        <f t="shared" si="61"/>
        <v>10426.799999999999</v>
      </c>
      <c r="N99" s="25">
        <f t="shared" si="62"/>
        <v>72.408333333333331</v>
      </c>
      <c r="O99" s="25">
        <f t="shared" si="63"/>
        <v>868.9</v>
      </c>
      <c r="P99" s="25">
        <f t="shared" si="64"/>
        <v>0</v>
      </c>
      <c r="Q99" s="25">
        <f t="shared" si="65"/>
        <v>868.9</v>
      </c>
      <c r="R99" s="23">
        <v>1</v>
      </c>
      <c r="S99" s="25">
        <f t="shared" si="66"/>
        <v>868.9</v>
      </c>
      <c r="T99" s="23"/>
      <c r="U99" s="25">
        <f t="shared" si="67"/>
        <v>9195.8583333332681</v>
      </c>
      <c r="V99" s="25">
        <f t="shared" si="68"/>
        <v>9195.8583333332681</v>
      </c>
      <c r="W99" s="23">
        <v>1</v>
      </c>
      <c r="X99" s="25">
        <f t="shared" si="69"/>
        <v>9195.8583333332681</v>
      </c>
      <c r="Y99" s="25">
        <f t="shared" si="70"/>
        <v>10064.758333333268</v>
      </c>
      <c r="Z99" s="25">
        <f t="shared" si="71"/>
        <v>796.49166666673136</v>
      </c>
      <c r="AA99" s="25">
        <f t="shared" si="72"/>
        <v>2007.9166666666667</v>
      </c>
      <c r="AB99" s="25">
        <f t="shared" si="73"/>
        <v>2019.5</v>
      </c>
      <c r="AC99" s="25">
        <f t="shared" si="74"/>
        <v>2019.9166666666667</v>
      </c>
      <c r="AD99" s="26">
        <f t="shared" si="75"/>
        <v>2018.5</v>
      </c>
      <c r="AE99" s="26">
        <f t="shared" si="76"/>
        <v>-8.3333333333333329E-2</v>
      </c>
      <c r="AF99" s="26">
        <f t="shared" si="77"/>
        <v>2019.9166666666667</v>
      </c>
      <c r="AG99" s="26">
        <f t="shared" si="78"/>
        <v>2018.5</v>
      </c>
      <c r="AH99" s="26">
        <f t="shared" si="79"/>
        <v>-8.3333333333333329E-2</v>
      </c>
    </row>
    <row r="100" spans="1:34" x14ac:dyDescent="0.25">
      <c r="A100" t="s">
        <v>198</v>
      </c>
      <c r="B100" s="32"/>
      <c r="C100">
        <v>2018</v>
      </c>
      <c r="D100">
        <v>7</v>
      </c>
      <c r="E100" s="30"/>
      <c r="F100" s="28" t="s">
        <v>50</v>
      </c>
      <c r="G100">
        <f>84/12</f>
        <v>7</v>
      </c>
      <c r="H100">
        <f t="shared" ref="H100" si="80">+C100+G100</f>
        <v>2025</v>
      </c>
      <c r="K100" s="39">
        <v>130764</v>
      </c>
      <c r="L100" s="29"/>
      <c r="M100" s="29">
        <f t="shared" ref="M100" si="81">+K100-K100*E100</f>
        <v>130764</v>
      </c>
      <c r="N100" s="25">
        <f t="shared" ref="N100" si="82">M100/G100/12</f>
        <v>1556.7142857142856</v>
      </c>
      <c r="O100" s="25">
        <f t="shared" ref="O100" si="83">IF(L100&gt;0,0,IF((OR((AA100&gt;AB100),(AC100&lt;AD100))),0,IF((AND((AC100&gt;=AD100),(AC100&lt;=AB100))),N100*((AC100-AD100)*12),IF((AND((AD100&lt;=AA100),(AB100&gt;=AA100))),((AB100-AA100)*12)*N100,IF(AC100&gt;AB100,12*N100,0)))))</f>
        <v>18680.571428571428</v>
      </c>
      <c r="P100" s="25">
        <f t="shared" ref="P100" si="84">IF(L100=0,0,IF((AND((AE100&gt;=AD100),(AE100&lt;=AC100))),((AE100-AD100)*12)*N100,0))</f>
        <v>0</v>
      </c>
      <c r="Q100" s="25">
        <f t="shared" ref="Q100" si="85">IF(P100&gt;0,P100,O100)</f>
        <v>18680.571428571428</v>
      </c>
      <c r="R100" s="23">
        <v>1</v>
      </c>
      <c r="S100" s="25">
        <f t="shared" ref="S100" si="86">R100*SUM(O100:P100)</f>
        <v>18680.571428571428</v>
      </c>
      <c r="T100" s="23"/>
      <c r="U100" s="25">
        <f t="shared" ref="U100" si="87">IF(AA100&gt;AB100,0,IF(AC100&lt;AD100,M100,IF((AND((AC100&gt;=AD100),(AC100&lt;=AB100))),(M100-Q100),IF((AND((AD100&lt;=AA100),(AB100&gt;=AA100))),0,IF(AC100&gt;AB100,((AD100-AA100)*12)*N100,0)))))</f>
        <v>0</v>
      </c>
      <c r="V100" s="25">
        <f t="shared" ref="V100" si="88">U100*R100</f>
        <v>0</v>
      </c>
      <c r="W100" s="23">
        <v>1</v>
      </c>
      <c r="X100" s="25">
        <f t="shared" ref="X100" si="89">V100*W100</f>
        <v>0</v>
      </c>
      <c r="Y100" s="25">
        <f t="shared" ref="Y100" si="90">IF(L100&gt;0,0,X100+S100*W100)*W100</f>
        <v>18680.571428571428</v>
      </c>
      <c r="Z100" s="25">
        <f t="shared" ref="Z100" si="91">IF(L100&gt;0,(K100-X100)/2,IF(AA100&gt;=AD100,(((K100*R100)*W100)-Y100)/2,((((K100*R100)*W100)-X100)+(((K100*R100)*W100)-Y100))/2))</f>
        <v>56041.71428571429</v>
      </c>
      <c r="AA100" s="25">
        <f t="shared" si="72"/>
        <v>2018.5</v>
      </c>
      <c r="AB100" s="25">
        <f t="shared" si="73"/>
        <v>2019.5</v>
      </c>
      <c r="AC100" s="25">
        <f t="shared" si="74"/>
        <v>2025.5</v>
      </c>
      <c r="AD100" s="26">
        <f t="shared" si="75"/>
        <v>2018.5</v>
      </c>
      <c r="AE100" s="26">
        <f t="shared" si="76"/>
        <v>-8.3333333333333329E-2</v>
      </c>
      <c r="AF100" s="26">
        <f t="shared" si="77"/>
        <v>2025.5</v>
      </c>
      <c r="AG100" s="26">
        <f t="shared" si="78"/>
        <v>2018.5</v>
      </c>
      <c r="AH100" s="26">
        <f t="shared" si="79"/>
        <v>-8.3333333333333329E-2</v>
      </c>
    </row>
    <row r="101" spans="1:34" x14ac:dyDescent="0.25">
      <c r="A101" s="33" t="s">
        <v>123</v>
      </c>
      <c r="E101" s="30"/>
      <c r="F101" s="28"/>
      <c r="K101" s="29">
        <f>SUM(K98:K100)</f>
        <v>151440.82</v>
      </c>
      <c r="L101" s="29"/>
      <c r="M101" s="29"/>
      <c r="N101" s="25"/>
      <c r="O101" s="25"/>
      <c r="P101" s="25"/>
      <c r="Q101" s="25"/>
      <c r="R101" s="23"/>
      <c r="S101" s="25"/>
      <c r="T101" s="23"/>
      <c r="U101" s="25"/>
      <c r="V101" s="25"/>
      <c r="W101" s="23"/>
      <c r="X101" s="25"/>
      <c r="Y101" s="25"/>
      <c r="Z101" s="25"/>
      <c r="AA101" s="25"/>
      <c r="AB101" s="25"/>
      <c r="AC101" s="25"/>
      <c r="AD101" s="26"/>
      <c r="AE101" s="26"/>
      <c r="AF101" s="26"/>
      <c r="AG101" s="26"/>
      <c r="AH101" s="26"/>
    </row>
    <row r="102" spans="1:34" x14ac:dyDescent="0.25">
      <c r="E102" s="30"/>
      <c r="F102" s="28"/>
      <c r="K102" s="29"/>
      <c r="L102" s="29"/>
      <c r="M102" s="29"/>
      <c r="N102" s="25"/>
      <c r="O102" s="25"/>
      <c r="P102" s="25"/>
      <c r="Q102" s="25"/>
      <c r="R102" s="23"/>
      <c r="S102" s="25"/>
      <c r="T102" s="23"/>
      <c r="U102" s="25"/>
      <c r="V102" s="25"/>
      <c r="W102" s="23"/>
      <c r="X102" s="25"/>
      <c r="Y102" s="25"/>
      <c r="Z102" s="25"/>
      <c r="AA102" s="25"/>
      <c r="AB102" s="25"/>
      <c r="AC102" s="25"/>
      <c r="AD102" s="26"/>
      <c r="AE102" s="26"/>
      <c r="AF102" s="26"/>
      <c r="AG102" s="26"/>
      <c r="AH102" s="26"/>
    </row>
    <row r="103" spans="1:34" x14ac:dyDescent="0.25">
      <c r="A103" s="40" t="s">
        <v>124</v>
      </c>
      <c r="E103" s="30"/>
      <c r="F103" s="28"/>
      <c r="K103" s="29"/>
      <c r="L103" s="29"/>
      <c r="M103" s="29"/>
      <c r="N103" s="25"/>
      <c r="O103" s="25"/>
      <c r="P103" s="25"/>
      <c r="Q103" s="25"/>
      <c r="R103" s="23"/>
      <c r="S103" s="25"/>
      <c r="T103" s="23"/>
      <c r="U103" s="25"/>
      <c r="V103" s="25"/>
      <c r="W103" s="23"/>
      <c r="X103" s="25"/>
      <c r="Y103" s="25"/>
      <c r="Z103" s="25"/>
      <c r="AA103" s="25"/>
      <c r="AB103" s="25"/>
      <c r="AC103" s="25"/>
      <c r="AD103" s="26"/>
      <c r="AE103" s="26"/>
      <c r="AF103" s="26"/>
      <c r="AG103" s="26"/>
      <c r="AH103" s="26"/>
    </row>
    <row r="104" spans="1:34" x14ac:dyDescent="0.25">
      <c r="E104" s="30"/>
      <c r="F104" s="28"/>
      <c r="K104" s="29"/>
      <c r="L104" s="29"/>
      <c r="M104" s="29"/>
      <c r="N104" s="25"/>
      <c r="O104" s="25"/>
      <c r="P104" s="25"/>
      <c r="Q104" s="25"/>
      <c r="R104" s="23"/>
      <c r="S104" s="25"/>
      <c r="T104" s="23"/>
      <c r="U104" s="25"/>
      <c r="V104" s="25"/>
      <c r="W104" s="23"/>
      <c r="X104" s="25"/>
      <c r="Y104" s="25"/>
      <c r="Z104" s="25"/>
      <c r="AA104" s="25"/>
      <c r="AB104" s="25"/>
      <c r="AC104" s="25"/>
      <c r="AD104" s="26"/>
      <c r="AE104" s="26"/>
      <c r="AF104" s="26"/>
      <c r="AG104" s="26"/>
      <c r="AH104" s="26"/>
    </row>
    <row r="105" spans="1:34" x14ac:dyDescent="0.25">
      <c r="A105" s="37" t="s">
        <v>125</v>
      </c>
      <c r="E105" s="30"/>
      <c r="F105" s="28"/>
      <c r="K105" s="29"/>
      <c r="L105" s="29"/>
      <c r="M105" s="29"/>
      <c r="N105" s="25"/>
      <c r="O105" s="25"/>
      <c r="P105" s="25"/>
      <c r="Q105" s="25"/>
      <c r="R105" s="23"/>
      <c r="S105" s="25"/>
      <c r="T105" s="23"/>
      <c r="U105" s="25"/>
      <c r="V105" s="25"/>
      <c r="W105" s="23"/>
      <c r="X105" s="25"/>
      <c r="Y105" s="25"/>
      <c r="Z105" s="25"/>
      <c r="AA105" s="25"/>
      <c r="AB105" s="25"/>
      <c r="AC105" s="25"/>
      <c r="AD105" s="26"/>
      <c r="AE105" s="26"/>
      <c r="AF105" s="26"/>
      <c r="AG105" s="26"/>
      <c r="AH105" s="26"/>
    </row>
    <row r="106" spans="1:34" x14ac:dyDescent="0.25">
      <c r="A106">
        <v>200</v>
      </c>
      <c r="B106" s="32" t="s">
        <v>92</v>
      </c>
      <c r="C106">
        <v>2003</v>
      </c>
      <c r="D106">
        <v>6</v>
      </c>
      <c r="E106" s="30"/>
      <c r="F106" s="28" t="s">
        <v>50</v>
      </c>
      <c r="G106">
        <v>5</v>
      </c>
      <c r="H106">
        <f t="shared" si="60"/>
        <v>2008</v>
      </c>
      <c r="K106" s="38">
        <v>1099</v>
      </c>
      <c r="L106" s="29"/>
      <c r="M106" s="29">
        <f t="shared" si="61"/>
        <v>1099</v>
      </c>
      <c r="N106" s="25">
        <f t="shared" si="62"/>
        <v>18.316666666666666</v>
      </c>
      <c r="O106" s="25">
        <f t="shared" si="63"/>
        <v>0</v>
      </c>
      <c r="P106" s="25">
        <f t="shared" si="64"/>
        <v>0</v>
      </c>
      <c r="Q106" s="25">
        <f t="shared" si="65"/>
        <v>0</v>
      </c>
      <c r="R106" s="23">
        <v>1</v>
      </c>
      <c r="S106" s="25">
        <f t="shared" si="66"/>
        <v>0</v>
      </c>
      <c r="T106" s="23"/>
      <c r="U106" s="25">
        <f t="shared" si="67"/>
        <v>1099</v>
      </c>
      <c r="V106" s="25">
        <f t="shared" si="68"/>
        <v>1099</v>
      </c>
      <c r="W106" s="23">
        <v>1</v>
      </c>
      <c r="X106" s="25">
        <f t="shared" si="69"/>
        <v>1099</v>
      </c>
      <c r="Y106" s="25">
        <f t="shared" si="70"/>
        <v>1099</v>
      </c>
      <c r="Z106" s="25">
        <f t="shared" si="71"/>
        <v>0</v>
      </c>
      <c r="AA106" s="25">
        <f t="shared" si="72"/>
        <v>2003.4166666666667</v>
      </c>
      <c r="AB106" s="25">
        <f t="shared" si="73"/>
        <v>2019.5</v>
      </c>
      <c r="AC106" s="25">
        <f t="shared" si="74"/>
        <v>2008.4166666666667</v>
      </c>
      <c r="AD106" s="26">
        <f t="shared" si="75"/>
        <v>2018.5</v>
      </c>
      <c r="AE106" s="26">
        <f t="shared" si="76"/>
        <v>-8.3333333333333329E-2</v>
      </c>
      <c r="AF106" s="26">
        <f t="shared" si="77"/>
        <v>2008.4166666666667</v>
      </c>
      <c r="AG106" s="26">
        <f t="shared" si="78"/>
        <v>2018.5</v>
      </c>
      <c r="AH106" s="26">
        <f t="shared" si="79"/>
        <v>-8.3333333333333329E-2</v>
      </c>
    </row>
    <row r="107" spans="1:34" x14ac:dyDescent="0.25">
      <c r="A107">
        <v>214</v>
      </c>
      <c r="B107" s="32" t="s">
        <v>126</v>
      </c>
      <c r="C107">
        <v>2004</v>
      </c>
      <c r="D107">
        <v>4</v>
      </c>
      <c r="E107" s="30"/>
      <c r="F107" s="28" t="s">
        <v>50</v>
      </c>
      <c r="G107">
        <v>5</v>
      </c>
      <c r="H107">
        <f t="shared" si="60"/>
        <v>2009</v>
      </c>
      <c r="K107" s="38">
        <v>1029.67</v>
      </c>
      <c r="L107" s="29"/>
      <c r="M107" s="29">
        <f t="shared" si="61"/>
        <v>1029.67</v>
      </c>
      <c r="N107" s="25">
        <f t="shared" si="62"/>
        <v>17.16116666666667</v>
      </c>
      <c r="O107" s="25">
        <f t="shared" si="63"/>
        <v>0</v>
      </c>
      <c r="P107" s="25">
        <f t="shared" si="64"/>
        <v>0</v>
      </c>
      <c r="Q107" s="25">
        <f t="shared" si="65"/>
        <v>0</v>
      </c>
      <c r="R107" s="23">
        <v>1</v>
      </c>
      <c r="S107" s="25">
        <f t="shared" si="66"/>
        <v>0</v>
      </c>
      <c r="T107" s="23"/>
      <c r="U107" s="25">
        <f t="shared" si="67"/>
        <v>1029.67</v>
      </c>
      <c r="V107" s="25">
        <f t="shared" si="68"/>
        <v>1029.67</v>
      </c>
      <c r="W107" s="23">
        <v>1</v>
      </c>
      <c r="X107" s="25">
        <f t="shared" si="69"/>
        <v>1029.67</v>
      </c>
      <c r="Y107" s="25">
        <f t="shared" si="70"/>
        <v>1029.67</v>
      </c>
      <c r="Z107" s="25">
        <f t="shared" si="71"/>
        <v>0</v>
      </c>
      <c r="AA107" s="25">
        <f t="shared" si="72"/>
        <v>2004.25</v>
      </c>
      <c r="AB107" s="25">
        <f t="shared" si="73"/>
        <v>2019.5</v>
      </c>
      <c r="AC107" s="25">
        <f t="shared" si="74"/>
        <v>2009.25</v>
      </c>
      <c r="AD107" s="26">
        <f t="shared" si="75"/>
        <v>2018.5</v>
      </c>
      <c r="AE107" s="26">
        <f t="shared" si="76"/>
        <v>-8.3333333333333329E-2</v>
      </c>
      <c r="AF107" s="26">
        <f t="shared" si="77"/>
        <v>2009.25</v>
      </c>
      <c r="AG107" s="26">
        <f t="shared" si="78"/>
        <v>2018.5</v>
      </c>
      <c r="AH107" s="26">
        <f t="shared" si="79"/>
        <v>-8.3333333333333329E-2</v>
      </c>
    </row>
    <row r="108" spans="1:34" x14ac:dyDescent="0.25">
      <c r="A108">
        <v>220</v>
      </c>
      <c r="B108" s="32" t="s">
        <v>127</v>
      </c>
      <c r="C108">
        <v>2004</v>
      </c>
      <c r="D108">
        <v>1</v>
      </c>
      <c r="E108" s="30"/>
      <c r="F108" s="28" t="s">
        <v>50</v>
      </c>
      <c r="G108">
        <v>5</v>
      </c>
      <c r="H108">
        <f t="shared" si="60"/>
        <v>2009</v>
      </c>
      <c r="K108" s="38">
        <v>12199.72</v>
      </c>
      <c r="L108" s="29"/>
      <c r="M108" s="29">
        <f t="shared" si="61"/>
        <v>12199.72</v>
      </c>
      <c r="N108" s="25">
        <f t="shared" si="62"/>
        <v>203.32866666666666</v>
      </c>
      <c r="O108" s="25">
        <f t="shared" si="63"/>
        <v>0</v>
      </c>
      <c r="P108" s="25">
        <f t="shared" si="64"/>
        <v>0</v>
      </c>
      <c r="Q108" s="25">
        <f t="shared" si="65"/>
        <v>0</v>
      </c>
      <c r="R108" s="23">
        <v>1</v>
      </c>
      <c r="S108" s="25">
        <f t="shared" si="66"/>
        <v>0</v>
      </c>
      <c r="T108" s="23"/>
      <c r="U108" s="25">
        <f t="shared" si="67"/>
        <v>12199.72</v>
      </c>
      <c r="V108" s="25">
        <f t="shared" si="68"/>
        <v>12199.72</v>
      </c>
      <c r="W108" s="23">
        <v>1</v>
      </c>
      <c r="X108" s="25">
        <f t="shared" si="69"/>
        <v>12199.72</v>
      </c>
      <c r="Y108" s="25">
        <f t="shared" si="70"/>
        <v>12199.72</v>
      </c>
      <c r="Z108" s="25">
        <f t="shared" si="71"/>
        <v>0</v>
      </c>
      <c r="AA108" s="25">
        <f t="shared" si="72"/>
        <v>2004</v>
      </c>
      <c r="AB108" s="25">
        <f t="shared" si="73"/>
        <v>2019.5</v>
      </c>
      <c r="AC108" s="25">
        <f t="shared" si="74"/>
        <v>2009</v>
      </c>
      <c r="AD108" s="26">
        <f t="shared" si="75"/>
        <v>2018.5</v>
      </c>
      <c r="AE108" s="26">
        <f t="shared" si="76"/>
        <v>-8.3333333333333329E-2</v>
      </c>
      <c r="AF108" s="26">
        <f t="shared" si="77"/>
        <v>2009</v>
      </c>
      <c r="AG108" s="26">
        <f t="shared" si="78"/>
        <v>2018.5</v>
      </c>
      <c r="AH108" s="26">
        <f t="shared" si="79"/>
        <v>-8.3333333333333329E-2</v>
      </c>
    </row>
    <row r="109" spans="1:34" x14ac:dyDescent="0.25">
      <c r="A109">
        <v>227</v>
      </c>
      <c r="B109" s="32" t="s">
        <v>128</v>
      </c>
      <c r="C109">
        <v>2005</v>
      </c>
      <c r="D109">
        <v>1</v>
      </c>
      <c r="E109" s="30"/>
      <c r="F109" s="28" t="s">
        <v>50</v>
      </c>
      <c r="G109">
        <v>5</v>
      </c>
      <c r="H109">
        <f t="shared" si="60"/>
        <v>2010</v>
      </c>
      <c r="K109" s="38">
        <v>12850</v>
      </c>
      <c r="L109" s="29"/>
      <c r="M109" s="29">
        <f t="shared" si="61"/>
        <v>12850</v>
      </c>
      <c r="N109" s="25">
        <f t="shared" si="62"/>
        <v>214.16666666666666</v>
      </c>
      <c r="O109" s="25">
        <f t="shared" si="63"/>
        <v>0</v>
      </c>
      <c r="P109" s="25">
        <f t="shared" si="64"/>
        <v>0</v>
      </c>
      <c r="Q109" s="25">
        <f t="shared" si="65"/>
        <v>0</v>
      </c>
      <c r="R109" s="23">
        <v>1</v>
      </c>
      <c r="S109" s="25">
        <f t="shared" si="66"/>
        <v>0</v>
      </c>
      <c r="T109" s="23"/>
      <c r="U109" s="25">
        <f t="shared" si="67"/>
        <v>12850</v>
      </c>
      <c r="V109" s="25">
        <f t="shared" si="68"/>
        <v>12850</v>
      </c>
      <c r="W109" s="23">
        <v>1</v>
      </c>
      <c r="X109" s="25">
        <f t="shared" si="69"/>
        <v>12850</v>
      </c>
      <c r="Y109" s="25">
        <f t="shared" si="70"/>
        <v>12850</v>
      </c>
      <c r="Z109" s="25">
        <f t="shared" si="71"/>
        <v>0</v>
      </c>
      <c r="AA109" s="25">
        <f t="shared" si="72"/>
        <v>2005</v>
      </c>
      <c r="AB109" s="25">
        <f t="shared" si="73"/>
        <v>2019.5</v>
      </c>
      <c r="AC109" s="25">
        <f t="shared" si="74"/>
        <v>2010</v>
      </c>
      <c r="AD109" s="26">
        <f t="shared" si="75"/>
        <v>2018.5</v>
      </c>
      <c r="AE109" s="26">
        <f t="shared" si="76"/>
        <v>-8.3333333333333329E-2</v>
      </c>
      <c r="AF109" s="26">
        <f t="shared" si="77"/>
        <v>2010</v>
      </c>
      <c r="AG109" s="26">
        <f t="shared" si="78"/>
        <v>2018.5</v>
      </c>
      <c r="AH109" s="26">
        <f t="shared" si="79"/>
        <v>-8.3333333333333329E-2</v>
      </c>
    </row>
    <row r="110" spans="1:34" x14ac:dyDescent="0.25">
      <c r="A110">
        <v>275</v>
      </c>
      <c r="B110" s="32" t="s">
        <v>54</v>
      </c>
      <c r="C110">
        <v>2008</v>
      </c>
      <c r="D110">
        <v>12</v>
      </c>
      <c r="E110" s="30"/>
      <c r="F110" s="28" t="s">
        <v>50</v>
      </c>
      <c r="G110">
        <v>5</v>
      </c>
      <c r="H110">
        <f t="shared" si="60"/>
        <v>2013</v>
      </c>
      <c r="K110" s="38">
        <v>610.91</v>
      </c>
      <c r="L110" s="29"/>
      <c r="M110" s="29">
        <f t="shared" si="61"/>
        <v>610.91</v>
      </c>
      <c r="N110" s="25">
        <f t="shared" si="62"/>
        <v>10.181833333333332</v>
      </c>
      <c r="O110" s="25">
        <f t="shared" si="63"/>
        <v>0</v>
      </c>
      <c r="P110" s="25">
        <f t="shared" si="64"/>
        <v>0</v>
      </c>
      <c r="Q110" s="25">
        <f t="shared" si="65"/>
        <v>0</v>
      </c>
      <c r="R110" s="23">
        <v>1</v>
      </c>
      <c r="S110" s="25">
        <f t="shared" si="66"/>
        <v>0</v>
      </c>
      <c r="T110" s="23"/>
      <c r="U110" s="25">
        <f t="shared" si="67"/>
        <v>610.91</v>
      </c>
      <c r="V110" s="25">
        <f t="shared" si="68"/>
        <v>610.91</v>
      </c>
      <c r="W110" s="23">
        <v>1</v>
      </c>
      <c r="X110" s="25">
        <f t="shared" si="69"/>
        <v>610.91</v>
      </c>
      <c r="Y110" s="25">
        <f t="shared" si="70"/>
        <v>610.91</v>
      </c>
      <c r="Z110" s="25">
        <f t="shared" si="71"/>
        <v>0</v>
      </c>
      <c r="AA110" s="25">
        <f t="shared" si="72"/>
        <v>2008.9166666666667</v>
      </c>
      <c r="AB110" s="25">
        <f t="shared" si="73"/>
        <v>2019.5</v>
      </c>
      <c r="AC110" s="25">
        <f t="shared" si="74"/>
        <v>2013.9166666666667</v>
      </c>
      <c r="AD110" s="26">
        <f t="shared" si="75"/>
        <v>2018.5</v>
      </c>
      <c r="AE110" s="26">
        <f t="shared" si="76"/>
        <v>-8.3333333333333329E-2</v>
      </c>
      <c r="AF110" s="26">
        <f t="shared" si="77"/>
        <v>2013.9166666666667</v>
      </c>
      <c r="AG110" s="26">
        <f t="shared" si="78"/>
        <v>2018.5</v>
      </c>
      <c r="AH110" s="26">
        <f t="shared" si="79"/>
        <v>-8.3333333333333329E-2</v>
      </c>
    </row>
    <row r="111" spans="1:34" x14ac:dyDescent="0.25">
      <c r="A111">
        <v>276</v>
      </c>
      <c r="B111" s="32" t="s">
        <v>129</v>
      </c>
      <c r="C111">
        <v>2008</v>
      </c>
      <c r="D111">
        <v>10</v>
      </c>
      <c r="E111" s="30"/>
      <c r="F111" s="28" t="s">
        <v>50</v>
      </c>
      <c r="G111">
        <v>5</v>
      </c>
      <c r="H111">
        <f t="shared" si="60"/>
        <v>2013</v>
      </c>
      <c r="K111" s="38">
        <v>332.98</v>
      </c>
      <c r="L111" s="29"/>
      <c r="M111" s="29">
        <f t="shared" si="61"/>
        <v>332.98</v>
      </c>
      <c r="N111" s="25">
        <f t="shared" si="62"/>
        <v>5.549666666666667</v>
      </c>
      <c r="O111" s="25">
        <f t="shared" si="63"/>
        <v>0</v>
      </c>
      <c r="P111" s="25">
        <f t="shared" si="64"/>
        <v>0</v>
      </c>
      <c r="Q111" s="25">
        <f t="shared" si="65"/>
        <v>0</v>
      </c>
      <c r="R111" s="23">
        <v>1</v>
      </c>
      <c r="S111" s="25">
        <f t="shared" si="66"/>
        <v>0</v>
      </c>
      <c r="T111" s="23"/>
      <c r="U111" s="25">
        <f t="shared" si="67"/>
        <v>332.98</v>
      </c>
      <c r="V111" s="25">
        <f t="shared" si="68"/>
        <v>332.98</v>
      </c>
      <c r="W111" s="23">
        <v>1</v>
      </c>
      <c r="X111" s="25">
        <f t="shared" si="69"/>
        <v>332.98</v>
      </c>
      <c r="Y111" s="25">
        <f t="shared" si="70"/>
        <v>332.98</v>
      </c>
      <c r="Z111" s="25">
        <f t="shared" si="71"/>
        <v>0</v>
      </c>
      <c r="AA111" s="25">
        <f t="shared" si="72"/>
        <v>2008.75</v>
      </c>
      <c r="AB111" s="25">
        <f t="shared" si="73"/>
        <v>2019.5</v>
      </c>
      <c r="AC111" s="25">
        <f t="shared" si="74"/>
        <v>2013.75</v>
      </c>
      <c r="AD111" s="26">
        <f t="shared" si="75"/>
        <v>2018.5</v>
      </c>
      <c r="AE111" s="26">
        <f t="shared" si="76"/>
        <v>-8.3333333333333329E-2</v>
      </c>
      <c r="AF111" s="26">
        <f t="shared" si="77"/>
        <v>2013.75</v>
      </c>
      <c r="AG111" s="26">
        <f t="shared" si="78"/>
        <v>2018.5</v>
      </c>
      <c r="AH111" s="26">
        <f t="shared" si="79"/>
        <v>-8.3333333333333329E-2</v>
      </c>
    </row>
    <row r="112" spans="1:34" x14ac:dyDescent="0.25">
      <c r="A112">
        <v>293</v>
      </c>
      <c r="B112" s="32" t="s">
        <v>70</v>
      </c>
      <c r="C112">
        <v>2009</v>
      </c>
      <c r="D112">
        <v>11</v>
      </c>
      <c r="E112" s="30"/>
      <c r="F112" s="28" t="s">
        <v>50</v>
      </c>
      <c r="G112">
        <v>5</v>
      </c>
      <c r="H112">
        <f t="shared" si="60"/>
        <v>2014</v>
      </c>
      <c r="K112" s="38">
        <v>650.39</v>
      </c>
      <c r="L112" s="29"/>
      <c r="M112" s="29">
        <f t="shared" si="61"/>
        <v>650.39</v>
      </c>
      <c r="N112" s="25">
        <f t="shared" si="62"/>
        <v>10.839833333333333</v>
      </c>
      <c r="O112" s="25">
        <f t="shared" si="63"/>
        <v>0</v>
      </c>
      <c r="P112" s="25">
        <f t="shared" si="64"/>
        <v>0</v>
      </c>
      <c r="Q112" s="25">
        <f t="shared" si="65"/>
        <v>0</v>
      </c>
      <c r="R112" s="23">
        <v>1</v>
      </c>
      <c r="S112" s="25">
        <f t="shared" si="66"/>
        <v>0</v>
      </c>
      <c r="T112" s="23"/>
      <c r="U112" s="25">
        <f t="shared" si="67"/>
        <v>650.39</v>
      </c>
      <c r="V112" s="25">
        <f t="shared" si="68"/>
        <v>650.39</v>
      </c>
      <c r="W112" s="23">
        <v>1</v>
      </c>
      <c r="X112" s="25">
        <f t="shared" si="69"/>
        <v>650.39</v>
      </c>
      <c r="Y112" s="25">
        <f t="shared" si="70"/>
        <v>650.39</v>
      </c>
      <c r="Z112" s="25">
        <f t="shared" si="71"/>
        <v>0</v>
      </c>
      <c r="AA112" s="25">
        <f t="shared" si="72"/>
        <v>2009.8333333333333</v>
      </c>
      <c r="AB112" s="25">
        <f t="shared" si="73"/>
        <v>2019.5</v>
      </c>
      <c r="AC112" s="25">
        <f t="shared" si="74"/>
        <v>2014.8333333333333</v>
      </c>
      <c r="AD112" s="26">
        <f t="shared" si="75"/>
        <v>2018.5</v>
      </c>
      <c r="AE112" s="26">
        <f t="shared" si="76"/>
        <v>-8.3333333333333329E-2</v>
      </c>
      <c r="AF112" s="26">
        <f t="shared" si="77"/>
        <v>2014.8333333333333</v>
      </c>
      <c r="AG112" s="26">
        <f t="shared" si="78"/>
        <v>2018.5</v>
      </c>
      <c r="AH112" s="26">
        <f t="shared" si="79"/>
        <v>-8.3333333333333329E-2</v>
      </c>
    </row>
    <row r="113" spans="1:34" x14ac:dyDescent="0.25">
      <c r="A113">
        <v>297</v>
      </c>
      <c r="B113" s="32" t="s">
        <v>70</v>
      </c>
      <c r="C113">
        <v>2010</v>
      </c>
      <c r="D113">
        <v>6</v>
      </c>
      <c r="E113" s="30"/>
      <c r="F113" s="28" t="s">
        <v>50</v>
      </c>
      <c r="G113">
        <v>5</v>
      </c>
      <c r="H113">
        <f t="shared" si="60"/>
        <v>2015</v>
      </c>
      <c r="K113" s="38">
        <v>643.88</v>
      </c>
      <c r="L113" s="29"/>
      <c r="M113" s="29">
        <f t="shared" si="61"/>
        <v>643.88</v>
      </c>
      <c r="N113" s="25">
        <f t="shared" si="62"/>
        <v>10.731333333333334</v>
      </c>
      <c r="O113" s="25">
        <f t="shared" si="63"/>
        <v>0</v>
      </c>
      <c r="P113" s="25">
        <f t="shared" si="64"/>
        <v>0</v>
      </c>
      <c r="Q113" s="25">
        <f t="shared" si="65"/>
        <v>0</v>
      </c>
      <c r="R113" s="23">
        <v>1</v>
      </c>
      <c r="S113" s="25">
        <f t="shared" si="66"/>
        <v>0</v>
      </c>
      <c r="T113" s="23"/>
      <c r="U113" s="25">
        <f t="shared" si="67"/>
        <v>643.88</v>
      </c>
      <c r="V113" s="25">
        <f t="shared" si="68"/>
        <v>643.88</v>
      </c>
      <c r="W113" s="23">
        <v>1</v>
      </c>
      <c r="X113" s="25">
        <f t="shared" si="69"/>
        <v>643.88</v>
      </c>
      <c r="Y113" s="25">
        <f t="shared" si="70"/>
        <v>643.88</v>
      </c>
      <c r="Z113" s="25">
        <f t="shared" si="71"/>
        <v>0</v>
      </c>
      <c r="AA113" s="25">
        <f t="shared" si="72"/>
        <v>2010.4166666666667</v>
      </c>
      <c r="AB113" s="25">
        <f t="shared" si="73"/>
        <v>2019.5</v>
      </c>
      <c r="AC113" s="25">
        <f t="shared" si="74"/>
        <v>2015.4166666666667</v>
      </c>
      <c r="AD113" s="26">
        <f t="shared" si="75"/>
        <v>2018.5</v>
      </c>
      <c r="AE113" s="26">
        <f t="shared" si="76"/>
        <v>-8.3333333333333329E-2</v>
      </c>
      <c r="AF113" s="26">
        <f t="shared" si="77"/>
        <v>2015.4166666666667</v>
      </c>
      <c r="AG113" s="26">
        <f t="shared" si="78"/>
        <v>2018.5</v>
      </c>
      <c r="AH113" s="26">
        <f t="shared" si="79"/>
        <v>-8.3333333333333329E-2</v>
      </c>
    </row>
    <row r="114" spans="1:34" x14ac:dyDescent="0.25">
      <c r="A114">
        <v>298</v>
      </c>
      <c r="B114" s="32" t="s">
        <v>130</v>
      </c>
      <c r="C114">
        <v>2010</v>
      </c>
      <c r="D114">
        <v>5</v>
      </c>
      <c r="E114" s="30"/>
      <c r="F114" s="28" t="s">
        <v>50</v>
      </c>
      <c r="G114">
        <v>5</v>
      </c>
      <c r="H114">
        <f t="shared" si="60"/>
        <v>2015</v>
      </c>
      <c r="K114" s="38">
        <v>416.09</v>
      </c>
      <c r="L114" s="29"/>
      <c r="M114" s="29">
        <f t="shared" si="61"/>
        <v>416.09</v>
      </c>
      <c r="N114" s="25">
        <f t="shared" si="62"/>
        <v>6.9348333333333327</v>
      </c>
      <c r="O114" s="25">
        <f t="shared" si="63"/>
        <v>0</v>
      </c>
      <c r="P114" s="25">
        <f t="shared" si="64"/>
        <v>0</v>
      </c>
      <c r="Q114" s="25">
        <f t="shared" si="65"/>
        <v>0</v>
      </c>
      <c r="R114" s="23">
        <v>1</v>
      </c>
      <c r="S114" s="25">
        <f t="shared" si="66"/>
        <v>0</v>
      </c>
      <c r="T114" s="23"/>
      <c r="U114" s="25">
        <f t="shared" si="67"/>
        <v>416.09</v>
      </c>
      <c r="V114" s="25">
        <f t="shared" si="68"/>
        <v>416.09</v>
      </c>
      <c r="W114" s="23">
        <v>1</v>
      </c>
      <c r="X114" s="25">
        <f t="shared" si="69"/>
        <v>416.09</v>
      </c>
      <c r="Y114" s="25">
        <f t="shared" si="70"/>
        <v>416.09</v>
      </c>
      <c r="Z114" s="25">
        <f t="shared" si="71"/>
        <v>0</v>
      </c>
      <c r="AA114" s="25">
        <f t="shared" si="72"/>
        <v>2010.3333333333333</v>
      </c>
      <c r="AB114" s="25">
        <f t="shared" si="73"/>
        <v>2019.5</v>
      </c>
      <c r="AC114" s="25">
        <f t="shared" si="74"/>
        <v>2015.3333333333333</v>
      </c>
      <c r="AD114" s="26">
        <f t="shared" si="75"/>
        <v>2018.5</v>
      </c>
      <c r="AE114" s="26">
        <f t="shared" si="76"/>
        <v>-8.3333333333333329E-2</v>
      </c>
      <c r="AF114" s="26">
        <f t="shared" si="77"/>
        <v>2015.3333333333333</v>
      </c>
      <c r="AG114" s="26">
        <f t="shared" si="78"/>
        <v>2018.5</v>
      </c>
      <c r="AH114" s="26">
        <f t="shared" si="79"/>
        <v>-8.3333333333333329E-2</v>
      </c>
    </row>
    <row r="115" spans="1:34" x14ac:dyDescent="0.25">
      <c r="A115">
        <v>310</v>
      </c>
      <c r="B115" s="32" t="s">
        <v>70</v>
      </c>
      <c r="C115">
        <v>2011</v>
      </c>
      <c r="D115">
        <v>3</v>
      </c>
      <c r="E115" s="30"/>
      <c r="F115" s="28" t="s">
        <v>50</v>
      </c>
      <c r="G115">
        <v>5</v>
      </c>
      <c r="H115">
        <f t="shared" si="60"/>
        <v>2016</v>
      </c>
      <c r="K115" s="38">
        <v>913.23</v>
      </c>
      <c r="L115" s="29"/>
      <c r="M115" s="29">
        <f t="shared" si="61"/>
        <v>913.23</v>
      </c>
      <c r="N115" s="25">
        <f t="shared" si="62"/>
        <v>15.220500000000001</v>
      </c>
      <c r="O115" s="25">
        <f t="shared" si="63"/>
        <v>0</v>
      </c>
      <c r="P115" s="25">
        <f t="shared" si="64"/>
        <v>0</v>
      </c>
      <c r="Q115" s="25">
        <f t="shared" si="65"/>
        <v>0</v>
      </c>
      <c r="R115" s="23">
        <v>1</v>
      </c>
      <c r="S115" s="25">
        <f t="shared" si="66"/>
        <v>0</v>
      </c>
      <c r="T115" s="23"/>
      <c r="U115" s="25">
        <f t="shared" si="67"/>
        <v>913.23</v>
      </c>
      <c r="V115" s="25">
        <f t="shared" si="68"/>
        <v>913.23</v>
      </c>
      <c r="W115" s="23">
        <v>1</v>
      </c>
      <c r="X115" s="25">
        <f t="shared" si="69"/>
        <v>913.23</v>
      </c>
      <c r="Y115" s="25">
        <f t="shared" si="70"/>
        <v>913.23</v>
      </c>
      <c r="Z115" s="25">
        <f t="shared" si="71"/>
        <v>0</v>
      </c>
      <c r="AA115" s="25">
        <f t="shared" si="72"/>
        <v>2011.1666666666667</v>
      </c>
      <c r="AB115" s="25">
        <f t="shared" si="73"/>
        <v>2019.5</v>
      </c>
      <c r="AC115" s="25">
        <f t="shared" si="74"/>
        <v>2016.1666666666667</v>
      </c>
      <c r="AD115" s="26">
        <f t="shared" si="75"/>
        <v>2018.5</v>
      </c>
      <c r="AE115" s="26">
        <f t="shared" si="76"/>
        <v>-8.3333333333333329E-2</v>
      </c>
      <c r="AF115" s="26">
        <f t="shared" si="77"/>
        <v>2016.1666666666667</v>
      </c>
      <c r="AG115" s="26">
        <f t="shared" si="78"/>
        <v>2018.5</v>
      </c>
      <c r="AH115" s="26">
        <f t="shared" si="79"/>
        <v>-8.3333333333333329E-2</v>
      </c>
    </row>
    <row r="116" spans="1:34" x14ac:dyDescent="0.25">
      <c r="A116">
        <v>319</v>
      </c>
      <c r="B116" s="32" t="s">
        <v>70</v>
      </c>
      <c r="C116">
        <v>2012</v>
      </c>
      <c r="D116">
        <v>6</v>
      </c>
      <c r="E116" s="30"/>
      <c r="F116" s="28" t="s">
        <v>50</v>
      </c>
      <c r="G116">
        <v>5</v>
      </c>
      <c r="H116">
        <f t="shared" si="60"/>
        <v>2017</v>
      </c>
      <c r="K116" s="38">
        <v>574.87</v>
      </c>
      <c r="L116" s="29"/>
      <c r="M116" s="29">
        <f t="shared" si="61"/>
        <v>574.87</v>
      </c>
      <c r="N116" s="25">
        <f t="shared" si="62"/>
        <v>9.5811666666666664</v>
      </c>
      <c r="O116" s="25">
        <f t="shared" si="63"/>
        <v>0</v>
      </c>
      <c r="P116" s="25">
        <f t="shared" si="64"/>
        <v>0</v>
      </c>
      <c r="Q116" s="25">
        <f t="shared" si="65"/>
        <v>0</v>
      </c>
      <c r="R116" s="23">
        <v>1</v>
      </c>
      <c r="S116" s="25">
        <f t="shared" si="66"/>
        <v>0</v>
      </c>
      <c r="T116" s="23"/>
      <c r="U116" s="25">
        <f t="shared" si="67"/>
        <v>574.87</v>
      </c>
      <c r="V116" s="25">
        <f t="shared" si="68"/>
        <v>574.87</v>
      </c>
      <c r="W116" s="23">
        <v>1</v>
      </c>
      <c r="X116" s="25">
        <f t="shared" si="69"/>
        <v>574.87</v>
      </c>
      <c r="Y116" s="25">
        <f t="shared" si="70"/>
        <v>574.87</v>
      </c>
      <c r="Z116" s="25">
        <f t="shared" si="71"/>
        <v>0</v>
      </c>
      <c r="AA116" s="25">
        <f t="shared" si="72"/>
        <v>2012.4166666666667</v>
      </c>
      <c r="AB116" s="25">
        <f t="shared" si="73"/>
        <v>2019.5</v>
      </c>
      <c r="AC116" s="25">
        <f t="shared" si="74"/>
        <v>2017.4166666666667</v>
      </c>
      <c r="AD116" s="26">
        <f t="shared" si="75"/>
        <v>2018.5</v>
      </c>
      <c r="AE116" s="26">
        <f t="shared" si="76"/>
        <v>-8.3333333333333329E-2</v>
      </c>
      <c r="AF116" s="26">
        <f t="shared" si="77"/>
        <v>2017.4166666666667</v>
      </c>
      <c r="AG116" s="26">
        <f t="shared" si="78"/>
        <v>2018.5</v>
      </c>
      <c r="AH116" s="26">
        <f t="shared" si="79"/>
        <v>-8.3333333333333329E-2</v>
      </c>
    </row>
    <row r="117" spans="1:34" x14ac:dyDescent="0.25">
      <c r="A117">
        <v>321</v>
      </c>
      <c r="B117" s="32" t="s">
        <v>131</v>
      </c>
      <c r="C117">
        <v>2012</v>
      </c>
      <c r="D117">
        <v>9</v>
      </c>
      <c r="E117" s="30"/>
      <c r="F117" s="28" t="s">
        <v>50</v>
      </c>
      <c r="G117">
        <v>5</v>
      </c>
      <c r="H117">
        <f t="shared" si="60"/>
        <v>2017</v>
      </c>
      <c r="K117" s="38">
        <v>260.14999999999998</v>
      </c>
      <c r="L117" s="29"/>
      <c r="M117" s="29">
        <f t="shared" si="61"/>
        <v>260.14999999999998</v>
      </c>
      <c r="N117" s="25">
        <f t="shared" si="62"/>
        <v>4.3358333333333325</v>
      </c>
      <c r="O117" s="25">
        <f t="shared" si="63"/>
        <v>0</v>
      </c>
      <c r="P117" s="25">
        <f t="shared" si="64"/>
        <v>0</v>
      </c>
      <c r="Q117" s="25">
        <f t="shared" si="65"/>
        <v>0</v>
      </c>
      <c r="R117" s="23">
        <v>1</v>
      </c>
      <c r="S117" s="25">
        <f t="shared" si="66"/>
        <v>0</v>
      </c>
      <c r="T117" s="23"/>
      <c r="U117" s="25">
        <f t="shared" si="67"/>
        <v>260.14999999999998</v>
      </c>
      <c r="V117" s="25">
        <f t="shared" si="68"/>
        <v>260.14999999999998</v>
      </c>
      <c r="W117" s="23">
        <v>1</v>
      </c>
      <c r="X117" s="25">
        <f t="shared" si="69"/>
        <v>260.14999999999998</v>
      </c>
      <c r="Y117" s="25">
        <f t="shared" si="70"/>
        <v>260.14999999999998</v>
      </c>
      <c r="Z117" s="25">
        <f t="shared" si="71"/>
        <v>0</v>
      </c>
      <c r="AA117" s="25">
        <f t="shared" si="72"/>
        <v>2012.6666666666667</v>
      </c>
      <c r="AB117" s="25">
        <f t="shared" si="73"/>
        <v>2019.5</v>
      </c>
      <c r="AC117" s="25">
        <f t="shared" si="74"/>
        <v>2017.6666666666667</v>
      </c>
      <c r="AD117" s="26">
        <f t="shared" si="75"/>
        <v>2018.5</v>
      </c>
      <c r="AE117" s="26">
        <f t="shared" si="76"/>
        <v>-8.3333333333333329E-2</v>
      </c>
      <c r="AF117" s="26">
        <f t="shared" si="77"/>
        <v>2017.6666666666667</v>
      </c>
      <c r="AG117" s="26">
        <f t="shared" si="78"/>
        <v>2018.5</v>
      </c>
      <c r="AH117" s="26">
        <f t="shared" si="79"/>
        <v>-8.3333333333333329E-2</v>
      </c>
    </row>
    <row r="118" spans="1:34" x14ac:dyDescent="0.25">
      <c r="A118">
        <v>325</v>
      </c>
      <c r="B118" s="32" t="s">
        <v>132</v>
      </c>
      <c r="C118">
        <v>2013</v>
      </c>
      <c r="D118">
        <v>1</v>
      </c>
      <c r="E118" s="30"/>
      <c r="F118" s="28" t="s">
        <v>50</v>
      </c>
      <c r="G118">
        <v>5</v>
      </c>
      <c r="H118">
        <f t="shared" si="60"/>
        <v>2018</v>
      </c>
      <c r="K118" s="38">
        <v>993.13</v>
      </c>
      <c r="L118" s="29"/>
      <c r="M118" s="29">
        <f t="shared" si="61"/>
        <v>993.13</v>
      </c>
      <c r="N118" s="25">
        <f t="shared" si="62"/>
        <v>16.552166666666668</v>
      </c>
      <c r="O118" s="25">
        <f t="shared" si="63"/>
        <v>0</v>
      </c>
      <c r="P118" s="25">
        <f t="shared" si="64"/>
        <v>0</v>
      </c>
      <c r="Q118" s="25">
        <f t="shared" si="65"/>
        <v>0</v>
      </c>
      <c r="R118" s="23">
        <v>1</v>
      </c>
      <c r="S118" s="25">
        <f t="shared" si="66"/>
        <v>0</v>
      </c>
      <c r="T118" s="23"/>
      <c r="U118" s="25">
        <f t="shared" si="67"/>
        <v>993.13</v>
      </c>
      <c r="V118" s="25">
        <f t="shared" si="68"/>
        <v>993.13</v>
      </c>
      <c r="W118" s="23">
        <v>1</v>
      </c>
      <c r="X118" s="25">
        <f t="shared" si="69"/>
        <v>993.13</v>
      </c>
      <c r="Y118" s="25">
        <f t="shared" si="70"/>
        <v>993.13</v>
      </c>
      <c r="Z118" s="25">
        <f t="shared" si="71"/>
        <v>0</v>
      </c>
      <c r="AA118" s="25">
        <f t="shared" si="72"/>
        <v>2013</v>
      </c>
      <c r="AB118" s="25">
        <f t="shared" si="73"/>
        <v>2019.5</v>
      </c>
      <c r="AC118" s="25">
        <f t="shared" si="74"/>
        <v>2018</v>
      </c>
      <c r="AD118" s="26">
        <f t="shared" si="75"/>
        <v>2018.5</v>
      </c>
      <c r="AE118" s="26">
        <f t="shared" si="76"/>
        <v>-8.3333333333333329E-2</v>
      </c>
      <c r="AF118" s="26">
        <f t="shared" si="77"/>
        <v>2018</v>
      </c>
      <c r="AG118" s="26">
        <f t="shared" si="78"/>
        <v>2018.5</v>
      </c>
      <c r="AH118" s="26">
        <f t="shared" si="79"/>
        <v>-8.3333333333333329E-2</v>
      </c>
    </row>
    <row r="119" spans="1:34" x14ac:dyDescent="0.25">
      <c r="A119">
        <v>330</v>
      </c>
      <c r="B119" s="32" t="s">
        <v>133</v>
      </c>
      <c r="C119">
        <v>2013</v>
      </c>
      <c r="D119">
        <v>8</v>
      </c>
      <c r="E119" s="30"/>
      <c r="F119" s="28" t="s">
        <v>50</v>
      </c>
      <c r="G119">
        <v>5</v>
      </c>
      <c r="H119">
        <f t="shared" si="60"/>
        <v>2018</v>
      </c>
      <c r="K119" s="38">
        <v>601.16999999999996</v>
      </c>
      <c r="L119" s="29"/>
      <c r="M119" s="29">
        <f t="shared" si="61"/>
        <v>601.16999999999996</v>
      </c>
      <c r="N119" s="25">
        <f t="shared" si="62"/>
        <v>10.019499999999999</v>
      </c>
      <c r="O119" s="25">
        <f t="shared" si="63"/>
        <v>10.019499999990886</v>
      </c>
      <c r="P119" s="25">
        <f t="shared" si="64"/>
        <v>0</v>
      </c>
      <c r="Q119" s="25">
        <f t="shared" si="65"/>
        <v>10.019499999990886</v>
      </c>
      <c r="R119" s="23">
        <v>1</v>
      </c>
      <c r="S119" s="25">
        <f t="shared" si="66"/>
        <v>10.019499999990886</v>
      </c>
      <c r="T119" s="23"/>
      <c r="U119" s="25">
        <f t="shared" si="67"/>
        <v>591.15050000000906</v>
      </c>
      <c r="V119" s="25">
        <f t="shared" si="68"/>
        <v>591.15050000000906</v>
      </c>
      <c r="W119" s="23">
        <v>1</v>
      </c>
      <c r="X119" s="25">
        <f t="shared" si="69"/>
        <v>591.15050000000906</v>
      </c>
      <c r="Y119" s="25">
        <f t="shared" si="70"/>
        <v>601.16999999999996</v>
      </c>
      <c r="Z119" s="25">
        <f t="shared" si="71"/>
        <v>5.0097499999954493</v>
      </c>
      <c r="AA119" s="25">
        <f t="shared" si="72"/>
        <v>2013.5833333333333</v>
      </c>
      <c r="AB119" s="25">
        <f t="shared" si="73"/>
        <v>2019.5</v>
      </c>
      <c r="AC119" s="25">
        <f t="shared" si="74"/>
        <v>2018.5833333333333</v>
      </c>
      <c r="AD119" s="26">
        <f t="shared" si="75"/>
        <v>2018.5</v>
      </c>
      <c r="AE119" s="26">
        <f t="shared" si="76"/>
        <v>-8.3333333333333329E-2</v>
      </c>
      <c r="AF119" s="26">
        <f t="shared" si="77"/>
        <v>2018.5833333333333</v>
      </c>
      <c r="AG119" s="26">
        <f t="shared" si="78"/>
        <v>2018.5</v>
      </c>
      <c r="AH119" s="26">
        <f t="shared" si="79"/>
        <v>-8.3333333333333329E-2</v>
      </c>
    </row>
    <row r="120" spans="1:34" x14ac:dyDescent="0.25">
      <c r="A120">
        <v>332</v>
      </c>
      <c r="B120" s="32" t="s">
        <v>70</v>
      </c>
      <c r="C120">
        <v>2013</v>
      </c>
      <c r="D120">
        <v>10</v>
      </c>
      <c r="E120" s="30"/>
      <c r="F120" s="28" t="s">
        <v>50</v>
      </c>
      <c r="G120">
        <v>5</v>
      </c>
      <c r="H120">
        <f t="shared" si="60"/>
        <v>2018</v>
      </c>
      <c r="K120" s="39">
        <v>691.5</v>
      </c>
      <c r="L120" s="29"/>
      <c r="M120" s="29">
        <f t="shared" si="61"/>
        <v>691.5</v>
      </c>
      <c r="N120" s="25">
        <f t="shared" si="62"/>
        <v>11.525</v>
      </c>
      <c r="O120" s="25">
        <f t="shared" si="63"/>
        <v>34.575000000000003</v>
      </c>
      <c r="P120" s="25">
        <f t="shared" si="64"/>
        <v>0</v>
      </c>
      <c r="Q120" s="25">
        <f t="shared" si="65"/>
        <v>34.575000000000003</v>
      </c>
      <c r="R120" s="23">
        <v>1</v>
      </c>
      <c r="S120" s="25">
        <f t="shared" si="66"/>
        <v>34.575000000000003</v>
      </c>
      <c r="T120" s="23"/>
      <c r="U120" s="25">
        <f t="shared" si="67"/>
        <v>656.92499999999995</v>
      </c>
      <c r="V120" s="25">
        <f t="shared" si="68"/>
        <v>656.92499999999995</v>
      </c>
      <c r="W120" s="23">
        <v>1</v>
      </c>
      <c r="X120" s="25">
        <f t="shared" si="69"/>
        <v>656.92499999999995</v>
      </c>
      <c r="Y120" s="25">
        <f t="shared" si="70"/>
        <v>691.5</v>
      </c>
      <c r="Z120" s="25">
        <f t="shared" si="71"/>
        <v>17.287500000000023</v>
      </c>
      <c r="AA120" s="25">
        <f t="shared" si="72"/>
        <v>2013.75</v>
      </c>
      <c r="AB120" s="25">
        <f t="shared" si="73"/>
        <v>2019.5</v>
      </c>
      <c r="AC120" s="25">
        <f t="shared" si="74"/>
        <v>2018.75</v>
      </c>
      <c r="AD120" s="26">
        <f t="shared" si="75"/>
        <v>2018.5</v>
      </c>
      <c r="AE120" s="26">
        <f t="shared" si="76"/>
        <v>-8.3333333333333329E-2</v>
      </c>
      <c r="AF120" s="26">
        <f t="shared" si="77"/>
        <v>2018.75</v>
      </c>
      <c r="AG120" s="26">
        <f t="shared" si="78"/>
        <v>2018.5</v>
      </c>
      <c r="AH120" s="26">
        <f t="shared" si="79"/>
        <v>-8.3333333333333329E-2</v>
      </c>
    </row>
    <row r="121" spans="1:34" x14ac:dyDescent="0.25">
      <c r="A121" s="33" t="s">
        <v>81</v>
      </c>
      <c r="E121" s="30"/>
      <c r="F121" s="28"/>
      <c r="K121" s="29">
        <f>SUM(K106:K120)</f>
        <v>33866.69</v>
      </c>
      <c r="L121" s="29"/>
      <c r="M121" s="29"/>
      <c r="N121" s="25"/>
      <c r="O121" s="25"/>
      <c r="P121" s="25"/>
      <c r="Q121" s="25"/>
      <c r="R121" s="23"/>
      <c r="S121" s="25"/>
      <c r="T121" s="23"/>
      <c r="U121" s="25"/>
      <c r="V121" s="25"/>
      <c r="W121" s="23"/>
      <c r="X121" s="25"/>
      <c r="Y121" s="25"/>
      <c r="Z121" s="25"/>
      <c r="AA121" s="25"/>
      <c r="AB121" s="25"/>
      <c r="AC121" s="25"/>
      <c r="AD121" s="26"/>
      <c r="AE121" s="26"/>
      <c r="AF121" s="26"/>
      <c r="AG121" s="26"/>
      <c r="AH121" s="26"/>
    </row>
    <row r="122" spans="1:34" x14ac:dyDescent="0.25">
      <c r="E122" s="30"/>
      <c r="F122" s="28"/>
      <c r="K122" s="29"/>
      <c r="L122" s="29"/>
      <c r="M122" s="29"/>
      <c r="N122" s="25"/>
      <c r="O122" s="25"/>
      <c r="P122" s="25"/>
      <c r="Q122" s="25"/>
      <c r="R122" s="23"/>
      <c r="S122" s="25"/>
      <c r="T122" s="23"/>
      <c r="U122" s="25"/>
      <c r="V122" s="25"/>
      <c r="W122" s="23"/>
      <c r="X122" s="25"/>
      <c r="Y122" s="25"/>
      <c r="Z122" s="25"/>
      <c r="AA122" s="25"/>
      <c r="AB122" s="25"/>
      <c r="AC122" s="25"/>
      <c r="AD122" s="26"/>
      <c r="AE122" s="26"/>
      <c r="AF122" s="26"/>
      <c r="AG122" s="26"/>
      <c r="AH122" s="26"/>
    </row>
    <row r="123" spans="1:34" x14ac:dyDescent="0.25">
      <c r="A123" s="37" t="s">
        <v>83</v>
      </c>
      <c r="E123" s="30"/>
      <c r="F123" s="28"/>
      <c r="K123" s="29"/>
      <c r="L123" s="29"/>
      <c r="M123" s="29"/>
      <c r="N123" s="25"/>
      <c r="O123" s="25"/>
      <c r="P123" s="25"/>
      <c r="Q123" s="25"/>
      <c r="R123" s="23"/>
      <c r="S123" s="25"/>
      <c r="T123" s="23"/>
      <c r="U123" s="25"/>
      <c r="V123" s="25"/>
      <c r="W123" s="23"/>
      <c r="X123" s="25"/>
      <c r="Y123" s="25"/>
      <c r="Z123" s="25"/>
      <c r="AA123" s="25"/>
      <c r="AB123" s="25"/>
      <c r="AC123" s="25"/>
      <c r="AD123" s="26"/>
      <c r="AE123" s="26"/>
      <c r="AF123" s="26"/>
      <c r="AG123" s="26"/>
      <c r="AH123" s="26"/>
    </row>
    <row r="124" spans="1:34" x14ac:dyDescent="0.25">
      <c r="A124">
        <v>68</v>
      </c>
      <c r="B124" s="32" t="s">
        <v>134</v>
      </c>
      <c r="C124">
        <v>1996</v>
      </c>
      <c r="D124">
        <v>8</v>
      </c>
      <c r="E124" s="30"/>
      <c r="F124" s="28" t="s">
        <v>50</v>
      </c>
      <c r="G124">
        <v>10</v>
      </c>
      <c r="H124">
        <f t="shared" si="60"/>
        <v>2006</v>
      </c>
      <c r="K124" s="38">
        <v>637</v>
      </c>
      <c r="L124" s="29"/>
      <c r="M124" s="29">
        <f t="shared" si="61"/>
        <v>637</v>
      </c>
      <c r="N124" s="25">
        <f t="shared" si="62"/>
        <v>5.3083333333333336</v>
      </c>
      <c r="O124" s="25">
        <f t="shared" si="63"/>
        <v>0</v>
      </c>
      <c r="P124" s="25">
        <f t="shared" si="64"/>
        <v>0</v>
      </c>
      <c r="Q124" s="25">
        <f t="shared" si="65"/>
        <v>0</v>
      </c>
      <c r="R124" s="23">
        <v>1</v>
      </c>
      <c r="S124" s="25">
        <f t="shared" si="66"/>
        <v>0</v>
      </c>
      <c r="T124" s="23"/>
      <c r="U124" s="25">
        <f t="shared" si="67"/>
        <v>637</v>
      </c>
      <c r="V124" s="25">
        <f t="shared" si="68"/>
        <v>637</v>
      </c>
      <c r="W124" s="23">
        <v>1</v>
      </c>
      <c r="X124" s="25">
        <f t="shared" si="69"/>
        <v>637</v>
      </c>
      <c r="Y124" s="25">
        <f t="shared" si="70"/>
        <v>637</v>
      </c>
      <c r="Z124" s="25">
        <f t="shared" si="71"/>
        <v>0</v>
      </c>
      <c r="AA124" s="25">
        <f t="shared" si="72"/>
        <v>1996.5833333333333</v>
      </c>
      <c r="AB124" s="25">
        <f t="shared" si="73"/>
        <v>2019.5</v>
      </c>
      <c r="AC124" s="25">
        <f t="shared" si="74"/>
        <v>2006.5833333333333</v>
      </c>
      <c r="AD124" s="26">
        <f t="shared" si="75"/>
        <v>2018.5</v>
      </c>
      <c r="AE124" s="26">
        <f t="shared" si="76"/>
        <v>-8.3333333333333329E-2</v>
      </c>
      <c r="AF124" s="26">
        <f t="shared" si="77"/>
        <v>2006.5833333333333</v>
      </c>
      <c r="AG124" s="26">
        <f t="shared" si="78"/>
        <v>2018.5</v>
      </c>
      <c r="AH124" s="26">
        <f t="shared" si="79"/>
        <v>-8.3333333333333329E-2</v>
      </c>
    </row>
    <row r="125" spans="1:34" x14ac:dyDescent="0.25">
      <c r="A125">
        <v>73</v>
      </c>
      <c r="B125" s="32" t="s">
        <v>135</v>
      </c>
      <c r="C125">
        <v>1997</v>
      </c>
      <c r="D125">
        <v>9</v>
      </c>
      <c r="E125" s="30"/>
      <c r="F125" s="28" t="s">
        <v>50</v>
      </c>
      <c r="G125">
        <v>5</v>
      </c>
      <c r="H125">
        <f t="shared" si="60"/>
        <v>2002</v>
      </c>
      <c r="K125" s="38">
        <v>1845</v>
      </c>
      <c r="L125" s="29"/>
      <c r="M125" s="29">
        <f t="shared" si="61"/>
        <v>1845</v>
      </c>
      <c r="N125" s="25">
        <f t="shared" si="62"/>
        <v>30.75</v>
      </c>
      <c r="O125" s="25">
        <f t="shared" si="63"/>
        <v>0</v>
      </c>
      <c r="P125" s="25">
        <f t="shared" si="64"/>
        <v>0</v>
      </c>
      <c r="Q125" s="25">
        <f t="shared" si="65"/>
        <v>0</v>
      </c>
      <c r="R125" s="23">
        <v>1</v>
      </c>
      <c r="S125" s="25">
        <f t="shared" si="66"/>
        <v>0</v>
      </c>
      <c r="T125" s="23"/>
      <c r="U125" s="25">
        <f t="shared" si="67"/>
        <v>1845</v>
      </c>
      <c r="V125" s="25">
        <f t="shared" si="68"/>
        <v>1845</v>
      </c>
      <c r="W125" s="23">
        <v>1</v>
      </c>
      <c r="X125" s="25">
        <f t="shared" si="69"/>
        <v>1845</v>
      </c>
      <c r="Y125" s="25">
        <f t="shared" si="70"/>
        <v>1845</v>
      </c>
      <c r="Z125" s="25">
        <f t="shared" si="71"/>
        <v>0</v>
      </c>
      <c r="AA125" s="25">
        <f t="shared" si="72"/>
        <v>1997.6666666666667</v>
      </c>
      <c r="AB125" s="25">
        <f t="shared" si="73"/>
        <v>2019.5</v>
      </c>
      <c r="AC125" s="25">
        <f t="shared" si="74"/>
        <v>2002.6666666666667</v>
      </c>
      <c r="AD125" s="26">
        <f t="shared" si="75"/>
        <v>2018.5</v>
      </c>
      <c r="AE125" s="26">
        <f t="shared" si="76"/>
        <v>-8.3333333333333329E-2</v>
      </c>
      <c r="AF125" s="26">
        <f t="shared" si="77"/>
        <v>2002.6666666666667</v>
      </c>
      <c r="AG125" s="26">
        <f t="shared" si="78"/>
        <v>2018.5</v>
      </c>
      <c r="AH125" s="26">
        <f t="shared" si="79"/>
        <v>-8.3333333333333329E-2</v>
      </c>
    </row>
    <row r="126" spans="1:34" x14ac:dyDescent="0.25">
      <c r="A126">
        <v>165</v>
      </c>
      <c r="B126" s="32" t="s">
        <v>199</v>
      </c>
      <c r="C126">
        <v>2000</v>
      </c>
      <c r="D126">
        <v>10</v>
      </c>
      <c r="E126" s="30"/>
      <c r="F126" s="28" t="s">
        <v>50</v>
      </c>
      <c r="G126">
        <v>7</v>
      </c>
      <c r="H126">
        <f t="shared" si="60"/>
        <v>2007</v>
      </c>
      <c r="K126" s="38">
        <v>1230</v>
      </c>
      <c r="L126" s="29"/>
      <c r="M126" s="29">
        <f t="shared" si="61"/>
        <v>1230</v>
      </c>
      <c r="N126" s="25">
        <f t="shared" si="62"/>
        <v>14.642857142857144</v>
      </c>
      <c r="O126" s="25">
        <f t="shared" si="63"/>
        <v>0</v>
      </c>
      <c r="P126" s="25">
        <f t="shared" si="64"/>
        <v>0</v>
      </c>
      <c r="Q126" s="25">
        <f t="shared" si="65"/>
        <v>0</v>
      </c>
      <c r="R126" s="23">
        <v>1</v>
      </c>
      <c r="S126" s="25">
        <f t="shared" si="66"/>
        <v>0</v>
      </c>
      <c r="T126" s="23"/>
      <c r="U126" s="25">
        <f t="shared" si="67"/>
        <v>1230</v>
      </c>
      <c r="V126" s="25">
        <f t="shared" si="68"/>
        <v>1230</v>
      </c>
      <c r="W126" s="23">
        <v>1</v>
      </c>
      <c r="X126" s="25">
        <f t="shared" si="69"/>
        <v>1230</v>
      </c>
      <c r="Y126" s="25">
        <f t="shared" si="70"/>
        <v>1230</v>
      </c>
      <c r="Z126" s="25">
        <f t="shared" si="71"/>
        <v>0</v>
      </c>
      <c r="AA126" s="25">
        <f t="shared" si="72"/>
        <v>2000.75</v>
      </c>
      <c r="AB126" s="25">
        <f t="shared" si="73"/>
        <v>2019.5</v>
      </c>
      <c r="AC126" s="25">
        <f t="shared" si="74"/>
        <v>2007.75</v>
      </c>
      <c r="AD126" s="26">
        <f t="shared" si="75"/>
        <v>2018.5</v>
      </c>
      <c r="AE126" s="26">
        <f t="shared" si="76"/>
        <v>-8.3333333333333329E-2</v>
      </c>
      <c r="AF126" s="26">
        <f t="shared" si="77"/>
        <v>2007.75</v>
      </c>
      <c r="AG126" s="26">
        <f t="shared" si="78"/>
        <v>2018.5</v>
      </c>
      <c r="AH126" s="26">
        <f t="shared" si="79"/>
        <v>-8.3333333333333329E-2</v>
      </c>
    </row>
    <row r="127" spans="1:34" x14ac:dyDescent="0.25">
      <c r="A127">
        <v>172</v>
      </c>
      <c r="B127" s="32" t="s">
        <v>136</v>
      </c>
      <c r="C127">
        <v>2001</v>
      </c>
      <c r="D127">
        <v>8</v>
      </c>
      <c r="E127" s="30"/>
      <c r="F127" s="28" t="s">
        <v>50</v>
      </c>
      <c r="G127">
        <v>7</v>
      </c>
      <c r="H127">
        <f t="shared" si="60"/>
        <v>2008</v>
      </c>
      <c r="K127" s="38">
        <v>6571.52</v>
      </c>
      <c r="L127" s="29"/>
      <c r="M127" s="29">
        <f t="shared" si="61"/>
        <v>6571.52</v>
      </c>
      <c r="N127" s="25">
        <f t="shared" si="62"/>
        <v>78.23238095238095</v>
      </c>
      <c r="O127" s="25">
        <f t="shared" si="63"/>
        <v>0</v>
      </c>
      <c r="P127" s="25">
        <f t="shared" si="64"/>
        <v>0</v>
      </c>
      <c r="Q127" s="25">
        <f t="shared" si="65"/>
        <v>0</v>
      </c>
      <c r="R127" s="23">
        <v>1</v>
      </c>
      <c r="S127" s="25">
        <f t="shared" si="66"/>
        <v>0</v>
      </c>
      <c r="T127" s="23"/>
      <c r="U127" s="25">
        <f t="shared" si="67"/>
        <v>6571.52</v>
      </c>
      <c r="V127" s="25">
        <f t="shared" si="68"/>
        <v>6571.52</v>
      </c>
      <c r="W127" s="23">
        <v>1</v>
      </c>
      <c r="X127" s="25">
        <f t="shared" si="69"/>
        <v>6571.52</v>
      </c>
      <c r="Y127" s="25">
        <f t="shared" si="70"/>
        <v>6571.52</v>
      </c>
      <c r="Z127" s="25">
        <f t="shared" si="71"/>
        <v>0</v>
      </c>
      <c r="AA127" s="25">
        <f t="shared" si="72"/>
        <v>2001.5833333333333</v>
      </c>
      <c r="AB127" s="25">
        <f t="shared" si="73"/>
        <v>2019.5</v>
      </c>
      <c r="AC127" s="25">
        <f t="shared" si="74"/>
        <v>2008.5833333333333</v>
      </c>
      <c r="AD127" s="26">
        <f t="shared" si="75"/>
        <v>2018.5</v>
      </c>
      <c r="AE127" s="26">
        <f t="shared" si="76"/>
        <v>-8.3333333333333329E-2</v>
      </c>
      <c r="AF127" s="26">
        <f t="shared" si="77"/>
        <v>2008.5833333333333</v>
      </c>
      <c r="AG127" s="26">
        <f t="shared" si="78"/>
        <v>2018.5</v>
      </c>
      <c r="AH127" s="26">
        <f t="shared" si="79"/>
        <v>-8.3333333333333329E-2</v>
      </c>
    </row>
    <row r="128" spans="1:34" x14ac:dyDescent="0.25">
      <c r="A128">
        <v>174</v>
      </c>
      <c r="B128" s="32" t="s">
        <v>137</v>
      </c>
      <c r="C128">
        <v>2001</v>
      </c>
      <c r="D128">
        <v>10</v>
      </c>
      <c r="E128" s="30"/>
      <c r="F128" s="28" t="s">
        <v>50</v>
      </c>
      <c r="G128">
        <v>5</v>
      </c>
      <c r="H128">
        <f t="shared" si="60"/>
        <v>2006</v>
      </c>
      <c r="K128" s="38">
        <v>1423</v>
      </c>
      <c r="L128" s="29"/>
      <c r="M128" s="29">
        <f t="shared" si="61"/>
        <v>1423</v>
      </c>
      <c r="N128" s="25">
        <f t="shared" si="62"/>
        <v>23.716666666666669</v>
      </c>
      <c r="O128" s="25">
        <f t="shared" si="63"/>
        <v>0</v>
      </c>
      <c r="P128" s="25">
        <f t="shared" si="64"/>
        <v>0</v>
      </c>
      <c r="Q128" s="25">
        <f t="shared" si="65"/>
        <v>0</v>
      </c>
      <c r="R128" s="23">
        <v>1</v>
      </c>
      <c r="S128" s="25">
        <f t="shared" si="66"/>
        <v>0</v>
      </c>
      <c r="T128" s="23"/>
      <c r="U128" s="25">
        <f t="shared" si="67"/>
        <v>1423</v>
      </c>
      <c r="V128" s="25">
        <f t="shared" si="68"/>
        <v>1423</v>
      </c>
      <c r="W128" s="23">
        <v>1</v>
      </c>
      <c r="X128" s="25">
        <f t="shared" si="69"/>
        <v>1423</v>
      </c>
      <c r="Y128" s="25">
        <f t="shared" si="70"/>
        <v>1423</v>
      </c>
      <c r="Z128" s="25">
        <f t="shared" si="71"/>
        <v>0</v>
      </c>
      <c r="AA128" s="25">
        <f t="shared" si="72"/>
        <v>2001.75</v>
      </c>
      <c r="AB128" s="25">
        <f t="shared" si="73"/>
        <v>2019.5</v>
      </c>
      <c r="AC128" s="25">
        <f t="shared" si="74"/>
        <v>2006.75</v>
      </c>
      <c r="AD128" s="26">
        <f t="shared" si="75"/>
        <v>2018.5</v>
      </c>
      <c r="AE128" s="26">
        <f t="shared" si="76"/>
        <v>-8.3333333333333329E-2</v>
      </c>
      <c r="AF128" s="26">
        <f t="shared" si="77"/>
        <v>2006.75</v>
      </c>
      <c r="AG128" s="26">
        <f t="shared" si="78"/>
        <v>2018.5</v>
      </c>
      <c r="AH128" s="26">
        <f t="shared" si="79"/>
        <v>-8.3333333333333329E-2</v>
      </c>
    </row>
    <row r="129" spans="1:34" x14ac:dyDescent="0.25">
      <c r="A129">
        <v>175</v>
      </c>
      <c r="B129" s="32" t="s">
        <v>138</v>
      </c>
      <c r="C129">
        <v>2001</v>
      </c>
      <c r="D129">
        <v>4</v>
      </c>
      <c r="E129" s="30"/>
      <c r="F129" s="28" t="s">
        <v>50</v>
      </c>
      <c r="G129">
        <v>7</v>
      </c>
      <c r="H129">
        <f t="shared" si="60"/>
        <v>2008</v>
      </c>
      <c r="K129" s="38">
        <v>5842.8</v>
      </c>
      <c r="L129" s="29"/>
      <c r="M129" s="29">
        <f t="shared" si="61"/>
        <v>5842.8</v>
      </c>
      <c r="N129" s="25">
        <f t="shared" si="62"/>
        <v>69.557142857142864</v>
      </c>
      <c r="O129" s="25">
        <f t="shared" si="63"/>
        <v>0</v>
      </c>
      <c r="P129" s="25">
        <f t="shared" si="64"/>
        <v>0</v>
      </c>
      <c r="Q129" s="25">
        <f t="shared" si="65"/>
        <v>0</v>
      </c>
      <c r="R129" s="23">
        <v>1</v>
      </c>
      <c r="S129" s="25">
        <f t="shared" si="66"/>
        <v>0</v>
      </c>
      <c r="T129" s="23"/>
      <c r="U129" s="25">
        <f t="shared" si="67"/>
        <v>5842.8</v>
      </c>
      <c r="V129" s="25">
        <f t="shared" si="68"/>
        <v>5842.8</v>
      </c>
      <c r="W129" s="23">
        <v>1</v>
      </c>
      <c r="X129" s="25">
        <f t="shared" si="69"/>
        <v>5842.8</v>
      </c>
      <c r="Y129" s="25">
        <f t="shared" si="70"/>
        <v>5842.8</v>
      </c>
      <c r="Z129" s="25">
        <f t="shared" si="71"/>
        <v>0</v>
      </c>
      <c r="AA129" s="25">
        <f t="shared" si="72"/>
        <v>2001.25</v>
      </c>
      <c r="AB129" s="25">
        <f t="shared" si="73"/>
        <v>2019.5</v>
      </c>
      <c r="AC129" s="25">
        <f t="shared" si="74"/>
        <v>2008.25</v>
      </c>
      <c r="AD129" s="26">
        <f t="shared" si="75"/>
        <v>2018.5</v>
      </c>
      <c r="AE129" s="26">
        <f t="shared" si="76"/>
        <v>-8.3333333333333329E-2</v>
      </c>
      <c r="AF129" s="26">
        <f t="shared" si="77"/>
        <v>2008.25</v>
      </c>
      <c r="AG129" s="26">
        <f t="shared" si="78"/>
        <v>2018.5</v>
      </c>
      <c r="AH129" s="26">
        <f t="shared" si="79"/>
        <v>-8.3333333333333329E-2</v>
      </c>
    </row>
    <row r="130" spans="1:34" x14ac:dyDescent="0.25">
      <c r="A130">
        <v>177</v>
      </c>
      <c r="B130" s="32" t="s">
        <v>139</v>
      </c>
      <c r="C130">
        <v>2001</v>
      </c>
      <c r="D130">
        <v>5</v>
      </c>
      <c r="E130" s="30"/>
      <c r="F130" s="28" t="s">
        <v>50</v>
      </c>
      <c r="G130">
        <v>7</v>
      </c>
      <c r="H130">
        <f t="shared" si="60"/>
        <v>2008</v>
      </c>
      <c r="K130" s="38">
        <v>4340.99</v>
      </c>
      <c r="L130" s="29"/>
      <c r="M130" s="29">
        <f t="shared" si="61"/>
        <v>4340.99</v>
      </c>
      <c r="N130" s="25">
        <f t="shared" si="62"/>
        <v>51.678452380952372</v>
      </c>
      <c r="O130" s="25">
        <f t="shared" si="63"/>
        <v>0</v>
      </c>
      <c r="P130" s="25">
        <f t="shared" si="64"/>
        <v>0</v>
      </c>
      <c r="Q130" s="25">
        <f t="shared" si="65"/>
        <v>0</v>
      </c>
      <c r="R130" s="23">
        <v>1</v>
      </c>
      <c r="S130" s="25">
        <f t="shared" si="66"/>
        <v>0</v>
      </c>
      <c r="T130" s="23"/>
      <c r="U130" s="25">
        <f t="shared" si="67"/>
        <v>4340.99</v>
      </c>
      <c r="V130" s="25">
        <f t="shared" si="68"/>
        <v>4340.99</v>
      </c>
      <c r="W130" s="23">
        <v>1</v>
      </c>
      <c r="X130" s="25">
        <f t="shared" si="69"/>
        <v>4340.99</v>
      </c>
      <c r="Y130" s="25">
        <f t="shared" si="70"/>
        <v>4340.99</v>
      </c>
      <c r="Z130" s="25">
        <f t="shared" si="71"/>
        <v>0</v>
      </c>
      <c r="AA130" s="25">
        <f t="shared" si="72"/>
        <v>2001.3333333333333</v>
      </c>
      <c r="AB130" s="25">
        <f t="shared" si="73"/>
        <v>2019.5</v>
      </c>
      <c r="AC130" s="25">
        <f t="shared" si="74"/>
        <v>2008.3333333333333</v>
      </c>
      <c r="AD130" s="26">
        <f t="shared" si="75"/>
        <v>2018.5</v>
      </c>
      <c r="AE130" s="26">
        <f t="shared" si="76"/>
        <v>-8.3333333333333329E-2</v>
      </c>
      <c r="AF130" s="26">
        <f t="shared" si="77"/>
        <v>2008.3333333333333</v>
      </c>
      <c r="AG130" s="26">
        <f t="shared" si="78"/>
        <v>2018.5</v>
      </c>
      <c r="AH130" s="26">
        <f t="shared" si="79"/>
        <v>-8.3333333333333329E-2</v>
      </c>
    </row>
    <row r="131" spans="1:34" x14ac:dyDescent="0.25">
      <c r="A131">
        <v>189</v>
      </c>
      <c r="B131" s="32" t="s">
        <v>113</v>
      </c>
      <c r="C131">
        <v>2002</v>
      </c>
      <c r="D131">
        <v>1</v>
      </c>
      <c r="E131" s="30"/>
      <c r="F131" s="28" t="s">
        <v>50</v>
      </c>
      <c r="G131">
        <v>5</v>
      </c>
      <c r="H131">
        <f t="shared" si="60"/>
        <v>2007</v>
      </c>
      <c r="K131" s="38">
        <v>8402.4699999999993</v>
      </c>
      <c r="L131" s="29"/>
      <c r="M131" s="29">
        <f t="shared" si="61"/>
        <v>8402.4699999999993</v>
      </c>
      <c r="N131" s="25">
        <f t="shared" si="62"/>
        <v>140.04116666666667</v>
      </c>
      <c r="O131" s="25">
        <f t="shared" si="63"/>
        <v>0</v>
      </c>
      <c r="P131" s="25">
        <f t="shared" si="64"/>
        <v>0</v>
      </c>
      <c r="Q131" s="25">
        <f t="shared" si="65"/>
        <v>0</v>
      </c>
      <c r="R131" s="23">
        <v>1</v>
      </c>
      <c r="S131" s="25">
        <f t="shared" si="66"/>
        <v>0</v>
      </c>
      <c r="T131" s="23"/>
      <c r="U131" s="25">
        <f t="shared" si="67"/>
        <v>8402.4699999999993</v>
      </c>
      <c r="V131" s="25">
        <f t="shared" si="68"/>
        <v>8402.4699999999993</v>
      </c>
      <c r="W131" s="23">
        <v>1</v>
      </c>
      <c r="X131" s="25">
        <f t="shared" si="69"/>
        <v>8402.4699999999993</v>
      </c>
      <c r="Y131" s="25">
        <f t="shared" si="70"/>
        <v>8402.4699999999993</v>
      </c>
      <c r="Z131" s="25">
        <f t="shared" si="71"/>
        <v>0</v>
      </c>
      <c r="AA131" s="25">
        <f t="shared" si="72"/>
        <v>2002</v>
      </c>
      <c r="AB131" s="25">
        <f t="shared" si="73"/>
        <v>2019.5</v>
      </c>
      <c r="AC131" s="25">
        <f t="shared" si="74"/>
        <v>2007</v>
      </c>
      <c r="AD131" s="26">
        <f t="shared" si="75"/>
        <v>2018.5</v>
      </c>
      <c r="AE131" s="26">
        <f t="shared" si="76"/>
        <v>-8.3333333333333329E-2</v>
      </c>
      <c r="AF131" s="26">
        <f t="shared" si="77"/>
        <v>2007</v>
      </c>
      <c r="AG131" s="26">
        <f t="shared" si="78"/>
        <v>2018.5</v>
      </c>
      <c r="AH131" s="26">
        <f t="shared" si="79"/>
        <v>-8.3333333333333329E-2</v>
      </c>
    </row>
    <row r="132" spans="1:34" x14ac:dyDescent="0.25">
      <c r="A132">
        <v>190</v>
      </c>
      <c r="B132" s="32" t="s">
        <v>140</v>
      </c>
      <c r="C132">
        <v>2002</v>
      </c>
      <c r="D132">
        <v>2</v>
      </c>
      <c r="E132" s="30"/>
      <c r="F132" s="28" t="s">
        <v>50</v>
      </c>
      <c r="G132">
        <v>5</v>
      </c>
      <c r="H132">
        <f t="shared" si="60"/>
        <v>2007</v>
      </c>
      <c r="K132" s="38">
        <v>869.32</v>
      </c>
      <c r="L132" s="29"/>
      <c r="M132" s="29">
        <f t="shared" si="61"/>
        <v>869.32</v>
      </c>
      <c r="N132" s="25">
        <f t="shared" si="62"/>
        <v>14.488666666666667</v>
      </c>
      <c r="O132" s="25">
        <f t="shared" si="63"/>
        <v>0</v>
      </c>
      <c r="P132" s="25">
        <f t="shared" si="64"/>
        <v>0</v>
      </c>
      <c r="Q132" s="25">
        <f t="shared" si="65"/>
        <v>0</v>
      </c>
      <c r="R132" s="23">
        <v>1</v>
      </c>
      <c r="S132" s="25">
        <f t="shared" si="66"/>
        <v>0</v>
      </c>
      <c r="T132" s="23"/>
      <c r="U132" s="25">
        <f t="shared" si="67"/>
        <v>869.32</v>
      </c>
      <c r="V132" s="25">
        <f t="shared" si="68"/>
        <v>869.32</v>
      </c>
      <c r="W132" s="23">
        <v>1</v>
      </c>
      <c r="X132" s="25">
        <f t="shared" si="69"/>
        <v>869.32</v>
      </c>
      <c r="Y132" s="25">
        <f t="shared" si="70"/>
        <v>869.32</v>
      </c>
      <c r="Z132" s="25">
        <f t="shared" si="71"/>
        <v>0</v>
      </c>
      <c r="AA132" s="25">
        <f t="shared" si="72"/>
        <v>2002.0833333333333</v>
      </c>
      <c r="AB132" s="25">
        <f t="shared" si="73"/>
        <v>2019.5</v>
      </c>
      <c r="AC132" s="25">
        <f t="shared" si="74"/>
        <v>2007.0833333333333</v>
      </c>
      <c r="AD132" s="26">
        <f t="shared" si="75"/>
        <v>2018.5</v>
      </c>
      <c r="AE132" s="26">
        <f t="shared" si="76"/>
        <v>-8.3333333333333329E-2</v>
      </c>
      <c r="AF132" s="26">
        <f t="shared" si="77"/>
        <v>2007.0833333333333</v>
      </c>
      <c r="AG132" s="26">
        <f t="shared" si="78"/>
        <v>2018.5</v>
      </c>
      <c r="AH132" s="26">
        <f t="shared" si="79"/>
        <v>-8.3333333333333329E-2</v>
      </c>
    </row>
    <row r="133" spans="1:34" x14ac:dyDescent="0.25">
      <c r="A133">
        <v>191</v>
      </c>
      <c r="B133" s="32" t="s">
        <v>141</v>
      </c>
      <c r="C133">
        <v>2002</v>
      </c>
      <c r="D133">
        <v>8</v>
      </c>
      <c r="E133" s="30"/>
      <c r="F133" s="28" t="s">
        <v>50</v>
      </c>
      <c r="G133">
        <v>5</v>
      </c>
      <c r="H133">
        <f t="shared" si="60"/>
        <v>2007</v>
      </c>
      <c r="K133" s="38">
        <v>2425.84</v>
      </c>
      <c r="L133" s="29"/>
      <c r="M133" s="29">
        <f t="shared" si="61"/>
        <v>2425.84</v>
      </c>
      <c r="N133" s="25">
        <f t="shared" si="62"/>
        <v>40.430666666666667</v>
      </c>
      <c r="O133" s="25">
        <f t="shared" si="63"/>
        <v>0</v>
      </c>
      <c r="P133" s="25">
        <f t="shared" si="64"/>
        <v>0</v>
      </c>
      <c r="Q133" s="25">
        <f t="shared" si="65"/>
        <v>0</v>
      </c>
      <c r="R133" s="23">
        <v>1</v>
      </c>
      <c r="S133" s="25">
        <f t="shared" si="66"/>
        <v>0</v>
      </c>
      <c r="T133" s="23"/>
      <c r="U133" s="25">
        <f t="shared" si="67"/>
        <v>2425.84</v>
      </c>
      <c r="V133" s="25">
        <f t="shared" si="68"/>
        <v>2425.84</v>
      </c>
      <c r="W133" s="23">
        <v>1</v>
      </c>
      <c r="X133" s="25">
        <f t="shared" si="69"/>
        <v>2425.84</v>
      </c>
      <c r="Y133" s="25">
        <f t="shared" si="70"/>
        <v>2425.84</v>
      </c>
      <c r="Z133" s="25">
        <f t="shared" si="71"/>
        <v>0</v>
      </c>
      <c r="AA133" s="25">
        <f t="shared" si="72"/>
        <v>2002.5833333333333</v>
      </c>
      <c r="AB133" s="25">
        <f t="shared" si="73"/>
        <v>2019.5</v>
      </c>
      <c r="AC133" s="25">
        <f t="shared" si="74"/>
        <v>2007.5833333333333</v>
      </c>
      <c r="AD133" s="26">
        <f t="shared" si="75"/>
        <v>2018.5</v>
      </c>
      <c r="AE133" s="26">
        <f t="shared" si="76"/>
        <v>-8.3333333333333329E-2</v>
      </c>
      <c r="AF133" s="26">
        <f t="shared" si="77"/>
        <v>2007.5833333333333</v>
      </c>
      <c r="AG133" s="26">
        <f t="shared" si="78"/>
        <v>2018.5</v>
      </c>
      <c r="AH133" s="26">
        <f t="shared" si="79"/>
        <v>-8.3333333333333329E-2</v>
      </c>
    </row>
    <row r="134" spans="1:34" x14ac:dyDescent="0.25">
      <c r="A134">
        <v>203</v>
      </c>
      <c r="B134" s="32" t="s">
        <v>142</v>
      </c>
      <c r="C134">
        <v>2003</v>
      </c>
      <c r="D134">
        <v>11</v>
      </c>
      <c r="E134" s="30"/>
      <c r="F134" s="28" t="s">
        <v>50</v>
      </c>
      <c r="G134">
        <v>5</v>
      </c>
      <c r="H134">
        <f t="shared" si="60"/>
        <v>2008</v>
      </c>
      <c r="K134" s="38">
        <v>16679.57</v>
      </c>
      <c r="L134" s="29"/>
      <c r="M134" s="29">
        <f t="shared" si="61"/>
        <v>16679.57</v>
      </c>
      <c r="N134" s="25">
        <f t="shared" si="62"/>
        <v>277.99283333333329</v>
      </c>
      <c r="O134" s="25">
        <f t="shared" si="63"/>
        <v>0</v>
      </c>
      <c r="P134" s="25">
        <f t="shared" si="64"/>
        <v>0</v>
      </c>
      <c r="Q134" s="25">
        <f t="shared" si="65"/>
        <v>0</v>
      </c>
      <c r="R134" s="23">
        <v>1</v>
      </c>
      <c r="S134" s="25">
        <f t="shared" si="66"/>
        <v>0</v>
      </c>
      <c r="T134" s="23"/>
      <c r="U134" s="25">
        <f t="shared" si="67"/>
        <v>16679.57</v>
      </c>
      <c r="V134" s="25">
        <f t="shared" si="68"/>
        <v>16679.57</v>
      </c>
      <c r="W134" s="23">
        <v>1</v>
      </c>
      <c r="X134" s="25">
        <f t="shared" si="69"/>
        <v>16679.57</v>
      </c>
      <c r="Y134" s="25">
        <f t="shared" si="70"/>
        <v>16679.57</v>
      </c>
      <c r="Z134" s="25">
        <f t="shared" si="71"/>
        <v>0</v>
      </c>
      <c r="AA134" s="25">
        <f t="shared" si="72"/>
        <v>2003.8333333333333</v>
      </c>
      <c r="AB134" s="25">
        <f t="shared" si="73"/>
        <v>2019.5</v>
      </c>
      <c r="AC134" s="25">
        <f t="shared" si="74"/>
        <v>2008.8333333333333</v>
      </c>
      <c r="AD134" s="26">
        <f t="shared" si="75"/>
        <v>2018.5</v>
      </c>
      <c r="AE134" s="26">
        <f t="shared" si="76"/>
        <v>-8.3333333333333329E-2</v>
      </c>
      <c r="AF134" s="26">
        <f t="shared" si="77"/>
        <v>2008.8333333333333</v>
      </c>
      <c r="AG134" s="26">
        <f t="shared" si="78"/>
        <v>2018.5</v>
      </c>
      <c r="AH134" s="26">
        <f t="shared" si="79"/>
        <v>-8.3333333333333329E-2</v>
      </c>
    </row>
    <row r="135" spans="1:34" x14ac:dyDescent="0.25">
      <c r="A135">
        <v>209</v>
      </c>
      <c r="B135" s="32" t="s">
        <v>142</v>
      </c>
      <c r="C135">
        <v>2004</v>
      </c>
      <c r="D135">
        <v>5</v>
      </c>
      <c r="E135" s="30"/>
      <c r="F135" s="28" t="s">
        <v>50</v>
      </c>
      <c r="G135">
        <v>5</v>
      </c>
      <c r="H135">
        <f t="shared" si="60"/>
        <v>2009</v>
      </c>
      <c r="K135" s="38">
        <v>13889.19</v>
      </c>
      <c r="L135" s="29"/>
      <c r="M135" s="29">
        <f t="shared" si="61"/>
        <v>13889.19</v>
      </c>
      <c r="N135" s="25">
        <f t="shared" si="62"/>
        <v>231.48650000000001</v>
      </c>
      <c r="O135" s="25">
        <f t="shared" si="63"/>
        <v>0</v>
      </c>
      <c r="P135" s="25">
        <f t="shared" si="64"/>
        <v>0</v>
      </c>
      <c r="Q135" s="25">
        <f t="shared" si="65"/>
        <v>0</v>
      </c>
      <c r="R135" s="23">
        <v>1</v>
      </c>
      <c r="S135" s="25">
        <f t="shared" si="66"/>
        <v>0</v>
      </c>
      <c r="T135" s="23"/>
      <c r="U135" s="25">
        <f t="shared" si="67"/>
        <v>13889.19</v>
      </c>
      <c r="V135" s="25">
        <f t="shared" si="68"/>
        <v>13889.19</v>
      </c>
      <c r="W135" s="23">
        <v>1</v>
      </c>
      <c r="X135" s="25">
        <f t="shared" si="69"/>
        <v>13889.19</v>
      </c>
      <c r="Y135" s="25">
        <f t="shared" si="70"/>
        <v>13889.19</v>
      </c>
      <c r="Z135" s="25">
        <f t="shared" si="71"/>
        <v>0</v>
      </c>
      <c r="AA135" s="25">
        <f t="shared" si="72"/>
        <v>2004.3333333333333</v>
      </c>
      <c r="AB135" s="25">
        <f t="shared" si="73"/>
        <v>2019.5</v>
      </c>
      <c r="AC135" s="25">
        <f t="shared" si="74"/>
        <v>2009.3333333333333</v>
      </c>
      <c r="AD135" s="26">
        <f t="shared" si="75"/>
        <v>2018.5</v>
      </c>
      <c r="AE135" s="26">
        <f t="shared" si="76"/>
        <v>-8.3333333333333329E-2</v>
      </c>
      <c r="AF135" s="26">
        <f t="shared" si="77"/>
        <v>2009.3333333333333</v>
      </c>
      <c r="AG135" s="26">
        <f t="shared" si="78"/>
        <v>2018.5</v>
      </c>
      <c r="AH135" s="26">
        <f t="shared" si="79"/>
        <v>-8.3333333333333329E-2</v>
      </c>
    </row>
    <row r="136" spans="1:34" x14ac:dyDescent="0.25">
      <c r="A136">
        <v>211</v>
      </c>
      <c r="B136" s="32" t="s">
        <v>142</v>
      </c>
      <c r="C136">
        <v>2004</v>
      </c>
      <c r="D136">
        <v>11</v>
      </c>
      <c r="E136" s="30"/>
      <c r="F136" s="28" t="s">
        <v>50</v>
      </c>
      <c r="G136">
        <v>5</v>
      </c>
      <c r="H136">
        <f t="shared" si="60"/>
        <v>2009</v>
      </c>
      <c r="K136" s="38">
        <v>2627.9</v>
      </c>
      <c r="L136" s="29"/>
      <c r="M136" s="29">
        <f t="shared" si="61"/>
        <v>2627.9</v>
      </c>
      <c r="N136" s="25">
        <f t="shared" si="62"/>
        <v>43.798333333333339</v>
      </c>
      <c r="O136" s="25">
        <f t="shared" si="63"/>
        <v>0</v>
      </c>
      <c r="P136" s="25">
        <f t="shared" si="64"/>
        <v>0</v>
      </c>
      <c r="Q136" s="25">
        <f t="shared" si="65"/>
        <v>0</v>
      </c>
      <c r="R136" s="23">
        <v>1</v>
      </c>
      <c r="S136" s="25">
        <f t="shared" si="66"/>
        <v>0</v>
      </c>
      <c r="T136" s="23"/>
      <c r="U136" s="25">
        <f t="shared" si="67"/>
        <v>2627.9</v>
      </c>
      <c r="V136" s="25">
        <f t="shared" si="68"/>
        <v>2627.9</v>
      </c>
      <c r="W136" s="23">
        <v>1</v>
      </c>
      <c r="X136" s="25">
        <f t="shared" si="69"/>
        <v>2627.9</v>
      </c>
      <c r="Y136" s="25">
        <f t="shared" si="70"/>
        <v>2627.9</v>
      </c>
      <c r="Z136" s="25">
        <f t="shared" si="71"/>
        <v>0</v>
      </c>
      <c r="AA136" s="25">
        <f t="shared" si="72"/>
        <v>2004.8333333333333</v>
      </c>
      <c r="AB136" s="25">
        <f t="shared" si="73"/>
        <v>2019.5</v>
      </c>
      <c r="AC136" s="25">
        <f t="shared" si="74"/>
        <v>2009.8333333333333</v>
      </c>
      <c r="AD136" s="26">
        <f t="shared" si="75"/>
        <v>2018.5</v>
      </c>
      <c r="AE136" s="26">
        <f t="shared" si="76"/>
        <v>-8.3333333333333329E-2</v>
      </c>
      <c r="AF136" s="26">
        <f t="shared" si="77"/>
        <v>2009.8333333333333</v>
      </c>
      <c r="AG136" s="26">
        <f t="shared" si="78"/>
        <v>2018.5</v>
      </c>
      <c r="AH136" s="26">
        <f t="shared" si="79"/>
        <v>-8.3333333333333329E-2</v>
      </c>
    </row>
    <row r="137" spans="1:34" x14ac:dyDescent="0.25">
      <c r="A137">
        <v>212</v>
      </c>
      <c r="B137" s="32" t="s">
        <v>143</v>
      </c>
      <c r="C137">
        <v>2004</v>
      </c>
      <c r="D137">
        <v>4</v>
      </c>
      <c r="E137" s="30"/>
      <c r="F137" s="28" t="s">
        <v>50</v>
      </c>
      <c r="G137">
        <v>5</v>
      </c>
      <c r="H137">
        <f t="shared" si="60"/>
        <v>2009</v>
      </c>
      <c r="K137" s="38">
        <v>7970.55</v>
      </c>
      <c r="L137" s="29"/>
      <c r="M137" s="29">
        <f t="shared" si="61"/>
        <v>7970.55</v>
      </c>
      <c r="N137" s="25">
        <f t="shared" si="62"/>
        <v>132.8425</v>
      </c>
      <c r="O137" s="25">
        <f t="shared" si="63"/>
        <v>0</v>
      </c>
      <c r="P137" s="25">
        <f t="shared" si="64"/>
        <v>0</v>
      </c>
      <c r="Q137" s="25">
        <f t="shared" si="65"/>
        <v>0</v>
      </c>
      <c r="R137" s="23">
        <v>1</v>
      </c>
      <c r="S137" s="25">
        <f t="shared" si="66"/>
        <v>0</v>
      </c>
      <c r="T137" s="23"/>
      <c r="U137" s="25">
        <f t="shared" si="67"/>
        <v>7970.55</v>
      </c>
      <c r="V137" s="25">
        <f t="shared" si="68"/>
        <v>7970.55</v>
      </c>
      <c r="W137" s="23">
        <v>1</v>
      </c>
      <c r="X137" s="25">
        <f t="shared" si="69"/>
        <v>7970.55</v>
      </c>
      <c r="Y137" s="25">
        <f t="shared" si="70"/>
        <v>7970.55</v>
      </c>
      <c r="Z137" s="25">
        <f t="shared" si="71"/>
        <v>0</v>
      </c>
      <c r="AA137" s="25">
        <f t="shared" si="72"/>
        <v>2004.25</v>
      </c>
      <c r="AB137" s="25">
        <f t="shared" si="73"/>
        <v>2019.5</v>
      </c>
      <c r="AC137" s="25">
        <f t="shared" si="74"/>
        <v>2009.25</v>
      </c>
      <c r="AD137" s="26">
        <f t="shared" si="75"/>
        <v>2018.5</v>
      </c>
      <c r="AE137" s="26">
        <f t="shared" si="76"/>
        <v>-8.3333333333333329E-2</v>
      </c>
      <c r="AF137" s="26">
        <f t="shared" si="77"/>
        <v>2009.25</v>
      </c>
      <c r="AG137" s="26">
        <f t="shared" si="78"/>
        <v>2018.5</v>
      </c>
      <c r="AH137" s="26">
        <f t="shared" si="79"/>
        <v>-8.3333333333333329E-2</v>
      </c>
    </row>
    <row r="138" spans="1:34" x14ac:dyDescent="0.25">
      <c r="A138">
        <v>213</v>
      </c>
      <c r="B138" s="32" t="s">
        <v>142</v>
      </c>
      <c r="C138">
        <v>2004</v>
      </c>
      <c r="D138">
        <v>7</v>
      </c>
      <c r="E138" s="30"/>
      <c r="F138" s="28" t="s">
        <v>50</v>
      </c>
      <c r="G138">
        <v>5</v>
      </c>
      <c r="H138">
        <f t="shared" si="60"/>
        <v>2009</v>
      </c>
      <c r="K138" s="38">
        <v>3284.94</v>
      </c>
      <c r="L138" s="29"/>
      <c r="M138" s="29">
        <f t="shared" si="61"/>
        <v>3284.94</v>
      </c>
      <c r="N138" s="25">
        <f t="shared" si="62"/>
        <v>54.749000000000002</v>
      </c>
      <c r="O138" s="25">
        <f t="shared" si="63"/>
        <v>0</v>
      </c>
      <c r="P138" s="25">
        <f t="shared" si="64"/>
        <v>0</v>
      </c>
      <c r="Q138" s="25">
        <f t="shared" si="65"/>
        <v>0</v>
      </c>
      <c r="R138" s="23">
        <v>1</v>
      </c>
      <c r="S138" s="25">
        <f t="shared" si="66"/>
        <v>0</v>
      </c>
      <c r="T138" s="23"/>
      <c r="U138" s="25">
        <f t="shared" si="67"/>
        <v>3284.94</v>
      </c>
      <c r="V138" s="25">
        <f t="shared" si="68"/>
        <v>3284.94</v>
      </c>
      <c r="W138" s="23">
        <v>1</v>
      </c>
      <c r="X138" s="25">
        <f t="shared" si="69"/>
        <v>3284.94</v>
      </c>
      <c r="Y138" s="25">
        <f t="shared" si="70"/>
        <v>3284.94</v>
      </c>
      <c r="Z138" s="25">
        <f t="shared" si="71"/>
        <v>0</v>
      </c>
      <c r="AA138" s="25">
        <f t="shared" si="72"/>
        <v>2004.5</v>
      </c>
      <c r="AB138" s="25">
        <f t="shared" si="73"/>
        <v>2019.5</v>
      </c>
      <c r="AC138" s="25">
        <f t="shared" si="74"/>
        <v>2009.5</v>
      </c>
      <c r="AD138" s="26">
        <f t="shared" si="75"/>
        <v>2018.5</v>
      </c>
      <c r="AE138" s="26">
        <f t="shared" si="76"/>
        <v>-8.3333333333333329E-2</v>
      </c>
      <c r="AF138" s="26">
        <f t="shared" si="77"/>
        <v>2009.5</v>
      </c>
      <c r="AG138" s="26">
        <f t="shared" si="78"/>
        <v>2018.5</v>
      </c>
      <c r="AH138" s="26">
        <f t="shared" si="79"/>
        <v>-8.3333333333333329E-2</v>
      </c>
    </row>
    <row r="139" spans="1:34" x14ac:dyDescent="0.25">
      <c r="A139">
        <v>215</v>
      </c>
      <c r="B139" s="32" t="s">
        <v>144</v>
      </c>
      <c r="C139">
        <v>2004</v>
      </c>
      <c r="D139">
        <v>7</v>
      </c>
      <c r="E139" s="30"/>
      <c r="F139" s="28" t="s">
        <v>50</v>
      </c>
      <c r="G139">
        <v>5</v>
      </c>
      <c r="H139">
        <f t="shared" si="60"/>
        <v>2009</v>
      </c>
      <c r="K139" s="38">
        <v>972.53</v>
      </c>
      <c r="L139" s="29"/>
      <c r="M139" s="29">
        <f t="shared" si="61"/>
        <v>972.53</v>
      </c>
      <c r="N139" s="25">
        <f t="shared" si="62"/>
        <v>16.208833333333335</v>
      </c>
      <c r="O139" s="25">
        <f t="shared" si="63"/>
        <v>0</v>
      </c>
      <c r="P139" s="25">
        <f t="shared" si="64"/>
        <v>0</v>
      </c>
      <c r="Q139" s="25">
        <f t="shared" si="65"/>
        <v>0</v>
      </c>
      <c r="R139" s="23">
        <v>1</v>
      </c>
      <c r="S139" s="25">
        <f t="shared" si="66"/>
        <v>0</v>
      </c>
      <c r="T139" s="23"/>
      <c r="U139" s="25">
        <f t="shared" si="67"/>
        <v>972.53</v>
      </c>
      <c r="V139" s="25">
        <f t="shared" si="68"/>
        <v>972.53</v>
      </c>
      <c r="W139" s="23">
        <v>1</v>
      </c>
      <c r="X139" s="25">
        <f t="shared" si="69"/>
        <v>972.53</v>
      </c>
      <c r="Y139" s="25">
        <f t="shared" si="70"/>
        <v>972.53</v>
      </c>
      <c r="Z139" s="25">
        <f t="shared" si="71"/>
        <v>0</v>
      </c>
      <c r="AA139" s="25">
        <f t="shared" si="72"/>
        <v>2004.5</v>
      </c>
      <c r="AB139" s="25">
        <f t="shared" si="73"/>
        <v>2019.5</v>
      </c>
      <c r="AC139" s="25">
        <f t="shared" si="74"/>
        <v>2009.5</v>
      </c>
      <c r="AD139" s="26">
        <f t="shared" si="75"/>
        <v>2018.5</v>
      </c>
      <c r="AE139" s="26">
        <f t="shared" si="76"/>
        <v>-8.3333333333333329E-2</v>
      </c>
      <c r="AF139" s="26">
        <f t="shared" si="77"/>
        <v>2009.5</v>
      </c>
      <c r="AG139" s="26">
        <f t="shared" si="78"/>
        <v>2018.5</v>
      </c>
      <c r="AH139" s="26">
        <f t="shared" si="79"/>
        <v>-8.3333333333333329E-2</v>
      </c>
    </row>
    <row r="140" spans="1:34" x14ac:dyDescent="0.25">
      <c r="A140">
        <v>218</v>
      </c>
      <c r="B140" s="32" t="s">
        <v>99</v>
      </c>
      <c r="C140">
        <v>2004</v>
      </c>
      <c r="D140">
        <v>7</v>
      </c>
      <c r="E140" s="30"/>
      <c r="F140" s="28" t="s">
        <v>50</v>
      </c>
      <c r="G140">
        <v>5</v>
      </c>
      <c r="H140">
        <f t="shared" si="60"/>
        <v>2009</v>
      </c>
      <c r="K140" s="38">
        <v>554.73</v>
      </c>
      <c r="L140" s="29"/>
      <c r="M140" s="29">
        <f t="shared" si="61"/>
        <v>554.73</v>
      </c>
      <c r="N140" s="25">
        <f t="shared" si="62"/>
        <v>9.2454999999999998</v>
      </c>
      <c r="O140" s="25">
        <f t="shared" si="63"/>
        <v>0</v>
      </c>
      <c r="P140" s="25">
        <f t="shared" si="64"/>
        <v>0</v>
      </c>
      <c r="Q140" s="25">
        <f t="shared" si="65"/>
        <v>0</v>
      </c>
      <c r="R140" s="23">
        <v>1</v>
      </c>
      <c r="S140" s="25">
        <f t="shared" si="66"/>
        <v>0</v>
      </c>
      <c r="T140" s="23"/>
      <c r="U140" s="25">
        <f t="shared" si="67"/>
        <v>554.73</v>
      </c>
      <c r="V140" s="25">
        <f t="shared" si="68"/>
        <v>554.73</v>
      </c>
      <c r="W140" s="23">
        <v>1</v>
      </c>
      <c r="X140" s="25">
        <f t="shared" si="69"/>
        <v>554.73</v>
      </c>
      <c r="Y140" s="25">
        <f t="shared" si="70"/>
        <v>554.73</v>
      </c>
      <c r="Z140" s="25">
        <f t="shared" si="71"/>
        <v>0</v>
      </c>
      <c r="AA140" s="25">
        <f t="shared" si="72"/>
        <v>2004.5</v>
      </c>
      <c r="AB140" s="25">
        <f t="shared" si="73"/>
        <v>2019.5</v>
      </c>
      <c r="AC140" s="25">
        <f t="shared" si="74"/>
        <v>2009.5</v>
      </c>
      <c r="AD140" s="26">
        <f t="shared" si="75"/>
        <v>2018.5</v>
      </c>
      <c r="AE140" s="26">
        <f t="shared" si="76"/>
        <v>-8.3333333333333329E-2</v>
      </c>
      <c r="AF140" s="26">
        <f t="shared" si="77"/>
        <v>2009.5</v>
      </c>
      <c r="AG140" s="26">
        <f t="shared" si="78"/>
        <v>2018.5</v>
      </c>
      <c r="AH140" s="26">
        <f t="shared" si="79"/>
        <v>-8.3333333333333329E-2</v>
      </c>
    </row>
    <row r="141" spans="1:34" x14ac:dyDescent="0.25">
      <c r="A141">
        <v>236</v>
      </c>
      <c r="B141" s="32" t="s">
        <v>145</v>
      </c>
      <c r="C141">
        <v>2005</v>
      </c>
      <c r="D141">
        <v>2</v>
      </c>
      <c r="E141" s="30"/>
      <c r="F141" s="28" t="s">
        <v>50</v>
      </c>
      <c r="G141">
        <v>10</v>
      </c>
      <c r="H141">
        <f t="shared" si="60"/>
        <v>2015</v>
      </c>
      <c r="K141" s="38">
        <v>319.48</v>
      </c>
      <c r="L141" s="29"/>
      <c r="M141" s="29">
        <f t="shared" si="61"/>
        <v>319.48</v>
      </c>
      <c r="N141" s="25">
        <f t="shared" si="62"/>
        <v>2.6623333333333332</v>
      </c>
      <c r="O141" s="25">
        <f t="shared" si="63"/>
        <v>0</v>
      </c>
      <c r="P141" s="25">
        <f t="shared" si="64"/>
        <v>0</v>
      </c>
      <c r="Q141" s="25">
        <f t="shared" si="65"/>
        <v>0</v>
      </c>
      <c r="R141" s="23">
        <v>1</v>
      </c>
      <c r="S141" s="25">
        <f t="shared" si="66"/>
        <v>0</v>
      </c>
      <c r="T141" s="23"/>
      <c r="U141" s="25">
        <f t="shared" si="67"/>
        <v>319.48</v>
      </c>
      <c r="V141" s="25">
        <f t="shared" si="68"/>
        <v>319.48</v>
      </c>
      <c r="W141" s="23">
        <v>1</v>
      </c>
      <c r="X141" s="25">
        <f t="shared" si="69"/>
        <v>319.48</v>
      </c>
      <c r="Y141" s="25">
        <f t="shared" si="70"/>
        <v>319.48</v>
      </c>
      <c r="Z141" s="25">
        <f t="shared" si="71"/>
        <v>0</v>
      </c>
      <c r="AA141" s="25">
        <f t="shared" si="72"/>
        <v>2005.0833333333333</v>
      </c>
      <c r="AB141" s="25">
        <f t="shared" si="73"/>
        <v>2019.5</v>
      </c>
      <c r="AC141" s="25">
        <f t="shared" si="74"/>
        <v>2015.0833333333333</v>
      </c>
      <c r="AD141" s="26">
        <f t="shared" si="75"/>
        <v>2018.5</v>
      </c>
      <c r="AE141" s="26">
        <f t="shared" si="76"/>
        <v>-8.3333333333333329E-2</v>
      </c>
      <c r="AF141" s="26">
        <f t="shared" si="77"/>
        <v>2015.0833333333333</v>
      </c>
      <c r="AG141" s="26">
        <f t="shared" si="78"/>
        <v>2018.5</v>
      </c>
      <c r="AH141" s="26">
        <f t="shared" si="79"/>
        <v>-8.3333333333333329E-2</v>
      </c>
    </row>
    <row r="142" spans="1:34" x14ac:dyDescent="0.25">
      <c r="A142">
        <v>237</v>
      </c>
      <c r="B142" s="32" t="s">
        <v>146</v>
      </c>
      <c r="C142">
        <v>2005</v>
      </c>
      <c r="D142">
        <v>5</v>
      </c>
      <c r="E142" s="30"/>
      <c r="F142" s="28" t="s">
        <v>50</v>
      </c>
      <c r="G142">
        <v>10</v>
      </c>
      <c r="H142">
        <f t="shared" si="60"/>
        <v>2015</v>
      </c>
      <c r="K142" s="38">
        <v>1079.1400000000001</v>
      </c>
      <c r="L142" s="29"/>
      <c r="M142" s="29">
        <f t="shared" si="61"/>
        <v>1079.1400000000001</v>
      </c>
      <c r="N142" s="25">
        <f t="shared" si="62"/>
        <v>8.9928333333333352</v>
      </c>
      <c r="O142" s="25">
        <f t="shared" si="63"/>
        <v>0</v>
      </c>
      <c r="P142" s="25">
        <f t="shared" si="64"/>
        <v>0</v>
      </c>
      <c r="Q142" s="25">
        <f t="shared" si="65"/>
        <v>0</v>
      </c>
      <c r="R142" s="23">
        <v>1</v>
      </c>
      <c r="S142" s="25">
        <f t="shared" si="66"/>
        <v>0</v>
      </c>
      <c r="T142" s="23"/>
      <c r="U142" s="25">
        <f t="shared" si="67"/>
        <v>1079.1400000000001</v>
      </c>
      <c r="V142" s="25">
        <f t="shared" si="68"/>
        <v>1079.1400000000001</v>
      </c>
      <c r="W142" s="23">
        <v>1</v>
      </c>
      <c r="X142" s="25">
        <f t="shared" si="69"/>
        <v>1079.1400000000001</v>
      </c>
      <c r="Y142" s="25">
        <f t="shared" si="70"/>
        <v>1079.1400000000001</v>
      </c>
      <c r="Z142" s="25">
        <f t="shared" si="71"/>
        <v>0</v>
      </c>
      <c r="AA142" s="25">
        <f t="shared" si="72"/>
        <v>2005.3333333333333</v>
      </c>
      <c r="AB142" s="25">
        <f t="shared" si="73"/>
        <v>2019.5</v>
      </c>
      <c r="AC142" s="25">
        <f t="shared" si="74"/>
        <v>2015.3333333333333</v>
      </c>
      <c r="AD142" s="26">
        <f t="shared" si="75"/>
        <v>2018.5</v>
      </c>
      <c r="AE142" s="26">
        <f t="shared" si="76"/>
        <v>-8.3333333333333329E-2</v>
      </c>
      <c r="AF142" s="26">
        <f t="shared" si="77"/>
        <v>2015.3333333333333</v>
      </c>
      <c r="AG142" s="26">
        <f t="shared" si="78"/>
        <v>2018.5</v>
      </c>
      <c r="AH142" s="26">
        <f t="shared" si="79"/>
        <v>-8.3333333333333329E-2</v>
      </c>
    </row>
    <row r="143" spans="1:34" x14ac:dyDescent="0.25">
      <c r="A143">
        <v>239</v>
      </c>
      <c r="B143" s="32" t="s">
        <v>147</v>
      </c>
      <c r="C143">
        <v>2006</v>
      </c>
      <c r="D143">
        <v>10</v>
      </c>
      <c r="E143" s="30"/>
      <c r="F143" s="28" t="s">
        <v>50</v>
      </c>
      <c r="G143">
        <v>10</v>
      </c>
      <c r="H143">
        <f t="shared" si="60"/>
        <v>2016</v>
      </c>
      <c r="K143" s="38">
        <v>4411.84</v>
      </c>
      <c r="L143" s="29"/>
      <c r="M143" s="29">
        <f t="shared" si="61"/>
        <v>4411.84</v>
      </c>
      <c r="N143" s="25">
        <f t="shared" si="62"/>
        <v>36.765333333333338</v>
      </c>
      <c r="O143" s="25">
        <f t="shared" si="63"/>
        <v>0</v>
      </c>
      <c r="P143" s="25">
        <f t="shared" si="64"/>
        <v>0</v>
      </c>
      <c r="Q143" s="25">
        <f t="shared" si="65"/>
        <v>0</v>
      </c>
      <c r="R143" s="23">
        <v>1</v>
      </c>
      <c r="S143" s="25">
        <f t="shared" si="66"/>
        <v>0</v>
      </c>
      <c r="T143" s="23"/>
      <c r="U143" s="25">
        <f t="shared" si="67"/>
        <v>4411.84</v>
      </c>
      <c r="V143" s="25">
        <f t="shared" si="68"/>
        <v>4411.84</v>
      </c>
      <c r="W143" s="23">
        <v>1</v>
      </c>
      <c r="X143" s="25">
        <f t="shared" si="69"/>
        <v>4411.84</v>
      </c>
      <c r="Y143" s="25">
        <f t="shared" si="70"/>
        <v>4411.84</v>
      </c>
      <c r="Z143" s="25">
        <f t="shared" si="71"/>
        <v>0</v>
      </c>
      <c r="AA143" s="25">
        <f t="shared" si="72"/>
        <v>2006.75</v>
      </c>
      <c r="AB143" s="25">
        <f t="shared" si="73"/>
        <v>2019.5</v>
      </c>
      <c r="AC143" s="25">
        <f t="shared" si="74"/>
        <v>2016.75</v>
      </c>
      <c r="AD143" s="26">
        <f t="shared" si="75"/>
        <v>2018.5</v>
      </c>
      <c r="AE143" s="26">
        <f t="shared" si="76"/>
        <v>-8.3333333333333329E-2</v>
      </c>
      <c r="AF143" s="26">
        <f t="shared" si="77"/>
        <v>2016.75</v>
      </c>
      <c r="AG143" s="26">
        <f t="shared" si="78"/>
        <v>2018.5</v>
      </c>
      <c r="AH143" s="26">
        <f t="shared" si="79"/>
        <v>-8.3333333333333329E-2</v>
      </c>
    </row>
    <row r="144" spans="1:34" x14ac:dyDescent="0.25">
      <c r="A144">
        <v>249</v>
      </c>
      <c r="B144" s="32" t="s">
        <v>148</v>
      </c>
      <c r="C144">
        <v>2007</v>
      </c>
      <c r="D144">
        <v>12</v>
      </c>
      <c r="E144" s="30"/>
      <c r="F144" s="28" t="s">
        <v>50</v>
      </c>
      <c r="G144">
        <v>5</v>
      </c>
      <c r="H144">
        <f t="shared" si="60"/>
        <v>2012</v>
      </c>
      <c r="K144" s="38">
        <v>1078.58</v>
      </c>
      <c r="L144" s="29"/>
      <c r="M144" s="29">
        <f t="shared" si="61"/>
        <v>1078.58</v>
      </c>
      <c r="N144" s="25">
        <f t="shared" si="62"/>
        <v>17.976333333333333</v>
      </c>
      <c r="O144" s="25">
        <f t="shared" si="63"/>
        <v>0</v>
      </c>
      <c r="P144" s="25">
        <f t="shared" si="64"/>
        <v>0</v>
      </c>
      <c r="Q144" s="25">
        <f t="shared" si="65"/>
        <v>0</v>
      </c>
      <c r="R144" s="23">
        <v>1</v>
      </c>
      <c r="S144" s="25">
        <f t="shared" si="66"/>
        <v>0</v>
      </c>
      <c r="T144" s="23"/>
      <c r="U144" s="25">
        <f t="shared" si="67"/>
        <v>1078.58</v>
      </c>
      <c r="V144" s="25">
        <f t="shared" si="68"/>
        <v>1078.58</v>
      </c>
      <c r="W144" s="23">
        <v>1</v>
      </c>
      <c r="X144" s="25">
        <f t="shared" si="69"/>
        <v>1078.58</v>
      </c>
      <c r="Y144" s="25">
        <f t="shared" si="70"/>
        <v>1078.58</v>
      </c>
      <c r="Z144" s="25">
        <f t="shared" si="71"/>
        <v>0</v>
      </c>
      <c r="AA144" s="25">
        <f t="shared" si="72"/>
        <v>2007.9166666666667</v>
      </c>
      <c r="AB144" s="25">
        <f t="shared" si="73"/>
        <v>2019.5</v>
      </c>
      <c r="AC144" s="25">
        <f t="shared" si="74"/>
        <v>2012.9166666666667</v>
      </c>
      <c r="AD144" s="26">
        <f t="shared" si="75"/>
        <v>2018.5</v>
      </c>
      <c r="AE144" s="26">
        <f t="shared" si="76"/>
        <v>-8.3333333333333329E-2</v>
      </c>
      <c r="AF144" s="26">
        <f t="shared" si="77"/>
        <v>2012.9166666666667</v>
      </c>
      <c r="AG144" s="26">
        <f t="shared" si="78"/>
        <v>2018.5</v>
      </c>
      <c r="AH144" s="26">
        <f t="shared" si="79"/>
        <v>-8.3333333333333329E-2</v>
      </c>
    </row>
    <row r="145" spans="1:34" x14ac:dyDescent="0.25">
      <c r="A145">
        <v>258</v>
      </c>
      <c r="B145" s="32" t="s">
        <v>149</v>
      </c>
      <c r="C145">
        <v>2007</v>
      </c>
      <c r="D145">
        <v>10</v>
      </c>
      <c r="E145" s="30"/>
      <c r="F145" s="28" t="s">
        <v>50</v>
      </c>
      <c r="G145">
        <v>7</v>
      </c>
      <c r="H145">
        <f t="shared" si="60"/>
        <v>2014</v>
      </c>
      <c r="K145" s="38">
        <v>2518.39</v>
      </c>
      <c r="L145" s="29"/>
      <c r="M145" s="29">
        <f t="shared" si="61"/>
        <v>2518.39</v>
      </c>
      <c r="N145" s="25">
        <f t="shared" si="62"/>
        <v>29.980833333333333</v>
      </c>
      <c r="O145" s="25">
        <f t="shared" si="63"/>
        <v>0</v>
      </c>
      <c r="P145" s="25">
        <f t="shared" si="64"/>
        <v>0</v>
      </c>
      <c r="Q145" s="25">
        <f t="shared" si="65"/>
        <v>0</v>
      </c>
      <c r="R145" s="23">
        <v>1</v>
      </c>
      <c r="S145" s="25">
        <f t="shared" si="66"/>
        <v>0</v>
      </c>
      <c r="T145" s="23"/>
      <c r="U145" s="25">
        <f t="shared" si="67"/>
        <v>2518.39</v>
      </c>
      <c r="V145" s="25">
        <f t="shared" si="68"/>
        <v>2518.39</v>
      </c>
      <c r="W145" s="23">
        <v>1</v>
      </c>
      <c r="X145" s="25">
        <f t="shared" si="69"/>
        <v>2518.39</v>
      </c>
      <c r="Y145" s="25">
        <f t="shared" si="70"/>
        <v>2518.39</v>
      </c>
      <c r="Z145" s="25">
        <f t="shared" si="71"/>
        <v>0</v>
      </c>
      <c r="AA145" s="25">
        <f t="shared" si="72"/>
        <v>2007.75</v>
      </c>
      <c r="AB145" s="25">
        <f t="shared" si="73"/>
        <v>2019.5</v>
      </c>
      <c r="AC145" s="25">
        <f t="shared" si="74"/>
        <v>2014.75</v>
      </c>
      <c r="AD145" s="26">
        <f t="shared" si="75"/>
        <v>2018.5</v>
      </c>
      <c r="AE145" s="26">
        <f t="shared" si="76"/>
        <v>-8.3333333333333329E-2</v>
      </c>
      <c r="AF145" s="26">
        <f t="shared" si="77"/>
        <v>2014.75</v>
      </c>
      <c r="AG145" s="26">
        <f t="shared" si="78"/>
        <v>2018.5</v>
      </c>
      <c r="AH145" s="26">
        <f t="shared" si="79"/>
        <v>-8.3333333333333329E-2</v>
      </c>
    </row>
    <row r="146" spans="1:34" x14ac:dyDescent="0.25">
      <c r="A146">
        <v>271</v>
      </c>
      <c r="B146" s="32" t="s">
        <v>150</v>
      </c>
      <c r="C146">
        <v>2007</v>
      </c>
      <c r="D146">
        <v>11</v>
      </c>
      <c r="E146" s="30"/>
      <c r="F146" s="28" t="s">
        <v>50</v>
      </c>
      <c r="G146">
        <v>7</v>
      </c>
      <c r="H146">
        <f t="shared" si="60"/>
        <v>2014</v>
      </c>
      <c r="K146" s="38">
        <v>7260</v>
      </c>
      <c r="L146" s="29"/>
      <c r="M146" s="29">
        <f t="shared" si="61"/>
        <v>7260</v>
      </c>
      <c r="N146" s="25">
        <f t="shared" si="62"/>
        <v>86.428571428571431</v>
      </c>
      <c r="O146" s="25">
        <f t="shared" si="63"/>
        <v>0</v>
      </c>
      <c r="P146" s="25">
        <f t="shared" si="64"/>
        <v>0</v>
      </c>
      <c r="Q146" s="25">
        <f t="shared" si="65"/>
        <v>0</v>
      </c>
      <c r="R146" s="23">
        <v>1</v>
      </c>
      <c r="S146" s="25">
        <f t="shared" si="66"/>
        <v>0</v>
      </c>
      <c r="T146" s="23"/>
      <c r="U146" s="25">
        <f t="shared" si="67"/>
        <v>7260</v>
      </c>
      <c r="V146" s="25">
        <f t="shared" si="68"/>
        <v>7260</v>
      </c>
      <c r="W146" s="23">
        <v>1</v>
      </c>
      <c r="X146" s="25">
        <f t="shared" si="69"/>
        <v>7260</v>
      </c>
      <c r="Y146" s="25">
        <f t="shared" si="70"/>
        <v>7260</v>
      </c>
      <c r="Z146" s="25">
        <f t="shared" si="71"/>
        <v>0</v>
      </c>
      <c r="AA146" s="25">
        <f t="shared" si="72"/>
        <v>2007.8333333333333</v>
      </c>
      <c r="AB146" s="25">
        <f t="shared" si="73"/>
        <v>2019.5</v>
      </c>
      <c r="AC146" s="25">
        <f t="shared" si="74"/>
        <v>2014.8333333333333</v>
      </c>
      <c r="AD146" s="26">
        <f t="shared" si="75"/>
        <v>2018.5</v>
      </c>
      <c r="AE146" s="26">
        <f t="shared" si="76"/>
        <v>-8.3333333333333329E-2</v>
      </c>
      <c r="AF146" s="26">
        <f t="shared" si="77"/>
        <v>2014.8333333333333</v>
      </c>
      <c r="AG146" s="26">
        <f t="shared" si="78"/>
        <v>2018.5</v>
      </c>
      <c r="AH146" s="26">
        <f t="shared" si="79"/>
        <v>-8.3333333333333329E-2</v>
      </c>
    </row>
    <row r="147" spans="1:34" x14ac:dyDescent="0.25">
      <c r="A147">
        <v>283</v>
      </c>
      <c r="B147" s="32" t="s">
        <v>98</v>
      </c>
      <c r="C147">
        <v>2008</v>
      </c>
      <c r="D147">
        <v>2</v>
      </c>
      <c r="E147" s="30"/>
      <c r="F147" s="28" t="s">
        <v>50</v>
      </c>
      <c r="G147">
        <v>7</v>
      </c>
      <c r="H147">
        <f t="shared" si="60"/>
        <v>2015</v>
      </c>
      <c r="K147" s="38">
        <v>7588.18</v>
      </c>
      <c r="L147" s="29"/>
      <c r="M147" s="29">
        <f t="shared" si="61"/>
        <v>7588.18</v>
      </c>
      <c r="N147" s="25">
        <f t="shared" si="62"/>
        <v>90.335476190476186</v>
      </c>
      <c r="O147" s="25">
        <f t="shared" si="63"/>
        <v>0</v>
      </c>
      <c r="P147" s="25">
        <f t="shared" si="64"/>
        <v>0</v>
      </c>
      <c r="Q147" s="25">
        <f t="shared" si="65"/>
        <v>0</v>
      </c>
      <c r="R147" s="23">
        <v>1</v>
      </c>
      <c r="S147" s="25">
        <f t="shared" si="66"/>
        <v>0</v>
      </c>
      <c r="T147" s="23"/>
      <c r="U147" s="25">
        <f t="shared" si="67"/>
        <v>7588.18</v>
      </c>
      <c r="V147" s="25">
        <f t="shared" si="68"/>
        <v>7588.18</v>
      </c>
      <c r="W147" s="23">
        <v>1</v>
      </c>
      <c r="X147" s="25">
        <f t="shared" si="69"/>
        <v>7588.18</v>
      </c>
      <c r="Y147" s="25">
        <f t="shared" si="70"/>
        <v>7588.18</v>
      </c>
      <c r="Z147" s="25">
        <f t="shared" si="71"/>
        <v>0</v>
      </c>
      <c r="AA147" s="25">
        <f t="shared" si="72"/>
        <v>2008.0833333333333</v>
      </c>
      <c r="AB147" s="25">
        <f t="shared" si="73"/>
        <v>2019.5</v>
      </c>
      <c r="AC147" s="25">
        <f t="shared" si="74"/>
        <v>2015.0833333333333</v>
      </c>
      <c r="AD147" s="26">
        <f t="shared" si="75"/>
        <v>2018.5</v>
      </c>
      <c r="AE147" s="26">
        <f t="shared" si="76"/>
        <v>-8.3333333333333329E-2</v>
      </c>
      <c r="AF147" s="26">
        <f t="shared" si="77"/>
        <v>2015.0833333333333</v>
      </c>
      <c r="AG147" s="26">
        <f t="shared" si="78"/>
        <v>2018.5</v>
      </c>
      <c r="AH147" s="26">
        <f t="shared" si="79"/>
        <v>-8.3333333333333329E-2</v>
      </c>
    </row>
    <row r="148" spans="1:34" x14ac:dyDescent="0.25">
      <c r="A148">
        <v>289</v>
      </c>
      <c r="B148" s="32" t="s">
        <v>151</v>
      </c>
      <c r="C148">
        <v>2009</v>
      </c>
      <c r="D148">
        <v>4</v>
      </c>
      <c r="E148" s="30"/>
      <c r="F148" s="28" t="s">
        <v>50</v>
      </c>
      <c r="G148">
        <v>7</v>
      </c>
      <c r="H148">
        <f t="shared" si="60"/>
        <v>2016</v>
      </c>
      <c r="K148" s="38">
        <v>722.18</v>
      </c>
      <c r="L148" s="29"/>
      <c r="M148" s="29">
        <f t="shared" si="61"/>
        <v>722.18</v>
      </c>
      <c r="N148" s="25">
        <f t="shared" si="62"/>
        <v>8.5973809523809521</v>
      </c>
      <c r="O148" s="25">
        <f t="shared" si="63"/>
        <v>0</v>
      </c>
      <c r="P148" s="25">
        <f t="shared" si="64"/>
        <v>0</v>
      </c>
      <c r="Q148" s="25">
        <f t="shared" si="65"/>
        <v>0</v>
      </c>
      <c r="R148" s="23">
        <v>1</v>
      </c>
      <c r="S148" s="25">
        <f t="shared" si="66"/>
        <v>0</v>
      </c>
      <c r="T148" s="23"/>
      <c r="U148" s="25">
        <f t="shared" si="67"/>
        <v>722.18</v>
      </c>
      <c r="V148" s="25">
        <f t="shared" si="68"/>
        <v>722.18</v>
      </c>
      <c r="W148" s="23">
        <v>1</v>
      </c>
      <c r="X148" s="25">
        <f t="shared" si="69"/>
        <v>722.18</v>
      </c>
      <c r="Y148" s="25">
        <f t="shared" si="70"/>
        <v>722.18</v>
      </c>
      <c r="Z148" s="25">
        <f t="shared" si="71"/>
        <v>0</v>
      </c>
      <c r="AA148" s="25">
        <f t="shared" si="72"/>
        <v>2009.25</v>
      </c>
      <c r="AB148" s="25">
        <f t="shared" si="73"/>
        <v>2019.5</v>
      </c>
      <c r="AC148" s="25">
        <f t="shared" si="74"/>
        <v>2016.25</v>
      </c>
      <c r="AD148" s="26">
        <f t="shared" si="75"/>
        <v>2018.5</v>
      </c>
      <c r="AE148" s="26">
        <f t="shared" si="76"/>
        <v>-8.3333333333333329E-2</v>
      </c>
      <c r="AF148" s="26">
        <f t="shared" si="77"/>
        <v>2016.25</v>
      </c>
      <c r="AG148" s="26">
        <f t="shared" si="78"/>
        <v>2018.5</v>
      </c>
      <c r="AH148" s="26">
        <f t="shared" si="79"/>
        <v>-8.3333333333333329E-2</v>
      </c>
    </row>
    <row r="149" spans="1:34" x14ac:dyDescent="0.25">
      <c r="A149">
        <v>294</v>
      </c>
      <c r="B149" s="32" t="s">
        <v>152</v>
      </c>
      <c r="C149">
        <v>2009</v>
      </c>
      <c r="D149">
        <v>11</v>
      </c>
      <c r="E149" s="30"/>
      <c r="F149" s="28" t="s">
        <v>50</v>
      </c>
      <c r="G149">
        <v>7</v>
      </c>
      <c r="H149">
        <f t="shared" si="60"/>
        <v>2016</v>
      </c>
      <c r="K149" s="38">
        <v>520.84</v>
      </c>
      <c r="L149" s="29"/>
      <c r="M149" s="29">
        <f t="shared" si="61"/>
        <v>520.84</v>
      </c>
      <c r="N149" s="25">
        <f t="shared" si="62"/>
        <v>6.2004761904761914</v>
      </c>
      <c r="O149" s="25">
        <f t="shared" si="63"/>
        <v>0</v>
      </c>
      <c r="P149" s="25">
        <f t="shared" si="64"/>
        <v>0</v>
      </c>
      <c r="Q149" s="25">
        <f t="shared" si="65"/>
        <v>0</v>
      </c>
      <c r="R149" s="23">
        <v>1</v>
      </c>
      <c r="S149" s="25">
        <f t="shared" si="66"/>
        <v>0</v>
      </c>
      <c r="T149" s="23"/>
      <c r="U149" s="25">
        <f t="shared" si="67"/>
        <v>520.84</v>
      </c>
      <c r="V149" s="25">
        <f t="shared" si="68"/>
        <v>520.84</v>
      </c>
      <c r="W149" s="23">
        <v>1</v>
      </c>
      <c r="X149" s="25">
        <f t="shared" si="69"/>
        <v>520.84</v>
      </c>
      <c r="Y149" s="25">
        <f t="shared" si="70"/>
        <v>520.84</v>
      </c>
      <c r="Z149" s="25">
        <f t="shared" si="71"/>
        <v>0</v>
      </c>
      <c r="AA149" s="25">
        <f t="shared" si="72"/>
        <v>2009.8333333333333</v>
      </c>
      <c r="AB149" s="25">
        <f t="shared" si="73"/>
        <v>2019.5</v>
      </c>
      <c r="AC149" s="25">
        <f t="shared" si="74"/>
        <v>2016.8333333333333</v>
      </c>
      <c r="AD149" s="26">
        <f t="shared" si="75"/>
        <v>2018.5</v>
      </c>
      <c r="AE149" s="26">
        <f t="shared" si="76"/>
        <v>-8.3333333333333329E-2</v>
      </c>
      <c r="AF149" s="26">
        <f t="shared" si="77"/>
        <v>2016.8333333333333</v>
      </c>
      <c r="AG149" s="26">
        <f t="shared" si="78"/>
        <v>2018.5</v>
      </c>
      <c r="AH149" s="26">
        <f t="shared" si="79"/>
        <v>-8.3333333333333329E-2</v>
      </c>
    </row>
    <row r="150" spans="1:34" x14ac:dyDescent="0.25">
      <c r="A150">
        <v>301</v>
      </c>
      <c r="B150" s="32" t="s">
        <v>153</v>
      </c>
      <c r="C150">
        <v>2010</v>
      </c>
      <c r="D150">
        <v>3</v>
      </c>
      <c r="E150" s="30"/>
      <c r="F150" s="28" t="s">
        <v>50</v>
      </c>
      <c r="G150">
        <v>7</v>
      </c>
      <c r="H150">
        <f t="shared" si="60"/>
        <v>2017</v>
      </c>
      <c r="K150" s="38">
        <v>1582.04</v>
      </c>
      <c r="L150" s="29"/>
      <c r="M150" s="29">
        <f t="shared" si="61"/>
        <v>1582.04</v>
      </c>
      <c r="N150" s="25">
        <f t="shared" si="62"/>
        <v>18.833809523809524</v>
      </c>
      <c r="O150" s="25">
        <f t="shared" si="63"/>
        <v>0</v>
      </c>
      <c r="P150" s="25">
        <f t="shared" si="64"/>
        <v>0</v>
      </c>
      <c r="Q150" s="25">
        <f t="shared" si="65"/>
        <v>0</v>
      </c>
      <c r="R150" s="23">
        <v>1</v>
      </c>
      <c r="S150" s="25">
        <f t="shared" si="66"/>
        <v>0</v>
      </c>
      <c r="T150" s="23"/>
      <c r="U150" s="25">
        <f t="shared" si="67"/>
        <v>1582.04</v>
      </c>
      <c r="V150" s="25">
        <f t="shared" si="68"/>
        <v>1582.04</v>
      </c>
      <c r="W150" s="23">
        <v>1</v>
      </c>
      <c r="X150" s="25">
        <f t="shared" si="69"/>
        <v>1582.04</v>
      </c>
      <c r="Y150" s="25">
        <f t="shared" si="70"/>
        <v>1582.04</v>
      </c>
      <c r="Z150" s="25">
        <f t="shared" si="71"/>
        <v>0</v>
      </c>
      <c r="AA150" s="25">
        <f t="shared" si="72"/>
        <v>2010.1666666666667</v>
      </c>
      <c r="AB150" s="25">
        <f t="shared" si="73"/>
        <v>2019.5</v>
      </c>
      <c r="AC150" s="25">
        <f t="shared" si="74"/>
        <v>2017.1666666666667</v>
      </c>
      <c r="AD150" s="26">
        <f t="shared" si="75"/>
        <v>2018.5</v>
      </c>
      <c r="AE150" s="26">
        <f t="shared" si="76"/>
        <v>-8.3333333333333329E-2</v>
      </c>
      <c r="AF150" s="26">
        <f t="shared" si="77"/>
        <v>2017.1666666666667</v>
      </c>
      <c r="AG150" s="26">
        <f t="shared" si="78"/>
        <v>2018.5</v>
      </c>
      <c r="AH150" s="26">
        <f t="shared" si="79"/>
        <v>-8.3333333333333329E-2</v>
      </c>
    </row>
    <row r="151" spans="1:34" x14ac:dyDescent="0.25">
      <c r="A151">
        <v>317</v>
      </c>
      <c r="B151" s="32" t="s">
        <v>154</v>
      </c>
      <c r="C151">
        <v>2012</v>
      </c>
      <c r="D151">
        <v>4</v>
      </c>
      <c r="E151" s="30"/>
      <c r="F151" s="28" t="s">
        <v>50</v>
      </c>
      <c r="G151">
        <v>7</v>
      </c>
      <c r="H151">
        <f t="shared" si="60"/>
        <v>2019</v>
      </c>
      <c r="K151" s="38">
        <v>3684.94</v>
      </c>
      <c r="L151" s="29"/>
      <c r="M151" s="29">
        <f t="shared" si="61"/>
        <v>3684.94</v>
      </c>
      <c r="N151" s="25">
        <f t="shared" si="62"/>
        <v>43.868333333333332</v>
      </c>
      <c r="O151" s="25">
        <f t="shared" si="63"/>
        <v>394.815</v>
      </c>
      <c r="P151" s="25">
        <f t="shared" si="64"/>
        <v>0</v>
      </c>
      <c r="Q151" s="25">
        <f t="shared" si="65"/>
        <v>394.815</v>
      </c>
      <c r="R151" s="23">
        <v>1</v>
      </c>
      <c r="S151" s="25">
        <f t="shared" si="66"/>
        <v>394.815</v>
      </c>
      <c r="T151" s="23"/>
      <c r="U151" s="25">
        <f t="shared" si="67"/>
        <v>3290.125</v>
      </c>
      <c r="V151" s="25">
        <f t="shared" si="68"/>
        <v>3290.125</v>
      </c>
      <c r="W151" s="23">
        <v>1</v>
      </c>
      <c r="X151" s="25">
        <f t="shared" si="69"/>
        <v>3290.125</v>
      </c>
      <c r="Y151" s="25">
        <f t="shared" si="70"/>
        <v>3684.94</v>
      </c>
      <c r="Z151" s="25">
        <f t="shared" si="71"/>
        <v>197.40750000000003</v>
      </c>
      <c r="AA151" s="25">
        <f t="shared" si="72"/>
        <v>2012.25</v>
      </c>
      <c r="AB151" s="25">
        <f t="shared" si="73"/>
        <v>2019.5</v>
      </c>
      <c r="AC151" s="25">
        <f t="shared" si="74"/>
        <v>2019.25</v>
      </c>
      <c r="AD151" s="26">
        <f t="shared" si="75"/>
        <v>2018.5</v>
      </c>
      <c r="AE151" s="26">
        <f t="shared" si="76"/>
        <v>-8.3333333333333329E-2</v>
      </c>
      <c r="AF151" s="26">
        <f t="shared" si="77"/>
        <v>2019.25</v>
      </c>
      <c r="AG151" s="26">
        <f t="shared" si="78"/>
        <v>2018.5</v>
      </c>
      <c r="AH151" s="26">
        <f t="shared" si="79"/>
        <v>-8.3333333333333329E-2</v>
      </c>
    </row>
    <row r="152" spans="1:34" x14ac:dyDescent="0.25">
      <c r="A152">
        <v>318</v>
      </c>
      <c r="B152" s="32" t="s">
        <v>155</v>
      </c>
      <c r="C152">
        <v>2012</v>
      </c>
      <c r="D152">
        <v>6</v>
      </c>
      <c r="E152" s="30"/>
      <c r="F152" s="28" t="s">
        <v>50</v>
      </c>
      <c r="G152">
        <v>7</v>
      </c>
      <c r="H152">
        <f t="shared" ref="H152:H205" si="92">+C152+G152</f>
        <v>2019</v>
      </c>
      <c r="K152" s="38">
        <v>1429.74</v>
      </c>
      <c r="L152" s="29"/>
      <c r="M152" s="29">
        <f t="shared" ref="M152:M205" si="93">+K152-K152*E152</f>
        <v>1429.74</v>
      </c>
      <c r="N152" s="25">
        <f t="shared" ref="N152:N205" si="94">M152/G152/12</f>
        <v>17.020714285714288</v>
      </c>
      <c r="O152" s="25">
        <f t="shared" ref="O152:O205" si="95">IF(L152&gt;0,0,IF((OR((AA152&gt;AB152),(AC152&lt;AD152))),0,IF((AND((AC152&gt;=AD152),(AC152&lt;=AB152))),N152*((AC152-AD152)*12),IF((AND((AD152&lt;=AA152),(AB152&gt;=AA152))),((AB152-AA152)*12)*N152,IF(AC152&gt;AB152,12*N152,0)))))</f>
        <v>187.22785714287264</v>
      </c>
      <c r="P152" s="25">
        <f t="shared" ref="P152:P205" si="96">IF(L152=0,0,IF((AND((AE152&gt;=AD152),(AE152&lt;=AC152))),((AE152-AD152)*12)*N152,0))</f>
        <v>0</v>
      </c>
      <c r="Q152" s="25">
        <f t="shared" ref="Q152:Q205" si="97">IF(P152&gt;0,P152,O152)</f>
        <v>187.22785714287264</v>
      </c>
      <c r="R152" s="23">
        <v>1</v>
      </c>
      <c r="S152" s="25">
        <f t="shared" ref="S152:S205" si="98">R152*SUM(O152:P152)</f>
        <v>187.22785714287264</v>
      </c>
      <c r="T152" s="23"/>
      <c r="U152" s="25">
        <f t="shared" ref="U152:U205" si="99">IF(AA152&gt;AB152,0,IF(AC152&lt;AD152,M152,IF((AND((AC152&gt;=AD152),(AC152&lt;=AB152))),(M152-Q152),IF((AND((AD152&lt;=AA152),(AB152&gt;=AA152))),0,IF(AC152&gt;AB152,((AD152-AA152)*12)*N152,0)))))</f>
        <v>1242.5121428571274</v>
      </c>
      <c r="V152" s="25">
        <f t="shared" ref="V152:V205" si="100">U152*R152</f>
        <v>1242.5121428571274</v>
      </c>
      <c r="W152" s="23">
        <v>1</v>
      </c>
      <c r="X152" s="25">
        <f t="shared" ref="X152:X205" si="101">V152*W152</f>
        <v>1242.5121428571274</v>
      </c>
      <c r="Y152" s="25">
        <f t="shared" ref="Y152:Y205" si="102">IF(L152&gt;0,0,X152+S152*W152)*W152</f>
        <v>1429.74</v>
      </c>
      <c r="Z152" s="25">
        <f t="shared" ref="Z152:Z205" si="103">IF(L152&gt;0,(K152-X152)/2,IF(AA152&gt;=AD152,(((K152*R152)*W152)-Y152)/2,((((K152*R152)*W152)-X152)+(((K152*R152)*W152)-Y152))/2))</f>
        <v>93.613928571436304</v>
      </c>
      <c r="AA152" s="25">
        <f t="shared" ref="AA152:AA206" si="104">$C152+(($D152-1)/12)</f>
        <v>2012.4166666666667</v>
      </c>
      <c r="AB152" s="25">
        <f t="shared" ref="AB152:AB206" si="105">($M$5+1)-($M$2/12)</f>
        <v>2019.5</v>
      </c>
      <c r="AC152" s="25">
        <f t="shared" ref="AC152:AC206" si="106">$H152+(($D152-1)/12)</f>
        <v>2019.4166666666667</v>
      </c>
      <c r="AD152" s="26">
        <f t="shared" ref="AD152:AD206" si="107">$M$4+($M$3/12)</f>
        <v>2018.5</v>
      </c>
      <c r="AE152" s="26">
        <f t="shared" ref="AE152:AE206" si="108">$I152+(($J152-1)/12)</f>
        <v>-8.3333333333333329E-2</v>
      </c>
      <c r="AF152" s="26">
        <f t="shared" ref="AF152:AF206" si="109">$H152+(($D152-1)/12)</f>
        <v>2019.4166666666667</v>
      </c>
      <c r="AG152" s="26">
        <f t="shared" ref="AG152:AG206" si="110">$M$4+($M$3/12)</f>
        <v>2018.5</v>
      </c>
      <c r="AH152" s="26">
        <f t="shared" ref="AH152:AH206" si="111">$I152+(($J152-1)/12)</f>
        <v>-8.3333333333333329E-2</v>
      </c>
    </row>
    <row r="153" spans="1:34" x14ac:dyDescent="0.25">
      <c r="A153">
        <v>324</v>
      </c>
      <c r="B153" s="32" t="s">
        <v>152</v>
      </c>
      <c r="C153">
        <v>2012</v>
      </c>
      <c r="D153">
        <v>12</v>
      </c>
      <c r="E153" s="30"/>
      <c r="F153" s="28" t="s">
        <v>50</v>
      </c>
      <c r="G153">
        <v>7</v>
      </c>
      <c r="H153">
        <f t="shared" si="92"/>
        <v>2019</v>
      </c>
      <c r="K153" s="38">
        <v>580.35</v>
      </c>
      <c r="L153" s="29"/>
      <c r="M153" s="29">
        <f t="shared" si="93"/>
        <v>580.35</v>
      </c>
      <c r="N153" s="25">
        <f t="shared" si="94"/>
        <v>6.9089285714285715</v>
      </c>
      <c r="O153" s="25">
        <f t="shared" si="95"/>
        <v>82.907142857142858</v>
      </c>
      <c r="P153" s="25">
        <f t="shared" si="96"/>
        <v>0</v>
      </c>
      <c r="Q153" s="25">
        <f t="shared" si="97"/>
        <v>82.907142857142858</v>
      </c>
      <c r="R153" s="23">
        <v>1</v>
      </c>
      <c r="S153" s="25">
        <f t="shared" si="98"/>
        <v>82.907142857142858</v>
      </c>
      <c r="T153" s="23"/>
      <c r="U153" s="25">
        <f t="shared" si="99"/>
        <v>462.89821428570804</v>
      </c>
      <c r="V153" s="25">
        <f t="shared" si="100"/>
        <v>462.89821428570804</v>
      </c>
      <c r="W153" s="23">
        <v>1</v>
      </c>
      <c r="X153" s="25">
        <f t="shared" si="101"/>
        <v>462.89821428570804</v>
      </c>
      <c r="Y153" s="25">
        <f t="shared" si="102"/>
        <v>545.80535714285088</v>
      </c>
      <c r="Z153" s="25">
        <f t="shared" si="103"/>
        <v>75.998214285720564</v>
      </c>
      <c r="AA153" s="25">
        <f t="shared" si="104"/>
        <v>2012.9166666666667</v>
      </c>
      <c r="AB153" s="25">
        <f t="shared" si="105"/>
        <v>2019.5</v>
      </c>
      <c r="AC153" s="25">
        <f t="shared" si="106"/>
        <v>2019.9166666666667</v>
      </c>
      <c r="AD153" s="26">
        <f t="shared" si="107"/>
        <v>2018.5</v>
      </c>
      <c r="AE153" s="26">
        <f t="shared" si="108"/>
        <v>-8.3333333333333329E-2</v>
      </c>
      <c r="AF153" s="26">
        <f t="shared" si="109"/>
        <v>2019.9166666666667</v>
      </c>
      <c r="AG153" s="26">
        <f t="shared" si="110"/>
        <v>2018.5</v>
      </c>
      <c r="AH153" s="26">
        <f t="shared" si="111"/>
        <v>-8.3333333333333329E-2</v>
      </c>
    </row>
    <row r="154" spans="1:34" x14ac:dyDescent="0.25">
      <c r="A154">
        <v>334</v>
      </c>
      <c r="B154" s="32" t="s">
        <v>156</v>
      </c>
      <c r="C154">
        <v>2013</v>
      </c>
      <c r="D154">
        <v>12</v>
      </c>
      <c r="E154" s="30"/>
      <c r="F154" s="28" t="s">
        <v>50</v>
      </c>
      <c r="G154">
        <v>7</v>
      </c>
      <c r="H154">
        <f t="shared" si="92"/>
        <v>2020</v>
      </c>
      <c r="K154" s="39">
        <v>7332.16</v>
      </c>
      <c r="L154" s="29"/>
      <c r="M154" s="29">
        <f t="shared" si="93"/>
        <v>7332.16</v>
      </c>
      <c r="N154" s="25">
        <f t="shared" si="94"/>
        <v>87.287619047619046</v>
      </c>
      <c r="O154" s="25">
        <f t="shared" si="95"/>
        <v>1047.4514285714286</v>
      </c>
      <c r="P154" s="25">
        <f t="shared" si="96"/>
        <v>0</v>
      </c>
      <c r="Q154" s="25">
        <f t="shared" si="97"/>
        <v>1047.4514285714286</v>
      </c>
      <c r="R154" s="23">
        <v>1</v>
      </c>
      <c r="S154" s="25">
        <f t="shared" si="98"/>
        <v>1047.4514285714286</v>
      </c>
      <c r="T154" s="23"/>
      <c r="U154" s="25">
        <f t="shared" si="99"/>
        <v>4800.8190476189684</v>
      </c>
      <c r="V154" s="25">
        <f t="shared" si="100"/>
        <v>4800.8190476189684</v>
      </c>
      <c r="W154" s="23">
        <v>1</v>
      </c>
      <c r="X154" s="25">
        <f t="shared" si="101"/>
        <v>4800.8190476189684</v>
      </c>
      <c r="Y154" s="25">
        <f t="shared" si="102"/>
        <v>5848.2704761903969</v>
      </c>
      <c r="Z154" s="25">
        <f t="shared" si="103"/>
        <v>2007.6152380953172</v>
      </c>
      <c r="AA154" s="25">
        <f t="shared" si="104"/>
        <v>2013.9166666666667</v>
      </c>
      <c r="AB154" s="25">
        <f t="shared" si="105"/>
        <v>2019.5</v>
      </c>
      <c r="AC154" s="25">
        <f t="shared" si="106"/>
        <v>2020.9166666666667</v>
      </c>
      <c r="AD154" s="26">
        <f t="shared" si="107"/>
        <v>2018.5</v>
      </c>
      <c r="AE154" s="26">
        <f t="shared" si="108"/>
        <v>-8.3333333333333329E-2</v>
      </c>
      <c r="AF154" s="26">
        <f t="shared" si="109"/>
        <v>2020.9166666666667</v>
      </c>
      <c r="AG154" s="26">
        <f t="shared" si="110"/>
        <v>2018.5</v>
      </c>
      <c r="AH154" s="26">
        <f t="shared" si="111"/>
        <v>-8.3333333333333329E-2</v>
      </c>
    </row>
    <row r="155" spans="1:34" x14ac:dyDescent="0.25">
      <c r="A155" s="33" t="s">
        <v>109</v>
      </c>
      <c r="E155" s="30"/>
      <c r="F155" s="28"/>
      <c r="K155" s="29">
        <f>SUM(K124:K154)</f>
        <v>119675.20999999999</v>
      </c>
      <c r="L155" s="29"/>
      <c r="M155" s="29"/>
      <c r="N155" s="25"/>
      <c r="O155" s="25"/>
      <c r="P155" s="25"/>
      <c r="Q155" s="25"/>
      <c r="R155" s="23"/>
      <c r="S155" s="25"/>
      <c r="T155" s="23"/>
      <c r="U155" s="25"/>
      <c r="V155" s="25"/>
      <c r="W155" s="23"/>
      <c r="X155" s="25"/>
      <c r="Y155" s="25"/>
      <c r="Z155" s="25"/>
      <c r="AA155" s="25"/>
      <c r="AB155" s="25"/>
      <c r="AC155" s="25"/>
      <c r="AD155" s="26"/>
      <c r="AE155" s="26"/>
      <c r="AF155" s="26"/>
      <c r="AG155" s="26"/>
      <c r="AH155" s="26"/>
    </row>
    <row r="156" spans="1:34" x14ac:dyDescent="0.25">
      <c r="E156" s="30"/>
      <c r="F156" s="28"/>
      <c r="K156" s="29"/>
      <c r="L156" s="29"/>
      <c r="M156" s="29"/>
      <c r="N156" s="25"/>
      <c r="O156" s="25"/>
      <c r="P156" s="25"/>
      <c r="Q156" s="25"/>
      <c r="R156" s="23"/>
      <c r="S156" s="25"/>
      <c r="T156" s="23"/>
      <c r="U156" s="25"/>
      <c r="V156" s="25"/>
      <c r="W156" s="23"/>
      <c r="X156" s="25"/>
      <c r="Y156" s="25"/>
      <c r="Z156" s="25"/>
      <c r="AA156" s="25"/>
      <c r="AB156" s="25"/>
      <c r="AC156" s="25"/>
      <c r="AD156" s="26"/>
      <c r="AE156" s="26"/>
      <c r="AF156" s="26"/>
      <c r="AG156" s="26"/>
      <c r="AH156" s="26"/>
    </row>
    <row r="157" spans="1:34" x14ac:dyDescent="0.25">
      <c r="A157" s="37" t="s">
        <v>157</v>
      </c>
      <c r="E157" s="30"/>
      <c r="F157" s="28"/>
      <c r="K157" s="29"/>
      <c r="L157" s="29"/>
      <c r="M157" s="29"/>
      <c r="N157" s="25"/>
      <c r="O157" s="25"/>
      <c r="P157" s="25"/>
      <c r="Q157" s="25"/>
      <c r="R157" s="23"/>
      <c r="S157" s="25"/>
      <c r="T157" s="23"/>
      <c r="U157" s="25"/>
      <c r="V157" s="25"/>
      <c r="W157" s="23"/>
      <c r="X157" s="25"/>
      <c r="Y157" s="25"/>
      <c r="Z157" s="25"/>
      <c r="AA157" s="25"/>
      <c r="AB157" s="25"/>
      <c r="AC157" s="25"/>
      <c r="AD157" s="26"/>
      <c r="AE157" s="26"/>
      <c r="AF157" s="26"/>
      <c r="AG157" s="26"/>
      <c r="AH157" s="26"/>
    </row>
    <row r="158" spans="1:34" x14ac:dyDescent="0.25">
      <c r="A158">
        <v>169</v>
      </c>
      <c r="B158" s="32" t="s">
        <v>158</v>
      </c>
      <c r="C158">
        <v>2000</v>
      </c>
      <c r="D158">
        <v>1</v>
      </c>
      <c r="E158" s="30"/>
      <c r="F158" s="28" t="s">
        <v>50</v>
      </c>
      <c r="G158">
        <v>10</v>
      </c>
      <c r="H158">
        <f t="shared" si="92"/>
        <v>2010</v>
      </c>
      <c r="K158" s="38">
        <v>74104</v>
      </c>
      <c r="L158" s="29"/>
      <c r="M158" s="29">
        <f t="shared" si="93"/>
        <v>74104</v>
      </c>
      <c r="N158" s="25">
        <f t="shared" si="94"/>
        <v>617.5333333333333</v>
      </c>
      <c r="O158" s="25">
        <f t="shared" si="95"/>
        <v>0</v>
      </c>
      <c r="P158" s="25">
        <f t="shared" si="96"/>
        <v>0</v>
      </c>
      <c r="Q158" s="25">
        <f t="shared" si="97"/>
        <v>0</v>
      </c>
      <c r="R158" s="23">
        <v>1</v>
      </c>
      <c r="S158" s="25">
        <f t="shared" si="98"/>
        <v>0</v>
      </c>
      <c r="T158" s="23"/>
      <c r="U158" s="25">
        <f t="shared" si="99"/>
        <v>74104</v>
      </c>
      <c r="V158" s="25">
        <f t="shared" si="100"/>
        <v>74104</v>
      </c>
      <c r="W158" s="23">
        <v>1</v>
      </c>
      <c r="X158" s="25">
        <f t="shared" si="101"/>
        <v>74104</v>
      </c>
      <c r="Y158" s="25">
        <f t="shared" si="102"/>
        <v>74104</v>
      </c>
      <c r="Z158" s="25">
        <f t="shared" si="103"/>
        <v>0</v>
      </c>
      <c r="AA158" s="25">
        <f t="shared" si="104"/>
        <v>2000</v>
      </c>
      <c r="AB158" s="25">
        <f t="shared" si="105"/>
        <v>2019.5</v>
      </c>
      <c r="AC158" s="25">
        <f t="shared" si="106"/>
        <v>2010</v>
      </c>
      <c r="AD158" s="26">
        <f t="shared" si="107"/>
        <v>2018.5</v>
      </c>
      <c r="AE158" s="26">
        <f t="shared" si="108"/>
        <v>-8.3333333333333329E-2</v>
      </c>
      <c r="AF158" s="26">
        <f t="shared" si="109"/>
        <v>2010</v>
      </c>
      <c r="AG158" s="26">
        <f t="shared" si="110"/>
        <v>2018.5</v>
      </c>
      <c r="AH158" s="26">
        <f t="shared" si="111"/>
        <v>-8.3333333333333329E-2</v>
      </c>
    </row>
    <row r="159" spans="1:34" x14ac:dyDescent="0.25">
      <c r="A159">
        <v>170</v>
      </c>
      <c r="B159" s="32" t="s">
        <v>159</v>
      </c>
      <c r="C159">
        <v>2000</v>
      </c>
      <c r="D159">
        <v>2</v>
      </c>
      <c r="E159" s="30"/>
      <c r="F159" s="28" t="s">
        <v>50</v>
      </c>
      <c r="G159">
        <v>10</v>
      </c>
      <c r="H159">
        <f t="shared" si="92"/>
        <v>2010</v>
      </c>
      <c r="K159" s="38">
        <v>2875</v>
      </c>
      <c r="L159" s="29"/>
      <c r="M159" s="29">
        <f t="shared" si="93"/>
        <v>2875</v>
      </c>
      <c r="N159" s="25">
        <f t="shared" si="94"/>
        <v>23.958333333333332</v>
      </c>
      <c r="O159" s="25">
        <f t="shared" si="95"/>
        <v>0</v>
      </c>
      <c r="P159" s="25">
        <f t="shared" si="96"/>
        <v>0</v>
      </c>
      <c r="Q159" s="25">
        <f t="shared" si="97"/>
        <v>0</v>
      </c>
      <c r="R159" s="23">
        <v>1</v>
      </c>
      <c r="S159" s="25">
        <f t="shared" si="98"/>
        <v>0</v>
      </c>
      <c r="T159" s="23"/>
      <c r="U159" s="25">
        <f t="shared" si="99"/>
        <v>2875</v>
      </c>
      <c r="V159" s="25">
        <f t="shared" si="100"/>
        <v>2875</v>
      </c>
      <c r="W159" s="23">
        <v>1</v>
      </c>
      <c r="X159" s="25">
        <f t="shared" si="101"/>
        <v>2875</v>
      </c>
      <c r="Y159" s="25">
        <f t="shared" si="102"/>
        <v>2875</v>
      </c>
      <c r="Z159" s="25">
        <f t="shared" si="103"/>
        <v>0</v>
      </c>
      <c r="AA159" s="25">
        <f t="shared" si="104"/>
        <v>2000.0833333333333</v>
      </c>
      <c r="AB159" s="25">
        <f t="shared" si="105"/>
        <v>2019.5</v>
      </c>
      <c r="AC159" s="25">
        <f t="shared" si="106"/>
        <v>2010.0833333333333</v>
      </c>
      <c r="AD159" s="26">
        <f t="shared" si="107"/>
        <v>2018.5</v>
      </c>
      <c r="AE159" s="26">
        <f t="shared" si="108"/>
        <v>-8.3333333333333329E-2</v>
      </c>
      <c r="AF159" s="26">
        <f t="shared" si="109"/>
        <v>2010.0833333333333</v>
      </c>
      <c r="AG159" s="26">
        <f t="shared" si="110"/>
        <v>2018.5</v>
      </c>
      <c r="AH159" s="26">
        <f t="shared" si="111"/>
        <v>-8.3333333333333329E-2</v>
      </c>
    </row>
    <row r="160" spans="1:34" x14ac:dyDescent="0.25">
      <c r="A160">
        <v>171</v>
      </c>
      <c r="B160" s="32" t="s">
        <v>159</v>
      </c>
      <c r="C160">
        <v>2000</v>
      </c>
      <c r="D160">
        <v>8</v>
      </c>
      <c r="E160" s="30"/>
      <c r="F160" s="28" t="s">
        <v>50</v>
      </c>
      <c r="G160">
        <v>10</v>
      </c>
      <c r="H160">
        <f t="shared" si="92"/>
        <v>2010</v>
      </c>
      <c r="K160" s="38">
        <v>2845</v>
      </c>
      <c r="L160" s="29"/>
      <c r="M160" s="29">
        <f t="shared" si="93"/>
        <v>2845</v>
      </c>
      <c r="N160" s="25">
        <f t="shared" si="94"/>
        <v>23.708333333333332</v>
      </c>
      <c r="O160" s="25">
        <f t="shared" si="95"/>
        <v>0</v>
      </c>
      <c r="P160" s="25">
        <f t="shared" si="96"/>
        <v>0</v>
      </c>
      <c r="Q160" s="25">
        <f t="shared" si="97"/>
        <v>0</v>
      </c>
      <c r="R160" s="23">
        <v>1</v>
      </c>
      <c r="S160" s="25">
        <f t="shared" si="98"/>
        <v>0</v>
      </c>
      <c r="T160" s="23"/>
      <c r="U160" s="25">
        <f t="shared" si="99"/>
        <v>2845</v>
      </c>
      <c r="V160" s="25">
        <f t="shared" si="100"/>
        <v>2845</v>
      </c>
      <c r="W160" s="23">
        <v>1</v>
      </c>
      <c r="X160" s="25">
        <f t="shared" si="101"/>
        <v>2845</v>
      </c>
      <c r="Y160" s="25">
        <f t="shared" si="102"/>
        <v>2845</v>
      </c>
      <c r="Z160" s="25">
        <f t="shared" si="103"/>
        <v>0</v>
      </c>
      <c r="AA160" s="25">
        <f t="shared" si="104"/>
        <v>2000.5833333333333</v>
      </c>
      <c r="AB160" s="25">
        <f t="shared" si="105"/>
        <v>2019.5</v>
      </c>
      <c r="AC160" s="25">
        <f t="shared" si="106"/>
        <v>2010.5833333333333</v>
      </c>
      <c r="AD160" s="26">
        <f t="shared" si="107"/>
        <v>2018.5</v>
      </c>
      <c r="AE160" s="26">
        <f t="shared" si="108"/>
        <v>-8.3333333333333329E-2</v>
      </c>
      <c r="AF160" s="26">
        <f t="shared" si="109"/>
        <v>2010.5833333333333</v>
      </c>
      <c r="AG160" s="26">
        <f t="shared" si="110"/>
        <v>2018.5</v>
      </c>
      <c r="AH160" s="26">
        <f t="shared" si="111"/>
        <v>-8.3333333333333329E-2</v>
      </c>
    </row>
    <row r="161" spans="1:34" x14ac:dyDescent="0.25">
      <c r="A161">
        <v>186</v>
      </c>
      <c r="B161" s="32" t="s">
        <v>160</v>
      </c>
      <c r="C161">
        <v>2001</v>
      </c>
      <c r="D161">
        <v>10</v>
      </c>
      <c r="E161" s="30"/>
      <c r="F161" s="28" t="s">
        <v>50</v>
      </c>
      <c r="G161">
        <v>10</v>
      </c>
      <c r="H161">
        <f t="shared" si="92"/>
        <v>2011</v>
      </c>
      <c r="K161" s="38">
        <v>409678.39</v>
      </c>
      <c r="L161" s="29"/>
      <c r="M161" s="29">
        <f t="shared" si="93"/>
        <v>409678.39</v>
      </c>
      <c r="N161" s="25">
        <f t="shared" si="94"/>
        <v>3413.9865833333333</v>
      </c>
      <c r="O161" s="25">
        <f t="shared" si="95"/>
        <v>0</v>
      </c>
      <c r="P161" s="25">
        <f t="shared" si="96"/>
        <v>0</v>
      </c>
      <c r="Q161" s="25">
        <f t="shared" si="97"/>
        <v>0</v>
      </c>
      <c r="R161" s="23">
        <v>1</v>
      </c>
      <c r="S161" s="25">
        <f t="shared" si="98"/>
        <v>0</v>
      </c>
      <c r="T161" s="23"/>
      <c r="U161" s="25">
        <f t="shared" si="99"/>
        <v>409678.39</v>
      </c>
      <c r="V161" s="25">
        <f t="shared" si="100"/>
        <v>409678.39</v>
      </c>
      <c r="W161" s="23">
        <v>1</v>
      </c>
      <c r="X161" s="25">
        <f t="shared" si="101"/>
        <v>409678.39</v>
      </c>
      <c r="Y161" s="25">
        <f t="shared" si="102"/>
        <v>409678.39</v>
      </c>
      <c r="Z161" s="25">
        <f t="shared" si="103"/>
        <v>0</v>
      </c>
      <c r="AA161" s="25">
        <f t="shared" si="104"/>
        <v>2001.75</v>
      </c>
      <c r="AB161" s="25">
        <f t="shared" si="105"/>
        <v>2019.5</v>
      </c>
      <c r="AC161" s="25">
        <f t="shared" si="106"/>
        <v>2011.75</v>
      </c>
      <c r="AD161" s="26">
        <f t="shared" si="107"/>
        <v>2018.5</v>
      </c>
      <c r="AE161" s="26">
        <f t="shared" si="108"/>
        <v>-8.3333333333333329E-2</v>
      </c>
      <c r="AF161" s="26">
        <f t="shared" si="109"/>
        <v>2011.75</v>
      </c>
      <c r="AG161" s="26">
        <f t="shared" si="110"/>
        <v>2018.5</v>
      </c>
      <c r="AH161" s="26">
        <f t="shared" si="111"/>
        <v>-8.3333333333333329E-2</v>
      </c>
    </row>
    <row r="162" spans="1:34" x14ac:dyDescent="0.25">
      <c r="A162">
        <v>194</v>
      </c>
      <c r="B162" s="32" t="s">
        <v>160</v>
      </c>
      <c r="C162">
        <v>2002</v>
      </c>
      <c r="D162">
        <v>1</v>
      </c>
      <c r="E162" s="30"/>
      <c r="F162" s="28" t="s">
        <v>50</v>
      </c>
      <c r="G162">
        <v>10</v>
      </c>
      <c r="H162">
        <f t="shared" si="92"/>
        <v>2012</v>
      </c>
      <c r="K162" s="38">
        <v>2380</v>
      </c>
      <c r="L162" s="29"/>
      <c r="M162" s="29">
        <f t="shared" si="93"/>
        <v>2380</v>
      </c>
      <c r="N162" s="25">
        <f t="shared" si="94"/>
        <v>19.833333333333332</v>
      </c>
      <c r="O162" s="25">
        <f t="shared" si="95"/>
        <v>0</v>
      </c>
      <c r="P162" s="25">
        <f t="shared" si="96"/>
        <v>0</v>
      </c>
      <c r="Q162" s="25">
        <f t="shared" si="97"/>
        <v>0</v>
      </c>
      <c r="R162" s="23">
        <v>1</v>
      </c>
      <c r="S162" s="25">
        <f t="shared" si="98"/>
        <v>0</v>
      </c>
      <c r="T162" s="23"/>
      <c r="U162" s="25">
        <f t="shared" si="99"/>
        <v>2380</v>
      </c>
      <c r="V162" s="25">
        <f t="shared" si="100"/>
        <v>2380</v>
      </c>
      <c r="W162" s="23">
        <v>1</v>
      </c>
      <c r="X162" s="25">
        <f t="shared" si="101"/>
        <v>2380</v>
      </c>
      <c r="Y162" s="25">
        <f t="shared" si="102"/>
        <v>2380</v>
      </c>
      <c r="Z162" s="25">
        <f t="shared" si="103"/>
        <v>0</v>
      </c>
      <c r="AA162" s="25">
        <f t="shared" si="104"/>
        <v>2002</v>
      </c>
      <c r="AB162" s="25">
        <f t="shared" si="105"/>
        <v>2019.5</v>
      </c>
      <c r="AC162" s="25">
        <f t="shared" si="106"/>
        <v>2012</v>
      </c>
      <c r="AD162" s="26">
        <f t="shared" si="107"/>
        <v>2018.5</v>
      </c>
      <c r="AE162" s="26">
        <f t="shared" si="108"/>
        <v>-8.3333333333333329E-2</v>
      </c>
      <c r="AF162" s="26">
        <f t="shared" si="109"/>
        <v>2012</v>
      </c>
      <c r="AG162" s="26">
        <f t="shared" si="110"/>
        <v>2018.5</v>
      </c>
      <c r="AH162" s="26">
        <f t="shared" si="111"/>
        <v>-8.3333333333333329E-2</v>
      </c>
    </row>
    <row r="163" spans="1:34" x14ac:dyDescent="0.25">
      <c r="A163">
        <v>201</v>
      </c>
      <c r="B163" s="32" t="s">
        <v>161</v>
      </c>
      <c r="C163">
        <v>2003</v>
      </c>
      <c r="D163">
        <v>7</v>
      </c>
      <c r="E163" s="30"/>
      <c r="F163" s="28" t="s">
        <v>50</v>
      </c>
      <c r="G163">
        <v>5</v>
      </c>
      <c r="H163">
        <f t="shared" si="92"/>
        <v>2008</v>
      </c>
      <c r="K163" s="44">
        <v>2896.2</v>
      </c>
      <c r="L163" s="29"/>
      <c r="M163" s="29">
        <f t="shared" si="93"/>
        <v>2896.2</v>
      </c>
      <c r="N163" s="25">
        <f t="shared" si="94"/>
        <v>48.27</v>
      </c>
      <c r="O163" s="25">
        <f t="shared" si="95"/>
        <v>0</v>
      </c>
      <c r="P163" s="25">
        <f t="shared" si="96"/>
        <v>0</v>
      </c>
      <c r="Q163" s="25">
        <f t="shared" si="97"/>
        <v>0</v>
      </c>
      <c r="R163" s="23">
        <v>1</v>
      </c>
      <c r="S163" s="25">
        <f t="shared" si="98"/>
        <v>0</v>
      </c>
      <c r="T163" s="23"/>
      <c r="U163" s="25">
        <f t="shared" si="99"/>
        <v>2896.2</v>
      </c>
      <c r="V163" s="25">
        <f t="shared" si="100"/>
        <v>2896.2</v>
      </c>
      <c r="W163" s="23">
        <v>1</v>
      </c>
      <c r="X163" s="25">
        <f t="shared" si="101"/>
        <v>2896.2</v>
      </c>
      <c r="Y163" s="25">
        <f t="shared" si="102"/>
        <v>2896.2</v>
      </c>
      <c r="Z163" s="25">
        <f t="shared" si="103"/>
        <v>0</v>
      </c>
      <c r="AA163" s="25">
        <f t="shared" si="104"/>
        <v>2003.5</v>
      </c>
      <c r="AB163" s="25">
        <f t="shared" si="105"/>
        <v>2019.5</v>
      </c>
      <c r="AC163" s="25">
        <f t="shared" si="106"/>
        <v>2008.5</v>
      </c>
      <c r="AD163" s="26">
        <f t="shared" si="107"/>
        <v>2018.5</v>
      </c>
      <c r="AE163" s="26">
        <f t="shared" si="108"/>
        <v>-8.3333333333333329E-2</v>
      </c>
      <c r="AF163" s="26">
        <f t="shared" si="109"/>
        <v>2008.5</v>
      </c>
      <c r="AG163" s="26">
        <f t="shared" si="110"/>
        <v>2018.5</v>
      </c>
      <c r="AH163" s="26">
        <f t="shared" si="111"/>
        <v>-8.3333333333333329E-2</v>
      </c>
    </row>
    <row r="164" spans="1:34" x14ac:dyDescent="0.25">
      <c r="A164" s="32" t="s">
        <v>200</v>
      </c>
      <c r="C164">
        <v>2017</v>
      </c>
      <c r="D164">
        <v>6</v>
      </c>
      <c r="E164" s="30"/>
      <c r="F164" s="28" t="s">
        <v>50</v>
      </c>
      <c r="G164">
        <v>10</v>
      </c>
      <c r="H164">
        <f t="shared" si="92"/>
        <v>2027</v>
      </c>
      <c r="K164" s="39">
        <f>2521.53+38834.4+2521.53+23318.22+32943.1+53778.32+22252.85</f>
        <v>176169.95</v>
      </c>
      <c r="L164" s="29"/>
      <c r="M164" s="29">
        <f t="shared" ref="M164" si="112">+K164-K164*E164</f>
        <v>176169.95</v>
      </c>
      <c r="N164" s="25">
        <f t="shared" ref="N164" si="113">M164/G164/12</f>
        <v>1468.082916666667</v>
      </c>
      <c r="O164" s="25">
        <f t="shared" ref="O164" si="114">IF(L164&gt;0,0,IF((OR((AA164&gt;AB164),(AC164&lt;AD164))),0,IF((AND((AC164&gt;=AD164),(AC164&lt;=AB164))),N164*((AC164-AD164)*12),IF((AND((AD164&lt;=AA164),(AB164&gt;=AA164))),((AB164-AA164)*12)*N164,IF(AC164&gt;AB164,12*N164,0)))))</f>
        <v>17616.995000000003</v>
      </c>
      <c r="P164" s="25">
        <f t="shared" ref="P164" si="115">IF(L164=0,0,IF((AND((AE164&gt;=AD164),(AE164&lt;=AC164))),((AE164-AD164)*12)*N164,0))</f>
        <v>0</v>
      </c>
      <c r="Q164" s="25">
        <f t="shared" ref="Q164" si="116">IF(P164&gt;0,P164,O164)</f>
        <v>17616.995000000003</v>
      </c>
      <c r="R164" s="23">
        <v>1</v>
      </c>
      <c r="S164" s="25">
        <f t="shared" ref="S164" si="117">R164*SUM(O164:P164)</f>
        <v>17616.995000000003</v>
      </c>
      <c r="T164" s="23"/>
      <c r="U164" s="25">
        <f t="shared" ref="U164" si="118">IF(AA164&gt;AB164,0,IF(AC164&lt;AD164,M164,IF((AND((AC164&gt;=AD164),(AC164&lt;=AB164))),(M164-Q164),IF((AND((AD164&lt;=AA164),(AB164&gt;=AA164))),0,IF(AC164&gt;AB164,((AD164-AA164)*12)*N164,0)))))</f>
        <v>19085.077916665334</v>
      </c>
      <c r="V164" s="25">
        <f t="shared" ref="V164" si="119">U164*R164</f>
        <v>19085.077916665334</v>
      </c>
      <c r="W164" s="23">
        <v>1</v>
      </c>
      <c r="X164" s="25">
        <f t="shared" ref="X164" si="120">V164*W164</f>
        <v>19085.077916665334</v>
      </c>
      <c r="Y164" s="25">
        <f t="shared" ref="Y164" si="121">IF(L164&gt;0,0,X164+S164*W164)*W164</f>
        <v>36702.072916665333</v>
      </c>
      <c r="Z164" s="25">
        <f t="shared" ref="Z164" si="122">IF(L164&gt;0,(K164-X164)/2,IF(AA164&gt;=AD164,(((K164*R164)*W164)-Y164)/2,((((K164*R164)*W164)-X164)+(((K164*R164)*W164)-Y164))/2))</f>
        <v>148276.37458333466</v>
      </c>
      <c r="AA164" s="25">
        <f t="shared" si="104"/>
        <v>2017.4166666666667</v>
      </c>
      <c r="AB164" s="25">
        <f t="shared" si="105"/>
        <v>2019.5</v>
      </c>
      <c r="AC164" s="25">
        <f t="shared" si="106"/>
        <v>2027.4166666666667</v>
      </c>
      <c r="AD164" s="26">
        <f t="shared" si="107"/>
        <v>2018.5</v>
      </c>
      <c r="AE164" s="26">
        <f t="shared" si="108"/>
        <v>-8.3333333333333329E-2</v>
      </c>
      <c r="AF164" s="26">
        <f t="shared" si="109"/>
        <v>2027.4166666666667</v>
      </c>
      <c r="AG164" s="26">
        <f t="shared" si="110"/>
        <v>2018.5</v>
      </c>
      <c r="AH164" s="26">
        <f t="shared" si="111"/>
        <v>-8.3333333333333329E-2</v>
      </c>
    </row>
    <row r="165" spans="1:34" x14ac:dyDescent="0.25">
      <c r="A165" s="33" t="s">
        <v>162</v>
      </c>
      <c r="E165" s="30"/>
      <c r="F165" s="28"/>
      <c r="K165" s="29">
        <f>SUM(K158:K164)</f>
        <v>670948.54</v>
      </c>
      <c r="L165" s="29"/>
      <c r="M165" s="29"/>
      <c r="N165" s="25"/>
      <c r="O165" s="25"/>
      <c r="P165" s="25"/>
      <c r="Q165" s="25"/>
      <c r="R165" s="23"/>
      <c r="S165" s="25"/>
      <c r="T165" s="23"/>
      <c r="U165" s="25"/>
      <c r="V165" s="25"/>
      <c r="W165" s="23"/>
      <c r="X165" s="25"/>
      <c r="Y165" s="25"/>
      <c r="Z165" s="25"/>
      <c r="AA165" s="25"/>
      <c r="AB165" s="25"/>
      <c r="AC165" s="25"/>
      <c r="AD165" s="26"/>
      <c r="AE165" s="26"/>
      <c r="AF165" s="26"/>
      <c r="AG165" s="26"/>
      <c r="AH165" s="26"/>
    </row>
    <row r="166" spans="1:34" x14ac:dyDescent="0.25">
      <c r="E166" s="30"/>
      <c r="F166" s="28"/>
      <c r="K166" s="29"/>
      <c r="L166" s="29"/>
      <c r="M166" s="29"/>
      <c r="N166" s="25"/>
      <c r="O166" s="25"/>
      <c r="P166" s="25"/>
      <c r="Q166" s="25"/>
      <c r="R166" s="23"/>
      <c r="S166" s="25"/>
      <c r="T166" s="23"/>
      <c r="U166" s="25"/>
      <c r="V166" s="25"/>
      <c r="W166" s="23"/>
      <c r="X166" s="25"/>
      <c r="Y166" s="25"/>
      <c r="Z166" s="25"/>
      <c r="AA166" s="25"/>
      <c r="AB166" s="25"/>
      <c r="AC166" s="25"/>
      <c r="AD166" s="26"/>
      <c r="AE166" s="26"/>
      <c r="AF166" s="26"/>
      <c r="AG166" s="26"/>
      <c r="AH166" s="26"/>
    </row>
    <row r="167" spans="1:34" x14ac:dyDescent="0.25">
      <c r="A167" s="37" t="s">
        <v>163</v>
      </c>
      <c r="E167" s="30"/>
      <c r="F167" s="28"/>
      <c r="K167" s="29"/>
      <c r="L167" s="29"/>
      <c r="M167" s="29"/>
      <c r="N167" s="25"/>
      <c r="O167" s="25"/>
      <c r="P167" s="25"/>
      <c r="Q167" s="25"/>
      <c r="R167" s="23"/>
      <c r="S167" s="25"/>
      <c r="T167" s="23"/>
      <c r="U167" s="25"/>
      <c r="V167" s="25"/>
      <c r="W167" s="23"/>
      <c r="X167" s="25"/>
      <c r="Y167" s="25"/>
      <c r="Z167" s="25"/>
      <c r="AA167" s="25"/>
      <c r="AB167" s="25"/>
      <c r="AC167" s="25"/>
      <c r="AD167" s="26"/>
      <c r="AE167" s="26"/>
      <c r="AF167" s="26"/>
      <c r="AG167" s="26"/>
      <c r="AH167" s="26"/>
    </row>
    <row r="168" spans="1:34" x14ac:dyDescent="0.25">
      <c r="A168">
        <v>1</v>
      </c>
      <c r="B168" s="32" t="s">
        <v>164</v>
      </c>
      <c r="C168">
        <v>1946</v>
      </c>
      <c r="D168">
        <v>1</v>
      </c>
      <c r="E168" s="30"/>
      <c r="F168" s="28" t="s">
        <v>50</v>
      </c>
      <c r="G168">
        <v>7</v>
      </c>
      <c r="H168">
        <f t="shared" si="92"/>
        <v>1953</v>
      </c>
      <c r="K168" s="38">
        <v>56177</v>
      </c>
      <c r="L168" s="29"/>
      <c r="M168" s="29">
        <f t="shared" si="93"/>
        <v>56177</v>
      </c>
      <c r="N168" s="25">
        <f t="shared" si="94"/>
        <v>668.77380952380952</v>
      </c>
      <c r="O168" s="25">
        <f t="shared" si="95"/>
        <v>0</v>
      </c>
      <c r="P168" s="25">
        <f t="shared" si="96"/>
        <v>0</v>
      </c>
      <c r="Q168" s="25">
        <f t="shared" si="97"/>
        <v>0</v>
      </c>
      <c r="R168" s="23">
        <v>1</v>
      </c>
      <c r="S168" s="25">
        <f t="shared" si="98"/>
        <v>0</v>
      </c>
      <c r="T168" s="23"/>
      <c r="U168" s="25">
        <f t="shared" si="99"/>
        <v>56177</v>
      </c>
      <c r="V168" s="25">
        <f t="shared" si="100"/>
        <v>56177</v>
      </c>
      <c r="W168" s="23">
        <v>1</v>
      </c>
      <c r="X168" s="25">
        <f t="shared" si="101"/>
        <v>56177</v>
      </c>
      <c r="Y168" s="25">
        <f t="shared" si="102"/>
        <v>56177</v>
      </c>
      <c r="Z168" s="25">
        <f t="shared" si="103"/>
        <v>0</v>
      </c>
      <c r="AA168" s="25">
        <f t="shared" si="104"/>
        <v>1946</v>
      </c>
      <c r="AB168" s="25">
        <f t="shared" si="105"/>
        <v>2019.5</v>
      </c>
      <c r="AC168" s="25">
        <f t="shared" si="106"/>
        <v>1953</v>
      </c>
      <c r="AD168" s="26">
        <f t="shared" si="107"/>
        <v>2018.5</v>
      </c>
      <c r="AE168" s="26">
        <f t="shared" si="108"/>
        <v>-8.3333333333333329E-2</v>
      </c>
      <c r="AF168" s="26">
        <f t="shared" si="109"/>
        <v>1953</v>
      </c>
      <c r="AG168" s="26">
        <f t="shared" si="110"/>
        <v>2018.5</v>
      </c>
      <c r="AH168" s="26">
        <f t="shared" si="111"/>
        <v>-8.3333333333333329E-2</v>
      </c>
    </row>
    <row r="169" spans="1:34" x14ac:dyDescent="0.25">
      <c r="A169">
        <v>2</v>
      </c>
      <c r="B169" s="32" t="s">
        <v>165</v>
      </c>
      <c r="C169">
        <v>1980</v>
      </c>
      <c r="D169">
        <v>8</v>
      </c>
      <c r="E169" s="30"/>
      <c r="F169" s="28" t="s">
        <v>50</v>
      </c>
      <c r="G169">
        <v>10</v>
      </c>
      <c r="H169">
        <f t="shared" si="92"/>
        <v>1990</v>
      </c>
      <c r="K169" s="38">
        <v>232</v>
      </c>
      <c r="L169" s="29"/>
      <c r="M169" s="29">
        <f t="shared" si="93"/>
        <v>232</v>
      </c>
      <c r="N169" s="25">
        <f t="shared" si="94"/>
        <v>1.9333333333333333</v>
      </c>
      <c r="O169" s="25">
        <f t="shared" si="95"/>
        <v>0</v>
      </c>
      <c r="P169" s="25">
        <f t="shared" si="96"/>
        <v>0</v>
      </c>
      <c r="Q169" s="25">
        <f t="shared" si="97"/>
        <v>0</v>
      </c>
      <c r="R169" s="23">
        <v>1</v>
      </c>
      <c r="S169" s="25">
        <f t="shared" si="98"/>
        <v>0</v>
      </c>
      <c r="T169" s="23"/>
      <c r="U169" s="25">
        <f t="shared" si="99"/>
        <v>232</v>
      </c>
      <c r="V169" s="25">
        <f t="shared" si="100"/>
        <v>232</v>
      </c>
      <c r="W169" s="23">
        <v>1</v>
      </c>
      <c r="X169" s="25">
        <f t="shared" si="101"/>
        <v>232</v>
      </c>
      <c r="Y169" s="25">
        <f t="shared" si="102"/>
        <v>232</v>
      </c>
      <c r="Z169" s="25">
        <f t="shared" si="103"/>
        <v>0</v>
      </c>
      <c r="AA169" s="25">
        <f t="shared" si="104"/>
        <v>1980.5833333333333</v>
      </c>
      <c r="AB169" s="25">
        <f t="shared" si="105"/>
        <v>2019.5</v>
      </c>
      <c r="AC169" s="25">
        <f t="shared" si="106"/>
        <v>1990.5833333333333</v>
      </c>
      <c r="AD169" s="26">
        <f t="shared" si="107"/>
        <v>2018.5</v>
      </c>
      <c r="AE169" s="26">
        <f t="shared" si="108"/>
        <v>-8.3333333333333329E-2</v>
      </c>
      <c r="AF169" s="26">
        <f t="shared" si="109"/>
        <v>1990.5833333333333</v>
      </c>
      <c r="AG169" s="26">
        <f t="shared" si="110"/>
        <v>2018.5</v>
      </c>
      <c r="AH169" s="26">
        <f t="shared" si="111"/>
        <v>-8.3333333333333329E-2</v>
      </c>
    </row>
    <row r="170" spans="1:34" x14ac:dyDescent="0.25">
      <c r="A170">
        <v>11</v>
      </c>
      <c r="B170" s="32" t="s">
        <v>166</v>
      </c>
      <c r="C170">
        <v>1996</v>
      </c>
      <c r="D170">
        <v>3</v>
      </c>
      <c r="E170" s="30"/>
      <c r="F170" s="28" t="s">
        <v>50</v>
      </c>
      <c r="G170">
        <v>10</v>
      </c>
      <c r="H170">
        <f t="shared" si="92"/>
        <v>2006</v>
      </c>
      <c r="K170" s="38">
        <v>23219</v>
      </c>
      <c r="L170" s="29"/>
      <c r="M170" s="29">
        <f t="shared" si="93"/>
        <v>23219</v>
      </c>
      <c r="N170" s="25">
        <f t="shared" si="94"/>
        <v>193.49166666666667</v>
      </c>
      <c r="O170" s="25">
        <f t="shared" si="95"/>
        <v>0</v>
      </c>
      <c r="P170" s="25">
        <f t="shared" si="96"/>
        <v>0</v>
      </c>
      <c r="Q170" s="25">
        <f t="shared" si="97"/>
        <v>0</v>
      </c>
      <c r="R170" s="23">
        <v>1</v>
      </c>
      <c r="S170" s="25">
        <f t="shared" si="98"/>
        <v>0</v>
      </c>
      <c r="T170" s="23"/>
      <c r="U170" s="25">
        <f t="shared" si="99"/>
        <v>23219</v>
      </c>
      <c r="V170" s="25">
        <f t="shared" si="100"/>
        <v>23219</v>
      </c>
      <c r="W170" s="23">
        <v>1</v>
      </c>
      <c r="X170" s="25">
        <f t="shared" si="101"/>
        <v>23219</v>
      </c>
      <c r="Y170" s="25">
        <f t="shared" si="102"/>
        <v>23219</v>
      </c>
      <c r="Z170" s="25">
        <f t="shared" si="103"/>
        <v>0</v>
      </c>
      <c r="AA170" s="25">
        <f t="shared" si="104"/>
        <v>1996.1666666666667</v>
      </c>
      <c r="AB170" s="25">
        <f t="shared" si="105"/>
        <v>2019.5</v>
      </c>
      <c r="AC170" s="25">
        <f t="shared" si="106"/>
        <v>2006.1666666666667</v>
      </c>
      <c r="AD170" s="26">
        <f t="shared" si="107"/>
        <v>2018.5</v>
      </c>
      <c r="AE170" s="26">
        <f t="shared" si="108"/>
        <v>-8.3333333333333329E-2</v>
      </c>
      <c r="AF170" s="26">
        <f t="shared" si="109"/>
        <v>2006.1666666666667</v>
      </c>
      <c r="AG170" s="26">
        <f t="shared" si="110"/>
        <v>2018.5</v>
      </c>
      <c r="AH170" s="26">
        <f t="shared" si="111"/>
        <v>-8.3333333333333329E-2</v>
      </c>
    </row>
    <row r="171" spans="1:34" x14ac:dyDescent="0.25">
      <c r="A171">
        <v>12</v>
      </c>
      <c r="B171" s="32" t="s">
        <v>167</v>
      </c>
      <c r="C171">
        <v>1996</v>
      </c>
      <c r="D171">
        <v>4</v>
      </c>
      <c r="E171" s="30"/>
      <c r="F171" s="28" t="s">
        <v>50</v>
      </c>
      <c r="G171">
        <v>10</v>
      </c>
      <c r="H171">
        <f t="shared" si="92"/>
        <v>2006</v>
      </c>
      <c r="K171" s="38">
        <v>17357</v>
      </c>
      <c r="L171" s="29"/>
      <c r="M171" s="29">
        <f t="shared" si="93"/>
        <v>17357</v>
      </c>
      <c r="N171" s="25">
        <f t="shared" si="94"/>
        <v>144.64166666666668</v>
      </c>
      <c r="O171" s="25">
        <f t="shared" si="95"/>
        <v>0</v>
      </c>
      <c r="P171" s="25">
        <f t="shared" si="96"/>
        <v>0</v>
      </c>
      <c r="Q171" s="25">
        <f t="shared" si="97"/>
        <v>0</v>
      </c>
      <c r="R171" s="23">
        <v>1</v>
      </c>
      <c r="S171" s="25">
        <f t="shared" si="98"/>
        <v>0</v>
      </c>
      <c r="T171" s="23"/>
      <c r="U171" s="25">
        <f t="shared" si="99"/>
        <v>17357</v>
      </c>
      <c r="V171" s="25">
        <f t="shared" si="100"/>
        <v>17357</v>
      </c>
      <c r="W171" s="23">
        <v>1</v>
      </c>
      <c r="X171" s="25">
        <f t="shared" si="101"/>
        <v>17357</v>
      </c>
      <c r="Y171" s="25">
        <f t="shared" si="102"/>
        <v>17357</v>
      </c>
      <c r="Z171" s="25">
        <f t="shared" si="103"/>
        <v>0</v>
      </c>
      <c r="AA171" s="25">
        <f t="shared" si="104"/>
        <v>1996.25</v>
      </c>
      <c r="AB171" s="25">
        <f t="shared" si="105"/>
        <v>2019.5</v>
      </c>
      <c r="AC171" s="25">
        <f t="shared" si="106"/>
        <v>2006.25</v>
      </c>
      <c r="AD171" s="26">
        <f t="shared" si="107"/>
        <v>2018.5</v>
      </c>
      <c r="AE171" s="26">
        <f t="shared" si="108"/>
        <v>-8.3333333333333329E-2</v>
      </c>
      <c r="AF171" s="26">
        <f t="shared" si="109"/>
        <v>2006.25</v>
      </c>
      <c r="AG171" s="26">
        <f t="shared" si="110"/>
        <v>2018.5</v>
      </c>
      <c r="AH171" s="26">
        <f t="shared" si="111"/>
        <v>-8.3333333333333329E-2</v>
      </c>
    </row>
    <row r="172" spans="1:34" x14ac:dyDescent="0.25">
      <c r="A172">
        <v>13</v>
      </c>
      <c r="B172" s="32" t="s">
        <v>166</v>
      </c>
      <c r="C172">
        <v>1996</v>
      </c>
      <c r="D172">
        <v>3</v>
      </c>
      <c r="E172" s="30"/>
      <c r="F172" s="28" t="s">
        <v>50</v>
      </c>
      <c r="G172">
        <v>5</v>
      </c>
      <c r="H172">
        <f t="shared" si="92"/>
        <v>2001</v>
      </c>
      <c r="K172" s="38">
        <v>6265</v>
      </c>
      <c r="L172" s="29"/>
      <c r="M172" s="29">
        <f t="shared" si="93"/>
        <v>6265</v>
      </c>
      <c r="N172" s="25">
        <f t="shared" si="94"/>
        <v>104.41666666666667</v>
      </c>
      <c r="O172" s="25">
        <f t="shared" si="95"/>
        <v>0</v>
      </c>
      <c r="P172" s="25">
        <f t="shared" si="96"/>
        <v>0</v>
      </c>
      <c r="Q172" s="25">
        <f t="shared" si="97"/>
        <v>0</v>
      </c>
      <c r="R172" s="23">
        <v>1</v>
      </c>
      <c r="S172" s="25">
        <f t="shared" si="98"/>
        <v>0</v>
      </c>
      <c r="T172" s="23"/>
      <c r="U172" s="25">
        <f t="shared" si="99"/>
        <v>6265</v>
      </c>
      <c r="V172" s="25">
        <f t="shared" si="100"/>
        <v>6265</v>
      </c>
      <c r="W172" s="23">
        <v>1</v>
      </c>
      <c r="X172" s="25">
        <f t="shared" si="101"/>
        <v>6265</v>
      </c>
      <c r="Y172" s="25">
        <f t="shared" si="102"/>
        <v>6265</v>
      </c>
      <c r="Z172" s="25">
        <f t="shared" si="103"/>
        <v>0</v>
      </c>
      <c r="AA172" s="25">
        <f t="shared" si="104"/>
        <v>1996.1666666666667</v>
      </c>
      <c r="AB172" s="25">
        <f t="shared" si="105"/>
        <v>2019.5</v>
      </c>
      <c r="AC172" s="25">
        <f t="shared" si="106"/>
        <v>2001.1666666666667</v>
      </c>
      <c r="AD172" s="26">
        <f t="shared" si="107"/>
        <v>2018.5</v>
      </c>
      <c r="AE172" s="26">
        <f t="shared" si="108"/>
        <v>-8.3333333333333329E-2</v>
      </c>
      <c r="AF172" s="26">
        <f t="shared" si="109"/>
        <v>2001.1666666666667</v>
      </c>
      <c r="AG172" s="26">
        <f t="shared" si="110"/>
        <v>2018.5</v>
      </c>
      <c r="AH172" s="26">
        <f t="shared" si="111"/>
        <v>-8.3333333333333329E-2</v>
      </c>
    </row>
    <row r="173" spans="1:34" x14ac:dyDescent="0.25">
      <c r="A173">
        <v>15</v>
      </c>
      <c r="B173" s="32" t="s">
        <v>168</v>
      </c>
      <c r="C173">
        <v>1996</v>
      </c>
      <c r="D173">
        <v>6</v>
      </c>
      <c r="E173" s="30"/>
      <c r="F173" s="28" t="s">
        <v>50</v>
      </c>
      <c r="G173">
        <v>5</v>
      </c>
      <c r="H173">
        <f t="shared" si="92"/>
        <v>2001</v>
      </c>
      <c r="K173" s="38">
        <v>5510</v>
      </c>
      <c r="L173" s="29"/>
      <c r="M173" s="29">
        <f t="shared" si="93"/>
        <v>5510</v>
      </c>
      <c r="N173" s="25">
        <f t="shared" si="94"/>
        <v>91.833333333333329</v>
      </c>
      <c r="O173" s="25">
        <f t="shared" si="95"/>
        <v>0</v>
      </c>
      <c r="P173" s="25">
        <f t="shared" si="96"/>
        <v>0</v>
      </c>
      <c r="Q173" s="25">
        <f t="shared" si="97"/>
        <v>0</v>
      </c>
      <c r="R173" s="23">
        <v>1</v>
      </c>
      <c r="S173" s="25">
        <f t="shared" si="98"/>
        <v>0</v>
      </c>
      <c r="T173" s="23"/>
      <c r="U173" s="25">
        <f t="shared" si="99"/>
        <v>5510</v>
      </c>
      <c r="V173" s="25">
        <f t="shared" si="100"/>
        <v>5510</v>
      </c>
      <c r="W173" s="23">
        <v>1</v>
      </c>
      <c r="X173" s="25">
        <f t="shared" si="101"/>
        <v>5510</v>
      </c>
      <c r="Y173" s="25">
        <f t="shared" si="102"/>
        <v>5510</v>
      </c>
      <c r="Z173" s="25">
        <f t="shared" si="103"/>
        <v>0</v>
      </c>
      <c r="AA173" s="25">
        <f t="shared" si="104"/>
        <v>1996.4166666666667</v>
      </c>
      <c r="AB173" s="25">
        <f t="shared" si="105"/>
        <v>2019.5</v>
      </c>
      <c r="AC173" s="25">
        <f t="shared" si="106"/>
        <v>2001.4166666666667</v>
      </c>
      <c r="AD173" s="26">
        <f t="shared" si="107"/>
        <v>2018.5</v>
      </c>
      <c r="AE173" s="26">
        <f t="shared" si="108"/>
        <v>-8.3333333333333329E-2</v>
      </c>
      <c r="AF173" s="26">
        <f t="shared" si="109"/>
        <v>2001.4166666666667</v>
      </c>
      <c r="AG173" s="26">
        <f t="shared" si="110"/>
        <v>2018.5</v>
      </c>
      <c r="AH173" s="26">
        <f t="shared" si="111"/>
        <v>-8.3333333333333329E-2</v>
      </c>
    </row>
    <row r="174" spans="1:34" x14ac:dyDescent="0.25">
      <c r="A174">
        <v>17</v>
      </c>
      <c r="B174" s="32" t="s">
        <v>169</v>
      </c>
      <c r="C174">
        <v>1996</v>
      </c>
      <c r="D174">
        <v>8</v>
      </c>
      <c r="E174" s="30"/>
      <c r="F174" s="28" t="s">
        <v>50</v>
      </c>
      <c r="G174">
        <v>3</v>
      </c>
      <c r="H174">
        <f t="shared" si="92"/>
        <v>1999</v>
      </c>
      <c r="K174" s="38">
        <v>701</v>
      </c>
      <c r="L174" s="29"/>
      <c r="M174" s="29">
        <f t="shared" si="93"/>
        <v>701</v>
      </c>
      <c r="N174" s="25">
        <f t="shared" si="94"/>
        <v>19.472222222222221</v>
      </c>
      <c r="O174" s="25">
        <f t="shared" si="95"/>
        <v>0</v>
      </c>
      <c r="P174" s="25">
        <f t="shared" si="96"/>
        <v>0</v>
      </c>
      <c r="Q174" s="25">
        <f t="shared" si="97"/>
        <v>0</v>
      </c>
      <c r="R174" s="23">
        <v>1</v>
      </c>
      <c r="S174" s="25">
        <f t="shared" si="98"/>
        <v>0</v>
      </c>
      <c r="T174" s="23"/>
      <c r="U174" s="25">
        <f t="shared" si="99"/>
        <v>701</v>
      </c>
      <c r="V174" s="25">
        <f t="shared" si="100"/>
        <v>701</v>
      </c>
      <c r="W174" s="23">
        <v>1</v>
      </c>
      <c r="X174" s="25">
        <f t="shared" si="101"/>
        <v>701</v>
      </c>
      <c r="Y174" s="25">
        <f t="shared" si="102"/>
        <v>701</v>
      </c>
      <c r="Z174" s="25">
        <f t="shared" si="103"/>
        <v>0</v>
      </c>
      <c r="AA174" s="25">
        <f t="shared" si="104"/>
        <v>1996.5833333333333</v>
      </c>
      <c r="AB174" s="25">
        <f t="shared" si="105"/>
        <v>2019.5</v>
      </c>
      <c r="AC174" s="25">
        <f t="shared" si="106"/>
        <v>1999.5833333333333</v>
      </c>
      <c r="AD174" s="26">
        <f t="shared" si="107"/>
        <v>2018.5</v>
      </c>
      <c r="AE174" s="26">
        <f t="shared" si="108"/>
        <v>-8.3333333333333329E-2</v>
      </c>
      <c r="AF174" s="26">
        <f t="shared" si="109"/>
        <v>1999.5833333333333</v>
      </c>
      <c r="AG174" s="26">
        <f t="shared" si="110"/>
        <v>2018.5</v>
      </c>
      <c r="AH174" s="26">
        <f t="shared" si="111"/>
        <v>-8.3333333333333329E-2</v>
      </c>
    </row>
    <row r="175" spans="1:34" x14ac:dyDescent="0.25">
      <c r="A175">
        <v>18</v>
      </c>
      <c r="B175" s="32" t="s">
        <v>170</v>
      </c>
      <c r="C175">
        <v>1998</v>
      </c>
      <c r="D175">
        <v>6</v>
      </c>
      <c r="E175" s="30"/>
      <c r="F175" s="28" t="s">
        <v>50</v>
      </c>
      <c r="G175">
        <v>15</v>
      </c>
      <c r="H175">
        <f t="shared" si="92"/>
        <v>2013</v>
      </c>
      <c r="K175" s="38">
        <v>7758</v>
      </c>
      <c r="L175" s="29"/>
      <c r="M175" s="29">
        <f t="shared" si="93"/>
        <v>7758</v>
      </c>
      <c r="N175" s="25">
        <f t="shared" si="94"/>
        <v>43.1</v>
      </c>
      <c r="O175" s="25">
        <f t="shared" si="95"/>
        <v>0</v>
      </c>
      <c r="P175" s="25">
        <f t="shared" si="96"/>
        <v>0</v>
      </c>
      <c r="Q175" s="25">
        <f t="shared" si="97"/>
        <v>0</v>
      </c>
      <c r="R175" s="23">
        <v>1</v>
      </c>
      <c r="S175" s="25">
        <f t="shared" si="98"/>
        <v>0</v>
      </c>
      <c r="T175" s="23"/>
      <c r="U175" s="25">
        <f t="shared" si="99"/>
        <v>7758</v>
      </c>
      <c r="V175" s="25">
        <f t="shared" si="100"/>
        <v>7758</v>
      </c>
      <c r="W175" s="23">
        <v>1</v>
      </c>
      <c r="X175" s="25">
        <f t="shared" si="101"/>
        <v>7758</v>
      </c>
      <c r="Y175" s="25">
        <f t="shared" si="102"/>
        <v>7758</v>
      </c>
      <c r="Z175" s="25">
        <f t="shared" si="103"/>
        <v>0</v>
      </c>
      <c r="AA175" s="25">
        <f t="shared" si="104"/>
        <v>1998.4166666666667</v>
      </c>
      <c r="AB175" s="25">
        <f t="shared" si="105"/>
        <v>2019.5</v>
      </c>
      <c r="AC175" s="25">
        <f t="shared" si="106"/>
        <v>2013.4166666666667</v>
      </c>
      <c r="AD175" s="26">
        <f t="shared" si="107"/>
        <v>2018.5</v>
      </c>
      <c r="AE175" s="26">
        <f t="shared" si="108"/>
        <v>-8.3333333333333329E-2</v>
      </c>
      <c r="AF175" s="26">
        <f t="shared" si="109"/>
        <v>2013.4166666666667</v>
      </c>
      <c r="AG175" s="26">
        <f t="shared" si="110"/>
        <v>2018.5</v>
      </c>
      <c r="AH175" s="26">
        <f t="shared" si="111"/>
        <v>-8.3333333333333329E-2</v>
      </c>
    </row>
    <row r="176" spans="1:34" x14ac:dyDescent="0.25">
      <c r="A176">
        <v>163</v>
      </c>
      <c r="B176" s="32" t="s">
        <v>169</v>
      </c>
      <c r="C176">
        <v>1996</v>
      </c>
      <c r="D176">
        <v>1</v>
      </c>
      <c r="E176" s="30"/>
      <c r="F176" s="28" t="s">
        <v>50</v>
      </c>
      <c r="G176">
        <v>15</v>
      </c>
      <c r="H176">
        <f t="shared" si="92"/>
        <v>2011</v>
      </c>
      <c r="K176" s="38">
        <v>696</v>
      </c>
      <c r="L176" s="29"/>
      <c r="M176" s="29">
        <f t="shared" si="93"/>
        <v>696</v>
      </c>
      <c r="N176" s="25">
        <f t="shared" si="94"/>
        <v>3.8666666666666667</v>
      </c>
      <c r="O176" s="25">
        <f t="shared" si="95"/>
        <v>0</v>
      </c>
      <c r="P176" s="25">
        <f t="shared" si="96"/>
        <v>0</v>
      </c>
      <c r="Q176" s="25">
        <f t="shared" si="97"/>
        <v>0</v>
      </c>
      <c r="R176" s="23">
        <v>1</v>
      </c>
      <c r="S176" s="25">
        <f t="shared" si="98"/>
        <v>0</v>
      </c>
      <c r="T176" s="23"/>
      <c r="U176" s="25">
        <f t="shared" si="99"/>
        <v>696</v>
      </c>
      <c r="V176" s="25">
        <f t="shared" si="100"/>
        <v>696</v>
      </c>
      <c r="W176" s="23">
        <v>1</v>
      </c>
      <c r="X176" s="25">
        <f t="shared" si="101"/>
        <v>696</v>
      </c>
      <c r="Y176" s="25">
        <f t="shared" si="102"/>
        <v>696</v>
      </c>
      <c r="Z176" s="25">
        <f t="shared" si="103"/>
        <v>0</v>
      </c>
      <c r="AA176" s="25">
        <f t="shared" si="104"/>
        <v>1996</v>
      </c>
      <c r="AB176" s="25">
        <f t="shared" si="105"/>
        <v>2019.5</v>
      </c>
      <c r="AC176" s="25">
        <f t="shared" si="106"/>
        <v>2011</v>
      </c>
      <c r="AD176" s="26">
        <f t="shared" si="107"/>
        <v>2018.5</v>
      </c>
      <c r="AE176" s="26">
        <f t="shared" si="108"/>
        <v>-8.3333333333333329E-2</v>
      </c>
      <c r="AF176" s="26">
        <f t="shared" si="109"/>
        <v>2011</v>
      </c>
      <c r="AG176" s="26">
        <f t="shared" si="110"/>
        <v>2018.5</v>
      </c>
      <c r="AH176" s="26">
        <f t="shared" si="111"/>
        <v>-8.3333333333333329E-2</v>
      </c>
    </row>
    <row r="177" spans="1:34" x14ac:dyDescent="0.25">
      <c r="A177">
        <v>164</v>
      </c>
      <c r="B177" s="32" t="s">
        <v>169</v>
      </c>
      <c r="C177">
        <v>1996</v>
      </c>
      <c r="D177">
        <v>2</v>
      </c>
      <c r="E177" s="30"/>
      <c r="F177" s="28" t="s">
        <v>50</v>
      </c>
      <c r="G177">
        <v>5</v>
      </c>
      <c r="H177">
        <f t="shared" si="92"/>
        <v>2001</v>
      </c>
      <c r="K177" s="38">
        <v>135</v>
      </c>
      <c r="L177" s="29"/>
      <c r="M177" s="29">
        <f t="shared" si="93"/>
        <v>135</v>
      </c>
      <c r="N177" s="25">
        <f t="shared" si="94"/>
        <v>2.25</v>
      </c>
      <c r="O177" s="25">
        <f t="shared" si="95"/>
        <v>0</v>
      </c>
      <c r="P177" s="25">
        <f t="shared" si="96"/>
        <v>0</v>
      </c>
      <c r="Q177" s="25">
        <f t="shared" si="97"/>
        <v>0</v>
      </c>
      <c r="R177" s="23">
        <v>1</v>
      </c>
      <c r="S177" s="25">
        <f t="shared" si="98"/>
        <v>0</v>
      </c>
      <c r="T177" s="23"/>
      <c r="U177" s="25">
        <f t="shared" si="99"/>
        <v>135</v>
      </c>
      <c r="V177" s="25">
        <f t="shared" si="100"/>
        <v>135</v>
      </c>
      <c r="W177" s="23">
        <v>1</v>
      </c>
      <c r="X177" s="25">
        <f t="shared" si="101"/>
        <v>135</v>
      </c>
      <c r="Y177" s="25">
        <f t="shared" si="102"/>
        <v>135</v>
      </c>
      <c r="Z177" s="25">
        <f t="shared" si="103"/>
        <v>0</v>
      </c>
      <c r="AA177" s="25">
        <f t="shared" si="104"/>
        <v>1996.0833333333333</v>
      </c>
      <c r="AB177" s="25">
        <f t="shared" si="105"/>
        <v>2019.5</v>
      </c>
      <c r="AC177" s="25">
        <f t="shared" si="106"/>
        <v>2001.0833333333333</v>
      </c>
      <c r="AD177" s="26">
        <f t="shared" si="107"/>
        <v>2018.5</v>
      </c>
      <c r="AE177" s="26">
        <f t="shared" si="108"/>
        <v>-8.3333333333333329E-2</v>
      </c>
      <c r="AF177" s="26">
        <f t="shared" si="109"/>
        <v>2001.0833333333333</v>
      </c>
      <c r="AG177" s="26">
        <f t="shared" si="110"/>
        <v>2018.5</v>
      </c>
      <c r="AH177" s="26">
        <f t="shared" si="111"/>
        <v>-8.3333333333333329E-2</v>
      </c>
    </row>
    <row r="178" spans="1:34" x14ac:dyDescent="0.25">
      <c r="A178">
        <v>183</v>
      </c>
      <c r="B178" s="32" t="s">
        <v>171</v>
      </c>
      <c r="C178">
        <v>2001</v>
      </c>
      <c r="D178">
        <v>10</v>
      </c>
      <c r="E178" s="30"/>
      <c r="F178" s="28" t="s">
        <v>50</v>
      </c>
      <c r="G178">
        <v>5</v>
      </c>
      <c r="H178">
        <f t="shared" si="92"/>
        <v>2006</v>
      </c>
      <c r="K178" s="38">
        <v>1326756</v>
      </c>
      <c r="L178" s="29"/>
      <c r="M178" s="29">
        <f t="shared" si="93"/>
        <v>1326756</v>
      </c>
      <c r="N178" s="25">
        <f t="shared" si="94"/>
        <v>22112.600000000002</v>
      </c>
      <c r="O178" s="25">
        <f t="shared" si="95"/>
        <v>0</v>
      </c>
      <c r="P178" s="25">
        <f t="shared" si="96"/>
        <v>0</v>
      </c>
      <c r="Q178" s="25">
        <f t="shared" si="97"/>
        <v>0</v>
      </c>
      <c r="R178" s="23">
        <v>1</v>
      </c>
      <c r="S178" s="25">
        <f t="shared" si="98"/>
        <v>0</v>
      </c>
      <c r="T178" s="23"/>
      <c r="U178" s="25">
        <f t="shared" si="99"/>
        <v>1326756</v>
      </c>
      <c r="V178" s="25">
        <f t="shared" si="100"/>
        <v>1326756</v>
      </c>
      <c r="W178" s="23">
        <v>1</v>
      </c>
      <c r="X178" s="25">
        <f t="shared" si="101"/>
        <v>1326756</v>
      </c>
      <c r="Y178" s="25">
        <f t="shared" si="102"/>
        <v>1326756</v>
      </c>
      <c r="Z178" s="25">
        <f t="shared" si="103"/>
        <v>0</v>
      </c>
      <c r="AA178" s="25">
        <f t="shared" si="104"/>
        <v>2001.75</v>
      </c>
      <c r="AB178" s="25">
        <f t="shared" si="105"/>
        <v>2019.5</v>
      </c>
      <c r="AC178" s="25">
        <f t="shared" si="106"/>
        <v>2006.75</v>
      </c>
      <c r="AD178" s="26">
        <f t="shared" si="107"/>
        <v>2018.5</v>
      </c>
      <c r="AE178" s="26">
        <f t="shared" si="108"/>
        <v>-8.3333333333333329E-2</v>
      </c>
      <c r="AF178" s="26">
        <f t="shared" si="109"/>
        <v>2006.75</v>
      </c>
      <c r="AG178" s="26">
        <f t="shared" si="110"/>
        <v>2018.5</v>
      </c>
      <c r="AH178" s="26">
        <f t="shared" si="111"/>
        <v>-8.3333333333333329E-2</v>
      </c>
    </row>
    <row r="179" spans="1:34" x14ac:dyDescent="0.25">
      <c r="A179">
        <v>187</v>
      </c>
      <c r="B179" s="32" t="s">
        <v>171</v>
      </c>
      <c r="C179">
        <v>2002</v>
      </c>
      <c r="D179">
        <v>1</v>
      </c>
      <c r="E179" s="30"/>
      <c r="F179" s="28" t="s">
        <v>50</v>
      </c>
      <c r="G179">
        <v>15</v>
      </c>
      <c r="H179">
        <f t="shared" si="92"/>
        <v>2017</v>
      </c>
      <c r="K179" s="38">
        <v>31385.29</v>
      </c>
      <c r="L179" s="29"/>
      <c r="M179" s="29">
        <f t="shared" si="93"/>
        <v>31385.29</v>
      </c>
      <c r="N179" s="25">
        <f t="shared" si="94"/>
        <v>174.36272222222223</v>
      </c>
      <c r="O179" s="25">
        <f t="shared" si="95"/>
        <v>0</v>
      </c>
      <c r="P179" s="25">
        <f t="shared" si="96"/>
        <v>0</v>
      </c>
      <c r="Q179" s="25">
        <f t="shared" si="97"/>
        <v>0</v>
      </c>
      <c r="R179" s="23">
        <v>1</v>
      </c>
      <c r="S179" s="25">
        <f t="shared" si="98"/>
        <v>0</v>
      </c>
      <c r="T179" s="23"/>
      <c r="U179" s="25">
        <f t="shared" si="99"/>
        <v>31385.29</v>
      </c>
      <c r="V179" s="25">
        <f t="shared" si="100"/>
        <v>31385.29</v>
      </c>
      <c r="W179" s="23">
        <v>1</v>
      </c>
      <c r="X179" s="25">
        <f t="shared" si="101"/>
        <v>31385.29</v>
      </c>
      <c r="Y179" s="25">
        <f t="shared" si="102"/>
        <v>31385.29</v>
      </c>
      <c r="Z179" s="25">
        <f t="shared" si="103"/>
        <v>0</v>
      </c>
      <c r="AA179" s="25">
        <f t="shared" si="104"/>
        <v>2002</v>
      </c>
      <c r="AB179" s="25">
        <f t="shared" si="105"/>
        <v>2019.5</v>
      </c>
      <c r="AC179" s="25">
        <f t="shared" si="106"/>
        <v>2017</v>
      </c>
      <c r="AD179" s="26">
        <f t="shared" si="107"/>
        <v>2018.5</v>
      </c>
      <c r="AE179" s="26">
        <f t="shared" si="108"/>
        <v>-8.3333333333333329E-2</v>
      </c>
      <c r="AF179" s="26">
        <f t="shared" si="109"/>
        <v>2017</v>
      </c>
      <c r="AG179" s="26">
        <f t="shared" si="110"/>
        <v>2018.5</v>
      </c>
      <c r="AH179" s="26">
        <f t="shared" si="111"/>
        <v>-8.3333333333333329E-2</v>
      </c>
    </row>
    <row r="180" spans="1:34" x14ac:dyDescent="0.25">
      <c r="A180">
        <v>202</v>
      </c>
      <c r="B180" s="32" t="s">
        <v>172</v>
      </c>
      <c r="C180">
        <v>2003</v>
      </c>
      <c r="D180">
        <v>11</v>
      </c>
      <c r="E180" s="30"/>
      <c r="F180" s="28" t="s">
        <v>50</v>
      </c>
      <c r="G180">
        <v>5</v>
      </c>
      <c r="H180">
        <f t="shared" si="92"/>
        <v>2008</v>
      </c>
      <c r="K180" s="38">
        <v>2976.59</v>
      </c>
      <c r="L180" s="29"/>
      <c r="M180" s="29">
        <f t="shared" si="93"/>
        <v>2976.59</v>
      </c>
      <c r="N180" s="25">
        <f t="shared" si="94"/>
        <v>49.609833333333334</v>
      </c>
      <c r="O180" s="25">
        <f t="shared" si="95"/>
        <v>0</v>
      </c>
      <c r="P180" s="25">
        <f t="shared" si="96"/>
        <v>0</v>
      </c>
      <c r="Q180" s="25">
        <f t="shared" si="97"/>
        <v>0</v>
      </c>
      <c r="R180" s="23">
        <v>1</v>
      </c>
      <c r="S180" s="25">
        <f t="shared" si="98"/>
        <v>0</v>
      </c>
      <c r="T180" s="23"/>
      <c r="U180" s="25">
        <f t="shared" si="99"/>
        <v>2976.59</v>
      </c>
      <c r="V180" s="25">
        <f t="shared" si="100"/>
        <v>2976.59</v>
      </c>
      <c r="W180" s="23">
        <v>1</v>
      </c>
      <c r="X180" s="25">
        <f t="shared" si="101"/>
        <v>2976.59</v>
      </c>
      <c r="Y180" s="25">
        <f t="shared" si="102"/>
        <v>2976.59</v>
      </c>
      <c r="Z180" s="25">
        <f t="shared" si="103"/>
        <v>0</v>
      </c>
      <c r="AA180" s="25">
        <f t="shared" si="104"/>
        <v>2003.8333333333333</v>
      </c>
      <c r="AB180" s="25">
        <f t="shared" si="105"/>
        <v>2019.5</v>
      </c>
      <c r="AC180" s="25">
        <f t="shared" si="106"/>
        <v>2008.8333333333333</v>
      </c>
      <c r="AD180" s="26">
        <f t="shared" si="107"/>
        <v>2018.5</v>
      </c>
      <c r="AE180" s="26">
        <f t="shared" si="108"/>
        <v>-8.3333333333333329E-2</v>
      </c>
      <c r="AF180" s="26">
        <f t="shared" si="109"/>
        <v>2008.8333333333333</v>
      </c>
      <c r="AG180" s="26">
        <f t="shared" si="110"/>
        <v>2018.5</v>
      </c>
      <c r="AH180" s="26">
        <f t="shared" si="111"/>
        <v>-8.3333333333333329E-2</v>
      </c>
    </row>
    <row r="181" spans="1:34" x14ac:dyDescent="0.25">
      <c r="A181">
        <v>208</v>
      </c>
      <c r="B181" s="32" t="s">
        <v>173</v>
      </c>
      <c r="C181">
        <v>2003</v>
      </c>
      <c r="D181">
        <v>11</v>
      </c>
      <c r="E181" s="30"/>
      <c r="F181" s="28" t="s">
        <v>50</v>
      </c>
      <c r="G181">
        <v>5</v>
      </c>
      <c r="H181">
        <f t="shared" si="92"/>
        <v>2008</v>
      </c>
      <c r="K181" s="38">
        <v>3290.45</v>
      </c>
      <c r="L181" s="29"/>
      <c r="M181" s="29">
        <f t="shared" si="93"/>
        <v>3290.45</v>
      </c>
      <c r="N181" s="25">
        <f t="shared" si="94"/>
        <v>54.840833333333329</v>
      </c>
      <c r="O181" s="25">
        <f t="shared" si="95"/>
        <v>0</v>
      </c>
      <c r="P181" s="25">
        <f t="shared" si="96"/>
        <v>0</v>
      </c>
      <c r="Q181" s="25">
        <f t="shared" si="97"/>
        <v>0</v>
      </c>
      <c r="R181" s="23">
        <v>1</v>
      </c>
      <c r="S181" s="25">
        <f t="shared" si="98"/>
        <v>0</v>
      </c>
      <c r="T181" s="23"/>
      <c r="U181" s="25">
        <f t="shared" si="99"/>
        <v>3290.45</v>
      </c>
      <c r="V181" s="25">
        <f t="shared" si="100"/>
        <v>3290.45</v>
      </c>
      <c r="W181" s="23">
        <v>1</v>
      </c>
      <c r="X181" s="25">
        <f t="shared" si="101"/>
        <v>3290.45</v>
      </c>
      <c r="Y181" s="25">
        <f t="shared" si="102"/>
        <v>3290.45</v>
      </c>
      <c r="Z181" s="25">
        <f t="shared" si="103"/>
        <v>0</v>
      </c>
      <c r="AA181" s="25">
        <f t="shared" si="104"/>
        <v>2003.8333333333333</v>
      </c>
      <c r="AB181" s="25">
        <f t="shared" si="105"/>
        <v>2019.5</v>
      </c>
      <c r="AC181" s="25">
        <f t="shared" si="106"/>
        <v>2008.8333333333333</v>
      </c>
      <c r="AD181" s="26">
        <f t="shared" si="107"/>
        <v>2018.5</v>
      </c>
      <c r="AE181" s="26">
        <f t="shared" si="108"/>
        <v>-8.3333333333333329E-2</v>
      </c>
      <c r="AF181" s="26">
        <f t="shared" si="109"/>
        <v>2008.8333333333333</v>
      </c>
      <c r="AG181" s="26">
        <f t="shared" si="110"/>
        <v>2018.5</v>
      </c>
      <c r="AH181" s="26">
        <f t="shared" si="111"/>
        <v>-8.3333333333333329E-2</v>
      </c>
    </row>
    <row r="182" spans="1:34" x14ac:dyDescent="0.25">
      <c r="A182">
        <v>210</v>
      </c>
      <c r="B182" s="32" t="s">
        <v>172</v>
      </c>
      <c r="C182">
        <v>2004</v>
      </c>
      <c r="D182">
        <v>4</v>
      </c>
      <c r="E182" s="30"/>
      <c r="F182" s="28" t="s">
        <v>50</v>
      </c>
      <c r="G182">
        <v>15</v>
      </c>
      <c r="H182">
        <f t="shared" si="92"/>
        <v>2019</v>
      </c>
      <c r="K182" s="38">
        <v>5000</v>
      </c>
      <c r="L182" s="29"/>
      <c r="M182" s="29">
        <f t="shared" si="93"/>
        <v>5000</v>
      </c>
      <c r="N182" s="25">
        <f t="shared" si="94"/>
        <v>27.777777777777775</v>
      </c>
      <c r="O182" s="25">
        <f t="shared" si="95"/>
        <v>249.99999999999997</v>
      </c>
      <c r="P182" s="25">
        <f t="shared" si="96"/>
        <v>0</v>
      </c>
      <c r="Q182" s="25">
        <f t="shared" si="97"/>
        <v>249.99999999999997</v>
      </c>
      <c r="R182" s="23">
        <v>1</v>
      </c>
      <c r="S182" s="25">
        <f t="shared" si="98"/>
        <v>249.99999999999997</v>
      </c>
      <c r="T182" s="23"/>
      <c r="U182" s="25">
        <f t="shared" si="99"/>
        <v>4750</v>
      </c>
      <c r="V182" s="25">
        <f t="shared" si="100"/>
        <v>4750</v>
      </c>
      <c r="W182" s="23">
        <v>1</v>
      </c>
      <c r="X182" s="25">
        <f t="shared" si="101"/>
        <v>4750</v>
      </c>
      <c r="Y182" s="25">
        <f t="shared" si="102"/>
        <v>5000</v>
      </c>
      <c r="Z182" s="25">
        <f t="shared" si="103"/>
        <v>125</v>
      </c>
      <c r="AA182" s="25">
        <f t="shared" si="104"/>
        <v>2004.25</v>
      </c>
      <c r="AB182" s="25">
        <f t="shared" si="105"/>
        <v>2019.5</v>
      </c>
      <c r="AC182" s="25">
        <f t="shared" si="106"/>
        <v>2019.25</v>
      </c>
      <c r="AD182" s="26">
        <f t="shared" si="107"/>
        <v>2018.5</v>
      </c>
      <c r="AE182" s="26">
        <f t="shared" si="108"/>
        <v>-8.3333333333333329E-2</v>
      </c>
      <c r="AF182" s="26">
        <f t="shared" si="109"/>
        <v>2019.25</v>
      </c>
      <c r="AG182" s="26">
        <f t="shared" si="110"/>
        <v>2018.5</v>
      </c>
      <c r="AH182" s="26">
        <f t="shared" si="111"/>
        <v>-8.3333333333333329E-2</v>
      </c>
    </row>
    <row r="183" spans="1:34" x14ac:dyDescent="0.25">
      <c r="A183">
        <v>270</v>
      </c>
      <c r="B183" s="32" t="s">
        <v>174</v>
      </c>
      <c r="C183">
        <v>2007</v>
      </c>
      <c r="D183">
        <v>11</v>
      </c>
      <c r="E183" s="30"/>
      <c r="F183" s="28" t="s">
        <v>50</v>
      </c>
      <c r="G183">
        <v>5</v>
      </c>
      <c r="H183">
        <f t="shared" si="92"/>
        <v>2012</v>
      </c>
      <c r="K183" s="38">
        <v>39129.68</v>
      </c>
      <c r="L183" s="29"/>
      <c r="M183" s="29">
        <f t="shared" si="93"/>
        <v>39129.68</v>
      </c>
      <c r="N183" s="25">
        <f t="shared" si="94"/>
        <v>652.16133333333335</v>
      </c>
      <c r="O183" s="25">
        <f t="shared" si="95"/>
        <v>0</v>
      </c>
      <c r="P183" s="25">
        <f t="shared" si="96"/>
        <v>0</v>
      </c>
      <c r="Q183" s="25">
        <f t="shared" si="97"/>
        <v>0</v>
      </c>
      <c r="R183" s="23">
        <v>1</v>
      </c>
      <c r="S183" s="25">
        <f t="shared" si="98"/>
        <v>0</v>
      </c>
      <c r="T183" s="23"/>
      <c r="U183" s="25">
        <f t="shared" si="99"/>
        <v>39129.68</v>
      </c>
      <c r="V183" s="25">
        <f t="shared" si="100"/>
        <v>39129.68</v>
      </c>
      <c r="W183" s="23">
        <v>1</v>
      </c>
      <c r="X183" s="25">
        <f t="shared" si="101"/>
        <v>39129.68</v>
      </c>
      <c r="Y183" s="25">
        <f t="shared" si="102"/>
        <v>39129.68</v>
      </c>
      <c r="Z183" s="25">
        <f t="shared" si="103"/>
        <v>0</v>
      </c>
      <c r="AA183" s="25">
        <f t="shared" si="104"/>
        <v>2007.8333333333333</v>
      </c>
      <c r="AB183" s="25">
        <f t="shared" si="105"/>
        <v>2019.5</v>
      </c>
      <c r="AC183" s="25">
        <f t="shared" si="106"/>
        <v>2012.8333333333333</v>
      </c>
      <c r="AD183" s="26">
        <f t="shared" si="107"/>
        <v>2018.5</v>
      </c>
      <c r="AE183" s="26">
        <f t="shared" si="108"/>
        <v>-8.3333333333333329E-2</v>
      </c>
      <c r="AF183" s="26">
        <f t="shared" si="109"/>
        <v>2012.8333333333333</v>
      </c>
      <c r="AG183" s="26">
        <f t="shared" si="110"/>
        <v>2018.5</v>
      </c>
      <c r="AH183" s="26">
        <f t="shared" si="111"/>
        <v>-8.3333333333333329E-2</v>
      </c>
    </row>
    <row r="184" spans="1:34" x14ac:dyDescent="0.25">
      <c r="A184">
        <v>304</v>
      </c>
      <c r="B184" s="32" t="s">
        <v>175</v>
      </c>
      <c r="C184">
        <v>2010</v>
      </c>
      <c r="D184">
        <v>10</v>
      </c>
      <c r="E184" s="30"/>
      <c r="F184" s="28" t="s">
        <v>50</v>
      </c>
      <c r="G184">
        <v>5</v>
      </c>
      <c r="H184">
        <f t="shared" si="92"/>
        <v>2015</v>
      </c>
      <c r="K184" s="38">
        <v>15089.28</v>
      </c>
      <c r="L184" s="29"/>
      <c r="M184" s="29">
        <f t="shared" si="93"/>
        <v>15089.28</v>
      </c>
      <c r="N184" s="25">
        <f t="shared" si="94"/>
        <v>251.48800000000003</v>
      </c>
      <c r="O184" s="25">
        <f t="shared" si="95"/>
        <v>0</v>
      </c>
      <c r="P184" s="25">
        <f t="shared" si="96"/>
        <v>0</v>
      </c>
      <c r="Q184" s="25">
        <f t="shared" si="97"/>
        <v>0</v>
      </c>
      <c r="R184" s="23">
        <v>1</v>
      </c>
      <c r="S184" s="25">
        <f t="shared" si="98"/>
        <v>0</v>
      </c>
      <c r="T184" s="23"/>
      <c r="U184" s="25">
        <f t="shared" si="99"/>
        <v>15089.28</v>
      </c>
      <c r="V184" s="25">
        <f t="shared" si="100"/>
        <v>15089.28</v>
      </c>
      <c r="W184" s="23">
        <v>1</v>
      </c>
      <c r="X184" s="25">
        <f t="shared" si="101"/>
        <v>15089.28</v>
      </c>
      <c r="Y184" s="25">
        <f t="shared" si="102"/>
        <v>15089.28</v>
      </c>
      <c r="Z184" s="25">
        <f t="shared" si="103"/>
        <v>0</v>
      </c>
      <c r="AA184" s="25">
        <f t="shared" si="104"/>
        <v>2010.75</v>
      </c>
      <c r="AB184" s="25">
        <f t="shared" si="105"/>
        <v>2019.5</v>
      </c>
      <c r="AC184" s="25">
        <f t="shared" si="106"/>
        <v>2015.75</v>
      </c>
      <c r="AD184" s="26">
        <f t="shared" si="107"/>
        <v>2018.5</v>
      </c>
      <c r="AE184" s="26">
        <f t="shared" si="108"/>
        <v>-8.3333333333333329E-2</v>
      </c>
      <c r="AF184" s="26">
        <f t="shared" si="109"/>
        <v>2015.75</v>
      </c>
      <c r="AG184" s="26">
        <f t="shared" si="110"/>
        <v>2018.5</v>
      </c>
      <c r="AH184" s="26">
        <f t="shared" si="111"/>
        <v>-8.3333333333333329E-2</v>
      </c>
    </row>
    <row r="185" spans="1:34" x14ac:dyDescent="0.25">
      <c r="A185">
        <v>311</v>
      </c>
      <c r="B185" s="32" t="s">
        <v>176</v>
      </c>
      <c r="C185">
        <v>2011</v>
      </c>
      <c r="D185">
        <v>5</v>
      </c>
      <c r="E185" s="30"/>
      <c r="F185" s="28" t="s">
        <v>50</v>
      </c>
      <c r="G185">
        <v>15</v>
      </c>
      <c r="H185">
        <f t="shared" si="92"/>
        <v>2026</v>
      </c>
      <c r="K185" s="38">
        <v>14680.78</v>
      </c>
      <c r="L185" s="29"/>
      <c r="M185" s="29">
        <f t="shared" si="93"/>
        <v>14680.78</v>
      </c>
      <c r="N185" s="25">
        <f t="shared" si="94"/>
        <v>81.559888888888892</v>
      </c>
      <c r="O185" s="25">
        <f t="shared" si="95"/>
        <v>978.71866666666665</v>
      </c>
      <c r="P185" s="25">
        <f t="shared" si="96"/>
        <v>0</v>
      </c>
      <c r="Q185" s="25">
        <f t="shared" si="97"/>
        <v>978.71866666666665</v>
      </c>
      <c r="R185" s="23">
        <v>1</v>
      </c>
      <c r="S185" s="25">
        <f t="shared" si="98"/>
        <v>978.71866666666665</v>
      </c>
      <c r="T185" s="23"/>
      <c r="U185" s="25">
        <f t="shared" si="99"/>
        <v>7014.1504444445191</v>
      </c>
      <c r="V185" s="25">
        <f t="shared" si="100"/>
        <v>7014.1504444445191</v>
      </c>
      <c r="W185" s="23">
        <v>1</v>
      </c>
      <c r="X185" s="25">
        <f t="shared" si="101"/>
        <v>7014.1504444445191</v>
      </c>
      <c r="Y185" s="25">
        <f t="shared" si="102"/>
        <v>7992.8691111111857</v>
      </c>
      <c r="Z185" s="25">
        <f t="shared" si="103"/>
        <v>7177.2702222221487</v>
      </c>
      <c r="AA185" s="25">
        <f t="shared" si="104"/>
        <v>2011.3333333333333</v>
      </c>
      <c r="AB185" s="25">
        <f t="shared" si="105"/>
        <v>2019.5</v>
      </c>
      <c r="AC185" s="25">
        <f t="shared" si="106"/>
        <v>2026.3333333333333</v>
      </c>
      <c r="AD185" s="26">
        <f t="shared" si="107"/>
        <v>2018.5</v>
      </c>
      <c r="AE185" s="26">
        <f t="shared" si="108"/>
        <v>-8.3333333333333329E-2</v>
      </c>
      <c r="AF185" s="26">
        <f t="shared" si="109"/>
        <v>2026.3333333333333</v>
      </c>
      <c r="AG185" s="26">
        <f t="shared" si="110"/>
        <v>2018.5</v>
      </c>
      <c r="AH185" s="26">
        <f t="shared" si="111"/>
        <v>-8.3333333333333329E-2</v>
      </c>
    </row>
    <row r="186" spans="1:34" x14ac:dyDescent="0.25">
      <c r="A186">
        <v>312</v>
      </c>
      <c r="B186" s="32" t="s">
        <v>177</v>
      </c>
      <c r="C186">
        <v>2011</v>
      </c>
      <c r="D186">
        <v>6</v>
      </c>
      <c r="E186" s="30"/>
      <c r="F186" s="28" t="s">
        <v>50</v>
      </c>
      <c r="G186">
        <v>15</v>
      </c>
      <c r="H186">
        <f t="shared" si="92"/>
        <v>2026</v>
      </c>
      <c r="K186" s="38">
        <v>14647.39</v>
      </c>
      <c r="L186" s="29"/>
      <c r="M186" s="29">
        <f t="shared" si="93"/>
        <v>14647.39</v>
      </c>
      <c r="N186" s="25">
        <f t="shared" si="94"/>
        <v>81.374388888888888</v>
      </c>
      <c r="O186" s="25">
        <f t="shared" si="95"/>
        <v>976.49266666666665</v>
      </c>
      <c r="P186" s="25">
        <f t="shared" si="96"/>
        <v>0</v>
      </c>
      <c r="Q186" s="25">
        <f t="shared" si="97"/>
        <v>976.49266666666665</v>
      </c>
      <c r="R186" s="23">
        <v>1</v>
      </c>
      <c r="S186" s="25">
        <f t="shared" si="98"/>
        <v>976.49266666666665</v>
      </c>
      <c r="T186" s="23"/>
      <c r="U186" s="25">
        <f t="shared" si="99"/>
        <v>6916.823055555481</v>
      </c>
      <c r="V186" s="25">
        <f t="shared" si="100"/>
        <v>6916.823055555481</v>
      </c>
      <c r="W186" s="23">
        <v>1</v>
      </c>
      <c r="X186" s="25">
        <f t="shared" si="101"/>
        <v>6916.823055555481</v>
      </c>
      <c r="Y186" s="25">
        <f t="shared" si="102"/>
        <v>7893.315722222148</v>
      </c>
      <c r="Z186" s="25">
        <f t="shared" si="103"/>
        <v>7242.3206111111849</v>
      </c>
      <c r="AA186" s="25">
        <f t="shared" si="104"/>
        <v>2011.4166666666667</v>
      </c>
      <c r="AB186" s="25">
        <f t="shared" si="105"/>
        <v>2019.5</v>
      </c>
      <c r="AC186" s="25">
        <f t="shared" si="106"/>
        <v>2026.4166666666667</v>
      </c>
      <c r="AD186" s="26">
        <f t="shared" si="107"/>
        <v>2018.5</v>
      </c>
      <c r="AE186" s="26">
        <f t="shared" si="108"/>
        <v>-8.3333333333333329E-2</v>
      </c>
      <c r="AF186" s="26">
        <f t="shared" si="109"/>
        <v>2026.4166666666667</v>
      </c>
      <c r="AG186" s="26">
        <f t="shared" si="110"/>
        <v>2018.5</v>
      </c>
      <c r="AH186" s="26">
        <f t="shared" si="111"/>
        <v>-8.3333333333333329E-2</v>
      </c>
    </row>
    <row r="187" spans="1:34" x14ac:dyDescent="0.25">
      <c r="A187">
        <v>313</v>
      </c>
      <c r="B187" s="32" t="s">
        <v>178</v>
      </c>
      <c r="C187">
        <v>2011</v>
      </c>
      <c r="D187">
        <v>5</v>
      </c>
      <c r="E187" s="30"/>
      <c r="F187" s="28" t="s">
        <v>50</v>
      </c>
      <c r="G187">
        <v>15</v>
      </c>
      <c r="H187">
        <f t="shared" si="92"/>
        <v>2026</v>
      </c>
      <c r="K187" s="38">
        <v>23994.19</v>
      </c>
      <c r="L187" s="29"/>
      <c r="M187" s="29">
        <f t="shared" si="93"/>
        <v>23994.19</v>
      </c>
      <c r="N187" s="25">
        <f t="shared" si="94"/>
        <v>133.30105555555556</v>
      </c>
      <c r="O187" s="25">
        <f t="shared" si="95"/>
        <v>1599.6126666666669</v>
      </c>
      <c r="P187" s="25">
        <f t="shared" si="96"/>
        <v>0</v>
      </c>
      <c r="Q187" s="25">
        <f t="shared" si="97"/>
        <v>1599.6126666666669</v>
      </c>
      <c r="R187" s="23">
        <v>1</v>
      </c>
      <c r="S187" s="25">
        <f t="shared" si="98"/>
        <v>1599.6126666666669</v>
      </c>
      <c r="T187" s="23"/>
      <c r="U187" s="25">
        <f t="shared" si="99"/>
        <v>11463.8907777779</v>
      </c>
      <c r="V187" s="25">
        <f t="shared" si="100"/>
        <v>11463.8907777779</v>
      </c>
      <c r="W187" s="23">
        <v>1</v>
      </c>
      <c r="X187" s="25">
        <f t="shared" si="101"/>
        <v>11463.8907777779</v>
      </c>
      <c r="Y187" s="25">
        <f t="shared" si="102"/>
        <v>13063.503444444566</v>
      </c>
      <c r="Z187" s="25">
        <f t="shared" si="103"/>
        <v>11730.492888888766</v>
      </c>
      <c r="AA187" s="25">
        <f t="shared" si="104"/>
        <v>2011.3333333333333</v>
      </c>
      <c r="AB187" s="25">
        <f t="shared" si="105"/>
        <v>2019.5</v>
      </c>
      <c r="AC187" s="25">
        <f t="shared" si="106"/>
        <v>2026.3333333333333</v>
      </c>
      <c r="AD187" s="26">
        <f t="shared" si="107"/>
        <v>2018.5</v>
      </c>
      <c r="AE187" s="26">
        <f t="shared" si="108"/>
        <v>-8.3333333333333329E-2</v>
      </c>
      <c r="AF187" s="26">
        <f t="shared" si="109"/>
        <v>2026.3333333333333</v>
      </c>
      <c r="AG187" s="26">
        <f t="shared" si="110"/>
        <v>2018.5</v>
      </c>
      <c r="AH187" s="26">
        <f t="shared" si="111"/>
        <v>-8.3333333333333329E-2</v>
      </c>
    </row>
    <row r="188" spans="1:34" x14ac:dyDescent="0.25">
      <c r="A188">
        <v>314</v>
      </c>
      <c r="B188" s="32" t="s">
        <v>179</v>
      </c>
      <c r="C188">
        <v>2011</v>
      </c>
      <c r="D188">
        <v>5</v>
      </c>
      <c r="E188" s="30"/>
      <c r="F188" s="28" t="s">
        <v>50</v>
      </c>
      <c r="G188">
        <v>15</v>
      </c>
      <c r="H188">
        <f t="shared" si="92"/>
        <v>2026</v>
      </c>
      <c r="K188" s="38">
        <v>5475.35</v>
      </c>
      <c r="L188" s="29"/>
      <c r="M188" s="29">
        <f t="shared" si="93"/>
        <v>5475.35</v>
      </c>
      <c r="N188" s="25">
        <f t="shared" si="94"/>
        <v>30.418611111111115</v>
      </c>
      <c r="O188" s="25">
        <f t="shared" si="95"/>
        <v>365.02333333333337</v>
      </c>
      <c r="P188" s="25">
        <f t="shared" si="96"/>
        <v>0</v>
      </c>
      <c r="Q188" s="25">
        <f t="shared" si="97"/>
        <v>365.02333333333337</v>
      </c>
      <c r="R188" s="23">
        <v>1</v>
      </c>
      <c r="S188" s="25">
        <f t="shared" si="98"/>
        <v>365.02333333333337</v>
      </c>
      <c r="T188" s="23"/>
      <c r="U188" s="25">
        <f t="shared" si="99"/>
        <v>2616.0005555555836</v>
      </c>
      <c r="V188" s="25">
        <f t="shared" si="100"/>
        <v>2616.0005555555836</v>
      </c>
      <c r="W188" s="23">
        <v>1</v>
      </c>
      <c r="X188" s="25">
        <f t="shared" si="101"/>
        <v>2616.0005555555836</v>
      </c>
      <c r="Y188" s="25">
        <f t="shared" si="102"/>
        <v>2981.0238888889171</v>
      </c>
      <c r="Z188" s="25">
        <f t="shared" si="103"/>
        <v>2676.83777777775</v>
      </c>
      <c r="AA188" s="25">
        <f t="shared" si="104"/>
        <v>2011.3333333333333</v>
      </c>
      <c r="AB188" s="25">
        <f t="shared" si="105"/>
        <v>2019.5</v>
      </c>
      <c r="AC188" s="25">
        <f t="shared" si="106"/>
        <v>2026.3333333333333</v>
      </c>
      <c r="AD188" s="26">
        <f t="shared" si="107"/>
        <v>2018.5</v>
      </c>
      <c r="AE188" s="26">
        <f t="shared" si="108"/>
        <v>-8.3333333333333329E-2</v>
      </c>
      <c r="AF188" s="26">
        <f t="shared" si="109"/>
        <v>2026.3333333333333</v>
      </c>
      <c r="AG188" s="26">
        <f t="shared" si="110"/>
        <v>2018.5</v>
      </c>
      <c r="AH188" s="26">
        <f t="shared" si="111"/>
        <v>-8.3333333333333329E-2</v>
      </c>
    </row>
    <row r="189" spans="1:34" x14ac:dyDescent="0.25">
      <c r="A189">
        <v>350</v>
      </c>
      <c r="B189" s="32" t="s">
        <v>180</v>
      </c>
      <c r="C189">
        <v>2016</v>
      </c>
      <c r="D189">
        <v>8</v>
      </c>
      <c r="E189" s="30"/>
      <c r="F189" s="28" t="s">
        <v>50</v>
      </c>
      <c r="G189">
        <v>15</v>
      </c>
      <c r="H189">
        <f t="shared" si="92"/>
        <v>2031</v>
      </c>
      <c r="K189" s="39">
        <v>9278.41</v>
      </c>
      <c r="L189" s="29"/>
      <c r="M189" s="29">
        <f t="shared" si="93"/>
        <v>9278.41</v>
      </c>
      <c r="N189" s="25">
        <f t="shared" si="94"/>
        <v>51.546722222222222</v>
      </c>
      <c r="O189" s="25">
        <f t="shared" si="95"/>
        <v>618.56066666666663</v>
      </c>
      <c r="P189" s="25">
        <f t="shared" si="96"/>
        <v>0</v>
      </c>
      <c r="Q189" s="25">
        <f t="shared" si="97"/>
        <v>618.56066666666663</v>
      </c>
      <c r="R189" s="23">
        <v>1</v>
      </c>
      <c r="S189" s="25">
        <f t="shared" si="98"/>
        <v>618.56066666666663</v>
      </c>
      <c r="T189" s="23"/>
      <c r="U189" s="25">
        <f t="shared" si="99"/>
        <v>1185.574611111158</v>
      </c>
      <c r="V189" s="25">
        <f t="shared" si="100"/>
        <v>1185.574611111158</v>
      </c>
      <c r="W189" s="23">
        <v>1</v>
      </c>
      <c r="X189" s="25">
        <f t="shared" si="101"/>
        <v>1185.574611111158</v>
      </c>
      <c r="Y189" s="25">
        <f t="shared" si="102"/>
        <v>1804.1352777778247</v>
      </c>
      <c r="Z189" s="25">
        <f t="shared" si="103"/>
        <v>7783.5550555555083</v>
      </c>
      <c r="AA189" s="25">
        <f t="shared" si="104"/>
        <v>2016.5833333333333</v>
      </c>
      <c r="AB189" s="25">
        <f t="shared" si="105"/>
        <v>2019.5</v>
      </c>
      <c r="AC189" s="25">
        <f t="shared" si="106"/>
        <v>2031.5833333333333</v>
      </c>
      <c r="AD189" s="26">
        <f t="shared" si="107"/>
        <v>2018.5</v>
      </c>
      <c r="AE189" s="26">
        <f t="shared" si="108"/>
        <v>-8.3333333333333329E-2</v>
      </c>
      <c r="AF189" s="26">
        <f t="shared" si="109"/>
        <v>2031.5833333333333</v>
      </c>
      <c r="AG189" s="26">
        <f t="shared" si="110"/>
        <v>2018.5</v>
      </c>
      <c r="AH189" s="26">
        <f t="shared" si="111"/>
        <v>-8.3333333333333329E-2</v>
      </c>
    </row>
    <row r="190" spans="1:34" x14ac:dyDescent="0.25">
      <c r="A190" s="33" t="s">
        <v>181</v>
      </c>
      <c r="E190" s="30"/>
      <c r="F190" s="28"/>
      <c r="K190" s="29">
        <f>SUM(K168:K189)</f>
        <v>1609753.41</v>
      </c>
      <c r="L190" s="29"/>
      <c r="M190" s="29"/>
      <c r="N190" s="25"/>
      <c r="O190" s="25"/>
      <c r="P190" s="25"/>
      <c r="Q190" s="25"/>
      <c r="R190" s="23"/>
      <c r="S190" s="25"/>
      <c r="T190" s="23"/>
      <c r="U190" s="25"/>
      <c r="V190" s="25"/>
      <c r="W190" s="23"/>
      <c r="X190" s="25"/>
      <c r="Y190" s="25"/>
      <c r="Z190" s="25"/>
      <c r="AA190" s="25"/>
      <c r="AB190" s="25"/>
      <c r="AC190" s="25"/>
      <c r="AD190" s="26"/>
      <c r="AE190" s="26"/>
      <c r="AF190" s="26"/>
      <c r="AG190" s="26"/>
      <c r="AH190" s="26"/>
    </row>
    <row r="191" spans="1:34" x14ac:dyDescent="0.25">
      <c r="E191" s="30"/>
      <c r="F191" s="28"/>
      <c r="K191" s="29"/>
      <c r="L191" s="29"/>
      <c r="M191" s="29"/>
      <c r="N191" s="25"/>
      <c r="O191" s="25"/>
      <c r="P191" s="25"/>
      <c r="Q191" s="25"/>
      <c r="R191" s="23"/>
      <c r="S191" s="25"/>
      <c r="T191" s="23"/>
      <c r="U191" s="25"/>
      <c r="V191" s="25"/>
      <c r="W191" s="23"/>
      <c r="X191" s="25"/>
      <c r="Y191" s="25"/>
      <c r="Z191" s="25"/>
      <c r="AA191" s="25"/>
      <c r="AB191" s="25"/>
      <c r="AC191" s="25"/>
      <c r="AD191" s="26"/>
      <c r="AE191" s="26"/>
      <c r="AF191" s="26"/>
      <c r="AG191" s="26"/>
      <c r="AH191" s="26"/>
    </row>
    <row r="192" spans="1:34" x14ac:dyDescent="0.25">
      <c r="E192" s="30"/>
      <c r="F192" s="28"/>
      <c r="K192" s="29"/>
      <c r="L192" s="29"/>
      <c r="M192" s="29"/>
      <c r="N192" s="25"/>
      <c r="O192" s="25"/>
      <c r="P192" s="25"/>
      <c r="Q192" s="25"/>
      <c r="R192" s="23"/>
      <c r="S192" s="25"/>
      <c r="T192" s="23"/>
      <c r="U192" s="25"/>
      <c r="V192" s="25"/>
      <c r="W192" s="23"/>
      <c r="X192" s="25"/>
      <c r="Y192" s="25"/>
      <c r="Z192" s="25"/>
      <c r="AA192" s="25"/>
      <c r="AB192" s="25"/>
      <c r="AC192" s="25"/>
      <c r="AD192" s="26"/>
      <c r="AE192" s="26"/>
      <c r="AF192" s="26"/>
      <c r="AG192" s="26"/>
      <c r="AH192" s="26"/>
    </row>
    <row r="193" spans="1:34" x14ac:dyDescent="0.25">
      <c r="A193" s="40" t="s">
        <v>182</v>
      </c>
      <c r="E193" s="30"/>
      <c r="F193" s="28"/>
      <c r="K193" s="29"/>
      <c r="L193" s="29"/>
      <c r="M193" s="29"/>
      <c r="N193" s="25"/>
      <c r="O193" s="25"/>
      <c r="P193" s="25"/>
      <c r="Q193" s="25"/>
      <c r="R193" s="23"/>
      <c r="S193" s="25"/>
      <c r="T193" s="23"/>
      <c r="U193" s="25"/>
      <c r="V193" s="25"/>
      <c r="W193" s="23"/>
      <c r="X193" s="25"/>
      <c r="Y193" s="25"/>
      <c r="Z193" s="25"/>
      <c r="AA193" s="25"/>
      <c r="AB193" s="25"/>
      <c r="AC193" s="25"/>
      <c r="AD193" s="26"/>
      <c r="AE193" s="26"/>
      <c r="AF193" s="26"/>
      <c r="AG193" s="26"/>
      <c r="AH193" s="26"/>
    </row>
    <row r="194" spans="1:34" x14ac:dyDescent="0.25">
      <c r="E194" s="30"/>
      <c r="F194" s="28"/>
      <c r="K194" s="29"/>
      <c r="L194" s="29"/>
      <c r="M194" s="29"/>
      <c r="N194" s="25"/>
      <c r="O194" s="25"/>
      <c r="P194" s="25"/>
      <c r="Q194" s="25"/>
      <c r="R194" s="23"/>
      <c r="S194" s="25"/>
      <c r="T194" s="23"/>
      <c r="U194" s="25"/>
      <c r="V194" s="25"/>
      <c r="W194" s="23"/>
      <c r="X194" s="25"/>
      <c r="Y194" s="25"/>
      <c r="Z194" s="25"/>
      <c r="AA194" s="25"/>
      <c r="AB194" s="25"/>
      <c r="AC194" s="25"/>
      <c r="AD194" s="26"/>
      <c r="AE194" s="26"/>
      <c r="AF194" s="26"/>
      <c r="AG194" s="26"/>
      <c r="AH194" s="26"/>
    </row>
    <row r="195" spans="1:34" x14ac:dyDescent="0.25">
      <c r="A195" s="37" t="s">
        <v>183</v>
      </c>
      <c r="E195" s="30"/>
      <c r="F195" s="28"/>
      <c r="K195" s="29"/>
      <c r="L195" s="29"/>
      <c r="M195" s="29"/>
      <c r="N195" s="25"/>
      <c r="O195" s="25"/>
      <c r="P195" s="25"/>
      <c r="Q195" s="25"/>
      <c r="R195" s="23"/>
      <c r="S195" s="25"/>
      <c r="T195" s="23"/>
      <c r="U195" s="25"/>
      <c r="V195" s="25"/>
      <c r="W195" s="23"/>
      <c r="X195" s="25"/>
      <c r="Y195" s="25"/>
      <c r="Z195" s="25"/>
      <c r="AA195" s="25"/>
      <c r="AB195" s="25"/>
      <c r="AC195" s="25"/>
      <c r="AD195" s="26"/>
      <c r="AE195" s="26"/>
      <c r="AF195" s="26"/>
      <c r="AG195" s="26"/>
      <c r="AH195" s="26"/>
    </row>
    <row r="196" spans="1:34" x14ac:dyDescent="0.25">
      <c r="A196">
        <v>184</v>
      </c>
      <c r="B196" s="32" t="s">
        <v>184</v>
      </c>
      <c r="C196">
        <v>2001</v>
      </c>
      <c r="D196">
        <v>12</v>
      </c>
      <c r="E196" s="30"/>
      <c r="F196" s="28" t="s">
        <v>50</v>
      </c>
      <c r="G196">
        <v>20</v>
      </c>
      <c r="H196">
        <f t="shared" si="92"/>
        <v>2021</v>
      </c>
      <c r="K196" s="38">
        <v>3220340.12</v>
      </c>
      <c r="L196" s="29"/>
      <c r="M196" s="29">
        <f t="shared" si="93"/>
        <v>3220340.12</v>
      </c>
      <c r="N196" s="25">
        <f t="shared" si="94"/>
        <v>13418.083833333332</v>
      </c>
      <c r="O196" s="25">
        <f t="shared" si="95"/>
        <v>161017.00599999999</v>
      </c>
      <c r="P196" s="25">
        <f t="shared" si="96"/>
        <v>0</v>
      </c>
      <c r="Q196" s="25">
        <f t="shared" si="97"/>
        <v>161017.00599999999</v>
      </c>
      <c r="R196" s="23">
        <v>1</v>
      </c>
      <c r="S196" s="25">
        <f t="shared" si="98"/>
        <v>161017.00599999999</v>
      </c>
      <c r="T196" s="23"/>
      <c r="U196" s="25">
        <f t="shared" si="99"/>
        <v>2670198.6828333209</v>
      </c>
      <c r="V196" s="25">
        <f t="shared" si="100"/>
        <v>2670198.6828333209</v>
      </c>
      <c r="W196" s="23">
        <v>1</v>
      </c>
      <c r="X196" s="25">
        <f t="shared" si="101"/>
        <v>2670198.6828333209</v>
      </c>
      <c r="Y196" s="25">
        <f t="shared" si="102"/>
        <v>2831215.688833321</v>
      </c>
      <c r="Z196" s="25">
        <f t="shared" si="103"/>
        <v>469632.93416667916</v>
      </c>
      <c r="AA196" s="25">
        <f t="shared" si="104"/>
        <v>2001.9166666666667</v>
      </c>
      <c r="AB196" s="25">
        <f t="shared" si="105"/>
        <v>2019.5</v>
      </c>
      <c r="AC196" s="25">
        <f t="shared" si="106"/>
        <v>2021.9166666666667</v>
      </c>
      <c r="AD196" s="26">
        <f t="shared" si="107"/>
        <v>2018.5</v>
      </c>
      <c r="AE196" s="26">
        <f t="shared" si="108"/>
        <v>-8.3333333333333329E-2</v>
      </c>
      <c r="AF196" s="26">
        <f t="shared" si="109"/>
        <v>2021.9166666666667</v>
      </c>
      <c r="AG196" s="26">
        <f t="shared" si="110"/>
        <v>2018.5</v>
      </c>
      <c r="AH196" s="26">
        <f t="shared" si="111"/>
        <v>-8.3333333333333329E-2</v>
      </c>
    </row>
    <row r="197" spans="1:34" x14ac:dyDescent="0.25">
      <c r="A197">
        <v>185</v>
      </c>
      <c r="B197" s="32" t="s">
        <v>185</v>
      </c>
      <c r="C197">
        <v>2001</v>
      </c>
      <c r="D197">
        <v>12</v>
      </c>
      <c r="E197" s="30"/>
      <c r="F197" s="28" t="s">
        <v>50</v>
      </c>
      <c r="G197">
        <v>7</v>
      </c>
      <c r="H197">
        <f t="shared" si="92"/>
        <v>2008</v>
      </c>
      <c r="K197" s="38">
        <v>7986.4</v>
      </c>
      <c r="L197" s="29"/>
      <c r="M197" s="29">
        <f t="shared" si="93"/>
        <v>7986.4</v>
      </c>
      <c r="N197" s="25">
        <f t="shared" si="94"/>
        <v>95.076190476190462</v>
      </c>
      <c r="O197" s="25">
        <f t="shared" si="95"/>
        <v>0</v>
      </c>
      <c r="P197" s="25">
        <f t="shared" si="96"/>
        <v>0</v>
      </c>
      <c r="Q197" s="25">
        <f t="shared" si="97"/>
        <v>0</v>
      </c>
      <c r="R197" s="23">
        <v>1</v>
      </c>
      <c r="S197" s="25">
        <f t="shared" si="98"/>
        <v>0</v>
      </c>
      <c r="T197" s="23"/>
      <c r="U197" s="25">
        <f t="shared" si="99"/>
        <v>7986.4</v>
      </c>
      <c r="V197" s="25">
        <f t="shared" si="100"/>
        <v>7986.4</v>
      </c>
      <c r="W197" s="23">
        <v>1</v>
      </c>
      <c r="X197" s="25">
        <f t="shared" si="101"/>
        <v>7986.4</v>
      </c>
      <c r="Y197" s="25">
        <f t="shared" si="102"/>
        <v>7986.4</v>
      </c>
      <c r="Z197" s="25">
        <f t="shared" si="103"/>
        <v>0</v>
      </c>
      <c r="AA197" s="25">
        <f t="shared" si="104"/>
        <v>2001.9166666666667</v>
      </c>
      <c r="AB197" s="25">
        <f t="shared" si="105"/>
        <v>2019.5</v>
      </c>
      <c r="AC197" s="25">
        <f t="shared" si="106"/>
        <v>2008.9166666666667</v>
      </c>
      <c r="AD197" s="26">
        <f t="shared" si="107"/>
        <v>2018.5</v>
      </c>
      <c r="AE197" s="26">
        <f t="shared" si="108"/>
        <v>-8.3333333333333329E-2</v>
      </c>
      <c r="AF197" s="26">
        <f t="shared" si="109"/>
        <v>2008.9166666666667</v>
      </c>
      <c r="AG197" s="26">
        <f t="shared" si="110"/>
        <v>2018.5</v>
      </c>
      <c r="AH197" s="26">
        <f t="shared" si="111"/>
        <v>-8.3333333333333329E-2</v>
      </c>
    </row>
    <row r="198" spans="1:34" x14ac:dyDescent="0.25">
      <c r="A198">
        <v>193</v>
      </c>
      <c r="B198" s="32" t="s">
        <v>186</v>
      </c>
      <c r="C198">
        <v>2002</v>
      </c>
      <c r="D198">
        <v>1</v>
      </c>
      <c r="E198" s="30"/>
      <c r="F198" s="28" t="s">
        <v>50</v>
      </c>
      <c r="G198">
        <v>5</v>
      </c>
      <c r="H198">
        <f t="shared" si="92"/>
        <v>2007</v>
      </c>
      <c r="K198" s="44">
        <v>1107.58</v>
      </c>
      <c r="L198" s="29"/>
      <c r="M198" s="29">
        <f t="shared" si="93"/>
        <v>1107.58</v>
      </c>
      <c r="N198" s="25">
        <f t="shared" si="94"/>
        <v>18.459666666666667</v>
      </c>
      <c r="O198" s="25">
        <f t="shared" si="95"/>
        <v>0</v>
      </c>
      <c r="P198" s="25">
        <f t="shared" si="96"/>
        <v>0</v>
      </c>
      <c r="Q198" s="25">
        <f t="shared" si="97"/>
        <v>0</v>
      </c>
      <c r="R198" s="23">
        <v>1</v>
      </c>
      <c r="S198" s="25">
        <f t="shared" si="98"/>
        <v>0</v>
      </c>
      <c r="T198" s="23"/>
      <c r="U198" s="25">
        <f t="shared" si="99"/>
        <v>1107.58</v>
      </c>
      <c r="V198" s="25">
        <f t="shared" si="100"/>
        <v>1107.58</v>
      </c>
      <c r="W198" s="23">
        <v>1</v>
      </c>
      <c r="X198" s="25">
        <f t="shared" si="101"/>
        <v>1107.58</v>
      </c>
      <c r="Y198" s="25">
        <f t="shared" si="102"/>
        <v>1107.58</v>
      </c>
      <c r="Z198" s="25">
        <f t="shared" si="103"/>
        <v>0</v>
      </c>
      <c r="AA198" s="25">
        <f t="shared" si="104"/>
        <v>2002</v>
      </c>
      <c r="AB198" s="25">
        <f t="shared" si="105"/>
        <v>2019.5</v>
      </c>
      <c r="AC198" s="25">
        <f t="shared" si="106"/>
        <v>2007</v>
      </c>
      <c r="AD198" s="26">
        <f t="shared" si="107"/>
        <v>2018.5</v>
      </c>
      <c r="AE198" s="26">
        <f t="shared" si="108"/>
        <v>-8.3333333333333329E-2</v>
      </c>
      <c r="AF198" s="26">
        <f t="shared" si="109"/>
        <v>2007</v>
      </c>
      <c r="AG198" s="26">
        <f t="shared" si="110"/>
        <v>2018.5</v>
      </c>
      <c r="AH198" s="26">
        <f t="shared" si="111"/>
        <v>-8.3333333333333329E-2</v>
      </c>
    </row>
    <row r="199" spans="1:34" x14ac:dyDescent="0.25">
      <c r="A199" t="s">
        <v>196</v>
      </c>
      <c r="B199" s="32"/>
      <c r="C199">
        <v>2018</v>
      </c>
      <c r="D199">
        <v>7</v>
      </c>
      <c r="E199" s="30"/>
      <c r="F199" s="28" t="s">
        <v>50</v>
      </c>
      <c r="G199">
        <v>7</v>
      </c>
      <c r="H199">
        <f t="shared" ref="H199" si="123">+C199+G199</f>
        <v>2025</v>
      </c>
      <c r="K199" s="39">
        <f>395579.35-25314.35-8000</f>
        <v>362265</v>
      </c>
      <c r="L199" s="29"/>
      <c r="M199" s="29">
        <f t="shared" ref="M199" si="124">+K199-K199*E199</f>
        <v>362265</v>
      </c>
      <c r="N199" s="25">
        <f t="shared" ref="N199" si="125">M199/G199/12</f>
        <v>4312.6785714285716</v>
      </c>
      <c r="O199" s="25">
        <f t="shared" ref="O199" si="126">IF(L199&gt;0,0,IF((OR((AA199&gt;AB199),(AC199&lt;AD199))),0,IF((AND((AC199&gt;=AD199),(AC199&lt;=AB199))),N199*((AC199-AD199)*12),IF((AND((AD199&lt;=AA199),(AB199&gt;=AA199))),((AB199-AA199)*12)*N199,IF(AC199&gt;AB199,12*N199,0)))))</f>
        <v>51752.142857142855</v>
      </c>
      <c r="P199" s="25">
        <f t="shared" ref="P199" si="127">IF(L199=0,0,IF((AND((AE199&gt;=AD199),(AE199&lt;=AC199))),((AE199-AD199)*12)*N199,0))</f>
        <v>0</v>
      </c>
      <c r="Q199" s="25">
        <f t="shared" ref="Q199" si="128">IF(P199&gt;0,P199,O199)</f>
        <v>51752.142857142855</v>
      </c>
      <c r="R199" s="23">
        <v>1</v>
      </c>
      <c r="S199" s="25">
        <f t="shared" ref="S199" si="129">R199*SUM(O199:P199)</f>
        <v>51752.142857142855</v>
      </c>
      <c r="T199" s="23"/>
      <c r="U199" s="25">
        <f t="shared" ref="U199" si="130">IF(AA199&gt;AB199,0,IF(AC199&lt;AD199,M199,IF((AND((AC199&gt;=AD199),(AC199&lt;=AB199))),(M199-Q199),IF((AND((AD199&lt;=AA199),(AB199&gt;=AA199))),0,IF(AC199&gt;AB199,((AD199-AA199)*12)*N199,0)))))</f>
        <v>0</v>
      </c>
      <c r="V199" s="25">
        <f t="shared" ref="V199" si="131">U199*R199</f>
        <v>0</v>
      </c>
      <c r="W199" s="23">
        <v>1</v>
      </c>
      <c r="X199" s="25">
        <f t="shared" ref="X199" si="132">V199*W199</f>
        <v>0</v>
      </c>
      <c r="Y199" s="25">
        <f t="shared" ref="Y199" si="133">IF(L199&gt;0,0,X199+S199*W199)*W199</f>
        <v>51752.142857142855</v>
      </c>
      <c r="Z199" s="25">
        <f t="shared" ref="Z199" si="134">IF(L199&gt;0,(K199-X199)/2,IF(AA199&gt;=AD199,(((K199*R199)*W199)-Y199)/2,((((K199*R199)*W199)-X199)+(((K199*R199)*W199)-Y199))/2))</f>
        <v>155256.42857142858</v>
      </c>
      <c r="AA199" s="25">
        <f t="shared" si="104"/>
        <v>2018.5</v>
      </c>
      <c r="AB199" s="25">
        <f t="shared" si="105"/>
        <v>2019.5</v>
      </c>
      <c r="AC199" s="25">
        <f t="shared" si="106"/>
        <v>2025.5</v>
      </c>
      <c r="AD199" s="26">
        <f t="shared" si="107"/>
        <v>2018.5</v>
      </c>
      <c r="AE199" s="26">
        <f t="shared" si="108"/>
        <v>-8.3333333333333329E-2</v>
      </c>
      <c r="AF199" s="26">
        <f t="shared" si="109"/>
        <v>2025.5</v>
      </c>
      <c r="AG199" s="26">
        <f t="shared" si="110"/>
        <v>2018.5</v>
      </c>
      <c r="AH199" s="26">
        <f t="shared" si="111"/>
        <v>-8.3333333333333329E-2</v>
      </c>
    </row>
    <row r="200" spans="1:34" x14ac:dyDescent="0.25">
      <c r="A200" s="33" t="s">
        <v>187</v>
      </c>
      <c r="E200" s="30"/>
      <c r="F200" s="28"/>
      <c r="K200" s="29">
        <f>SUM(K196:K199)</f>
        <v>3591699.1</v>
      </c>
      <c r="L200" s="29"/>
      <c r="M200" s="29"/>
      <c r="N200" s="25"/>
      <c r="O200" s="25"/>
      <c r="P200" s="25"/>
      <c r="Q200" s="25"/>
      <c r="R200" s="23"/>
      <c r="S200" s="25"/>
      <c r="T200" s="23"/>
      <c r="U200" s="25"/>
      <c r="V200" s="25"/>
      <c r="W200" s="23"/>
      <c r="X200" s="25"/>
      <c r="Y200" s="25"/>
      <c r="Z200" s="25"/>
      <c r="AA200" s="25"/>
      <c r="AB200" s="25"/>
      <c r="AC200" s="25"/>
      <c r="AD200" s="26"/>
      <c r="AE200" s="26"/>
      <c r="AF200" s="26"/>
      <c r="AG200" s="26"/>
      <c r="AH200" s="26"/>
    </row>
    <row r="201" spans="1:34" x14ac:dyDescent="0.25">
      <c r="E201" s="30"/>
      <c r="F201" s="28"/>
      <c r="K201" s="29"/>
      <c r="L201" s="29"/>
      <c r="M201" s="29"/>
      <c r="N201" s="25"/>
      <c r="O201" s="25"/>
      <c r="P201" s="25"/>
      <c r="Q201" s="25"/>
      <c r="R201" s="23"/>
      <c r="S201" s="25"/>
      <c r="T201" s="23"/>
      <c r="U201" s="25"/>
      <c r="V201" s="25"/>
      <c r="W201" s="23"/>
      <c r="X201" s="25"/>
      <c r="Y201" s="25"/>
      <c r="Z201" s="25"/>
      <c r="AA201" s="25"/>
      <c r="AB201" s="25"/>
      <c r="AC201" s="25"/>
      <c r="AD201" s="26"/>
      <c r="AE201" s="26"/>
      <c r="AF201" s="26"/>
      <c r="AG201" s="26"/>
      <c r="AH201" s="26"/>
    </row>
    <row r="202" spans="1:34" x14ac:dyDescent="0.25">
      <c r="A202" s="37" t="s">
        <v>188</v>
      </c>
      <c r="E202" s="30"/>
      <c r="F202" s="28"/>
      <c r="K202" s="29"/>
      <c r="L202" s="29"/>
      <c r="M202" s="29"/>
      <c r="N202" s="25"/>
      <c r="O202" s="25"/>
      <c r="P202" s="25"/>
      <c r="Q202" s="25"/>
      <c r="R202" s="23"/>
      <c r="S202" s="25"/>
      <c r="T202" s="23"/>
      <c r="U202" s="25"/>
      <c r="V202" s="25"/>
      <c r="W202" s="23"/>
      <c r="X202" s="25"/>
      <c r="Y202" s="25"/>
      <c r="Z202" s="25"/>
      <c r="AA202" s="25"/>
      <c r="AB202" s="25"/>
      <c r="AC202" s="25"/>
      <c r="AD202" s="26"/>
      <c r="AE202" s="26"/>
      <c r="AF202" s="26"/>
      <c r="AG202" s="26"/>
      <c r="AH202" s="26"/>
    </row>
    <row r="203" spans="1:34" x14ac:dyDescent="0.25">
      <c r="A203">
        <v>167</v>
      </c>
      <c r="B203" s="32" t="s">
        <v>189</v>
      </c>
      <c r="C203">
        <v>1999</v>
      </c>
      <c r="D203">
        <v>12</v>
      </c>
      <c r="E203" s="30"/>
      <c r="F203" s="28" t="s">
        <v>50</v>
      </c>
      <c r="G203">
        <v>20</v>
      </c>
      <c r="H203">
        <f t="shared" si="92"/>
        <v>2019</v>
      </c>
      <c r="K203" s="38">
        <v>3632659</v>
      </c>
      <c r="L203" s="29"/>
      <c r="M203" s="29">
        <f t="shared" si="93"/>
        <v>3632659</v>
      </c>
      <c r="N203" s="25">
        <f t="shared" si="94"/>
        <v>15136.079166666668</v>
      </c>
      <c r="O203" s="25">
        <f t="shared" si="95"/>
        <v>181632.95</v>
      </c>
      <c r="P203" s="25">
        <f t="shared" si="96"/>
        <v>0</v>
      </c>
      <c r="Q203" s="25">
        <f t="shared" si="97"/>
        <v>181632.95</v>
      </c>
      <c r="R203" s="23">
        <v>1</v>
      </c>
      <c r="S203" s="25">
        <f t="shared" si="98"/>
        <v>181632.95</v>
      </c>
      <c r="T203" s="23"/>
      <c r="U203" s="25">
        <f t="shared" si="99"/>
        <v>3375345.6541666533</v>
      </c>
      <c r="V203" s="25">
        <f t="shared" si="100"/>
        <v>3375345.6541666533</v>
      </c>
      <c r="W203" s="23">
        <v>1</v>
      </c>
      <c r="X203" s="25">
        <f t="shared" si="101"/>
        <v>3375345.6541666533</v>
      </c>
      <c r="Y203" s="25">
        <f t="shared" si="102"/>
        <v>3556978.6041666535</v>
      </c>
      <c r="Z203" s="25">
        <f t="shared" si="103"/>
        <v>166496.87083334662</v>
      </c>
      <c r="AA203" s="25">
        <f t="shared" si="104"/>
        <v>1999.9166666666667</v>
      </c>
      <c r="AB203" s="25">
        <f t="shared" si="105"/>
        <v>2019.5</v>
      </c>
      <c r="AC203" s="25">
        <f t="shared" si="106"/>
        <v>2019.9166666666667</v>
      </c>
      <c r="AD203" s="26">
        <f t="shared" si="107"/>
        <v>2018.5</v>
      </c>
      <c r="AE203" s="26">
        <f t="shared" si="108"/>
        <v>-8.3333333333333329E-2</v>
      </c>
      <c r="AF203" s="26">
        <f t="shared" si="109"/>
        <v>2019.9166666666667</v>
      </c>
      <c r="AG203" s="26">
        <f t="shared" si="110"/>
        <v>2018.5</v>
      </c>
      <c r="AH203" s="26">
        <f t="shared" si="111"/>
        <v>-8.3333333333333329E-2</v>
      </c>
    </row>
    <row r="204" spans="1:34" x14ac:dyDescent="0.25">
      <c r="A204">
        <v>168</v>
      </c>
      <c r="B204" s="32" t="s">
        <v>197</v>
      </c>
      <c r="C204">
        <v>2000</v>
      </c>
      <c r="D204">
        <v>7</v>
      </c>
      <c r="E204" s="30"/>
      <c r="F204" s="28" t="s">
        <v>50</v>
      </c>
      <c r="G204">
        <v>10</v>
      </c>
      <c r="H204">
        <f t="shared" si="92"/>
        <v>2010</v>
      </c>
      <c r="K204" s="38">
        <v>78543</v>
      </c>
      <c r="L204" s="29"/>
      <c r="M204" s="29">
        <f t="shared" si="93"/>
        <v>78543</v>
      </c>
      <c r="N204" s="25">
        <f t="shared" si="94"/>
        <v>654.52499999999998</v>
      </c>
      <c r="O204" s="25">
        <f t="shared" si="95"/>
        <v>0</v>
      </c>
      <c r="P204" s="25">
        <f t="shared" si="96"/>
        <v>0</v>
      </c>
      <c r="Q204" s="25">
        <f t="shared" si="97"/>
        <v>0</v>
      </c>
      <c r="R204" s="23">
        <v>1</v>
      </c>
      <c r="S204" s="25">
        <f t="shared" si="98"/>
        <v>0</v>
      </c>
      <c r="T204" s="23"/>
      <c r="U204" s="25">
        <f t="shared" si="99"/>
        <v>78543</v>
      </c>
      <c r="V204" s="25">
        <f t="shared" si="100"/>
        <v>78543</v>
      </c>
      <c r="W204" s="23">
        <v>1</v>
      </c>
      <c r="X204" s="25">
        <f t="shared" si="101"/>
        <v>78543</v>
      </c>
      <c r="Y204" s="25">
        <f t="shared" si="102"/>
        <v>78543</v>
      </c>
      <c r="Z204" s="25">
        <f t="shared" si="103"/>
        <v>0</v>
      </c>
      <c r="AA204" s="25">
        <f t="shared" si="104"/>
        <v>2000.5</v>
      </c>
      <c r="AB204" s="25">
        <f t="shared" si="105"/>
        <v>2019.5</v>
      </c>
      <c r="AC204" s="25">
        <f t="shared" si="106"/>
        <v>2010.5</v>
      </c>
      <c r="AD204" s="26">
        <f t="shared" si="107"/>
        <v>2018.5</v>
      </c>
      <c r="AE204" s="26">
        <f t="shared" si="108"/>
        <v>-8.3333333333333329E-2</v>
      </c>
      <c r="AF204" s="26">
        <f t="shared" si="109"/>
        <v>2010.5</v>
      </c>
      <c r="AG204" s="26">
        <f t="shared" si="110"/>
        <v>2018.5</v>
      </c>
      <c r="AH204" s="26">
        <f t="shared" si="111"/>
        <v>-8.3333333333333329E-2</v>
      </c>
    </row>
    <row r="205" spans="1:34" x14ac:dyDescent="0.25">
      <c r="A205">
        <v>206</v>
      </c>
      <c r="B205" s="32" t="s">
        <v>190</v>
      </c>
      <c r="C205">
        <v>2003</v>
      </c>
      <c r="D205">
        <v>11</v>
      </c>
      <c r="E205" s="30"/>
      <c r="F205" s="28" t="s">
        <v>50</v>
      </c>
      <c r="G205">
        <v>5</v>
      </c>
      <c r="H205">
        <f t="shared" si="92"/>
        <v>2008</v>
      </c>
      <c r="K205" s="44">
        <v>7124.5</v>
      </c>
      <c r="L205" s="29"/>
      <c r="M205" s="29">
        <f t="shared" si="93"/>
        <v>7124.5</v>
      </c>
      <c r="N205" s="25">
        <f t="shared" si="94"/>
        <v>118.74166666666667</v>
      </c>
      <c r="O205" s="25">
        <f t="shared" si="95"/>
        <v>0</v>
      </c>
      <c r="P205" s="25">
        <f t="shared" si="96"/>
        <v>0</v>
      </c>
      <c r="Q205" s="25">
        <f t="shared" si="97"/>
        <v>0</v>
      </c>
      <c r="R205" s="23">
        <v>1</v>
      </c>
      <c r="S205" s="25">
        <f t="shared" si="98"/>
        <v>0</v>
      </c>
      <c r="T205" s="23"/>
      <c r="U205" s="25">
        <f t="shared" si="99"/>
        <v>7124.5</v>
      </c>
      <c r="V205" s="25">
        <f t="shared" si="100"/>
        <v>7124.5</v>
      </c>
      <c r="W205" s="23">
        <v>1</v>
      </c>
      <c r="X205" s="25">
        <f t="shared" si="101"/>
        <v>7124.5</v>
      </c>
      <c r="Y205" s="25">
        <f t="shared" si="102"/>
        <v>7124.5</v>
      </c>
      <c r="Z205" s="25">
        <f t="shared" si="103"/>
        <v>0</v>
      </c>
      <c r="AA205" s="25">
        <f t="shared" si="104"/>
        <v>2003.8333333333333</v>
      </c>
      <c r="AB205" s="25">
        <f t="shared" si="105"/>
        <v>2019.5</v>
      </c>
      <c r="AC205" s="25">
        <f t="shared" si="106"/>
        <v>2008.8333333333333</v>
      </c>
      <c r="AD205" s="26">
        <f t="shared" si="107"/>
        <v>2018.5</v>
      </c>
      <c r="AE205" s="26">
        <f t="shared" si="108"/>
        <v>-8.3333333333333329E-2</v>
      </c>
      <c r="AF205" s="26">
        <f t="shared" si="109"/>
        <v>2008.8333333333333</v>
      </c>
      <c r="AG205" s="26">
        <f t="shared" si="110"/>
        <v>2018.5</v>
      </c>
      <c r="AH205" s="26">
        <f t="shared" si="111"/>
        <v>-8.3333333333333329E-2</v>
      </c>
    </row>
    <row r="206" spans="1:34" x14ac:dyDescent="0.25">
      <c r="A206" t="s">
        <v>195</v>
      </c>
      <c r="C206">
        <v>2016</v>
      </c>
      <c r="D206">
        <v>5</v>
      </c>
      <c r="F206" s="28" t="s">
        <v>50</v>
      </c>
      <c r="G206">
        <v>7</v>
      </c>
      <c r="H206">
        <f t="shared" ref="H206" si="135">+C206+G206</f>
        <v>2023</v>
      </c>
      <c r="K206" s="39">
        <f>61704.78+5589.7+5557.64+108275.55+107515.47+31549.38</f>
        <v>320192.52</v>
      </c>
      <c r="L206" s="31"/>
      <c r="M206" s="31">
        <f t="shared" ref="M206" si="136">+K206-K206*E206</f>
        <v>320192.52</v>
      </c>
      <c r="N206" s="46">
        <f t="shared" ref="N206" si="137">M206/G206/12</f>
        <v>3811.8157142857144</v>
      </c>
      <c r="O206" s="46">
        <f t="shared" ref="O206" si="138">IF(L206&gt;0,0,IF((OR((AA206&gt;AB206),(AC206&lt;AD206))),0,IF((AND((AC206&gt;=AD206),(AC206&lt;=AB206))),N206*((AC206-AD206)*12),IF((AND((AD206&lt;=AA206),(AB206&gt;=AA206))),((AB206-AA206)*12)*N206,IF(AC206&gt;AB206,12*N206,0)))))</f>
        <v>45741.788571428573</v>
      </c>
      <c r="P206" s="25">
        <f t="shared" ref="P206" si="139">IF(L206=0,0,IF((AND((AE206&gt;=AD206),(AE206&lt;=AC206))),((AE206-AD206)*12)*N206,0))</f>
        <v>0</v>
      </c>
      <c r="Q206" s="25">
        <f t="shared" ref="Q206" si="140">IF(P206&gt;0,P206,O206)</f>
        <v>45741.788571428573</v>
      </c>
      <c r="R206" s="23">
        <v>1</v>
      </c>
      <c r="S206" s="25">
        <f t="shared" ref="S206" si="141">R206*SUM(O206:P206)</f>
        <v>45741.788571428573</v>
      </c>
      <c r="T206" s="23"/>
      <c r="U206" s="25">
        <f t="shared" ref="U206" si="142">IF(AA206&gt;AB206,0,IF(AC206&lt;AD206,M206,IF((AND((AC206&gt;=AD206),(AC206&lt;=AB206))),(M206-Q206),IF((AND((AD206&lt;=AA206),(AB206&gt;=AA206))),0,IF(AC206&gt;AB206,((AD206-AA206)*12)*N206,0)))))</f>
        <v>99107.208571432042</v>
      </c>
      <c r="V206" s="25">
        <f t="shared" ref="V206" si="143">U206*R206</f>
        <v>99107.208571432042</v>
      </c>
      <c r="W206" s="23">
        <v>1</v>
      </c>
      <c r="X206" s="25">
        <f t="shared" ref="X206" si="144">V206*W206</f>
        <v>99107.208571432042</v>
      </c>
      <c r="Y206" s="25">
        <f t="shared" ref="Y206" si="145">IF(L206&gt;0,0,X206+S206*W206)*W206</f>
        <v>144848.99714286061</v>
      </c>
      <c r="Z206" s="25">
        <f t="shared" ref="Z206" si="146">IF(L206&gt;0,(K206-X206)/2,IF(AA206&gt;=AD206,(((K206*R206)*W206)-Y206)/2,((((K206*R206)*W206)-X206)+(((K206*R206)*W206)-Y206))/2))</f>
        <v>198214.41714285369</v>
      </c>
      <c r="AA206" s="25">
        <f t="shared" si="104"/>
        <v>2016.3333333333333</v>
      </c>
      <c r="AB206" s="25">
        <f t="shared" si="105"/>
        <v>2019.5</v>
      </c>
      <c r="AC206" s="25">
        <f t="shared" si="106"/>
        <v>2023.3333333333333</v>
      </c>
      <c r="AD206" s="26">
        <f t="shared" si="107"/>
        <v>2018.5</v>
      </c>
      <c r="AE206" s="26">
        <f t="shared" si="108"/>
        <v>-8.3333333333333329E-2</v>
      </c>
      <c r="AF206" s="26">
        <f t="shared" si="109"/>
        <v>2023.3333333333333</v>
      </c>
      <c r="AG206" s="26">
        <f t="shared" si="110"/>
        <v>2018.5</v>
      </c>
      <c r="AH206" s="26">
        <f t="shared" si="111"/>
        <v>-8.3333333333333329E-2</v>
      </c>
    </row>
    <row r="207" spans="1:34" x14ac:dyDescent="0.25">
      <c r="K207" s="31">
        <f>SUM(K203:K206)</f>
        <v>4038519.02</v>
      </c>
      <c r="L207" s="45"/>
      <c r="M207" s="31"/>
      <c r="N207" s="45"/>
      <c r="O207" s="45"/>
    </row>
    <row r="208" spans="1:34" x14ac:dyDescent="0.25">
      <c r="B208" s="41" t="s">
        <v>191</v>
      </c>
      <c r="K208" s="29">
        <f>+K52+K81+K95+K101++K121+K155+K165+K190+K200+K206</f>
        <v>7431202.1999999993</v>
      </c>
      <c r="O208" s="29">
        <f>SUM(O15:O206)</f>
        <v>599080.43140476185</v>
      </c>
    </row>
    <row r="209" spans="11:11" x14ac:dyDescent="0.25">
      <c r="K209" s="29"/>
    </row>
  </sheetData>
  <pageMargins left="0.25" right="0.25" top="0.75" bottom="0.75" header="0.3" footer="0.3"/>
  <pageSetup scale="72" fitToHeight="0" orientation="landscape" horizontalDpi="4294967293" r:id="rId1"/>
  <headerFooter>
    <oddFooter>&amp;L&amp;D&amp;C&amp;F      &amp;A&amp;RPage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45DDC509B45C478FAB6DD6BD075772" ma:contentTypeVersion="56" ma:contentTypeDescription="" ma:contentTypeScope="" ma:versionID="de6c6aa20818f4e908147677790fea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2019-11-20T08:00:00+00:00</OpenedDate>
    <SignificantOrder xmlns="dc463f71-b30c-4ab2-9473-d307f9d35888">false</SignificantOrder>
    <Date1 xmlns="dc463f71-b30c-4ab2-9473-d307f9d35888">2019-11-21T08:00:00+00:00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190976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1340D7E-36B7-40FD-B9C0-5704E2915AA8}"/>
</file>

<file path=customXml/itemProps2.xml><?xml version="1.0" encoding="utf-8"?>
<ds:datastoreItem xmlns:ds="http://schemas.openxmlformats.org/officeDocument/2006/customXml" ds:itemID="{D31D4BC1-AE6F-41CE-8C4A-0785ED65D19A}"/>
</file>

<file path=customXml/itemProps3.xml><?xml version="1.0" encoding="utf-8"?>
<ds:datastoreItem xmlns:ds="http://schemas.openxmlformats.org/officeDocument/2006/customXml" ds:itemID="{3A0ACFDF-2B54-4007-919B-CCD9F0CB0653}"/>
</file>

<file path=customXml/itemProps4.xml><?xml version="1.0" encoding="utf-8"?>
<ds:datastoreItem xmlns:ds="http://schemas.openxmlformats.org/officeDocument/2006/customXml" ds:itemID="{762C6253-7535-4F18-BED3-A76DDEEE51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Regulatory Depreciation Sch</vt:lpstr>
      <vt:lpstr>'Regulatory Depreciation Sch'!Print_Area</vt:lpstr>
      <vt:lpstr>'Regulatory Depreciation Sch'!Print_Titles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Weldon Burton</dc:creator>
  <cp:lastModifiedBy>Weldon Burton</cp:lastModifiedBy>
  <cp:lastPrinted>2019-11-15T22:46:57Z</cp:lastPrinted>
  <dcterms:created xsi:type="dcterms:W3CDTF">2019-10-02T18:02:15Z</dcterms:created>
  <dcterms:modified xsi:type="dcterms:W3CDTF">2019-11-15T23:02:56Z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0x0101006E56B4D1795A2E4DB2F0B01679ED314A000B45DDC509B45C478FAB6DD6BD075772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