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0"/>
  </bookViews>
  <sheets>
    <sheet name="Exhibit No. ___(JMR-10)" sheetId="1" r:id="rId1"/>
  </sheets>
  <definedNames>
    <definedName name="_xlnm.Print_Area" localSheetId="0">'Exhibit No. ___(JMR-10)'!$A$2:$P$80</definedName>
    <definedName name="_xlnm.Print_Titles" localSheetId="0">'Exhibit No. ___(JMR-10)'!$2:$5</definedName>
  </definedNames>
  <calcPr fullCalcOnLoad="1"/>
</workbook>
</file>

<file path=xl/sharedStrings.xml><?xml version="1.0" encoding="utf-8"?>
<sst xmlns="http://schemas.openxmlformats.org/spreadsheetml/2006/main" count="75" uniqueCount="34">
  <si>
    <t>PCORC Power Cost Projections</t>
  </si>
  <si>
    <t>Rate Year AURORA + Non-AURORA Power Costs</t>
  </si>
  <si>
    <t>5.10.05 AURORA Model runs With and Without Hopkins Ridge</t>
  </si>
  <si>
    <t>(costs in '000s)</t>
  </si>
  <si>
    <t>PCORC Rate Year: December 2005 - November 2006</t>
  </si>
  <si>
    <t>2005 PCORC</t>
  </si>
  <si>
    <t>Rate Year</t>
  </si>
  <si>
    <t>Coal Fuel</t>
  </si>
  <si>
    <t>Natural Gas Fuel</t>
  </si>
  <si>
    <t>Purchase &amp; Interchange</t>
  </si>
  <si>
    <t>Other Power Supply</t>
  </si>
  <si>
    <t>Wheeling</t>
  </si>
  <si>
    <t>Secondary Sales</t>
  </si>
  <si>
    <t>Subtotal</t>
  </si>
  <si>
    <t>Non-Core Gas</t>
  </si>
  <si>
    <t>Subtotal with Non-Core Gas</t>
  </si>
  <si>
    <t>Load in MWh</t>
  </si>
  <si>
    <t>Delivered Load</t>
  </si>
  <si>
    <t>Revenue Requirement Adjustments:</t>
  </si>
  <si>
    <t>Before adjustment</t>
  </si>
  <si>
    <t>Tenaska Buyout Disallowance</t>
  </si>
  <si>
    <t>Tenaska Prudence Disallowance</t>
  </si>
  <si>
    <t>March Point 2 Prudence Disallowance</t>
  </si>
  <si>
    <t>Net Power Costs</t>
  </si>
  <si>
    <t>Production O&amp;M (including ben &amp; p/r tax)</t>
  </si>
  <si>
    <t>Colstrip 500 KV Expense</t>
  </si>
  <si>
    <t>Costs for Revenue Requirement</t>
  </si>
  <si>
    <t>Excluding Hopkins Ridge</t>
  </si>
  <si>
    <t>Cost Decr / (Incr) due to Hopkins Ridge</t>
  </si>
  <si>
    <t>Hopkins Ridge</t>
  </si>
  <si>
    <t>Decreases Power Costs: Market Net Purchases</t>
  </si>
  <si>
    <t>Increases Power Costs: Wheeling Costs</t>
  </si>
  <si>
    <t>Increases Production O&amp;M</t>
  </si>
  <si>
    <t>Benefit of Hopkins Ridge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</si>
</sst>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hh:mm:ss"/>
    <numFmt numFmtId="166" formatCode="m/d/yy\ hh:mm"/>
    <numFmt numFmtId="167" formatCode="0.000000"/>
    <numFmt numFmtId="168" formatCode="_(&quot;$&quot;* #,##0_);_(&quot;$&quot;* \(#,##0\);_(&quot;$&quot;* &quot;-&quot;??_);_(@_)"/>
    <numFmt numFmtId="169" formatCode="_(* #,##0_);_(* \(#,##0\);_(* &quot;-&quot;??_);_(@_)"/>
    <numFmt numFmtId="170" formatCode="0.0%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MS Sans Serif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Fill="1" applyAlignment="1">
      <alignment horizontal="centerContinuous" vertical="top"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7" fontId="0" fillId="0" borderId="0" xfId="0" applyNumberFormat="1" applyFill="1" applyAlignment="1">
      <alignment/>
    </xf>
    <xf numFmtId="17" fontId="0" fillId="0" borderId="0" xfId="0" applyNumberFormat="1" applyAlignment="1">
      <alignment/>
    </xf>
    <xf numFmtId="17" fontId="11" fillId="0" borderId="1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17" fontId="12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8" fontId="0" fillId="0" borderId="0" xfId="0" applyNumberFormat="1" applyFill="1" applyAlignment="1">
      <alignment/>
    </xf>
    <xf numFmtId="168" fontId="0" fillId="0" borderId="2" xfId="0" applyNumberFormat="1" applyFill="1" applyBorder="1" applyAlignment="1">
      <alignment/>
    </xf>
    <xf numFmtId="169" fontId="4" fillId="0" borderId="2" xfId="15" applyNumberFormat="1" applyFill="1" applyBorder="1" applyAlignment="1">
      <alignment/>
    </xf>
    <xf numFmtId="0" fontId="0" fillId="0" borderId="0" xfId="0" applyAlignment="1">
      <alignment horizontal="center"/>
    </xf>
    <xf numFmtId="0" fontId="11" fillId="0" borderId="3" xfId="0" applyFont="1" applyBorder="1" applyAlignment="1">
      <alignment/>
    </xf>
    <xf numFmtId="168" fontId="4" fillId="0" borderId="3" xfId="17" applyNumberFormat="1" applyFill="1" applyBorder="1" applyAlignment="1">
      <alignment/>
    </xf>
    <xf numFmtId="168" fontId="4" fillId="0" borderId="4" xfId="17" applyNumberFormat="1" applyFill="1" applyBorder="1" applyAlignment="1">
      <alignment/>
    </xf>
    <xf numFmtId="169" fontId="4" fillId="0" borderId="0" xfId="15" applyNumberFormat="1" applyFill="1" applyAlignment="1">
      <alignment/>
    </xf>
    <xf numFmtId="0" fontId="11" fillId="0" borderId="5" xfId="0" applyFont="1" applyBorder="1" applyAlignment="1">
      <alignment/>
    </xf>
    <xf numFmtId="168" fontId="0" fillId="0" borderId="5" xfId="0" applyNumberFormat="1" applyFill="1" applyBorder="1" applyAlignment="1">
      <alignment/>
    </xf>
    <xf numFmtId="168" fontId="0" fillId="0" borderId="6" xfId="0" applyNumberFormat="1" applyFill="1" applyBorder="1" applyAlignment="1">
      <alignment/>
    </xf>
    <xf numFmtId="169" fontId="13" fillId="0" borderId="0" xfId="15" applyNumberFormat="1" applyFont="1" applyFill="1" applyAlignment="1">
      <alignment horizontal="right"/>
    </xf>
    <xf numFmtId="0" fontId="0" fillId="0" borderId="2" xfId="0" applyFill="1" applyBorder="1" applyAlignment="1">
      <alignment/>
    </xf>
    <xf numFmtId="169" fontId="13" fillId="0" borderId="0" xfId="15" applyNumberFormat="1" applyFont="1" applyFill="1" applyAlignment="1">
      <alignment/>
    </xf>
    <xf numFmtId="169" fontId="13" fillId="0" borderId="2" xfId="15" applyNumberFormat="1" applyFont="1" applyFill="1" applyBorder="1" applyAlignment="1">
      <alignment/>
    </xf>
    <xf numFmtId="10" fontId="14" fillId="0" borderId="0" xfId="0" applyNumberFormat="1" applyFont="1" applyFill="1" applyAlignment="1">
      <alignment/>
    </xf>
    <xf numFmtId="170" fontId="13" fillId="0" borderId="0" xfId="19" applyNumberFormat="1" applyFont="1" applyFill="1" applyAlignment="1">
      <alignment/>
    </xf>
    <xf numFmtId="169" fontId="11" fillId="0" borderId="0" xfId="15" applyNumberFormat="1" applyFont="1" applyFill="1" applyAlignment="1">
      <alignment horizontal="right"/>
    </xf>
    <xf numFmtId="169" fontId="4" fillId="0" borderId="0" xfId="15" applyNumberFormat="1" applyFont="1" applyFill="1" applyAlignment="1">
      <alignment horizontal="right"/>
    </xf>
    <xf numFmtId="168" fontId="4" fillId="0" borderId="2" xfId="17" applyNumberFormat="1" applyFont="1" applyFill="1" applyBorder="1" applyAlignment="1">
      <alignment/>
    </xf>
    <xf numFmtId="170" fontId="4" fillId="0" borderId="0" xfId="19" applyNumberFormat="1" applyFont="1" applyFill="1" applyAlignment="1">
      <alignment/>
    </xf>
    <xf numFmtId="168" fontId="4" fillId="0" borderId="0" xfId="17" applyNumberFormat="1" applyFont="1" applyFill="1" applyAlignment="1">
      <alignment horizontal="right"/>
    </xf>
    <xf numFmtId="169" fontId="4" fillId="0" borderId="2" xfId="15" applyNumberFormat="1" applyFont="1" applyFill="1" applyBorder="1" applyAlignment="1">
      <alignment/>
    </xf>
    <xf numFmtId="169" fontId="4" fillId="0" borderId="0" xfId="15" applyNumberFormat="1" applyFont="1" applyFill="1" applyAlignment="1">
      <alignment/>
    </xf>
    <xf numFmtId="0" fontId="0" fillId="0" borderId="0" xfId="0" applyFill="1" applyAlignment="1">
      <alignment horizontal="right"/>
    </xf>
    <xf numFmtId="168" fontId="11" fillId="0" borderId="7" xfId="0" applyNumberFormat="1" applyFont="1" applyFill="1" applyBorder="1" applyAlignment="1">
      <alignment/>
    </xf>
    <xf numFmtId="168" fontId="0" fillId="0" borderId="0" xfId="0" applyNumberFormat="1" applyBorder="1" applyAlignment="1">
      <alignment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168" fontId="11" fillId="0" borderId="6" xfId="0" applyNumberFormat="1" applyFont="1" applyFill="1" applyBorder="1" applyAlignment="1">
      <alignment/>
    </xf>
    <xf numFmtId="168" fontId="11" fillId="0" borderId="8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68" fontId="0" fillId="0" borderId="1" xfId="0" applyNumberFormat="1" applyFill="1" applyBorder="1" applyAlignment="1">
      <alignment/>
    </xf>
    <xf numFmtId="168" fontId="0" fillId="0" borderId="9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76</xdr:row>
      <xdr:rowOff>38100</xdr:rowOff>
    </xdr:from>
    <xdr:to>
      <xdr:col>9</xdr:col>
      <xdr:colOff>609600</xdr:colOff>
      <xdr:row>79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6315075" y="13163550"/>
          <a:ext cx="2190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90"/>
  <sheetViews>
    <sheetView tabSelected="1" view="pageBreakPreview" zoomScale="60" workbookViewId="0" topLeftCell="A1">
      <selection activeCell="J7" sqref="J7"/>
    </sheetView>
  </sheetViews>
  <sheetFormatPr defaultColWidth="9.140625" defaultRowHeight="12.75"/>
  <cols>
    <col min="1" max="1" width="6.00390625" style="1" customWidth="1"/>
    <col min="2" max="2" width="0.85546875" style="1" customWidth="1"/>
    <col min="3" max="3" width="26.28125" style="1" customWidth="1"/>
    <col min="4" max="11" width="9.28125" style="1" customWidth="1"/>
    <col min="12" max="12" width="9.00390625" style="1" customWidth="1"/>
    <col min="13" max="13" width="9.8515625" style="1" bestFit="1" customWidth="1"/>
    <col min="14" max="14" width="9.00390625" style="1" customWidth="1"/>
    <col min="15" max="15" width="9.7109375" style="1" customWidth="1"/>
    <col min="16" max="16" width="11.421875" style="1" customWidth="1"/>
    <col min="17" max="16384" width="9.140625" style="1" customWidth="1"/>
  </cols>
  <sheetData>
    <row r="1" spans="2:16" ht="18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18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8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8" customHeight="1">
      <c r="B4" s="4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15.75" customHeight="1" thickBot="1">
      <c r="B5" s="4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33.75" customHeight="1">
      <c r="B6" s="6" t="s">
        <v>4</v>
      </c>
      <c r="C6" s="7"/>
      <c r="D6" s="7"/>
      <c r="E6" s="7"/>
      <c r="F6" s="8"/>
      <c r="G6" s="8"/>
      <c r="H6" s="8"/>
      <c r="I6" s="8"/>
      <c r="J6" s="9"/>
      <c r="K6" s="9"/>
      <c r="L6" s="9"/>
      <c r="M6" s="9"/>
      <c r="N6" s="9"/>
      <c r="O6" s="9"/>
      <c r="P6" s="10" t="s">
        <v>5</v>
      </c>
    </row>
    <row r="7" spans="4:16" s="11" customFormat="1" ht="12.75">
      <c r="D7" s="12">
        <v>38687</v>
      </c>
      <c r="E7" s="12">
        <v>38718</v>
      </c>
      <c r="F7" s="12">
        <v>38749</v>
      </c>
      <c r="G7" s="12">
        <v>38777</v>
      </c>
      <c r="H7" s="12">
        <v>38808</v>
      </c>
      <c r="I7" s="12">
        <v>38838</v>
      </c>
      <c r="J7" s="12">
        <v>38869</v>
      </c>
      <c r="K7" s="12">
        <v>38899</v>
      </c>
      <c r="L7" s="12">
        <v>38930</v>
      </c>
      <c r="M7" s="12">
        <v>38961</v>
      </c>
      <c r="N7" s="12">
        <v>38991</v>
      </c>
      <c r="O7" s="12">
        <v>39022</v>
      </c>
      <c r="P7" s="13" t="s">
        <v>6</v>
      </c>
    </row>
    <row r="8" spans="1:16" s="11" customFormat="1" ht="12.75" customHeight="1">
      <c r="A8" s="14">
        <v>501</v>
      </c>
      <c r="B8" s="14"/>
      <c r="C8" s="15" t="s">
        <v>7</v>
      </c>
      <c r="D8" s="16">
        <v>3691.9031472078805</v>
      </c>
      <c r="E8" s="16">
        <v>3722.8355389745475</v>
      </c>
      <c r="F8" s="16">
        <v>3441.146006974549</v>
      </c>
      <c r="G8" s="16">
        <v>3781.2773659116647</v>
      </c>
      <c r="H8" s="16">
        <v>3411.528029911665</v>
      </c>
      <c r="I8" s="16">
        <v>3080.3924999116653</v>
      </c>
      <c r="J8" s="16">
        <v>2778.394546911666</v>
      </c>
      <c r="K8" s="16">
        <v>3756.013033911665</v>
      </c>
      <c r="L8" s="16">
        <v>3782.7428939116644</v>
      </c>
      <c r="M8" s="16">
        <v>2981.8230140328405</v>
      </c>
      <c r="N8" s="16">
        <v>3263.4645016328404</v>
      </c>
      <c r="O8" s="16">
        <v>3722.62220163284</v>
      </c>
      <c r="P8" s="17">
        <f aca="true" t="shared" si="0" ref="P8:P13">SUM(D8:O8)</f>
        <v>41414.14278092549</v>
      </c>
    </row>
    <row r="9" spans="1:16" s="11" customFormat="1" ht="12.75">
      <c r="A9" s="14">
        <v>547</v>
      </c>
      <c r="B9" s="14"/>
      <c r="C9" s="15" t="s">
        <v>8</v>
      </c>
      <c r="D9" s="16">
        <v>5459.215879677099</v>
      </c>
      <c r="E9" s="16">
        <v>3987.143057221144</v>
      </c>
      <c r="F9" s="16">
        <v>4160.630665538446</v>
      </c>
      <c r="G9" s="16">
        <v>4341.598312461817</v>
      </c>
      <c r="H9" s="16">
        <v>3630.3257235624174</v>
      </c>
      <c r="I9" s="16">
        <v>2151.2181803145936</v>
      </c>
      <c r="J9" s="16">
        <v>1619.7661182023946</v>
      </c>
      <c r="K9" s="16">
        <v>4008.0598543756696</v>
      </c>
      <c r="L9" s="16">
        <v>6519.302011678608</v>
      </c>
      <c r="M9" s="16">
        <v>7658.107065389805</v>
      </c>
      <c r="N9" s="16">
        <v>5368.720152036852</v>
      </c>
      <c r="O9" s="16">
        <v>6005.278851485444</v>
      </c>
      <c r="P9" s="18">
        <f t="shared" si="0"/>
        <v>54909.36587194429</v>
      </c>
    </row>
    <row r="10" spans="1:16" s="11" customFormat="1" ht="12.75">
      <c r="A10" s="14">
        <v>555</v>
      </c>
      <c r="B10" s="14"/>
      <c r="C10" s="15" t="s">
        <v>9</v>
      </c>
      <c r="D10" s="16">
        <v>76339.31918296343</v>
      </c>
      <c r="E10" s="16">
        <v>78198.45807598197</v>
      </c>
      <c r="F10" s="16">
        <v>69542.77297775666</v>
      </c>
      <c r="G10" s="16">
        <v>64070.42960919479</v>
      </c>
      <c r="H10" s="16">
        <v>48548.762371352204</v>
      </c>
      <c r="I10" s="16">
        <v>37713.388518393316</v>
      </c>
      <c r="J10" s="16">
        <v>40818.82765583023</v>
      </c>
      <c r="K10" s="16">
        <v>36907.74155000562</v>
      </c>
      <c r="L10" s="16">
        <v>43105.172166425364</v>
      </c>
      <c r="M10" s="16">
        <v>52366.92306301181</v>
      </c>
      <c r="N10" s="16">
        <v>65052.63762216261</v>
      </c>
      <c r="O10" s="16">
        <v>65040.61713728984</v>
      </c>
      <c r="P10" s="18">
        <f t="shared" si="0"/>
        <v>677705.0499303679</v>
      </c>
    </row>
    <row r="11" spans="1:16" s="11" customFormat="1" ht="12.75">
      <c r="A11" s="14">
        <v>557</v>
      </c>
      <c r="B11" s="14"/>
      <c r="C11" s="15" t="s">
        <v>10</v>
      </c>
      <c r="D11" s="16">
        <v>593.9163076388888</v>
      </c>
      <c r="E11" s="16">
        <v>576.4561689583334</v>
      </c>
      <c r="F11" s="16">
        <v>576.4561689583334</v>
      </c>
      <c r="G11" s="16">
        <v>576.4561689583334</v>
      </c>
      <c r="H11" s="16">
        <v>576.4561689583334</v>
      </c>
      <c r="I11" s="16">
        <v>576.4561689583334</v>
      </c>
      <c r="J11" s="16">
        <v>576.4561689583334</v>
      </c>
      <c r="K11" s="16">
        <v>576.4561689583334</v>
      </c>
      <c r="L11" s="16">
        <v>576.4561689583334</v>
      </c>
      <c r="M11" s="16">
        <v>576.4561689583334</v>
      </c>
      <c r="N11" s="16">
        <v>576.4561689583334</v>
      </c>
      <c r="O11" s="16">
        <v>576.4561689583334</v>
      </c>
      <c r="P11" s="18">
        <f t="shared" si="0"/>
        <v>6934.934166180556</v>
      </c>
    </row>
    <row r="12" spans="1:16" s="11" customFormat="1" ht="12.75">
      <c r="A12" s="14">
        <v>565</v>
      </c>
      <c r="B12" s="14"/>
      <c r="C12" s="15" t="s">
        <v>11</v>
      </c>
      <c r="D12" s="16">
        <v>4402.606351957691</v>
      </c>
      <c r="E12" s="16">
        <v>4329.222100346281</v>
      </c>
      <c r="F12" s="16">
        <v>4303.197670116676</v>
      </c>
      <c r="G12" s="16">
        <v>4247.420729816281</v>
      </c>
      <c r="H12" s="16">
        <v>4347.174324237833</v>
      </c>
      <c r="I12" s="16">
        <v>4274.819453696281</v>
      </c>
      <c r="J12" s="16">
        <v>4416.251750454412</v>
      </c>
      <c r="K12" s="16">
        <v>4555.8751424562815</v>
      </c>
      <c r="L12" s="16">
        <v>4470.7690972562805</v>
      </c>
      <c r="M12" s="16">
        <v>4794.116448528412</v>
      </c>
      <c r="N12" s="16">
        <v>4397.987109954528</v>
      </c>
      <c r="O12" s="16">
        <v>4376.033779870275</v>
      </c>
      <c r="P12" s="18">
        <f t="shared" si="0"/>
        <v>52915.473958691226</v>
      </c>
    </row>
    <row r="13" spans="1:16" ht="12.75">
      <c r="A13" s="14">
        <v>447</v>
      </c>
      <c r="B13" s="14"/>
      <c r="C13" s="15" t="s">
        <v>12</v>
      </c>
      <c r="D13" s="16">
        <v>-228.44012936000001</v>
      </c>
      <c r="E13" s="16">
        <v>-41.97768122600002</v>
      </c>
      <c r="F13" s="16">
        <v>-49.377667806</v>
      </c>
      <c r="G13" s="16">
        <v>-448.7116381200001</v>
      </c>
      <c r="H13" s="16">
        <v>-298.5932284000001</v>
      </c>
      <c r="I13" s="16">
        <v>-68.9600476</v>
      </c>
      <c r="J13" s="16">
        <v>-85.58226864</v>
      </c>
      <c r="K13" s="16">
        <v>-1879.5404200000003</v>
      </c>
      <c r="L13" s="16">
        <v>-2780.4417160000007</v>
      </c>
      <c r="M13" s="16">
        <v>-888.161636</v>
      </c>
      <c r="N13" s="16">
        <v>-267.27755199999996</v>
      </c>
      <c r="O13" s="16">
        <v>-817.81906</v>
      </c>
      <c r="P13" s="18">
        <f t="shared" si="0"/>
        <v>-7854.883045152</v>
      </c>
    </row>
    <row r="14" spans="2:16" ht="12.75">
      <c r="B14" s="19"/>
      <c r="C14" s="20" t="s">
        <v>13</v>
      </c>
      <c r="D14" s="21">
        <f aca="true" t="shared" si="1" ref="D14:P14">SUM(D8:D13)</f>
        <v>90258.52074008499</v>
      </c>
      <c r="E14" s="21">
        <f t="shared" si="1"/>
        <v>90772.13726025628</v>
      </c>
      <c r="F14" s="21">
        <f t="shared" si="1"/>
        <v>81974.82582153866</v>
      </c>
      <c r="G14" s="21">
        <f t="shared" si="1"/>
        <v>76568.47054822289</v>
      </c>
      <c r="H14" s="21">
        <f t="shared" si="1"/>
        <v>60215.65338962246</v>
      </c>
      <c r="I14" s="21">
        <f t="shared" si="1"/>
        <v>47727.314773674196</v>
      </c>
      <c r="J14" s="21">
        <f t="shared" si="1"/>
        <v>50124.11397171704</v>
      </c>
      <c r="K14" s="21">
        <f t="shared" si="1"/>
        <v>47924.60532970758</v>
      </c>
      <c r="L14" s="21">
        <f t="shared" si="1"/>
        <v>55674.00062223025</v>
      </c>
      <c r="M14" s="21">
        <f t="shared" si="1"/>
        <v>67489.2641239212</v>
      </c>
      <c r="N14" s="21">
        <f t="shared" si="1"/>
        <v>78391.98800274517</v>
      </c>
      <c r="O14" s="21">
        <f t="shared" si="1"/>
        <v>78903.18907923675</v>
      </c>
      <c r="P14" s="22">
        <f t="shared" si="1"/>
        <v>826024.0836629575</v>
      </c>
    </row>
    <row r="15" spans="1:16" ht="12.75">
      <c r="A15" s="14">
        <v>456</v>
      </c>
      <c r="B15" s="14"/>
      <c r="C15" s="15" t="s">
        <v>14</v>
      </c>
      <c r="D15" s="23">
        <v>-846.7820673890958</v>
      </c>
      <c r="E15" s="23">
        <v>-113.3843642063606</v>
      </c>
      <c r="F15" s="23">
        <v>-0.09119767803676382</v>
      </c>
      <c r="G15" s="23">
        <v>29.08150698515193</v>
      </c>
      <c r="H15" s="23">
        <v>-20.4511514793552</v>
      </c>
      <c r="I15" s="23">
        <v>0</v>
      </c>
      <c r="J15" s="23">
        <v>-1.6154449993392004</v>
      </c>
      <c r="K15" s="23">
        <v>-21.505012697568</v>
      </c>
      <c r="L15" s="23">
        <v>-54.49259075138401</v>
      </c>
      <c r="M15" s="23">
        <v>-67.521301065888</v>
      </c>
      <c r="N15" s="23">
        <v>-64.23544509499204</v>
      </c>
      <c r="O15" s="23">
        <v>-41.0671901290176</v>
      </c>
      <c r="P15" s="18">
        <f>SUM(D15:O15)</f>
        <v>-1202.064258505885</v>
      </c>
    </row>
    <row r="16" spans="2:16" ht="13.5" thickBot="1">
      <c r="B16" s="19"/>
      <c r="C16" s="24" t="s">
        <v>15</v>
      </c>
      <c r="D16" s="25">
        <f aca="true" t="shared" si="2" ref="D16:P16">+D15+D14</f>
        <v>89411.7386726959</v>
      </c>
      <c r="E16" s="25">
        <f t="shared" si="2"/>
        <v>90658.75289604992</v>
      </c>
      <c r="F16" s="25">
        <f t="shared" si="2"/>
        <v>81974.73462386063</v>
      </c>
      <c r="G16" s="25">
        <f t="shared" si="2"/>
        <v>76597.55205520804</v>
      </c>
      <c r="H16" s="25">
        <f t="shared" si="2"/>
        <v>60195.2022381431</v>
      </c>
      <c r="I16" s="25">
        <f t="shared" si="2"/>
        <v>47727.314773674196</v>
      </c>
      <c r="J16" s="25">
        <f t="shared" si="2"/>
        <v>50122.498526717696</v>
      </c>
      <c r="K16" s="25">
        <f t="shared" si="2"/>
        <v>47903.10031701001</v>
      </c>
      <c r="L16" s="25">
        <f t="shared" si="2"/>
        <v>55619.508031478865</v>
      </c>
      <c r="M16" s="25">
        <f t="shared" si="2"/>
        <v>67421.7428228553</v>
      </c>
      <c r="N16" s="25">
        <f t="shared" si="2"/>
        <v>78327.75255765018</v>
      </c>
      <c r="O16" s="25">
        <f t="shared" si="2"/>
        <v>78862.12188910773</v>
      </c>
      <c r="P16" s="26">
        <f t="shared" si="2"/>
        <v>824822.0194044516</v>
      </c>
    </row>
    <row r="17" spans="2:16" ht="13.5" thickTop="1">
      <c r="B17" s="14"/>
      <c r="C17" s="15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 spans="2:16" ht="12.75">
      <c r="B18" s="14"/>
      <c r="C18" s="15" t="s">
        <v>16</v>
      </c>
      <c r="D18" s="29">
        <v>2196035.10787653</v>
      </c>
      <c r="E18" s="29">
        <v>2220178.0685572596</v>
      </c>
      <c r="F18" s="29">
        <v>1891498.6949104196</v>
      </c>
      <c r="G18" s="29">
        <v>1962947.4331741994</v>
      </c>
      <c r="H18" s="29">
        <v>1701863.8970617</v>
      </c>
      <c r="I18" s="29">
        <v>1635840.305185278</v>
      </c>
      <c r="J18" s="29">
        <v>1528639.38582164</v>
      </c>
      <c r="K18" s="29">
        <v>1559781.1513516</v>
      </c>
      <c r="L18" s="29">
        <v>1588804.6366493998</v>
      </c>
      <c r="M18" s="29">
        <v>1551664.9124051582</v>
      </c>
      <c r="N18" s="29">
        <v>1761464.8878300604</v>
      </c>
      <c r="O18" s="29">
        <v>1935777.87309286</v>
      </c>
      <c r="P18" s="30">
        <f>SUM(D18:O18)</f>
        <v>21534496.353916105</v>
      </c>
    </row>
    <row r="19" spans="1:16" ht="12.75">
      <c r="A19" s="31">
        <v>0.066</v>
      </c>
      <c r="B19" s="14"/>
      <c r="C19" s="15" t="s">
        <v>17</v>
      </c>
      <c r="D19" s="29">
        <v>2051096.790756679</v>
      </c>
      <c r="E19" s="29">
        <v>2073646.3160324804</v>
      </c>
      <c r="F19" s="29">
        <v>1766659.7810463319</v>
      </c>
      <c r="G19" s="29">
        <v>1833392.9025847022</v>
      </c>
      <c r="H19" s="29">
        <v>1589540.8798556277</v>
      </c>
      <c r="I19" s="29">
        <v>1527874.8450430494</v>
      </c>
      <c r="J19" s="29">
        <v>1427749.1863574118</v>
      </c>
      <c r="K19" s="29">
        <v>1456835.5953623943</v>
      </c>
      <c r="L19" s="29">
        <v>1483943.5306305392</v>
      </c>
      <c r="M19" s="29">
        <v>1449255.0281864177</v>
      </c>
      <c r="N19" s="29">
        <v>1645208.2052332764</v>
      </c>
      <c r="O19" s="29">
        <v>1808016.5334687312</v>
      </c>
      <c r="P19" s="30">
        <f>SUM(D19:O19)</f>
        <v>20113219.594557643</v>
      </c>
    </row>
    <row r="20" spans="2:16" ht="12.75">
      <c r="B20" s="14"/>
      <c r="C20" s="15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 t="s">
        <v>18</v>
      </c>
      <c r="P20" s="30"/>
    </row>
    <row r="21" spans="2:16" ht="12.75">
      <c r="B21" s="14"/>
      <c r="C21" s="15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4" t="s">
        <v>19</v>
      </c>
      <c r="P21" s="35">
        <f>+P16</f>
        <v>824822.0194044516</v>
      </c>
    </row>
    <row r="22" spans="2:16" ht="12.75">
      <c r="B22" s="14"/>
      <c r="C22" s="15"/>
      <c r="D22" s="29"/>
      <c r="E22" s="29"/>
      <c r="F22" s="29"/>
      <c r="G22" s="29"/>
      <c r="H22" s="29"/>
      <c r="I22" s="29"/>
      <c r="J22" s="29"/>
      <c r="K22" s="29"/>
      <c r="L22" s="29"/>
      <c r="M22" s="34" t="s">
        <v>20</v>
      </c>
      <c r="N22" s="36">
        <v>0.5</v>
      </c>
      <c r="O22" s="37">
        <v>17802.817683760677</v>
      </c>
      <c r="P22" s="38">
        <f>-O22*N22</f>
        <v>-8901.408841880339</v>
      </c>
    </row>
    <row r="23" spans="2:16" ht="12.75">
      <c r="B23" s="14"/>
      <c r="C23" s="15"/>
      <c r="D23" s="29"/>
      <c r="E23" s="29"/>
      <c r="F23" s="29"/>
      <c r="G23" s="29"/>
      <c r="H23" s="29"/>
      <c r="I23" s="29"/>
      <c r="J23" s="29"/>
      <c r="K23" s="29"/>
      <c r="L23" s="29"/>
      <c r="M23" s="34" t="s">
        <v>21</v>
      </c>
      <c r="N23" s="36">
        <v>0.012</v>
      </c>
      <c r="O23" s="37">
        <v>177899.86790139345</v>
      </c>
      <c r="P23" s="38">
        <f>-O23*N23</f>
        <v>-2134.7984148167216</v>
      </c>
    </row>
    <row r="24" spans="2:16" ht="12.75">
      <c r="B24" s="14"/>
      <c r="C24" s="15"/>
      <c r="D24" s="29"/>
      <c r="E24" s="29"/>
      <c r="F24" s="29"/>
      <c r="G24" s="29"/>
      <c r="H24" s="29"/>
      <c r="I24" s="29"/>
      <c r="J24" s="29"/>
      <c r="K24" s="29"/>
      <c r="L24" s="29"/>
      <c r="M24" s="34" t="s">
        <v>22</v>
      </c>
      <c r="N24" s="36">
        <v>0.03</v>
      </c>
      <c r="O24" s="37">
        <v>34758.10261970912</v>
      </c>
      <c r="P24" s="38">
        <f>-O24*N24</f>
        <v>-1042.7430785912736</v>
      </c>
    </row>
    <row r="25" spans="2:16" ht="13.5" thickBot="1">
      <c r="B25" s="14"/>
      <c r="C25" s="15"/>
      <c r="D25" s="29"/>
      <c r="E25" s="29"/>
      <c r="F25" s="29"/>
      <c r="G25" s="29"/>
      <c r="H25" s="29"/>
      <c r="I25" s="29"/>
      <c r="J25" s="29"/>
      <c r="K25" s="29"/>
      <c r="L25" s="29"/>
      <c r="M25" s="39"/>
      <c r="N25" s="39"/>
      <c r="O25" s="33" t="s">
        <v>23</v>
      </c>
      <c r="P25" s="26">
        <f>SUM(P21:P24)</f>
        <v>812743.0690691632</v>
      </c>
    </row>
    <row r="26" spans="2:16" ht="13.5" thickTop="1">
      <c r="B26" s="14"/>
      <c r="C26" s="15"/>
      <c r="D26" s="29"/>
      <c r="E26" s="29"/>
      <c r="F26" s="29"/>
      <c r="G26" s="29"/>
      <c r="H26" s="29"/>
      <c r="I26" s="29"/>
      <c r="J26" s="29"/>
      <c r="K26" s="29"/>
      <c r="L26" s="29"/>
      <c r="M26" s="39"/>
      <c r="N26" s="39"/>
      <c r="O26" s="33" t="s">
        <v>24</v>
      </c>
      <c r="P26" s="38">
        <v>61647.35969765202</v>
      </c>
    </row>
    <row r="27" spans="2:16" ht="12.75">
      <c r="B27" s="14"/>
      <c r="C27" s="15"/>
      <c r="D27" s="29"/>
      <c r="E27" s="29"/>
      <c r="F27" s="29"/>
      <c r="G27" s="29"/>
      <c r="H27" s="29"/>
      <c r="I27" s="29"/>
      <c r="J27" s="29"/>
      <c r="K27" s="29"/>
      <c r="L27" s="40"/>
      <c r="M27" s="39"/>
      <c r="N27" s="39"/>
      <c r="O27" s="33" t="s">
        <v>25</v>
      </c>
      <c r="P27" s="38">
        <f>(495074.31+116793.61)/1000</f>
        <v>611.86792</v>
      </c>
    </row>
    <row r="28" spans="2:16" ht="13.5" thickBot="1">
      <c r="B28" s="14"/>
      <c r="C28" s="15"/>
      <c r="D28" s="29"/>
      <c r="E28" s="29"/>
      <c r="F28" s="29"/>
      <c r="G28" s="29"/>
      <c r="H28" s="29"/>
      <c r="I28" s="29"/>
      <c r="J28" s="29"/>
      <c r="K28" s="29"/>
      <c r="L28" s="29"/>
      <c r="M28" s="39"/>
      <c r="N28" s="39"/>
      <c r="O28" s="33" t="s">
        <v>26</v>
      </c>
      <c r="P28" s="41">
        <f>SUM(P25:P27)</f>
        <v>875002.2966868152</v>
      </c>
    </row>
    <row r="29" spans="2:12" ht="12.75">
      <c r="B29" s="14"/>
      <c r="C29" s="15"/>
      <c r="D29" s="29"/>
      <c r="E29" s="29"/>
      <c r="F29" s="29"/>
      <c r="G29" s="29"/>
      <c r="H29" s="29"/>
      <c r="I29" s="29"/>
      <c r="J29" s="29"/>
      <c r="K29" s="29"/>
      <c r="L29" s="29"/>
    </row>
    <row r="30" spans="2:16" ht="18.75" thickBot="1">
      <c r="B30" s="6" t="s">
        <v>27</v>
      </c>
      <c r="C30" s="15"/>
      <c r="D30" s="29"/>
      <c r="E30" s="29"/>
      <c r="F30" s="29"/>
      <c r="G30" s="29"/>
      <c r="H30" s="29"/>
      <c r="I30" s="29"/>
      <c r="J30" s="29"/>
      <c r="K30" s="29"/>
      <c r="L30" s="29"/>
      <c r="M30" s="39"/>
      <c r="N30" s="39"/>
      <c r="O30" s="33"/>
      <c r="P30" s="42"/>
    </row>
    <row r="31" spans="1:16" ht="12.75">
      <c r="A31" s="11"/>
      <c r="B31" s="11"/>
      <c r="C31" s="11"/>
      <c r="D31" s="12">
        <v>38687</v>
      </c>
      <c r="E31" s="12">
        <v>38718</v>
      </c>
      <c r="F31" s="12">
        <v>38749</v>
      </c>
      <c r="G31" s="12">
        <v>38777</v>
      </c>
      <c r="H31" s="12">
        <v>38808</v>
      </c>
      <c r="I31" s="12">
        <v>38838</v>
      </c>
      <c r="J31" s="12">
        <v>38869</v>
      </c>
      <c r="K31" s="12">
        <v>38899</v>
      </c>
      <c r="L31" s="12">
        <v>38930</v>
      </c>
      <c r="M31" s="12">
        <v>38961</v>
      </c>
      <c r="N31" s="12">
        <v>38991</v>
      </c>
      <c r="O31" s="12">
        <v>39022</v>
      </c>
      <c r="P31" s="43" t="s">
        <v>6</v>
      </c>
    </row>
    <row r="32" spans="1:16" ht="12.75">
      <c r="A32" s="14">
        <v>501</v>
      </c>
      <c r="B32" s="14"/>
      <c r="C32" s="15" t="s">
        <v>7</v>
      </c>
      <c r="D32" s="16">
        <v>3691.9031472078805</v>
      </c>
      <c r="E32" s="16">
        <v>3722.8355389745475</v>
      </c>
      <c r="F32" s="16">
        <v>3441.146006974549</v>
      </c>
      <c r="G32" s="16">
        <v>3781.2773659116647</v>
      </c>
      <c r="H32" s="16">
        <v>3411.528029911665</v>
      </c>
      <c r="I32" s="16">
        <v>3080.3924999116653</v>
      </c>
      <c r="J32" s="16">
        <v>2778.394546911666</v>
      </c>
      <c r="K32" s="16">
        <v>3756.013033911665</v>
      </c>
      <c r="L32" s="16">
        <v>3782.7428939116644</v>
      </c>
      <c r="M32" s="16">
        <v>2981.8230140328405</v>
      </c>
      <c r="N32" s="16">
        <v>3263.4645016328404</v>
      </c>
      <c r="O32" s="16">
        <v>3722.62220163284</v>
      </c>
      <c r="P32" s="17">
        <f aca="true" t="shared" si="3" ref="P32:P37">SUM(D32:O32)</f>
        <v>41414.14278092549</v>
      </c>
    </row>
    <row r="33" spans="1:16" ht="12.75">
      <c r="A33" s="14">
        <v>547</v>
      </c>
      <c r="B33" s="14"/>
      <c r="C33" s="15" t="s">
        <v>8</v>
      </c>
      <c r="D33" s="16">
        <v>5459.215879677099</v>
      </c>
      <c r="E33" s="16">
        <v>3987.143057221144</v>
      </c>
      <c r="F33" s="16">
        <v>4160.630665538446</v>
      </c>
      <c r="G33" s="16">
        <v>4341.598312461817</v>
      </c>
      <c r="H33" s="16">
        <v>3630.3257235624174</v>
      </c>
      <c r="I33" s="16">
        <v>2151.2181803145936</v>
      </c>
      <c r="J33" s="16">
        <v>1619.7661182023946</v>
      </c>
      <c r="K33" s="16">
        <v>4008.0598543756696</v>
      </c>
      <c r="L33" s="16">
        <v>6519.302011678608</v>
      </c>
      <c r="M33" s="16">
        <v>7658.107065389805</v>
      </c>
      <c r="N33" s="16">
        <v>5368.720152036852</v>
      </c>
      <c r="O33" s="16">
        <v>6005.278851485444</v>
      </c>
      <c r="P33" s="18">
        <f t="shared" si="3"/>
        <v>54909.36587194429</v>
      </c>
    </row>
    <row r="34" spans="1:16" ht="12.75">
      <c r="A34" s="14">
        <v>555</v>
      </c>
      <c r="B34" s="14"/>
      <c r="C34" s="15" t="s">
        <v>9</v>
      </c>
      <c r="D34" s="16">
        <v>78390.21918296344</v>
      </c>
      <c r="E34" s="16">
        <v>80281.27089598199</v>
      </c>
      <c r="F34" s="16">
        <v>70986.89537775666</v>
      </c>
      <c r="G34" s="16">
        <v>66784.87010919479</v>
      </c>
      <c r="H34" s="16">
        <v>49738.931151352204</v>
      </c>
      <c r="I34" s="16">
        <v>38905.20861839331</v>
      </c>
      <c r="J34" s="16">
        <v>41565.26465583024</v>
      </c>
      <c r="K34" s="16">
        <v>37715.55935000562</v>
      </c>
      <c r="L34" s="16">
        <v>44031.86958642536</v>
      </c>
      <c r="M34" s="16">
        <v>53910.63686301181</v>
      </c>
      <c r="N34" s="16">
        <v>66668.18142216261</v>
      </c>
      <c r="O34" s="16">
        <v>66755.57387728983</v>
      </c>
      <c r="P34" s="18">
        <f t="shared" si="3"/>
        <v>695734.4810903678</v>
      </c>
    </row>
    <row r="35" spans="1:16" ht="12.75">
      <c r="A35" s="14">
        <v>557</v>
      </c>
      <c r="B35" s="14"/>
      <c r="C35" s="15" t="s">
        <v>10</v>
      </c>
      <c r="D35" s="16">
        <v>593.9163076388888</v>
      </c>
      <c r="E35" s="16">
        <v>576.4561689583334</v>
      </c>
      <c r="F35" s="16">
        <v>576.4561689583334</v>
      </c>
      <c r="G35" s="16">
        <v>576.4561689583334</v>
      </c>
      <c r="H35" s="16">
        <v>576.4561689583334</v>
      </c>
      <c r="I35" s="16">
        <v>576.4561689583334</v>
      </c>
      <c r="J35" s="16">
        <v>576.4561689583334</v>
      </c>
      <c r="K35" s="16">
        <v>576.4561689583334</v>
      </c>
      <c r="L35" s="16">
        <v>576.4561689583334</v>
      </c>
      <c r="M35" s="16">
        <v>576.4561689583334</v>
      </c>
      <c r="N35" s="16">
        <v>576.4561689583334</v>
      </c>
      <c r="O35" s="16">
        <v>576.4561689583334</v>
      </c>
      <c r="P35" s="18">
        <f t="shared" si="3"/>
        <v>6934.934166180556</v>
      </c>
    </row>
    <row r="36" spans="1:16" ht="12.75">
      <c r="A36" s="14">
        <v>565</v>
      </c>
      <c r="B36" s="14"/>
      <c r="C36" s="15" t="s">
        <v>11</v>
      </c>
      <c r="D36" s="16">
        <v>4138.753299150445</v>
      </c>
      <c r="E36" s="16">
        <v>4057.920642116166</v>
      </c>
      <c r="F36" s="16">
        <v>4031.896211886561</v>
      </c>
      <c r="G36" s="16">
        <v>3976.119271586166</v>
      </c>
      <c r="H36" s="16">
        <v>4075.8728660077186</v>
      </c>
      <c r="I36" s="16">
        <v>4003.517995466166</v>
      </c>
      <c r="J36" s="16">
        <v>4144.950292224297</v>
      </c>
      <c r="K36" s="16">
        <v>4284.573684226167</v>
      </c>
      <c r="L36" s="16">
        <v>4199.467639026166</v>
      </c>
      <c r="M36" s="16">
        <v>4522.814990298297</v>
      </c>
      <c r="N36" s="16">
        <v>4126.685651724413</v>
      </c>
      <c r="O36" s="16">
        <v>4104.73232164016</v>
      </c>
      <c r="P36" s="18">
        <f t="shared" si="3"/>
        <v>49667.30486535272</v>
      </c>
    </row>
    <row r="37" spans="1:16" ht="12.75">
      <c r="A37" s="14">
        <v>447</v>
      </c>
      <c r="B37" s="14"/>
      <c r="C37" s="15" t="s">
        <v>12</v>
      </c>
      <c r="D37" s="16">
        <v>-131.42923260800004</v>
      </c>
      <c r="E37" s="16">
        <v>-20.903931473999997</v>
      </c>
      <c r="F37" s="16">
        <v>-29.656456030800005</v>
      </c>
      <c r="G37" s="16">
        <v>-236.52500782040002</v>
      </c>
      <c r="H37" s="16">
        <v>-187.00171860000006</v>
      </c>
      <c r="I37" s="16">
        <v>-28.026411419199995</v>
      </c>
      <c r="J37" s="16">
        <v>-42.3895072384</v>
      </c>
      <c r="K37" s="16">
        <v>-1377.8160335999999</v>
      </c>
      <c r="L37" s="16">
        <v>-2153.2433619999997</v>
      </c>
      <c r="M37" s="16">
        <v>-522.7111954</v>
      </c>
      <c r="N37" s="16">
        <v>-144.1650348</v>
      </c>
      <c r="O37" s="16">
        <v>-574.654928</v>
      </c>
      <c r="P37" s="18">
        <f t="shared" si="3"/>
        <v>-5448.5228189908</v>
      </c>
    </row>
    <row r="38" spans="2:16" ht="12.75">
      <c r="B38" s="19"/>
      <c r="C38" s="20" t="s">
        <v>13</v>
      </c>
      <c r="D38" s="21">
        <f aca="true" t="shared" si="4" ref="D38:P38">SUM(D32:D37)</f>
        <v>92142.57858402975</v>
      </c>
      <c r="E38" s="21">
        <f t="shared" si="4"/>
        <v>92604.72237177819</v>
      </c>
      <c r="F38" s="21">
        <f t="shared" si="4"/>
        <v>83167.36797508375</v>
      </c>
      <c r="G38" s="21">
        <f t="shared" si="4"/>
        <v>79223.79622029238</v>
      </c>
      <c r="H38" s="21">
        <f t="shared" si="4"/>
        <v>61246.11222119234</v>
      </c>
      <c r="I38" s="21">
        <f t="shared" si="4"/>
        <v>48688.76705162487</v>
      </c>
      <c r="J38" s="21">
        <f t="shared" si="4"/>
        <v>50642.44227488853</v>
      </c>
      <c r="K38" s="21">
        <f t="shared" si="4"/>
        <v>48962.84605787746</v>
      </c>
      <c r="L38" s="21">
        <f t="shared" si="4"/>
        <v>56956.59493800013</v>
      </c>
      <c r="M38" s="21">
        <f t="shared" si="4"/>
        <v>69127.12690629109</v>
      </c>
      <c r="N38" s="21">
        <f t="shared" si="4"/>
        <v>79859.34286171506</v>
      </c>
      <c r="O38" s="21">
        <f t="shared" si="4"/>
        <v>80590.00849300661</v>
      </c>
      <c r="P38" s="22">
        <f t="shared" si="4"/>
        <v>843211.7059557801</v>
      </c>
    </row>
    <row r="39" spans="1:16" ht="12.75">
      <c r="A39" s="14">
        <v>456</v>
      </c>
      <c r="B39" s="14"/>
      <c r="C39" s="15" t="s">
        <v>14</v>
      </c>
      <c r="D39" s="16">
        <v>-846.7820673890958</v>
      </c>
      <c r="E39" s="16">
        <v>-113.3843642063606</v>
      </c>
      <c r="F39" s="16">
        <v>-0.09119767803676382</v>
      </c>
      <c r="G39" s="16">
        <v>29.08150698515193</v>
      </c>
      <c r="H39" s="16">
        <v>-20.4511514793552</v>
      </c>
      <c r="I39" s="16">
        <v>0</v>
      </c>
      <c r="J39" s="16">
        <v>-1.6154449993392004</v>
      </c>
      <c r="K39" s="16">
        <v>-21.505012697568</v>
      </c>
      <c r="L39" s="16">
        <v>-54.49259075138401</v>
      </c>
      <c r="M39" s="16">
        <v>-67.521301065888</v>
      </c>
      <c r="N39" s="16">
        <v>-64.23544509499204</v>
      </c>
      <c r="O39" s="16">
        <v>-41.0671901290176</v>
      </c>
      <c r="P39" s="18">
        <f>SUM(D39:O39)</f>
        <v>-1202.064258505885</v>
      </c>
    </row>
    <row r="40" spans="2:16" ht="13.5" thickBot="1">
      <c r="B40" s="19"/>
      <c r="C40" s="24" t="s">
        <v>15</v>
      </c>
      <c r="D40" s="25">
        <f aca="true" t="shared" si="5" ref="D40:P40">+D39+D38</f>
        <v>91295.79651664065</v>
      </c>
      <c r="E40" s="25">
        <f t="shared" si="5"/>
        <v>92491.33800757183</v>
      </c>
      <c r="F40" s="25">
        <f t="shared" si="5"/>
        <v>83167.27677740571</v>
      </c>
      <c r="G40" s="25">
        <f t="shared" si="5"/>
        <v>79252.87772727753</v>
      </c>
      <c r="H40" s="25">
        <f t="shared" si="5"/>
        <v>61225.66106971299</v>
      </c>
      <c r="I40" s="25">
        <f t="shared" si="5"/>
        <v>48688.76705162487</v>
      </c>
      <c r="J40" s="25">
        <f t="shared" si="5"/>
        <v>50640.82682988919</v>
      </c>
      <c r="K40" s="25">
        <f t="shared" si="5"/>
        <v>48941.34104517989</v>
      </c>
      <c r="L40" s="25">
        <f t="shared" si="5"/>
        <v>56902.10234724875</v>
      </c>
      <c r="M40" s="25">
        <f t="shared" si="5"/>
        <v>69059.6056052252</v>
      </c>
      <c r="N40" s="25">
        <f t="shared" si="5"/>
        <v>79795.10741662007</v>
      </c>
      <c r="O40" s="25">
        <f t="shared" si="5"/>
        <v>80548.94130287759</v>
      </c>
      <c r="P40" s="26">
        <f t="shared" si="5"/>
        <v>842009.6416972742</v>
      </c>
    </row>
    <row r="41" spans="2:16" ht="13.5" thickTop="1">
      <c r="B41" s="14"/>
      <c r="C41" s="1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</row>
    <row r="42" spans="2:16" ht="12.75">
      <c r="B42" s="14"/>
      <c r="C42" s="15" t="s">
        <v>16</v>
      </c>
      <c r="D42" s="29">
        <v>2196035.1207481897</v>
      </c>
      <c r="E42" s="29">
        <v>2220178.0618635993</v>
      </c>
      <c r="F42" s="29">
        <v>1891498.7024267598</v>
      </c>
      <c r="G42" s="29">
        <v>1962947.4279934054</v>
      </c>
      <c r="H42" s="29">
        <v>1701863.8934977003</v>
      </c>
      <c r="I42" s="29">
        <v>1635840.2846680381</v>
      </c>
      <c r="J42" s="29">
        <v>1528639.38056564</v>
      </c>
      <c r="K42" s="29">
        <v>1559781.1548115998</v>
      </c>
      <c r="L42" s="29">
        <v>1588804.6220493997</v>
      </c>
      <c r="M42" s="29">
        <v>1551664.8854251583</v>
      </c>
      <c r="N42" s="29">
        <v>1761464.9036500603</v>
      </c>
      <c r="O42" s="29">
        <v>1935777.8571128598</v>
      </c>
      <c r="P42" s="30">
        <f>SUM(D42:O42)</f>
        <v>21534496.294812407</v>
      </c>
    </row>
    <row r="43" spans="1:16" ht="12.75">
      <c r="A43" s="31">
        <v>0.066</v>
      </c>
      <c r="B43" s="14"/>
      <c r="C43" s="15" t="s">
        <v>17</v>
      </c>
      <c r="D43" s="29">
        <v>2051096.802778809</v>
      </c>
      <c r="E43" s="29">
        <v>2073646.3097806016</v>
      </c>
      <c r="F43" s="29">
        <v>1766659.7880665935</v>
      </c>
      <c r="G43" s="29">
        <v>1833392.8977458405</v>
      </c>
      <c r="H43" s="29">
        <v>1589540.876526852</v>
      </c>
      <c r="I43" s="29">
        <v>1527874.8258799475</v>
      </c>
      <c r="J43" s="29">
        <v>1427749.1814483078</v>
      </c>
      <c r="K43" s="29">
        <v>1456835.598594034</v>
      </c>
      <c r="L43" s="29">
        <v>1483943.5169941392</v>
      </c>
      <c r="M43" s="29">
        <v>1449255.0029870977</v>
      </c>
      <c r="N43" s="29">
        <v>1645208.2200091563</v>
      </c>
      <c r="O43" s="29">
        <v>1808016.518543411</v>
      </c>
      <c r="P43" s="30">
        <f>SUM(D43:O43)</f>
        <v>20113219.53935479</v>
      </c>
    </row>
    <row r="44" spans="2:16" ht="12.75">
      <c r="B44" s="14"/>
      <c r="C44" s="1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3" t="s">
        <v>18</v>
      </c>
      <c r="P44" s="30"/>
    </row>
    <row r="45" spans="2:16" ht="12.75">
      <c r="B45" s="14"/>
      <c r="C45" s="15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4" t="s">
        <v>19</v>
      </c>
      <c r="P45" s="17">
        <f>P40</f>
        <v>842009.6416972742</v>
      </c>
    </row>
    <row r="46" spans="1:16" s="44" customFormat="1" ht="12.75">
      <c r="A46" s="1"/>
      <c r="B46" s="14"/>
      <c r="C46" s="15"/>
      <c r="D46" s="29"/>
      <c r="E46" s="29"/>
      <c r="F46" s="29"/>
      <c r="G46" s="29"/>
      <c r="H46" s="29"/>
      <c r="I46" s="29"/>
      <c r="J46" s="29"/>
      <c r="K46" s="29"/>
      <c r="L46" s="29"/>
      <c r="M46" s="34" t="s">
        <v>20</v>
      </c>
      <c r="N46" s="36">
        <f>N22</f>
        <v>0.5</v>
      </c>
      <c r="O46" s="16">
        <v>17802.8176837607</v>
      </c>
      <c r="P46" s="17">
        <v>-8901.40884188035</v>
      </c>
    </row>
    <row r="47" spans="1:16" s="44" customFormat="1" ht="12.75">
      <c r="A47" s="1"/>
      <c r="B47" s="14"/>
      <c r="C47" s="15"/>
      <c r="D47" s="29"/>
      <c r="E47" s="29"/>
      <c r="F47" s="29"/>
      <c r="G47" s="29"/>
      <c r="H47" s="29"/>
      <c r="I47" s="29"/>
      <c r="J47" s="29"/>
      <c r="K47" s="29"/>
      <c r="L47" s="29"/>
      <c r="M47" s="34" t="s">
        <v>21</v>
      </c>
      <c r="N47" s="36">
        <f>N23</f>
        <v>0.012</v>
      </c>
      <c r="O47" s="16">
        <v>177899.86790139345</v>
      </c>
      <c r="P47" s="17">
        <v>-2134.7984148167216</v>
      </c>
    </row>
    <row r="48" spans="1:16" s="44" customFormat="1" ht="12.75">
      <c r="A48" s="1"/>
      <c r="B48" s="14"/>
      <c r="C48" s="15"/>
      <c r="D48" s="29"/>
      <c r="E48" s="29"/>
      <c r="F48" s="29"/>
      <c r="G48" s="29"/>
      <c r="H48" s="29"/>
      <c r="I48" s="29"/>
      <c r="J48" s="29"/>
      <c r="K48" s="29"/>
      <c r="L48" s="29"/>
      <c r="M48" s="34" t="s">
        <v>22</v>
      </c>
      <c r="N48" s="36">
        <f>N24</f>
        <v>0.03</v>
      </c>
      <c r="O48" s="16">
        <v>34758.10261970912</v>
      </c>
      <c r="P48" s="17">
        <v>-1042.7430785912736</v>
      </c>
    </row>
    <row r="49" spans="1:16" s="44" customFormat="1" ht="13.5" thickBot="1">
      <c r="A49" s="1"/>
      <c r="B49" s="14"/>
      <c r="C49" s="15"/>
      <c r="D49" s="29"/>
      <c r="E49" s="29"/>
      <c r="F49" s="29"/>
      <c r="G49" s="29"/>
      <c r="H49" s="29"/>
      <c r="I49" s="29"/>
      <c r="J49" s="29"/>
      <c r="K49" s="29"/>
      <c r="L49" s="29"/>
      <c r="M49" s="39"/>
      <c r="N49" s="39"/>
      <c r="O49" s="33" t="s">
        <v>23</v>
      </c>
      <c r="P49" s="26">
        <f>SUM(P45:P48)</f>
        <v>829930.6913619858</v>
      </c>
    </row>
    <row r="50" spans="1:16" s="44" customFormat="1" ht="13.5" thickTop="1">
      <c r="A50" s="1"/>
      <c r="B50" s="14"/>
      <c r="C50" s="15"/>
      <c r="D50" s="29"/>
      <c r="E50" s="29"/>
      <c r="F50" s="29"/>
      <c r="G50" s="29"/>
      <c r="H50" s="29"/>
      <c r="I50" s="29"/>
      <c r="J50" s="29"/>
      <c r="K50" s="29"/>
      <c r="L50" s="29"/>
      <c r="M50" s="39"/>
      <c r="N50" s="39"/>
      <c r="O50" s="33" t="s">
        <v>24</v>
      </c>
      <c r="P50" s="17">
        <v>57237.80701193549</v>
      </c>
    </row>
    <row r="51" spans="1:16" s="44" customFormat="1" ht="12.75">
      <c r="A51" s="1"/>
      <c r="B51" s="14"/>
      <c r="C51" s="15"/>
      <c r="D51" s="29"/>
      <c r="E51" s="29"/>
      <c r="F51" s="29"/>
      <c r="G51" s="29"/>
      <c r="H51" s="29"/>
      <c r="I51" s="29"/>
      <c r="J51" s="29"/>
      <c r="K51" s="29"/>
      <c r="L51" s="40"/>
      <c r="M51" s="39"/>
      <c r="N51" s="39"/>
      <c r="O51" s="33" t="s">
        <v>25</v>
      </c>
      <c r="P51" s="17">
        <v>611.86792</v>
      </c>
    </row>
    <row r="52" spans="2:16" ht="13.5" thickBot="1">
      <c r="B52" s="14"/>
      <c r="C52" s="15"/>
      <c r="D52" s="29"/>
      <c r="E52" s="29"/>
      <c r="F52" s="29"/>
      <c r="G52" s="29"/>
      <c r="H52" s="29"/>
      <c r="I52" s="29"/>
      <c r="J52" s="29"/>
      <c r="K52" s="29"/>
      <c r="L52" s="29"/>
      <c r="M52" s="39"/>
      <c r="N52" s="39"/>
      <c r="O52" s="33" t="s">
        <v>26</v>
      </c>
      <c r="P52" s="45">
        <f>SUM(P49:P51)</f>
        <v>887780.3662939213</v>
      </c>
    </row>
    <row r="53" spans="2:16" ht="14.25" thickBot="1" thickTop="1">
      <c r="B53" s="14"/>
      <c r="C53" s="15"/>
      <c r="D53" s="29"/>
      <c r="E53" s="29"/>
      <c r="F53" s="29"/>
      <c r="G53" s="29"/>
      <c r="H53" s="29"/>
      <c r="I53" s="29"/>
      <c r="J53" s="29"/>
      <c r="K53" s="29"/>
      <c r="L53" s="29"/>
      <c r="M53" s="39"/>
      <c r="N53" s="39"/>
      <c r="O53" s="33" t="s">
        <v>28</v>
      </c>
      <c r="P53" s="46">
        <f>P52-P28</f>
        <v>12778.069607106037</v>
      </c>
    </row>
    <row r="54" spans="2:15" ht="6.75" customHeight="1">
      <c r="B54" s="14"/>
      <c r="C54" s="15"/>
      <c r="D54" s="29"/>
      <c r="E54" s="29"/>
      <c r="F54" s="29"/>
      <c r="G54" s="29"/>
      <c r="H54" s="29"/>
      <c r="I54" s="29"/>
      <c r="J54" s="29"/>
      <c r="K54" s="29"/>
      <c r="L54" s="29"/>
      <c r="M54" s="39"/>
      <c r="N54" s="39"/>
      <c r="O54" s="33"/>
    </row>
    <row r="55" spans="2:16" ht="18.75" thickBot="1">
      <c r="B55" s="6" t="s">
        <v>29</v>
      </c>
      <c r="C55" s="15"/>
      <c r="D55" s="29"/>
      <c r="E55" s="29"/>
      <c r="F55" s="29"/>
      <c r="G55" s="29"/>
      <c r="H55" s="29"/>
      <c r="I55" s="29"/>
      <c r="J55" s="29"/>
      <c r="K55" s="29"/>
      <c r="L55" s="29"/>
      <c r="M55" s="39"/>
      <c r="N55" s="39"/>
      <c r="O55" s="33"/>
      <c r="P55" s="44"/>
    </row>
    <row r="56" spans="1:16" ht="12.75">
      <c r="A56" s="11"/>
      <c r="B56" s="11"/>
      <c r="C56" s="11"/>
      <c r="D56" s="12">
        <v>38687</v>
      </c>
      <c r="E56" s="12">
        <v>38718</v>
      </c>
      <c r="F56" s="12">
        <v>38749</v>
      </c>
      <c r="G56" s="12">
        <v>38777</v>
      </c>
      <c r="H56" s="12">
        <v>38808</v>
      </c>
      <c r="I56" s="12">
        <v>38838</v>
      </c>
      <c r="J56" s="12">
        <v>38869</v>
      </c>
      <c r="K56" s="12">
        <v>38899</v>
      </c>
      <c r="L56" s="12">
        <v>38930</v>
      </c>
      <c r="M56" s="12">
        <v>38961</v>
      </c>
      <c r="N56" s="12">
        <v>38991</v>
      </c>
      <c r="O56" s="12">
        <v>39022</v>
      </c>
      <c r="P56" s="43" t="s">
        <v>6</v>
      </c>
    </row>
    <row r="57" spans="1:16" ht="12.75">
      <c r="A57" s="14">
        <v>501</v>
      </c>
      <c r="B57" s="14"/>
      <c r="C57" s="15" t="s">
        <v>7</v>
      </c>
      <c r="D57" s="16">
        <f aca="true" t="shared" si="6" ref="D57:O62">D32-D8</f>
        <v>0</v>
      </c>
      <c r="E57" s="16">
        <f t="shared" si="6"/>
        <v>0</v>
      </c>
      <c r="F57" s="16">
        <f t="shared" si="6"/>
        <v>0</v>
      </c>
      <c r="G57" s="16">
        <f t="shared" si="6"/>
        <v>0</v>
      </c>
      <c r="H57" s="16">
        <f t="shared" si="6"/>
        <v>0</v>
      </c>
      <c r="I57" s="16">
        <f t="shared" si="6"/>
        <v>0</v>
      </c>
      <c r="J57" s="16">
        <f t="shared" si="6"/>
        <v>0</v>
      </c>
      <c r="K57" s="16">
        <f t="shared" si="6"/>
        <v>0</v>
      </c>
      <c r="L57" s="16">
        <f t="shared" si="6"/>
        <v>0</v>
      </c>
      <c r="M57" s="16">
        <f t="shared" si="6"/>
        <v>0</v>
      </c>
      <c r="N57" s="16">
        <f t="shared" si="6"/>
        <v>0</v>
      </c>
      <c r="O57" s="16">
        <f t="shared" si="6"/>
        <v>0</v>
      </c>
      <c r="P57" s="17">
        <f aca="true" t="shared" si="7" ref="P57:P62">SUM(D57:O57)</f>
        <v>0</v>
      </c>
    </row>
    <row r="58" spans="1:16" ht="12.75">
      <c r="A58" s="14">
        <v>547</v>
      </c>
      <c r="B58" s="14"/>
      <c r="C58" s="15" t="s">
        <v>8</v>
      </c>
      <c r="D58" s="16">
        <f t="shared" si="6"/>
        <v>0</v>
      </c>
      <c r="E58" s="16">
        <f t="shared" si="6"/>
        <v>0</v>
      </c>
      <c r="F58" s="16">
        <f t="shared" si="6"/>
        <v>0</v>
      </c>
      <c r="G58" s="16">
        <f t="shared" si="6"/>
        <v>0</v>
      </c>
      <c r="H58" s="16">
        <f t="shared" si="6"/>
        <v>0</v>
      </c>
      <c r="I58" s="16">
        <f t="shared" si="6"/>
        <v>0</v>
      </c>
      <c r="J58" s="16">
        <f t="shared" si="6"/>
        <v>0</v>
      </c>
      <c r="K58" s="16">
        <f t="shared" si="6"/>
        <v>0</v>
      </c>
      <c r="L58" s="16">
        <f t="shared" si="6"/>
        <v>0</v>
      </c>
      <c r="M58" s="16">
        <f t="shared" si="6"/>
        <v>0</v>
      </c>
      <c r="N58" s="16">
        <f t="shared" si="6"/>
        <v>0</v>
      </c>
      <c r="O58" s="16">
        <f t="shared" si="6"/>
        <v>0</v>
      </c>
      <c r="P58" s="18">
        <f t="shared" si="7"/>
        <v>0</v>
      </c>
    </row>
    <row r="59" spans="1:16" ht="12.75">
      <c r="A59" s="14">
        <v>555</v>
      </c>
      <c r="B59" s="14"/>
      <c r="C59" s="15" t="s">
        <v>9</v>
      </c>
      <c r="D59" s="16">
        <f t="shared" si="6"/>
        <v>2050.9000000000087</v>
      </c>
      <c r="E59" s="16">
        <f t="shared" si="6"/>
        <v>2082.812820000021</v>
      </c>
      <c r="F59" s="16">
        <f t="shared" si="6"/>
        <v>1444.1224000000075</v>
      </c>
      <c r="G59" s="16">
        <f t="shared" si="6"/>
        <v>2714.440499999997</v>
      </c>
      <c r="H59" s="16">
        <f t="shared" si="6"/>
        <v>1190.16878</v>
      </c>
      <c r="I59" s="16">
        <f t="shared" si="6"/>
        <v>1191.8200999999972</v>
      </c>
      <c r="J59" s="16">
        <f t="shared" si="6"/>
        <v>746.4370000000054</v>
      </c>
      <c r="K59" s="16">
        <f t="shared" si="6"/>
        <v>807.8177999999971</v>
      </c>
      <c r="L59" s="16">
        <f t="shared" si="6"/>
        <v>926.6974199999968</v>
      </c>
      <c r="M59" s="16">
        <f t="shared" si="6"/>
        <v>1543.7137999999977</v>
      </c>
      <c r="N59" s="16">
        <f t="shared" si="6"/>
        <v>1615.5437999999995</v>
      </c>
      <c r="O59" s="16">
        <f t="shared" si="6"/>
        <v>1714.9567399999942</v>
      </c>
      <c r="P59" s="18">
        <f t="shared" si="7"/>
        <v>18029.431160000022</v>
      </c>
    </row>
    <row r="60" spans="1:16" ht="12.75">
      <c r="A60" s="14">
        <v>557</v>
      </c>
      <c r="B60" s="14"/>
      <c r="C60" s="15" t="s">
        <v>10</v>
      </c>
      <c r="D60" s="16">
        <f t="shared" si="6"/>
        <v>0</v>
      </c>
      <c r="E60" s="16">
        <f t="shared" si="6"/>
        <v>0</v>
      </c>
      <c r="F60" s="16">
        <f t="shared" si="6"/>
        <v>0</v>
      </c>
      <c r="G60" s="16">
        <f t="shared" si="6"/>
        <v>0</v>
      </c>
      <c r="H60" s="16">
        <f t="shared" si="6"/>
        <v>0</v>
      </c>
      <c r="I60" s="16">
        <f t="shared" si="6"/>
        <v>0</v>
      </c>
      <c r="J60" s="16">
        <f t="shared" si="6"/>
        <v>0</v>
      </c>
      <c r="K60" s="16">
        <f t="shared" si="6"/>
        <v>0</v>
      </c>
      <c r="L60" s="16">
        <f t="shared" si="6"/>
        <v>0</v>
      </c>
      <c r="M60" s="16">
        <f t="shared" si="6"/>
        <v>0</v>
      </c>
      <c r="N60" s="16">
        <f t="shared" si="6"/>
        <v>0</v>
      </c>
      <c r="O60" s="16">
        <f t="shared" si="6"/>
        <v>0</v>
      </c>
      <c r="P60" s="18">
        <f t="shared" si="7"/>
        <v>0</v>
      </c>
    </row>
    <row r="61" spans="1:16" ht="12.75">
      <c r="A61" s="14">
        <v>565</v>
      </c>
      <c r="B61" s="14"/>
      <c r="C61" s="15" t="s">
        <v>11</v>
      </c>
      <c r="D61" s="16">
        <f t="shared" si="6"/>
        <v>-263.85305280724606</v>
      </c>
      <c r="E61" s="16">
        <f t="shared" si="6"/>
        <v>-271.3014582301148</v>
      </c>
      <c r="F61" s="16">
        <f t="shared" si="6"/>
        <v>-271.3014582301148</v>
      </c>
      <c r="G61" s="16">
        <f t="shared" si="6"/>
        <v>-271.3014582301148</v>
      </c>
      <c r="H61" s="16">
        <f t="shared" si="6"/>
        <v>-271.3014582301148</v>
      </c>
      <c r="I61" s="16">
        <f t="shared" si="6"/>
        <v>-271.3014582301148</v>
      </c>
      <c r="J61" s="16">
        <f t="shared" si="6"/>
        <v>-271.3014582301148</v>
      </c>
      <c r="K61" s="16">
        <f t="shared" si="6"/>
        <v>-271.3014582301148</v>
      </c>
      <c r="L61" s="16">
        <f t="shared" si="6"/>
        <v>-271.3014582301148</v>
      </c>
      <c r="M61" s="16">
        <f t="shared" si="6"/>
        <v>-271.3014582301148</v>
      </c>
      <c r="N61" s="16">
        <f t="shared" si="6"/>
        <v>-271.3014582301148</v>
      </c>
      <c r="O61" s="16">
        <f t="shared" si="6"/>
        <v>-271.3014582301148</v>
      </c>
      <c r="P61" s="18">
        <f t="shared" si="7"/>
        <v>-3248.169093338509</v>
      </c>
    </row>
    <row r="62" spans="1:16" ht="12.75">
      <c r="A62" s="14">
        <v>447</v>
      </c>
      <c r="B62" s="14"/>
      <c r="C62" s="15" t="s">
        <v>12</v>
      </c>
      <c r="D62" s="16">
        <f t="shared" si="6"/>
        <v>97.01089675199998</v>
      </c>
      <c r="E62" s="16">
        <f t="shared" si="6"/>
        <v>21.073749752000026</v>
      </c>
      <c r="F62" s="16">
        <f t="shared" si="6"/>
        <v>19.721211775199993</v>
      </c>
      <c r="G62" s="16">
        <f t="shared" si="6"/>
        <v>212.18663029960007</v>
      </c>
      <c r="H62" s="16">
        <f t="shared" si="6"/>
        <v>111.59150980000004</v>
      </c>
      <c r="I62" s="16">
        <f t="shared" si="6"/>
        <v>40.9336361808</v>
      </c>
      <c r="J62" s="16">
        <f t="shared" si="6"/>
        <v>43.192761401599995</v>
      </c>
      <c r="K62" s="16">
        <f t="shared" si="6"/>
        <v>501.7243864000004</v>
      </c>
      <c r="L62" s="16">
        <f t="shared" si="6"/>
        <v>627.198354000001</v>
      </c>
      <c r="M62" s="16">
        <f t="shared" si="6"/>
        <v>365.4504406000001</v>
      </c>
      <c r="N62" s="16">
        <f t="shared" si="6"/>
        <v>123.11251719999996</v>
      </c>
      <c r="O62" s="16">
        <f t="shared" si="6"/>
        <v>243.164132</v>
      </c>
      <c r="P62" s="18">
        <f t="shared" si="7"/>
        <v>2406.3602261612014</v>
      </c>
    </row>
    <row r="63" spans="2:16" ht="12.75">
      <c r="B63" s="19"/>
      <c r="C63" s="20" t="s">
        <v>13</v>
      </c>
      <c r="D63" s="21">
        <f aca="true" t="shared" si="8" ref="D63:P63">SUM(D57:D62)</f>
        <v>1884.0578439447627</v>
      </c>
      <c r="E63" s="21">
        <f t="shared" si="8"/>
        <v>1832.5851115219061</v>
      </c>
      <c r="F63" s="21">
        <f t="shared" si="8"/>
        <v>1192.5421535450926</v>
      </c>
      <c r="G63" s="21">
        <f t="shared" si="8"/>
        <v>2655.325672069482</v>
      </c>
      <c r="H63" s="21">
        <f t="shared" si="8"/>
        <v>1030.4588315698852</v>
      </c>
      <c r="I63" s="21">
        <f t="shared" si="8"/>
        <v>961.4522779506824</v>
      </c>
      <c r="J63" s="21">
        <f t="shared" si="8"/>
        <v>518.3283031714906</v>
      </c>
      <c r="K63" s="21">
        <f t="shared" si="8"/>
        <v>1038.2407281698827</v>
      </c>
      <c r="L63" s="21">
        <f t="shared" si="8"/>
        <v>1282.594315769883</v>
      </c>
      <c r="M63" s="21">
        <f t="shared" si="8"/>
        <v>1637.862782369883</v>
      </c>
      <c r="N63" s="21">
        <f t="shared" si="8"/>
        <v>1467.3548589698846</v>
      </c>
      <c r="O63" s="21">
        <f t="shared" si="8"/>
        <v>1686.8194137698792</v>
      </c>
      <c r="P63" s="22">
        <f t="shared" si="8"/>
        <v>17187.622292822714</v>
      </c>
    </row>
    <row r="64" spans="1:16" ht="12.75">
      <c r="A64" s="14">
        <v>456</v>
      </c>
      <c r="B64" s="14"/>
      <c r="C64" s="15" t="s">
        <v>14</v>
      </c>
      <c r="D64" s="16">
        <f aca="true" t="shared" si="9" ref="D64:O64">D39-D15</f>
        <v>0</v>
      </c>
      <c r="E64" s="16">
        <f t="shared" si="9"/>
        <v>0</v>
      </c>
      <c r="F64" s="16">
        <f t="shared" si="9"/>
        <v>0</v>
      </c>
      <c r="G64" s="16">
        <f t="shared" si="9"/>
        <v>0</v>
      </c>
      <c r="H64" s="16">
        <f t="shared" si="9"/>
        <v>0</v>
      </c>
      <c r="I64" s="16">
        <f t="shared" si="9"/>
        <v>0</v>
      </c>
      <c r="J64" s="16">
        <f t="shared" si="9"/>
        <v>0</v>
      </c>
      <c r="K64" s="16">
        <f t="shared" si="9"/>
        <v>0</v>
      </c>
      <c r="L64" s="16">
        <f t="shared" si="9"/>
        <v>0</v>
      </c>
      <c r="M64" s="16">
        <f t="shared" si="9"/>
        <v>0</v>
      </c>
      <c r="N64" s="16">
        <f t="shared" si="9"/>
        <v>0</v>
      </c>
      <c r="O64" s="16">
        <f t="shared" si="9"/>
        <v>0</v>
      </c>
      <c r="P64" s="18">
        <f>SUM(D64:O64)</f>
        <v>0</v>
      </c>
    </row>
    <row r="65" spans="2:16" ht="13.5" thickBot="1">
      <c r="B65" s="19"/>
      <c r="C65" s="24" t="s">
        <v>15</v>
      </c>
      <c r="D65" s="25">
        <f aca="true" t="shared" si="10" ref="D65:P65">+D64+D63</f>
        <v>1884.0578439447627</v>
      </c>
      <c r="E65" s="25">
        <f t="shared" si="10"/>
        <v>1832.5851115219061</v>
      </c>
      <c r="F65" s="25">
        <f t="shared" si="10"/>
        <v>1192.5421535450926</v>
      </c>
      <c r="G65" s="25">
        <f t="shared" si="10"/>
        <v>2655.325672069482</v>
      </c>
      <c r="H65" s="25">
        <f t="shared" si="10"/>
        <v>1030.4588315698852</v>
      </c>
      <c r="I65" s="25">
        <f t="shared" si="10"/>
        <v>961.4522779506824</v>
      </c>
      <c r="J65" s="25">
        <f t="shared" si="10"/>
        <v>518.3283031714906</v>
      </c>
      <c r="K65" s="25">
        <f t="shared" si="10"/>
        <v>1038.2407281698827</v>
      </c>
      <c r="L65" s="25">
        <f t="shared" si="10"/>
        <v>1282.594315769883</v>
      </c>
      <c r="M65" s="25">
        <f t="shared" si="10"/>
        <v>1637.862782369883</v>
      </c>
      <c r="N65" s="25">
        <f t="shared" si="10"/>
        <v>1467.3548589698846</v>
      </c>
      <c r="O65" s="25">
        <f t="shared" si="10"/>
        <v>1686.8194137698792</v>
      </c>
      <c r="P65" s="26">
        <f t="shared" si="10"/>
        <v>17187.622292822714</v>
      </c>
    </row>
    <row r="66" spans="2:16" ht="13.5" thickTop="1">
      <c r="B66" s="14"/>
      <c r="C66" s="15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</row>
    <row r="67" spans="2:16" ht="12.75">
      <c r="B67" s="14"/>
      <c r="C67" s="1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3" t="s">
        <v>18</v>
      </c>
      <c r="P67" s="30"/>
    </row>
    <row r="68" spans="2:16" ht="12.75">
      <c r="B68" s="14"/>
      <c r="C68" s="15"/>
      <c r="D68" s="32"/>
      <c r="E68" s="32"/>
      <c r="F68" s="32"/>
      <c r="G68" s="32"/>
      <c r="H68" s="32"/>
      <c r="I68" s="32"/>
      <c r="J68" s="32"/>
      <c r="K68" s="32"/>
      <c r="L68" s="29"/>
      <c r="M68" s="29"/>
      <c r="N68" s="29"/>
      <c r="O68" s="34" t="s">
        <v>19</v>
      </c>
      <c r="P68" s="17">
        <f>+P65</f>
        <v>17187.622292822714</v>
      </c>
    </row>
    <row r="69" spans="2:16" ht="12.75">
      <c r="B69" s="14"/>
      <c r="C69" s="15"/>
      <c r="D69" s="32"/>
      <c r="E69" s="32"/>
      <c r="F69" s="32"/>
      <c r="G69" s="32"/>
      <c r="H69" s="32"/>
      <c r="I69" s="32"/>
      <c r="J69" s="32"/>
      <c r="K69" s="32"/>
      <c r="L69" s="29"/>
      <c r="M69" s="34" t="s">
        <v>20</v>
      </c>
      <c r="N69" s="36">
        <f>N46</f>
        <v>0.5</v>
      </c>
      <c r="O69" s="16">
        <f aca="true" t="shared" si="11" ref="O69:P71">O46-O22</f>
        <v>0</v>
      </c>
      <c r="P69" s="17">
        <f t="shared" si="11"/>
        <v>0</v>
      </c>
    </row>
    <row r="70" spans="2:16" ht="12.75">
      <c r="B70" s="14"/>
      <c r="C70" s="15"/>
      <c r="D70" s="32"/>
      <c r="E70" s="32"/>
      <c r="F70" s="32"/>
      <c r="G70" s="32"/>
      <c r="H70" s="32"/>
      <c r="I70" s="32"/>
      <c r="J70" s="32"/>
      <c r="K70" s="32"/>
      <c r="L70" s="29"/>
      <c r="M70" s="34" t="s">
        <v>21</v>
      </c>
      <c r="N70" s="36">
        <f>N47</f>
        <v>0.012</v>
      </c>
      <c r="O70" s="16">
        <f t="shared" si="11"/>
        <v>0</v>
      </c>
      <c r="P70" s="17">
        <f t="shared" si="11"/>
        <v>0</v>
      </c>
    </row>
    <row r="71" spans="2:16" ht="12.75">
      <c r="B71" s="14"/>
      <c r="C71" s="15"/>
      <c r="D71" s="32"/>
      <c r="E71" s="32"/>
      <c r="F71" s="32"/>
      <c r="G71" s="32"/>
      <c r="H71" s="32"/>
      <c r="I71" s="32"/>
      <c r="J71" s="32"/>
      <c r="K71" s="32"/>
      <c r="L71" s="29"/>
      <c r="M71" s="34" t="s">
        <v>22</v>
      </c>
      <c r="N71" s="36">
        <f>N48</f>
        <v>0.03</v>
      </c>
      <c r="O71" s="16">
        <f t="shared" si="11"/>
        <v>0</v>
      </c>
      <c r="P71" s="17">
        <f t="shared" si="11"/>
        <v>0</v>
      </c>
    </row>
    <row r="72" spans="2:16" ht="13.5" thickBot="1">
      <c r="B72" s="14"/>
      <c r="C72" s="15"/>
      <c r="D72" s="32"/>
      <c r="E72" s="32"/>
      <c r="F72" s="32"/>
      <c r="G72" s="32"/>
      <c r="H72" s="32"/>
      <c r="I72" s="32"/>
      <c r="J72" s="32"/>
      <c r="K72" s="32"/>
      <c r="L72" s="29"/>
      <c r="M72" s="39"/>
      <c r="N72" s="39"/>
      <c r="O72" s="33" t="s">
        <v>23</v>
      </c>
      <c r="P72" s="26">
        <f>SUM(P68:P71)</f>
        <v>17187.622292822714</v>
      </c>
    </row>
    <row r="73" spans="2:16" ht="13.5" thickTop="1">
      <c r="B73" s="14"/>
      <c r="C73" s="15"/>
      <c r="D73" s="32"/>
      <c r="E73" s="32"/>
      <c r="F73" s="32"/>
      <c r="G73" s="32"/>
      <c r="H73" s="32"/>
      <c r="I73" s="32"/>
      <c r="J73" s="32"/>
      <c r="K73" s="32"/>
      <c r="L73" s="29"/>
      <c r="M73" s="39"/>
      <c r="N73" s="39"/>
      <c r="O73" s="33" t="s">
        <v>24</v>
      </c>
      <c r="P73" s="17">
        <f>P50-P26</f>
        <v>-4409.552685716531</v>
      </c>
    </row>
    <row r="74" spans="2:16" ht="12.75">
      <c r="B74" s="14"/>
      <c r="C74" s="15"/>
      <c r="D74" s="32"/>
      <c r="E74" s="32"/>
      <c r="F74" s="32"/>
      <c r="G74" s="32"/>
      <c r="H74" s="32"/>
      <c r="I74" s="32"/>
      <c r="J74" s="32"/>
      <c r="K74" s="32"/>
      <c r="L74" s="40"/>
      <c r="M74" s="39"/>
      <c r="N74" s="39"/>
      <c r="O74" s="33" t="s">
        <v>25</v>
      </c>
      <c r="P74" s="17">
        <f>P51-P27</f>
        <v>0</v>
      </c>
    </row>
    <row r="75" spans="2:16" ht="13.5" thickBot="1">
      <c r="B75" s="14"/>
      <c r="C75" s="47"/>
      <c r="D75" s="32"/>
      <c r="E75" s="32"/>
      <c r="F75" s="32"/>
      <c r="G75" s="32"/>
      <c r="H75" s="32"/>
      <c r="I75" s="32"/>
      <c r="J75" s="32"/>
      <c r="K75" s="32"/>
      <c r="L75" s="29"/>
      <c r="M75" s="39"/>
      <c r="N75" s="39"/>
      <c r="O75" s="33" t="s">
        <v>26</v>
      </c>
      <c r="P75" s="41">
        <f>SUM(P72:P74)</f>
        <v>12778.069607106183</v>
      </c>
    </row>
    <row r="76" spans="2:16" ht="13.5" thickBot="1">
      <c r="B76" s="14"/>
      <c r="C76" s="47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3"/>
      <c r="P76" s="29"/>
    </row>
    <row r="77" spans="2:16" ht="12.75">
      <c r="B77" s="14"/>
      <c r="C77" s="47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3" t="s">
        <v>30</v>
      </c>
      <c r="P77" s="48">
        <f>-SUM(P59,P62)</f>
        <v>-20435.791386161225</v>
      </c>
    </row>
    <row r="78" spans="2:16" ht="12.75">
      <c r="B78" s="14"/>
      <c r="C78" s="15"/>
      <c r="D78" s="29"/>
      <c r="E78" s="29"/>
      <c r="F78" s="29"/>
      <c r="G78" s="29"/>
      <c r="H78" s="29"/>
      <c r="I78" s="29"/>
      <c r="J78" s="29"/>
      <c r="K78" s="29"/>
      <c r="L78" s="29"/>
      <c r="M78" s="39"/>
      <c r="N78" s="39"/>
      <c r="O78" s="33" t="s">
        <v>31</v>
      </c>
      <c r="P78" s="17">
        <f>-P61</f>
        <v>3248.169093338509</v>
      </c>
    </row>
    <row r="79" spans="2:16" ht="12.75">
      <c r="B79" s="14"/>
      <c r="C79" s="15"/>
      <c r="D79" s="29"/>
      <c r="E79" s="29"/>
      <c r="F79" s="29"/>
      <c r="G79" s="29"/>
      <c r="H79" s="29"/>
      <c r="I79" s="33" t="s">
        <v>29</v>
      </c>
      <c r="J79" s="29"/>
      <c r="L79" s="29"/>
      <c r="M79" s="39"/>
      <c r="N79" s="39"/>
      <c r="O79" s="33" t="s">
        <v>32</v>
      </c>
      <c r="P79" s="49">
        <v>4410</v>
      </c>
    </row>
    <row r="80" spans="2:16" ht="13.5" thickBot="1">
      <c r="B80" s="14"/>
      <c r="C80" s="15"/>
      <c r="D80" s="29"/>
      <c r="E80" s="29"/>
      <c r="F80" s="29"/>
      <c r="G80" s="29"/>
      <c r="H80" s="29"/>
      <c r="I80" s="29"/>
      <c r="J80" s="29"/>
      <c r="K80" s="29"/>
      <c r="L80" s="29"/>
      <c r="M80" s="39"/>
      <c r="N80" s="39"/>
      <c r="O80" s="33" t="s">
        <v>33</v>
      </c>
      <c r="P80" s="46">
        <f>SUM(P77:P79)</f>
        <v>-12777.622292822714</v>
      </c>
    </row>
    <row r="81" spans="2:15" ht="12.75">
      <c r="B81" s="14"/>
      <c r="C81" s="15"/>
      <c r="D81" s="29"/>
      <c r="E81" s="29"/>
      <c r="F81" s="29"/>
      <c r="G81" s="29"/>
      <c r="H81" s="29"/>
      <c r="I81" s="29"/>
      <c r="J81" s="29"/>
      <c r="K81" s="29"/>
      <c r="L81" s="29"/>
      <c r="M81" s="39"/>
      <c r="N81" s="39"/>
      <c r="O81" s="33"/>
    </row>
    <row r="82" spans="2:15" ht="12.75">
      <c r="B82" s="14"/>
      <c r="C82" s="15"/>
      <c r="D82" s="29"/>
      <c r="E82" s="29"/>
      <c r="F82" s="29"/>
      <c r="G82" s="29"/>
      <c r="H82" s="29"/>
      <c r="I82" s="29"/>
      <c r="J82" s="29"/>
      <c r="K82" s="29"/>
      <c r="L82" s="29"/>
      <c r="M82" s="39"/>
      <c r="N82" s="39"/>
      <c r="O82" s="33"/>
    </row>
    <row r="83" spans="2:15" ht="12.75">
      <c r="B83" s="14"/>
      <c r="C83" s="15"/>
      <c r="D83" s="29"/>
      <c r="E83" s="29"/>
      <c r="F83" s="29"/>
      <c r="G83" s="29"/>
      <c r="H83" s="29"/>
      <c r="I83" s="29"/>
      <c r="J83" s="29"/>
      <c r="K83" s="29"/>
      <c r="L83" s="29"/>
      <c r="M83" s="39"/>
      <c r="N83" s="39"/>
      <c r="O83" s="33"/>
    </row>
    <row r="84" spans="2:15" ht="12.75">
      <c r="B84" s="14"/>
      <c r="C84" s="15"/>
      <c r="D84" s="29"/>
      <c r="E84" s="29"/>
      <c r="F84" s="29"/>
      <c r="G84" s="29"/>
      <c r="H84" s="29"/>
      <c r="I84" s="29"/>
      <c r="J84" s="29"/>
      <c r="K84" s="29"/>
      <c r="L84" s="29"/>
      <c r="M84" s="39"/>
      <c r="N84" s="39"/>
      <c r="O84" s="33"/>
    </row>
    <row r="85" spans="2:15" ht="12.75">
      <c r="B85" s="14"/>
      <c r="C85" s="15"/>
      <c r="D85" s="29"/>
      <c r="E85" s="29"/>
      <c r="F85" s="29"/>
      <c r="G85" s="29"/>
      <c r="H85" s="29"/>
      <c r="I85" s="29"/>
      <c r="J85" s="29"/>
      <c r="K85" s="29"/>
      <c r="L85" s="29"/>
      <c r="M85" s="39"/>
      <c r="N85" s="39"/>
      <c r="O85" s="33"/>
    </row>
    <row r="86" spans="2:15" ht="12.75">
      <c r="B86" s="14"/>
      <c r="C86" s="15"/>
      <c r="D86" s="29"/>
      <c r="E86" s="29"/>
      <c r="F86" s="29"/>
      <c r="G86" s="29"/>
      <c r="H86" s="29"/>
      <c r="I86" s="29"/>
      <c r="J86" s="29"/>
      <c r="K86" s="29"/>
      <c r="L86" s="29"/>
      <c r="M86" s="39"/>
      <c r="N86" s="39"/>
      <c r="O86" s="33"/>
    </row>
    <row r="87" spans="2:15" ht="12.75">
      <c r="B87" s="14"/>
      <c r="C87" s="15"/>
      <c r="D87" s="29"/>
      <c r="E87" s="29"/>
      <c r="F87" s="29"/>
      <c r="G87" s="29"/>
      <c r="H87" s="29"/>
      <c r="I87" s="29"/>
      <c r="J87" s="29"/>
      <c r="K87" s="29"/>
      <c r="L87" s="29"/>
      <c r="M87" s="39"/>
      <c r="N87" s="39"/>
      <c r="O87" s="33"/>
    </row>
    <row r="88" spans="2:15" ht="12.75">
      <c r="B88" s="14"/>
      <c r="C88" s="15"/>
      <c r="D88" s="29"/>
      <c r="E88" s="29"/>
      <c r="F88" s="29"/>
      <c r="G88" s="29"/>
      <c r="H88" s="29"/>
      <c r="I88" s="29"/>
      <c r="J88" s="29"/>
      <c r="K88" s="29"/>
      <c r="L88" s="29"/>
      <c r="M88" s="39"/>
      <c r="N88" s="39"/>
      <c r="O88" s="33"/>
    </row>
    <row r="89" spans="2:15" ht="12.75">
      <c r="B89" s="14"/>
      <c r="C89" s="15"/>
      <c r="D89" s="29"/>
      <c r="E89" s="29"/>
      <c r="F89" s="29"/>
      <c r="G89" s="29"/>
      <c r="H89" s="29"/>
      <c r="I89" s="29"/>
      <c r="J89" s="29"/>
      <c r="K89" s="29"/>
      <c r="L89" s="29"/>
      <c r="M89" s="39"/>
      <c r="N89" s="39"/>
      <c r="O89" s="33"/>
    </row>
    <row r="90" spans="2:15" ht="12.75">
      <c r="B90" s="14"/>
      <c r="C90" s="15"/>
      <c r="D90" s="29"/>
      <c r="E90" s="29"/>
      <c r="F90" s="29"/>
      <c r="G90" s="29"/>
      <c r="H90" s="29"/>
      <c r="I90" s="29"/>
      <c r="J90" s="29"/>
      <c r="K90" s="29"/>
      <c r="L90" s="29"/>
      <c r="M90" s="39"/>
      <c r="N90" s="39"/>
      <c r="O90" s="33"/>
    </row>
    <row r="91" s="44" customFormat="1" ht="12.75"/>
    <row r="92" s="44" customFormat="1" ht="12.75"/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2.75"/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  <row r="129" s="44" customFormat="1" ht="12.75"/>
    <row r="130" s="44" customFormat="1" ht="12.75"/>
    <row r="131" s="44" customFormat="1" ht="12.75"/>
    <row r="132" s="44" customFormat="1" ht="12.75"/>
    <row r="133" s="44" customFormat="1" ht="12.75"/>
    <row r="134" s="44" customFormat="1" ht="12.75"/>
    <row r="135" s="44" customFormat="1" ht="12.75"/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  <row r="142" s="44" customFormat="1" ht="12.75"/>
    <row r="143" s="44" customFormat="1" ht="12.75"/>
    <row r="144" s="44" customFormat="1" ht="12.75"/>
    <row r="145" s="44" customFormat="1" ht="12.75"/>
    <row r="146" s="44" customFormat="1" ht="12.75"/>
    <row r="147" s="44" customFormat="1" ht="12.75"/>
    <row r="148" s="44" customFormat="1" ht="12.75"/>
    <row r="149" s="44" customFormat="1" ht="12.75"/>
    <row r="150" s="44" customFormat="1" ht="12.75"/>
    <row r="151" s="44" customFormat="1" ht="12.75"/>
    <row r="152" s="44" customFormat="1" ht="12.75"/>
    <row r="153" s="44" customFormat="1" ht="12.75"/>
    <row r="154" s="44" customFormat="1" ht="12.75"/>
    <row r="155" s="44" customFormat="1" ht="12.75"/>
    <row r="156" s="44" customFormat="1" ht="12.75"/>
    <row r="157" s="44" customFormat="1" ht="12.75"/>
    <row r="158" s="44" customFormat="1" ht="12.75"/>
    <row r="159" s="44" customFormat="1" ht="12.75"/>
    <row r="160" s="44" customFormat="1" ht="12.75"/>
    <row r="161" s="44" customFormat="1" ht="12.75"/>
    <row r="162" s="44" customFormat="1" ht="12.75"/>
    <row r="163" s="44" customFormat="1" ht="12.75"/>
    <row r="164" s="44" customFormat="1" ht="12.75"/>
    <row r="165" s="44" customFormat="1" ht="12.75"/>
    <row r="166" s="44" customFormat="1" ht="12.75"/>
    <row r="167" s="44" customFormat="1" ht="12.75"/>
    <row r="168" s="44" customFormat="1" ht="12.75"/>
    <row r="169" s="44" customFormat="1" ht="12.75"/>
  </sheetData>
  <conditionalFormatting sqref="D17:O17 D41:O41 D66:O66">
    <cfRule type="cellIs" priority="1" dxfId="0" operator="equal" stopIfTrue="1">
      <formula>"Error"</formula>
    </cfRule>
  </conditionalFormatting>
  <printOptions horizontalCentered="1" verticalCentered="1"/>
  <pageMargins left="0.25" right="0.25" top="1.25" bottom="1" header="0.5" footer="0.5"/>
  <pageSetup horizontalDpi="600" verticalDpi="600" orientation="landscape" scale="86" r:id="rId2"/>
  <headerFooter alignWithMargins="0">
    <oddHeader>&amp;R&amp;"Times New Roman,Regular"&amp;12Exhibit No. ___(JMR-10)
Page &amp;P of &amp;N</oddHeader>
  </headerFooter>
  <rowBreaks count="2" manualBreakCount="2">
    <brk id="29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2005-06-05T17:17:45Z</cp:lastPrinted>
  <dcterms:created xsi:type="dcterms:W3CDTF">1998-11-18T23:31:45Z</dcterms:created>
  <dcterms:modified xsi:type="dcterms:W3CDTF">2005-06-05T17:18:06Z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050870</vt:lpwstr>
  </property>
  <property fmtid="{D5CDD505-2E9C-101B-9397-08002B2CF9AE}" pid="5" name="IsConfidential">
    <vt:lpwstr>0</vt:lpwstr>
  </property>
  <property fmtid="{D5CDD505-2E9C-101B-9397-08002B2CF9AE}" pid="6" name="Date1">
    <vt:lpwstr>2005-06-07T00:00:00Z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2005-06-07T00:00:00Z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