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09449CE-E843-4913-A04B-F64CCBE85332}" xr6:coauthVersionLast="47" xr6:coauthVersionMax="47" xr10:uidLastSave="{00000000-0000-0000-0000-000000000000}"/>
  <bookViews>
    <workbookView xWindow="19080" yWindow="480" windowWidth="19440" windowHeight="15000" xr2:uid="{18980A48-7E3B-49AE-A221-CADFD386ECA4}"/>
  </bookViews>
  <sheets>
    <sheet name="8.2" sheetId="1" r:id="rId1"/>
    <sheet name="8.2.1" sheetId="2" r:id="rId2"/>
    <sheet name="8.2.2" sheetId="3" r:id="rId3"/>
    <sheet name="8.2.3" sheetId="4" r:id="rId4"/>
    <sheet name="8.2.4" sheetId="5" r:id="rId5"/>
    <sheet name="8.2.5" sheetId="6" r:id="rId6"/>
    <sheet name="8.2.6" sheetId="7" r:id="rId7"/>
    <sheet name="8.2.7" sheetId="8" r:id="rId8"/>
  </sheets>
  <definedNames>
    <definedName name="_xlnm.Print_Area" localSheetId="3">'8.2.3'!$A$1:$G$59</definedName>
    <definedName name="_xlnm.Print_Area" localSheetId="6">'8.2.6'!$A$2:$G$60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M46" i="4"/>
  <c r="F27" i="1"/>
  <c r="F26" i="1"/>
  <c r="F25" i="1"/>
  <c r="K58" i="4"/>
  <c r="L58" i="4" s="1"/>
  <c r="K57" i="4"/>
  <c r="L57" i="4" s="1"/>
  <c r="K56" i="4"/>
  <c r="L56" i="4" s="1"/>
  <c r="K55" i="4"/>
  <c r="L55" i="4" s="1"/>
  <c r="K54" i="4"/>
  <c r="L54" i="4" s="1"/>
  <c r="L53" i="4"/>
  <c r="K53" i="4"/>
  <c r="K52" i="4"/>
  <c r="L52" i="4" s="1"/>
  <c r="L51" i="4"/>
  <c r="K51" i="4"/>
  <c r="K50" i="4"/>
  <c r="L50" i="4" s="1"/>
  <c r="K49" i="4"/>
  <c r="L49" i="4" s="1"/>
  <c r="K48" i="4"/>
  <c r="L48" i="4" s="1"/>
  <c r="K47" i="4"/>
  <c r="K59" i="4" s="1"/>
  <c r="K61" i="4" s="1"/>
  <c r="M47" i="4" l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1" i="4" s="1"/>
  <c r="L47" i="4"/>
  <c r="L59" i="4" s="1"/>
  <c r="L61" i="4" s="1"/>
  <c r="I27" i="1" l="1"/>
  <c r="I26" i="1"/>
  <c r="I25" i="1"/>
  <c r="I23" i="1"/>
  <c r="I22" i="1"/>
  <c r="I21" i="1"/>
  <c r="G15" i="7"/>
  <c r="D27" i="7" l="1"/>
  <c r="D26" i="7"/>
  <c r="D25" i="7"/>
  <c r="D24" i="7"/>
  <c r="D23" i="7"/>
  <c r="D22" i="7"/>
  <c r="D21" i="7"/>
  <c r="D20" i="7"/>
  <c r="D19" i="7"/>
  <c r="D18" i="7"/>
  <c r="D17" i="7"/>
  <c r="D16" i="7"/>
  <c r="D28" i="5"/>
  <c r="D27" i="5"/>
  <c r="D26" i="5"/>
  <c r="D25" i="5"/>
  <c r="D24" i="5"/>
  <c r="D23" i="5"/>
  <c r="D22" i="5"/>
  <c r="D21" i="5"/>
  <c r="D20" i="5"/>
  <c r="D19" i="5"/>
  <c r="D18" i="5"/>
  <c r="D17" i="5"/>
  <c r="F16" i="5"/>
  <c r="C17" i="5" s="1"/>
  <c r="F58" i="2"/>
  <c r="E10" i="2" s="1"/>
  <c r="D28" i="2"/>
  <c r="D27" i="2"/>
  <c r="D26" i="2"/>
  <c r="D25" i="2"/>
  <c r="D24" i="2"/>
  <c r="D23" i="2"/>
  <c r="D22" i="2"/>
  <c r="D21" i="2"/>
  <c r="D20" i="2"/>
  <c r="D19" i="2"/>
  <c r="D18" i="2"/>
  <c r="D17" i="2"/>
  <c r="E16" i="2"/>
  <c r="C17" i="2" s="1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E47" i="7"/>
  <c r="E48" i="7" s="1"/>
  <c r="C16" i="7"/>
  <c r="D11" i="6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E48" i="5"/>
  <c r="E48" i="4"/>
  <c r="E49" i="4" s="1"/>
  <c r="D18" i="4"/>
  <c r="D19" i="4" s="1"/>
  <c r="F17" i="4"/>
  <c r="C18" i="4" s="1"/>
  <c r="C17" i="4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F28" i="2" s="1"/>
  <c r="E9" i="2" s="1"/>
  <c r="F17" i="5" l="1"/>
  <c r="C18" i="5" s="1"/>
  <c r="F18" i="5" s="1"/>
  <c r="C19" i="5" s="1"/>
  <c r="F19" i="5" s="1"/>
  <c r="C20" i="5" s="1"/>
  <c r="F20" i="5" s="1"/>
  <c r="C21" i="5" s="1"/>
  <c r="F21" i="5" s="1"/>
  <c r="C22" i="5" s="1"/>
  <c r="F22" i="5" s="1"/>
  <c r="C23" i="5" s="1"/>
  <c r="F23" i="5" s="1"/>
  <c r="C24" i="5" s="1"/>
  <c r="F24" i="5" s="1"/>
  <c r="C25" i="5" s="1"/>
  <c r="F25" i="5" s="1"/>
  <c r="C26" i="5" s="1"/>
  <c r="F26" i="5" s="1"/>
  <c r="C27" i="5" s="1"/>
  <c r="F27" i="5" s="1"/>
  <c r="C28" i="5" s="1"/>
  <c r="F28" i="5" s="1"/>
  <c r="C29" i="5" s="1"/>
  <c r="F29" i="5" s="1"/>
  <c r="C30" i="5" s="1"/>
  <c r="F30" i="5" s="1"/>
  <c r="C31" i="5" s="1"/>
  <c r="F31" i="5" s="1"/>
  <c r="C32" i="5" s="1"/>
  <c r="F32" i="5" s="1"/>
  <c r="C33" i="5" s="1"/>
  <c r="F33" i="5" s="1"/>
  <c r="C34" i="5" s="1"/>
  <c r="F34" i="5" s="1"/>
  <c r="C35" i="5" s="1"/>
  <c r="F35" i="5" s="1"/>
  <c r="C36" i="5" s="1"/>
  <c r="F36" i="5" s="1"/>
  <c r="C37" i="5" s="1"/>
  <c r="F37" i="5" s="1"/>
  <c r="C38" i="5" s="1"/>
  <c r="F38" i="5" s="1"/>
  <c r="C39" i="5" s="1"/>
  <c r="F39" i="5" s="1"/>
  <c r="C40" i="5" s="1"/>
  <c r="F40" i="5" s="1"/>
  <c r="C41" i="5" s="1"/>
  <c r="F41" i="5" s="1"/>
  <c r="C42" i="5" s="1"/>
  <c r="F42" i="5" s="1"/>
  <c r="C43" i="5" s="1"/>
  <c r="F43" i="5" s="1"/>
  <c r="C44" i="5" s="1"/>
  <c r="F44" i="5" s="1"/>
  <c r="C45" i="5" s="1"/>
  <c r="F45" i="5" s="1"/>
  <c r="C46" i="5" s="1"/>
  <c r="F46" i="5" s="1"/>
  <c r="C47" i="5" s="1"/>
  <c r="F47" i="5" s="1"/>
  <c r="C48" i="5" s="1"/>
  <c r="F48" i="5" s="1"/>
  <c r="C49" i="5" s="1"/>
  <c r="F18" i="4"/>
  <c r="F19" i="4" s="1"/>
  <c r="E17" i="2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C33" i="2" s="1"/>
  <c r="E33" i="2" s="1"/>
  <c r="C34" i="2" s="1"/>
  <c r="E34" i="2" s="1"/>
  <c r="C35" i="2" s="1"/>
  <c r="E35" i="2" s="1"/>
  <c r="C36" i="2" s="1"/>
  <c r="E36" i="2" s="1"/>
  <c r="C37" i="2" s="1"/>
  <c r="E37" i="2" s="1"/>
  <c r="C38" i="2" s="1"/>
  <c r="E38" i="2" s="1"/>
  <c r="C39" i="2" s="1"/>
  <c r="E39" i="2" s="1"/>
  <c r="C40" i="2" s="1"/>
  <c r="E40" i="2" s="1"/>
  <c r="C41" i="2" s="1"/>
  <c r="E41" i="2" s="1"/>
  <c r="C42" i="2" s="1"/>
  <c r="E42" i="2" s="1"/>
  <c r="C43" i="2" s="1"/>
  <c r="E43" i="2" s="1"/>
  <c r="C44" i="2" s="1"/>
  <c r="E44" i="2" s="1"/>
  <c r="C45" i="2" s="1"/>
  <c r="E45" i="2" s="1"/>
  <c r="C46" i="2" s="1"/>
  <c r="C47" i="2" s="1"/>
  <c r="E47" i="2" s="1"/>
  <c r="C48" i="2" s="1"/>
  <c r="E48" i="2" s="1"/>
  <c r="C49" i="2" s="1"/>
  <c r="E49" i="2" s="1"/>
  <c r="E11" i="2"/>
  <c r="F10" i="1" s="1"/>
  <c r="I10" i="1" s="1"/>
  <c r="F16" i="7"/>
  <c r="G16" i="7" s="1"/>
  <c r="C17" i="7" s="1"/>
  <c r="E49" i="7"/>
  <c r="E50" i="7" s="1"/>
  <c r="E51" i="7" s="1"/>
  <c r="E52" i="7" s="1"/>
  <c r="E53" i="7" s="1"/>
  <c r="E54" i="7" s="1"/>
  <c r="E55" i="7" s="1"/>
  <c r="E56" i="7" s="1"/>
  <c r="E57" i="7" s="1"/>
  <c r="E49" i="5"/>
  <c r="E50" i="5" s="1"/>
  <c r="E51" i="5" s="1"/>
  <c r="E52" i="5" s="1"/>
  <c r="E53" i="5" s="1"/>
  <c r="E54" i="5" s="1"/>
  <c r="E55" i="5" s="1"/>
  <c r="E56" i="5" s="1"/>
  <c r="E57" i="5" s="1"/>
  <c r="E58" i="5" s="1"/>
  <c r="E50" i="4"/>
  <c r="E51" i="4" s="1"/>
  <c r="E52" i="4" s="1"/>
  <c r="E53" i="4" s="1"/>
  <c r="E54" i="4" s="1"/>
  <c r="E55" i="4" s="1"/>
  <c r="E56" i="4" s="1"/>
  <c r="E57" i="4" s="1"/>
  <c r="E58" i="4" s="1"/>
  <c r="C19" i="4"/>
  <c r="F17" i="7" l="1"/>
  <c r="G17" i="7" s="1"/>
  <c r="C18" i="7" s="1"/>
  <c r="E58" i="7"/>
  <c r="E9" i="7" s="1"/>
  <c r="E10" i="7" s="1"/>
  <c r="F16" i="1" s="1"/>
  <c r="I16" i="1" s="1"/>
  <c r="E59" i="5"/>
  <c r="E10" i="5" s="1"/>
  <c r="E11" i="5" s="1"/>
  <c r="F15" i="1" s="1"/>
  <c r="I15" i="1" s="1"/>
  <c r="F49" i="5"/>
  <c r="C50" i="5" s="1"/>
  <c r="F50" i="5" s="1"/>
  <c r="C51" i="5" s="1"/>
  <c r="F51" i="5" s="1"/>
  <c r="C52" i="5" s="1"/>
  <c r="F52" i="5" s="1"/>
  <c r="C53" i="5" s="1"/>
  <c r="F53" i="5" s="1"/>
  <c r="C54" i="5" s="1"/>
  <c r="F54" i="5" s="1"/>
  <c r="C55" i="5" s="1"/>
  <c r="F55" i="5" s="1"/>
  <c r="C56" i="5" s="1"/>
  <c r="F56" i="5" s="1"/>
  <c r="C57" i="5" s="1"/>
  <c r="F57" i="5" s="1"/>
  <c r="C58" i="5" s="1"/>
  <c r="F58" i="5" s="1"/>
  <c r="F20" i="4"/>
  <c r="C20" i="4"/>
  <c r="E59" i="4"/>
  <c r="E10" i="4" s="1"/>
  <c r="E11" i="4" s="1"/>
  <c r="F14" i="1" s="1"/>
  <c r="I14" i="1" s="1"/>
  <c r="C50" i="2"/>
  <c r="E50" i="2" s="1"/>
  <c r="D10" i="2"/>
  <c r="D11" i="2" s="1"/>
  <c r="F18" i="7" l="1"/>
  <c r="G18" i="7" s="1"/>
  <c r="C19" i="7" s="1"/>
  <c r="F21" i="4"/>
  <c r="C21" i="4"/>
  <c r="C51" i="2"/>
  <c r="E51" i="2" s="1"/>
  <c r="C52" i="2" s="1"/>
  <c r="E52" i="2" s="1"/>
  <c r="C53" i="2" s="1"/>
  <c r="E53" i="2" s="1"/>
  <c r="C54" i="2" s="1"/>
  <c r="E54" i="2" s="1"/>
  <c r="C55" i="2" s="1"/>
  <c r="E55" i="2" s="1"/>
  <c r="C56" i="2" s="1"/>
  <c r="E56" i="2" s="1"/>
  <c r="C57" i="2" s="1"/>
  <c r="E57" i="2" s="1"/>
  <c r="C58" i="2" s="1"/>
  <c r="E58" i="2" s="1"/>
  <c r="F19" i="7" l="1"/>
  <c r="G19" i="7" s="1"/>
  <c r="C20" i="7" s="1"/>
  <c r="C22" i="4"/>
  <c r="F22" i="4"/>
  <c r="E59" i="2"/>
  <c r="F20" i="7" l="1"/>
  <c r="G20" i="7" s="1"/>
  <c r="C21" i="7" s="1"/>
  <c r="F23" i="4"/>
  <c r="C23" i="4"/>
  <c r="F21" i="7" l="1"/>
  <c r="G21" i="7" s="1"/>
  <c r="C22" i="7" s="1"/>
  <c r="F24" i="4"/>
  <c r="C24" i="4"/>
  <c r="F22" i="7" l="1"/>
  <c r="G22" i="7" s="1"/>
  <c r="C23" i="7" s="1"/>
  <c r="F25" i="4"/>
  <c r="C25" i="4"/>
  <c r="F23" i="7" l="1"/>
  <c r="G23" i="7" s="1"/>
  <c r="C26" i="4"/>
  <c r="F26" i="4"/>
  <c r="C24" i="7" l="1"/>
  <c r="F24" i="7" s="1"/>
  <c r="G24" i="7" s="1"/>
  <c r="C25" i="7" s="1"/>
  <c r="F27" i="4"/>
  <c r="C27" i="4"/>
  <c r="F25" i="7" l="1"/>
  <c r="G25" i="7" s="1"/>
  <c r="C26" i="7" s="1"/>
  <c r="F28" i="4"/>
  <c r="C28" i="4"/>
  <c r="F26" i="7" l="1"/>
  <c r="G26" i="7" s="1"/>
  <c r="C27" i="7" s="1"/>
  <c r="C29" i="4"/>
  <c r="G28" i="4"/>
  <c r="F9" i="4" s="1"/>
  <c r="F29" i="4"/>
  <c r="F27" i="7" l="1"/>
  <c r="G27" i="7" s="1"/>
  <c r="C28" i="7" s="1"/>
  <c r="F30" i="4"/>
  <c r="C30" i="4"/>
  <c r="F28" i="7" l="1"/>
  <c r="G28" i="7" s="1"/>
  <c r="C29" i="7" s="1"/>
  <c r="F31" i="4"/>
  <c r="C31" i="4"/>
  <c r="F29" i="7" l="1"/>
  <c r="G29" i="7" s="1"/>
  <c r="C30" i="7" s="1"/>
  <c r="F32" i="4"/>
  <c r="C32" i="4"/>
  <c r="F30" i="7" l="1"/>
  <c r="G30" i="7" s="1"/>
  <c r="C31" i="7" s="1"/>
  <c r="C33" i="4"/>
  <c r="F33" i="4"/>
  <c r="F31" i="7" l="1"/>
  <c r="G31" i="7" s="1"/>
  <c r="C32" i="7" s="1"/>
  <c r="F34" i="4"/>
  <c r="C34" i="4"/>
  <c r="F32" i="7" l="1"/>
  <c r="G32" i="7" s="1"/>
  <c r="C33" i="7" s="1"/>
  <c r="F35" i="4"/>
  <c r="C35" i="4"/>
  <c r="F33" i="7" l="1"/>
  <c r="G33" i="7" s="1"/>
  <c r="C34" i="7" s="1"/>
  <c r="F36" i="4"/>
  <c r="C36" i="4"/>
  <c r="F34" i="7" l="1"/>
  <c r="G34" i="7" s="1"/>
  <c r="C35" i="7" s="1"/>
  <c r="C37" i="4"/>
  <c r="F37" i="4"/>
  <c r="F35" i="7" l="1"/>
  <c r="G35" i="7" s="1"/>
  <c r="C36" i="7" s="1"/>
  <c r="F38" i="4"/>
  <c r="C38" i="4"/>
  <c r="F36" i="7" l="1"/>
  <c r="G36" i="7" s="1"/>
  <c r="C37" i="7" s="1"/>
  <c r="F39" i="4"/>
  <c r="C39" i="4"/>
  <c r="F37" i="7" l="1"/>
  <c r="G37" i="7" s="1"/>
  <c r="C38" i="7" s="1"/>
  <c r="F40" i="4"/>
  <c r="C40" i="4"/>
  <c r="F38" i="7" l="1"/>
  <c r="G38" i="7" s="1"/>
  <c r="C39" i="7" s="1"/>
  <c r="C41" i="4"/>
  <c r="F41" i="4"/>
  <c r="F39" i="7" l="1"/>
  <c r="G39" i="7" s="1"/>
  <c r="C40" i="7" s="1"/>
  <c r="F42" i="4"/>
  <c r="C42" i="4"/>
  <c r="F40" i="7" l="1"/>
  <c r="G40" i="7" s="1"/>
  <c r="C41" i="7" s="1"/>
  <c r="F43" i="4"/>
  <c r="C43" i="4"/>
  <c r="F41" i="7" l="1"/>
  <c r="G41" i="7" s="1"/>
  <c r="C42" i="7" s="1"/>
  <c r="F44" i="4"/>
  <c r="C44" i="4"/>
  <c r="F42" i="7" l="1"/>
  <c r="G42" i="7" s="1"/>
  <c r="C43" i="7" s="1"/>
  <c r="C45" i="4"/>
  <c r="F45" i="4"/>
  <c r="F43" i="7" l="1"/>
  <c r="G43" i="7" s="1"/>
  <c r="C44" i="7" s="1"/>
  <c r="F46" i="4"/>
  <c r="C46" i="4"/>
  <c r="F44" i="7" l="1"/>
  <c r="G44" i="7" s="1"/>
  <c r="C45" i="7" s="1"/>
  <c r="F47" i="4"/>
  <c r="C47" i="4"/>
  <c r="F45" i="7" l="1"/>
  <c r="G45" i="7" s="1"/>
  <c r="C46" i="7" s="1"/>
  <c r="F48" i="4"/>
  <c r="C48" i="4"/>
  <c r="F46" i="7" l="1"/>
  <c r="G46" i="7" s="1"/>
  <c r="C47" i="7" s="1"/>
  <c r="C49" i="4"/>
  <c r="F49" i="4"/>
  <c r="F47" i="7" l="1"/>
  <c r="G47" i="7" s="1"/>
  <c r="C48" i="7" s="1"/>
  <c r="F50" i="4"/>
  <c r="C50" i="4"/>
  <c r="F48" i="7" l="1"/>
  <c r="G48" i="7" s="1"/>
  <c r="C49" i="7" s="1"/>
  <c r="C51" i="4"/>
  <c r="F51" i="4"/>
  <c r="F49" i="7" l="1"/>
  <c r="G49" i="7" s="1"/>
  <c r="C50" i="7" s="1"/>
  <c r="F52" i="4"/>
  <c r="C52" i="4"/>
  <c r="F50" i="7" l="1"/>
  <c r="G50" i="7" s="1"/>
  <c r="C51" i="7" s="1"/>
  <c r="F53" i="4"/>
  <c r="C53" i="4"/>
  <c r="F51" i="7" l="1"/>
  <c r="G51" i="7" s="1"/>
  <c r="C52" i="7" s="1"/>
  <c r="C54" i="4"/>
  <c r="F54" i="4"/>
  <c r="F52" i="7" l="1"/>
  <c r="G52" i="7" s="1"/>
  <c r="C53" i="7" s="1"/>
  <c r="F55" i="4"/>
  <c r="C55" i="4"/>
  <c r="F53" i="7" l="1"/>
  <c r="G53" i="7" s="1"/>
  <c r="C54" i="7" s="1"/>
  <c r="F56" i="4"/>
  <c r="C56" i="4"/>
  <c r="F54" i="7" l="1"/>
  <c r="G54" i="7" s="1"/>
  <c r="C55" i="7" s="1"/>
  <c r="F57" i="4"/>
  <c r="C57" i="4"/>
  <c r="F55" i="7" l="1"/>
  <c r="G55" i="7" s="1"/>
  <c r="C56" i="7" s="1"/>
  <c r="F58" i="4"/>
  <c r="G58" i="4" s="1"/>
  <c r="F10" i="4" s="1"/>
  <c r="F11" i="4" s="1"/>
  <c r="F11" i="1" s="1"/>
  <c r="I11" i="1" s="1"/>
  <c r="C58" i="4"/>
  <c r="F56" i="7" l="1"/>
  <c r="G56" i="7" s="1"/>
  <c r="C57" i="7" s="1"/>
  <c r="F57" i="7" l="1"/>
  <c r="G57" i="7" s="1"/>
</calcChain>
</file>

<file path=xl/sharedStrings.xml><?xml version="1.0" encoding="utf-8"?>
<sst xmlns="http://schemas.openxmlformats.org/spreadsheetml/2006/main" count="380" uniqueCount="99">
  <si>
    <t>PacifiCorp</t>
  </si>
  <si>
    <t>PAGE</t>
  </si>
  <si>
    <t>Washington 2023 General Rate Case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</si>
  <si>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</si>
  <si>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</si>
  <si>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</si>
  <si>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</si>
  <si>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</si>
  <si>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</si>
  <si>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</si>
  <si>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</si>
  <si>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</si>
  <si>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</si>
  <si>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Accum. Accel. Depreciation Reg. Liability</t>
  </si>
  <si>
    <t>WA</t>
  </si>
  <si>
    <t>8.2.1</t>
  </si>
  <si>
    <t>182M</t>
  </si>
  <si>
    <t>8.2.3</t>
  </si>
  <si>
    <t>Adjustment to Expense:</t>
  </si>
  <si>
    <t>COVID-19 Deferral Amort.</t>
  </si>
  <si>
    <t>8.2.5</t>
  </si>
  <si>
    <t>8.2.7</t>
  </si>
  <si>
    <t>Adjustment to Tax:</t>
  </si>
  <si>
    <t>SCHMAT</t>
  </si>
  <si>
    <t>SCHMDT</t>
  </si>
  <si>
    <t>Description of Adjustment:</t>
  </si>
  <si>
    <t>Accelerated Coal-Fired Plant Depreciation Amortization</t>
  </si>
  <si>
    <t>Amortization</t>
  </si>
  <si>
    <t>Rate Base</t>
  </si>
  <si>
    <t>Pro Forma Amount (below)</t>
  </si>
  <si>
    <t>below</t>
  </si>
  <si>
    <t>Adjustment:</t>
  </si>
  <si>
    <t>Beginning Bal.</t>
  </si>
  <si>
    <t>Ending Bal.</t>
  </si>
  <si>
    <t>AMA Bal.</t>
  </si>
  <si>
    <t>Opening Balance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</si>
  <si>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</si>
  <si>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</si>
  <si>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</si>
  <si>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</si>
  <si>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</si>
  <si>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</si>
  <si>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</si>
  <si>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</si>
  <si>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</si>
  <si>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</si>
  <si>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</si>
  <si>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</si>
  <si>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Pro Forma Amort =</t>
  </si>
  <si>
    <t>Accelerated Depreciation on Coal-Fired Plants</t>
  </si>
  <si>
    <t>GL Account 288411 - Actuals for 12 Months Ended June 2022</t>
  </si>
  <si>
    <t>Accumulated</t>
  </si>
  <si>
    <t>Year</t>
  </si>
  <si>
    <t>Month</t>
  </si>
  <si>
    <t>Balance</t>
  </si>
  <si>
    <t>AMA Balance</t>
  </si>
  <si>
    <t>GL Account Balance</t>
  </si>
  <si>
    <t>Account Number 288411</t>
  </si>
  <si>
    <t>Calendar Year 2021</t>
  </si>
  <si>
    <t>Calendar Year 2022</t>
  </si>
  <si>
    <t>Accrual</t>
  </si>
  <si>
    <t>8.2.2</t>
  </si>
  <si>
    <t>COVID-19 Deferred Costs</t>
  </si>
  <si>
    <t>Opening Bal.</t>
  </si>
  <si>
    <t>8.2.4</t>
  </si>
  <si>
    <t>WA COVID-19 Bill Assistance Program</t>
  </si>
  <si>
    <t>GL Account 187362 - Actuals for 12 Months Ended June 2022</t>
  </si>
  <si>
    <t>Account Number 187362</t>
  </si>
  <si>
    <t>GL Account 187664 - Actuals for 12 Months Ended June 2022</t>
  </si>
  <si>
    <t>Account Number 187664</t>
  </si>
  <si>
    <t>PRO</t>
  </si>
  <si>
    <t>8.2.6</t>
  </si>
  <si>
    <t>Ref 8.2.2</t>
  </si>
  <si>
    <t>Regulatory Asset/Liabilities Amortization - Year 1</t>
  </si>
  <si>
    <t>Ref 16.1.1</t>
  </si>
  <si>
    <t>Ref 8.2</t>
  </si>
  <si>
    <t>Ref 8.2.1</t>
  </si>
  <si>
    <t>Ref 16.1.5</t>
  </si>
  <si>
    <r>
      <t>Interest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</si>
  <si>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Interest rates based upon quarterly electric interest rate published by FERC</t>
    </r>
  </si>
  <si>
    <t>WA Electric Vehicle Supply Equipment Pilot Program</t>
  </si>
  <si>
    <t>Situs</t>
  </si>
  <si>
    <t>Electric Vehicle Supply Equipment (EVSE)</t>
  </si>
  <si>
    <t>Regulatory Assets and Liabilities Amortization - Year 1</t>
  </si>
  <si>
    <t>283 ADIT</t>
  </si>
  <si>
    <t>415.100 Pro Forma Dec 2024</t>
  </si>
  <si>
    <t>AMA</t>
  </si>
  <si>
    <t>415.100 Base Period June 2022</t>
  </si>
  <si>
    <t>Ref. 8.2</t>
  </si>
  <si>
    <t>Adjustment</t>
  </si>
  <si>
    <t>Def Tax Exp</t>
  </si>
  <si>
    <t>Electric Vehicle Supply Equipment Pilot Deferred Costs</t>
  </si>
  <si>
    <t>This adjustment reflects the anticipated end of amortization for amortization of accumulated regulatory liability approved in Docket No. UE-152253 for the Washington accelerated depreciation of Colstrip and Jim Bridger facilities.  The Company is also requesting a one-year amortization period of all deferred amounts for COVID-19 costs, Electric Vehicle Supply Equiment Pilot Program costs, and deferred CETA costs.</t>
  </si>
  <si>
    <t>Clean Energy Transformation Act (CETA) Deferred Costs</t>
  </si>
  <si>
    <t>Washington CETA Amort.</t>
  </si>
  <si>
    <t>Washington CETA - SCHMDT</t>
  </si>
  <si>
    <t>Washington CETA - 41010</t>
  </si>
  <si>
    <t>Washington CETA - 283</t>
  </si>
  <si>
    <t>Test Period Amount (below)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</si>
</sst>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 val="singleAccounting"/>
      <sz val="10"/>
      <color rgb="FFC00000"/>
      <name val="Arial"/>
      <family val="2"/>
    </font>
    <font>
      <sz val="10"/>
      <color rgb="FFC00000"/>
      <name val="Arial"/>
      <family val="2"/>
    </font>
    <font>
      <b/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3" applyFont="1"/>
    <xf numFmtId="0" fontId="6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165" fontId="4" fillId="0" borderId="0" xfId="0" applyNumberFormat="1" applyFont="1"/>
    <xf numFmtId="165" fontId="3" fillId="0" borderId="7" xfId="0" applyNumberFormat="1" applyFont="1" applyBorder="1"/>
    <xf numFmtId="0" fontId="3" fillId="0" borderId="0" xfId="3" applyFont="1" applyAlignment="1">
      <alignment horizontal="right"/>
    </xf>
    <xf numFmtId="165" fontId="3" fillId="0" borderId="0" xfId="3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65" fontId="2" fillId="0" borderId="0" xfId="0" applyNumberFormat="1" applyFont="1"/>
    <xf numFmtId="0" fontId="4" fillId="0" borderId="6" xfId="0" applyFont="1" applyBorder="1" applyAlignment="1">
      <alignment horizontal="center"/>
    </xf>
    <xf numFmtId="165" fontId="2" fillId="0" borderId="6" xfId="0" applyNumberFormat="1" applyFont="1" applyBorder="1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3" fillId="0" borderId="0" xfId="3" applyNumberFormat="1" applyFont="1"/>
    <xf numFmtId="165" fontId="4" fillId="0" borderId="0" xfId="1" applyNumberFormat="1" applyFont="1" applyBorder="1"/>
    <xf numFmtId="43" fontId="4" fillId="0" borderId="0" xfId="1" applyFont="1" applyBorder="1"/>
    <xf numFmtId="43" fontId="4" fillId="0" borderId="0" xfId="1" applyFont="1"/>
    <xf numFmtId="165" fontId="8" fillId="0" borderId="0" xfId="3" applyNumberFormat="1" applyFont="1" applyAlignment="1">
      <alignment horizontal="right"/>
    </xf>
    <xf numFmtId="165" fontId="8" fillId="0" borderId="0" xfId="4" applyNumberFormat="1" applyFont="1" applyBorder="1"/>
    <xf numFmtId="165" fontId="9" fillId="0" borderId="0" xfId="3" applyNumberFormat="1" applyFont="1"/>
    <xf numFmtId="0" fontId="9" fillId="0" borderId="0" xfId="3" applyFont="1"/>
    <xf numFmtId="165" fontId="9" fillId="0" borderId="0" xfId="3" applyNumberFormat="1" applyFont="1" applyAlignment="1">
      <alignment horizontal="right"/>
    </xf>
    <xf numFmtId="166" fontId="11" fillId="0" borderId="0" xfId="2" applyNumberFormat="1" applyFont="1" applyFill="1" applyBorder="1" applyAlignment="1">
      <alignment horizontal="center"/>
    </xf>
    <xf numFmtId="166" fontId="12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3" applyFont="1" applyFill="1"/>
    <xf numFmtId="0" fontId="7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165" fontId="4" fillId="0" borderId="0" xfId="0" applyNumberFormat="1" applyFont="1" applyFill="1"/>
    <xf numFmtId="165" fontId="3" fillId="0" borderId="7" xfId="0" applyNumberFormat="1" applyFont="1" applyFill="1" applyBorder="1"/>
    <xf numFmtId="165" fontId="3" fillId="0" borderId="0" xfId="0" applyNumberFormat="1" applyFont="1" applyFill="1"/>
    <xf numFmtId="0" fontId="3" fillId="0" borderId="0" xfId="3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3" fillId="0" borderId="0" xfId="3" applyNumberFormat="1" applyFont="1" applyFill="1"/>
    <xf numFmtId="165" fontId="8" fillId="0" borderId="0" xfId="3" applyNumberFormat="1" applyFont="1" applyFill="1" applyAlignment="1">
      <alignment horizontal="right"/>
    </xf>
    <xf numFmtId="165" fontId="8" fillId="0" borderId="0" xfId="4" applyNumberFormat="1" applyFont="1" applyFill="1" applyBorder="1"/>
    <xf numFmtId="165" fontId="9" fillId="0" borderId="0" xfId="3" applyNumberFormat="1" applyFont="1" applyFill="1"/>
    <xf numFmtId="0" fontId="9" fillId="0" borderId="0" xfId="3" applyFont="1" applyFill="1"/>
    <xf numFmtId="165" fontId="9" fillId="0" borderId="0" xfId="3" applyNumberFormat="1" applyFont="1" applyFill="1" applyAlignment="1">
      <alignment horizontal="right"/>
    </xf>
    <xf numFmtId="0" fontId="6" fillId="0" borderId="4" xfId="0" applyFont="1" applyFill="1" applyBorder="1"/>
    <xf numFmtId="165" fontId="2" fillId="0" borderId="0" xfId="0" applyNumberFormat="1" applyFont="1" applyFill="1"/>
    <xf numFmtId="37" fontId="2" fillId="0" borderId="0" xfId="0" applyNumberFormat="1" applyFont="1" applyFill="1"/>
    <xf numFmtId="0" fontId="2" fillId="0" borderId="0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4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3" xfId="0" applyFont="1" applyBorder="1"/>
    <xf numFmtId="43" fontId="2" fillId="0" borderId="0" xfId="0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165" fontId="4" fillId="0" borderId="0" xfId="3" applyNumberFormat="1" applyFont="1"/>
    <xf numFmtId="165" fontId="4" fillId="0" borderId="6" xfId="3" applyNumberFormat="1" applyFont="1" applyBorder="1"/>
    <xf numFmtId="165" fontId="4" fillId="0" borderId="8" xfId="3" applyNumberFormat="1" applyFont="1" applyBorder="1"/>
    <xf numFmtId="165" fontId="4" fillId="0" borderId="9" xfId="3" applyNumberFormat="1" applyFont="1" applyBorder="1"/>
    <xf numFmtId="165" fontId="4" fillId="0" borderId="10" xfId="3" applyNumberFormat="1" applyFont="1" applyBorder="1"/>
    <xf numFmtId="0" fontId="4" fillId="0" borderId="0" xfId="3" applyFont="1" applyFill="1"/>
    <xf numFmtId="0" fontId="4" fillId="0" borderId="0" xfId="3" applyFont="1" applyFill="1" applyAlignment="1">
      <alignment horizontal="right"/>
    </xf>
    <xf numFmtId="165" fontId="4" fillId="0" borderId="0" xfId="3" applyNumberFormat="1" applyFont="1" applyFill="1"/>
    <xf numFmtId="165" fontId="4" fillId="0" borderId="6" xfId="3" applyNumberFormat="1" applyFont="1" applyFill="1" applyBorder="1"/>
    <xf numFmtId="165" fontId="4" fillId="0" borderId="8" xfId="3" applyNumberFormat="1" applyFont="1" applyFill="1" applyBorder="1"/>
    <xf numFmtId="165" fontId="4" fillId="0" borderId="9" xfId="3" applyNumberFormat="1" applyFont="1" applyFill="1" applyBorder="1"/>
    <xf numFmtId="165" fontId="4" fillId="0" borderId="10" xfId="3" applyNumberFormat="1" applyFont="1" applyFill="1" applyBorder="1"/>
    <xf numFmtId="0" fontId="4" fillId="0" borderId="0" xfId="3" applyFont="1" applyFill="1" applyAlignment="1">
      <alignment horizontal="center"/>
    </xf>
    <xf numFmtId="165" fontId="4" fillId="0" borderId="0" xfId="3" applyNumberFormat="1" applyFont="1" applyFill="1" applyAlignment="1">
      <alignment horizontal="right"/>
    </xf>
    <xf numFmtId="43" fontId="2" fillId="0" borderId="0" xfId="1" applyFont="1"/>
    <xf numFmtId="166" fontId="2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165" fontId="2" fillId="0" borderId="6" xfId="0" applyNumberFormat="1" applyFont="1" applyBorder="1" applyAlignment="1">
      <alignment horizontal="center"/>
    </xf>
    <xf numFmtId="39" fontId="2" fillId="0" borderId="0" xfId="0" applyNumberFormat="1" applyFont="1" applyAlignment="1">
      <alignment horizontal="right"/>
    </xf>
    <xf numFmtId="37" fontId="2" fillId="0" borderId="0" xfId="0" applyNumberFormat="1" applyFont="1"/>
    <xf numFmtId="165" fontId="4" fillId="0" borderId="0" xfId="3" applyNumberFormat="1"/>
    <xf numFmtId="39" fontId="6" fillId="0" borderId="0" xfId="0" applyNumberFormat="1" applyFont="1" applyAlignment="1">
      <alignment horizontal="right"/>
    </xf>
    <xf numFmtId="165" fontId="2" fillId="0" borderId="0" xfId="1" applyNumberFormat="1" applyFont="1"/>
    <xf numFmtId="165" fontId="2" fillId="0" borderId="6" xfId="1" applyNumberFormat="1" applyFont="1" applyBorder="1"/>
    <xf numFmtId="37" fontId="6" fillId="0" borderId="1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</cellXfs>
  <cellStyles count="5">
    <cellStyle name="Comma" xfId="1" builtinId="3"/>
    <cellStyle name="Comma 10" xfId="4" xr:uid="{14DFEEA7-B6CC-4645-8CC3-FF65CABCDC4E}"/>
    <cellStyle name="Normal" xfId="0" builtinId="0"/>
    <cellStyle name="Normal 11 3" xfId="3" xr:uid="{BA822D12-716F-4B38-9D74-D2F59FE0A8B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9526</xdr:colOff>
      <xdr:row>27</xdr:row>
      <xdr:rowOff>9525</xdr:rowOff>
    </xdr:from>
    <xdr:to>
      <xdr:col>10</xdr:col>
      <xdr:colOff>561976</xdr:colOff>
      <xdr:row>39</xdr:row>
      <xdr:rowOff>28244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1AEC1A6-9CBA-4F5B-B5B4-60650964A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850"/>
        <a:stretch/>
      </xdr:blipFill>
      <xdr:spPr>
        <a:xfrm>
          <a:off x="3829051" y="4962525"/>
          <a:ext cx="3886200" cy="19618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19050</xdr:rowOff>
    </xdr:from>
    <xdr:to>
      <xdr:col>4</xdr:col>
      <xdr:colOff>23606</xdr:colOff>
      <xdr:row>38</xdr:row>
      <xdr:rowOff>152402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9DC12A9-D7B4-4294-B86B-8634A205A5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180"/>
        <a:stretch/>
      </xdr:blipFill>
      <xdr:spPr>
        <a:xfrm>
          <a:off x="0" y="4972050"/>
          <a:ext cx="3843131" cy="191452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123825</xdr:rowOff>
    </xdr:from>
    <xdr:to>
      <xdr:col>3</xdr:col>
      <xdr:colOff>1209675</xdr:colOff>
      <xdr:row>38</xdr:row>
      <xdr:rowOff>152400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7B702C5-9ADD-433A-A556-82EFB1020E58}"/>
            </a:ext>
          </a:extLst>
        </xdr:cNvPr>
        <xdr:cNvSpPr/>
      </xdr:nvSpPr>
      <xdr:spPr>
        <a:xfrm>
          <a:off x="28574" y="5305425"/>
          <a:ext cx="3781426" cy="8382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10</xdr:col>
      <xdr:colOff>559593</xdr:colOff>
      <xdr:row>33</xdr:row>
      <xdr:rowOff>152400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C054D00-9653-40F8-802F-61E49BDEB77A}"/>
            </a:ext>
          </a:extLst>
        </xdr:cNvPr>
        <xdr:cNvSpPr/>
      </xdr:nvSpPr>
      <xdr:spPr>
        <a:xfrm>
          <a:off x="3819525" y="4371975"/>
          <a:ext cx="3893343" cy="9620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27</xdr:row>
      <xdr:rowOff>19049</xdr:rowOff>
    </xdr:from>
    <xdr:to>
      <xdr:col>10</xdr:col>
      <xdr:colOff>563743</xdr:colOff>
      <xdr:row>39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B0A5DF-1A8B-4247-8611-F46236A8B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4087"/>
        <a:stretch/>
      </xdr:blipFill>
      <xdr:spPr>
        <a:xfrm>
          <a:off x="3838575" y="4972049"/>
          <a:ext cx="3878443" cy="1943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28574</xdr:rowOff>
    </xdr:from>
    <xdr:to>
      <xdr:col>4</xdr:col>
      <xdr:colOff>17596</xdr:colOff>
      <xdr:row>39</xdr:row>
      <xdr:rowOff>19049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219FD3-6AAD-4954-A728-EF06424226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3757" r="14"/>
        <a:stretch/>
      </xdr:blipFill>
      <xdr:spPr>
        <a:xfrm>
          <a:off x="0" y="4981574"/>
          <a:ext cx="3837121" cy="1933575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161924</xdr:rowOff>
    </xdr:from>
    <xdr:to>
      <xdr:col>3</xdr:col>
      <xdr:colOff>1209675</xdr:colOff>
      <xdr:row>38</xdr:row>
      <xdr:rowOff>161924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3F3D20F-FB61-4117-96CA-F855D8EEE2BE}"/>
            </a:ext>
          </a:extLst>
        </xdr:cNvPr>
        <xdr:cNvSpPr/>
      </xdr:nvSpPr>
      <xdr:spPr>
        <a:xfrm>
          <a:off x="28574" y="5343524"/>
          <a:ext cx="3781426" cy="8096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10</xdr:col>
      <xdr:colOff>559593</xdr:colOff>
      <xdr:row>33</xdr:row>
      <xdr:rowOff>152401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59CD9F-B067-48E3-995B-B5E249EFE7C0}"/>
            </a:ext>
          </a:extLst>
        </xdr:cNvPr>
        <xdr:cNvSpPr/>
      </xdr:nvSpPr>
      <xdr:spPr>
        <a:xfrm>
          <a:off x="3819525" y="4371975"/>
          <a:ext cx="3893343" cy="96202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27</xdr:row>
      <xdr:rowOff>19049</xdr:rowOff>
    </xdr:from>
    <xdr:to>
      <xdr:col>10</xdr:col>
      <xdr:colOff>590550</xdr:colOff>
      <xdr:row>39</xdr:row>
      <xdr:rowOff>39904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A64826-11B8-4385-8802-D46A0953BE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850"/>
        <a:stretch/>
      </xdr:blipFill>
      <xdr:spPr>
        <a:xfrm>
          <a:off x="3838575" y="4229099"/>
          <a:ext cx="3905250" cy="19639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19050</xdr:rowOff>
    </xdr:from>
    <xdr:to>
      <xdr:col>4</xdr:col>
      <xdr:colOff>28575</xdr:colOff>
      <xdr:row>39</xdr:row>
      <xdr:rowOff>50076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7F71C3-08AB-4781-ABF1-DCE43ED3C6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509"/>
        <a:stretch/>
      </xdr:blipFill>
      <xdr:spPr>
        <a:xfrm>
          <a:off x="0" y="4229100"/>
          <a:ext cx="3848100" cy="197412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161924</xdr:rowOff>
    </xdr:from>
    <xdr:to>
      <xdr:col>3</xdr:col>
      <xdr:colOff>1209675</xdr:colOff>
      <xdr:row>39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9E4CCC7-FA34-41B6-87D0-2D4E97627219}"/>
            </a:ext>
          </a:extLst>
        </xdr:cNvPr>
        <xdr:cNvSpPr/>
      </xdr:nvSpPr>
      <xdr:spPr>
        <a:xfrm>
          <a:off x="28574" y="5343524"/>
          <a:ext cx="3781426" cy="86677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28</xdr:row>
      <xdr:rowOff>0</xdr:rowOff>
    </xdr:from>
    <xdr:to>
      <xdr:col>10</xdr:col>
      <xdr:colOff>578643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5ED1F2B-B46C-452A-B528-3539E4C4E593}"/>
            </a:ext>
          </a:extLst>
        </xdr:cNvPr>
        <xdr:cNvSpPr/>
      </xdr:nvSpPr>
      <xdr:spPr>
        <a:xfrm>
          <a:off x="3838575" y="4371975"/>
          <a:ext cx="3893343" cy="9715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75FD-5F1D-4AEE-9849-4A26BD854422}">
  <sheetPr>
    <pageSetUpPr fitToPage="1"/>
  </sheetPr>
  <dimension ref="A2:J60"/>
  <sheetViews>
    <sheetView tabSelected="1" view="pageBreakPreview" zoomScale="80" zoomScaleNormal="100" zoomScaleSheetLayoutView="80" workbookViewId="0">
      <selection activeCell="O18" sqref="O18"/>
    </sheetView>
  </sheetViews>
  <sheetFormatPr defaultRowHeight="12.75" x14ac:dyDescent="0.2"/>
  <cols>
    <col min="1" max="1" width="2.5703125" style="1" customWidth="1"/>
    <col min="2" max="2" width="3.5703125" style="1" customWidth="1"/>
    <col min="3" max="3" width="34.42578125" style="1" customWidth="1"/>
    <col min="4" max="4" width="10.140625" style="1" bestFit="1" customWidth="1"/>
    <col min="5" max="5" width="5.5703125" style="1" bestFit="1" customWidth="1"/>
    <col min="6" max="6" width="12.28515625" style="1" bestFit="1" customWidth="1"/>
    <col min="7" max="7" width="8.7109375" style="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1"/>
  </cols>
  <sheetData>
    <row r="2" spans="2:10" x14ac:dyDescent="0.2">
      <c r="B2" s="7" t="s">
        <v>0</v>
      </c>
      <c r="C2" s="8"/>
      <c r="D2" s="9"/>
      <c r="E2" s="8"/>
      <c r="F2" s="9"/>
      <c r="G2" s="9"/>
      <c r="H2" s="9"/>
      <c r="I2" s="43" t="s">
        <v>1</v>
      </c>
      <c r="J2" s="10">
        <v>8.1999999999999993</v>
      </c>
    </row>
    <row r="3" spans="2:10" x14ac:dyDescent="0.2">
      <c r="B3" s="7" t="s">
        <v>2</v>
      </c>
      <c r="C3" s="8"/>
      <c r="D3" s="9"/>
      <c r="E3" s="8"/>
      <c r="F3" s="9"/>
      <c r="G3" s="9"/>
      <c r="H3" s="9"/>
      <c r="I3" s="9"/>
      <c r="J3" s="9"/>
    </row>
    <row r="4" spans="2:10" x14ac:dyDescent="0.2">
      <c r="B4" s="7" t="s">
        <v>83</v>
      </c>
      <c r="C4" s="8"/>
      <c r="D4" s="9"/>
      <c r="E4" s="8"/>
      <c r="F4" s="9"/>
      <c r="G4" s="9"/>
      <c r="H4" s="9"/>
      <c r="I4" s="9"/>
      <c r="J4" s="9"/>
    </row>
    <row r="5" spans="2:10" x14ac:dyDescent="0.2">
      <c r="B5" s="8"/>
      <c r="C5" s="8"/>
      <c r="D5" s="9"/>
      <c r="E5" s="8"/>
      <c r="F5" s="9"/>
      <c r="G5" s="9"/>
      <c r="H5" s="9"/>
      <c r="I5" s="9"/>
      <c r="J5" s="9"/>
    </row>
    <row r="6" spans="2:10" x14ac:dyDescent="0.2">
      <c r="B6" s="8"/>
      <c r="C6" s="8"/>
      <c r="D6" s="9"/>
      <c r="E6" s="8"/>
      <c r="F6" s="9"/>
      <c r="G6" s="9"/>
      <c r="H6" s="9"/>
      <c r="I6" s="9"/>
      <c r="J6" s="9"/>
    </row>
    <row r="7" spans="2:10" x14ac:dyDescent="0.2">
      <c r="B7" s="8"/>
      <c r="C7" s="8"/>
      <c r="D7" s="9"/>
      <c r="E7" s="8"/>
      <c r="F7" s="9" t="s">
        <v>3</v>
      </c>
      <c r="G7" s="9"/>
      <c r="H7" s="9"/>
      <c r="I7" s="9" t="s">
        <v>4</v>
      </c>
      <c r="J7" s="9"/>
    </row>
    <row r="8" spans="2:10" x14ac:dyDescent="0.2">
      <c r="B8" s="8"/>
      <c r="C8" s="8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11" t="s">
        <v>11</v>
      </c>
    </row>
    <row r="9" spans="2:10" x14ac:dyDescent="0.2">
      <c r="B9" s="7" t="s">
        <v>12</v>
      </c>
      <c r="C9" s="8"/>
      <c r="D9" s="11"/>
      <c r="E9" s="11"/>
      <c r="F9" s="11"/>
      <c r="G9" s="11"/>
      <c r="H9" s="11"/>
      <c r="I9" s="11"/>
      <c r="J9" s="11"/>
    </row>
    <row r="10" spans="2:10" x14ac:dyDescent="0.2">
      <c r="B10" s="8" t="s">
        <v>13</v>
      </c>
      <c r="C10" s="8"/>
      <c r="D10" s="9">
        <v>254</v>
      </c>
      <c r="E10" s="12" t="s">
        <v>70</v>
      </c>
      <c r="F10" s="13">
        <f>'8.2.1'!E11</f>
        <v>34836222.479999982</v>
      </c>
      <c r="G10" s="12" t="s">
        <v>14</v>
      </c>
      <c r="H10" s="85" t="s">
        <v>81</v>
      </c>
      <c r="I10" s="60">
        <f>F10</f>
        <v>34836222.479999982</v>
      </c>
      <c r="J10" s="9" t="s">
        <v>15</v>
      </c>
    </row>
    <row r="11" spans="2:10" x14ac:dyDescent="0.2">
      <c r="B11" s="14" t="s">
        <v>94</v>
      </c>
      <c r="C11" s="8"/>
      <c r="D11" s="9" t="s">
        <v>16</v>
      </c>
      <c r="E11" s="12" t="s">
        <v>70</v>
      </c>
      <c r="F11" s="13">
        <f>'8.2.3'!F11</f>
        <v>49361.323333333014</v>
      </c>
      <c r="G11" s="12" t="s">
        <v>14</v>
      </c>
      <c r="H11" s="85" t="s">
        <v>81</v>
      </c>
      <c r="I11" s="60">
        <f>F11</f>
        <v>49361.323333333014</v>
      </c>
      <c r="J11" s="9" t="s">
        <v>17</v>
      </c>
    </row>
    <row r="12" spans="2:10" x14ac:dyDescent="0.2">
      <c r="B12" s="8"/>
      <c r="C12" s="8"/>
      <c r="D12" s="9"/>
      <c r="F12" s="13"/>
      <c r="G12" s="12"/>
      <c r="H12" s="12"/>
      <c r="I12" s="8"/>
      <c r="J12" s="9"/>
    </row>
    <row r="13" spans="2:10" x14ac:dyDescent="0.2">
      <c r="B13" s="7" t="s">
        <v>18</v>
      </c>
      <c r="C13" s="8"/>
      <c r="D13" s="9"/>
      <c r="E13" s="8"/>
      <c r="F13" s="13"/>
      <c r="G13" s="12"/>
      <c r="H13" s="12"/>
      <c r="I13" s="8"/>
      <c r="J13" s="9"/>
    </row>
    <row r="14" spans="2:10" x14ac:dyDescent="0.2">
      <c r="B14" s="14" t="s">
        <v>94</v>
      </c>
      <c r="C14" s="8"/>
      <c r="D14" s="9">
        <v>407</v>
      </c>
      <c r="E14" s="12" t="s">
        <v>70</v>
      </c>
      <c r="F14" s="13">
        <f>'8.2.3'!E11</f>
        <v>826092.83000000054</v>
      </c>
      <c r="G14" s="12" t="s">
        <v>14</v>
      </c>
      <c r="H14" s="85" t="s">
        <v>81</v>
      </c>
      <c r="I14" s="60">
        <f t="shared" ref="I14:I16" si="0">F14</f>
        <v>826092.83000000054</v>
      </c>
      <c r="J14" s="9" t="s">
        <v>17</v>
      </c>
    </row>
    <row r="15" spans="2:10" x14ac:dyDescent="0.2">
      <c r="B15" s="14" t="s">
        <v>19</v>
      </c>
      <c r="C15" s="8"/>
      <c r="D15" s="9">
        <v>407</v>
      </c>
      <c r="E15" s="12" t="s">
        <v>70</v>
      </c>
      <c r="F15" s="13">
        <f>'8.2.4'!E11</f>
        <v>5273956.0282760151</v>
      </c>
      <c r="G15" s="12" t="s">
        <v>14</v>
      </c>
      <c r="H15" s="85" t="s">
        <v>81</v>
      </c>
      <c r="I15" s="60">
        <f t="shared" si="0"/>
        <v>5273956.0282760151</v>
      </c>
      <c r="J15" s="9" t="s">
        <v>64</v>
      </c>
    </row>
    <row r="16" spans="2:10" x14ac:dyDescent="0.2">
      <c r="B16" s="14" t="s">
        <v>82</v>
      </c>
      <c r="C16" s="8"/>
      <c r="D16" s="9">
        <v>407</v>
      </c>
      <c r="E16" s="12" t="s">
        <v>70</v>
      </c>
      <c r="F16" s="13">
        <f>'8.2.6'!E10</f>
        <v>911208.99240238813</v>
      </c>
      <c r="G16" s="12" t="s">
        <v>14</v>
      </c>
      <c r="H16" s="85" t="s">
        <v>81</v>
      </c>
      <c r="I16" s="60">
        <f t="shared" si="0"/>
        <v>911208.99240238813</v>
      </c>
      <c r="J16" s="9" t="s">
        <v>71</v>
      </c>
    </row>
    <row r="17" spans="2:10" x14ac:dyDescent="0.2">
      <c r="B17" s="8"/>
      <c r="C17" s="8"/>
      <c r="D17" s="9"/>
      <c r="E17" s="8"/>
      <c r="F17" s="60"/>
      <c r="G17" s="8"/>
      <c r="H17" s="12"/>
      <c r="I17" s="8"/>
      <c r="J17" s="9"/>
    </row>
    <row r="18" spans="2:10" x14ac:dyDescent="0.2">
      <c r="B18" s="8"/>
      <c r="C18" s="8"/>
      <c r="D18" s="9"/>
      <c r="E18" s="8"/>
      <c r="F18" s="8"/>
      <c r="G18" s="8"/>
      <c r="H18" s="12"/>
      <c r="I18" s="8"/>
      <c r="J18" s="9"/>
    </row>
    <row r="19" spans="2:10" x14ac:dyDescent="0.2">
      <c r="B19" s="8"/>
      <c r="C19" s="8"/>
      <c r="D19" s="9"/>
      <c r="E19" s="8"/>
      <c r="F19" s="8"/>
      <c r="G19" s="8"/>
      <c r="H19" s="12"/>
      <c r="I19" s="8"/>
      <c r="J19" s="9"/>
    </row>
    <row r="20" spans="2:10" x14ac:dyDescent="0.2">
      <c r="B20" s="15" t="s">
        <v>22</v>
      </c>
      <c r="C20" s="8"/>
      <c r="D20" s="8"/>
      <c r="E20" s="8"/>
      <c r="F20" s="8"/>
      <c r="G20" s="8"/>
      <c r="H20" s="12"/>
      <c r="I20" s="8"/>
      <c r="J20" s="9"/>
    </row>
    <row r="21" spans="2:10" x14ac:dyDescent="0.2">
      <c r="B21" s="8" t="s">
        <v>13</v>
      </c>
      <c r="C21" s="8"/>
      <c r="D21" s="12" t="s">
        <v>23</v>
      </c>
      <c r="E21" s="12" t="s">
        <v>70</v>
      </c>
      <c r="F21" s="61">
        <v>17418111</v>
      </c>
      <c r="G21" s="12" t="s">
        <v>14</v>
      </c>
      <c r="H21" s="85" t="s">
        <v>81</v>
      </c>
      <c r="I21" s="60">
        <f t="shared" ref="I21:I23" si="1">F21</f>
        <v>17418111</v>
      </c>
      <c r="J21" s="9"/>
    </row>
    <row r="22" spans="2:10" x14ac:dyDescent="0.2">
      <c r="B22" s="8" t="s">
        <v>13</v>
      </c>
      <c r="C22" s="8"/>
      <c r="D22" s="12">
        <v>41110</v>
      </c>
      <c r="E22" s="12" t="s">
        <v>70</v>
      </c>
      <c r="F22" s="61">
        <v>-4282521.2791259997</v>
      </c>
      <c r="G22" s="12" t="s">
        <v>14</v>
      </c>
      <c r="H22" s="85" t="s">
        <v>81</v>
      </c>
      <c r="I22" s="60">
        <f t="shared" si="1"/>
        <v>-4282521.2791259997</v>
      </c>
      <c r="J22" s="9"/>
    </row>
    <row r="23" spans="2:10" x14ac:dyDescent="0.2">
      <c r="B23" s="8" t="s">
        <v>13</v>
      </c>
      <c r="C23" s="8"/>
      <c r="D23" s="12">
        <v>190</v>
      </c>
      <c r="E23" s="12" t="s">
        <v>70</v>
      </c>
      <c r="F23" s="61">
        <v>-8564968.0000000019</v>
      </c>
      <c r="G23" s="12" t="s">
        <v>14</v>
      </c>
      <c r="H23" s="85" t="s">
        <v>81</v>
      </c>
      <c r="I23" s="60">
        <f t="shared" si="1"/>
        <v>-8564968.0000000019</v>
      </c>
      <c r="J23" s="9"/>
    </row>
    <row r="24" spans="2:10" x14ac:dyDescent="0.2">
      <c r="B24" s="8"/>
      <c r="C24" s="8"/>
      <c r="D24" s="8"/>
      <c r="E24" s="8"/>
      <c r="F24" s="8"/>
      <c r="G24" s="8"/>
      <c r="H24" s="12"/>
      <c r="I24" s="8"/>
      <c r="J24" s="9"/>
    </row>
    <row r="25" spans="2:10" x14ac:dyDescent="0.2">
      <c r="B25" s="8" t="s">
        <v>95</v>
      </c>
      <c r="C25" s="8"/>
      <c r="D25" s="12" t="s">
        <v>24</v>
      </c>
      <c r="E25" s="12" t="s">
        <v>70</v>
      </c>
      <c r="F25" s="61">
        <f>-'8.2.3'!K61</f>
        <v>-1538649.2900000005</v>
      </c>
      <c r="G25" s="12" t="s">
        <v>14</v>
      </c>
      <c r="H25" s="85" t="s">
        <v>81</v>
      </c>
      <c r="I25" s="60">
        <f t="shared" ref="I25:I27" si="2">F25</f>
        <v>-1538649.2900000005</v>
      </c>
      <c r="J25" s="9"/>
    </row>
    <row r="26" spans="2:10" x14ac:dyDescent="0.2">
      <c r="B26" s="8" t="s">
        <v>96</v>
      </c>
      <c r="C26" s="8"/>
      <c r="D26" s="12">
        <v>41010</v>
      </c>
      <c r="E26" s="12" t="s">
        <v>70</v>
      </c>
      <c r="F26" s="61">
        <f>'8.2.3'!L61</f>
        <v>-378301.54633514007</v>
      </c>
      <c r="G26" s="12" t="s">
        <v>14</v>
      </c>
      <c r="H26" s="85" t="s">
        <v>81</v>
      </c>
      <c r="I26" s="60">
        <f t="shared" si="2"/>
        <v>-378301.54633514007</v>
      </c>
      <c r="J26" s="9"/>
    </row>
    <row r="27" spans="2:10" x14ac:dyDescent="0.2">
      <c r="B27" s="8" t="s">
        <v>97</v>
      </c>
      <c r="C27" s="8"/>
      <c r="D27" s="12">
        <v>283</v>
      </c>
      <c r="E27" s="12" t="s">
        <v>70</v>
      </c>
      <c r="F27" s="61">
        <f>'8.2.3'!M61</f>
        <v>-3027.069870389998</v>
      </c>
      <c r="G27" s="12" t="s">
        <v>14</v>
      </c>
      <c r="H27" s="85" t="s">
        <v>81</v>
      </c>
      <c r="I27" s="60">
        <f t="shared" si="2"/>
        <v>-3027.069870389998</v>
      </c>
      <c r="J27" s="9"/>
    </row>
    <row r="28" spans="2:10" x14ac:dyDescent="0.2">
      <c r="B28" s="8"/>
      <c r="C28" s="8"/>
      <c r="D28" s="8"/>
      <c r="E28" s="8"/>
      <c r="F28" s="8"/>
      <c r="G28" s="8"/>
      <c r="H28" s="12"/>
      <c r="I28" s="8"/>
      <c r="J28" s="8"/>
    </row>
    <row r="29" spans="2:10" x14ac:dyDescent="0.2">
      <c r="B29" s="8"/>
      <c r="C29" s="8"/>
      <c r="D29" s="8"/>
      <c r="E29" s="8"/>
      <c r="F29" s="8"/>
      <c r="G29" s="8"/>
      <c r="H29" s="12"/>
      <c r="I29" s="8"/>
      <c r="J29" s="8"/>
    </row>
    <row r="30" spans="2:10" x14ac:dyDescent="0.2">
      <c r="B30" s="8"/>
      <c r="C30" s="8"/>
      <c r="D30" s="8"/>
      <c r="E30" s="8"/>
      <c r="F30" s="8"/>
      <c r="G30" s="8"/>
      <c r="H30" s="12"/>
      <c r="I30" s="8"/>
      <c r="J30" s="8"/>
    </row>
    <row r="31" spans="2:10" x14ac:dyDescent="0.2">
      <c r="B31" s="8"/>
      <c r="C31" s="8"/>
      <c r="D31" s="8"/>
      <c r="E31" s="8"/>
      <c r="F31" s="8"/>
      <c r="G31" s="8"/>
      <c r="H31" s="12"/>
      <c r="I31" s="8"/>
      <c r="J31" s="8"/>
    </row>
    <row r="32" spans="2:10" x14ac:dyDescent="0.2">
      <c r="B32" s="8"/>
      <c r="C32" s="8"/>
      <c r="D32" s="8"/>
      <c r="E32" s="8"/>
      <c r="F32" s="8"/>
      <c r="G32" s="8"/>
      <c r="H32" s="12"/>
      <c r="I32" s="8"/>
      <c r="J32" s="8"/>
    </row>
    <row r="33" spans="2:10" x14ac:dyDescent="0.2">
      <c r="B33" s="8"/>
      <c r="C33" s="8"/>
      <c r="D33" s="8"/>
      <c r="E33" s="8"/>
      <c r="F33" s="8"/>
      <c r="G33" s="8"/>
      <c r="H33" s="12"/>
      <c r="I33" s="8"/>
      <c r="J33" s="8"/>
    </row>
    <row r="34" spans="2:10" x14ac:dyDescent="0.2">
      <c r="B34" s="8"/>
      <c r="C34" s="8"/>
      <c r="D34" s="8"/>
      <c r="E34" s="8"/>
      <c r="F34" s="8"/>
      <c r="G34" s="8"/>
      <c r="H34" s="12"/>
      <c r="I34" s="8"/>
      <c r="J34" s="8"/>
    </row>
    <row r="35" spans="2:10" x14ac:dyDescent="0.2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2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2">
      <c r="B37" s="8"/>
      <c r="C37" s="8"/>
      <c r="D37" s="8"/>
      <c r="E37" s="8"/>
      <c r="F37" s="8"/>
      <c r="G37" s="8"/>
      <c r="H37" s="8"/>
      <c r="I37" s="8"/>
      <c r="J37" s="8"/>
    </row>
    <row r="38" spans="2:10" x14ac:dyDescent="0.2">
      <c r="B38" s="8"/>
      <c r="C38" s="8"/>
      <c r="D38" s="8"/>
      <c r="E38" s="8"/>
      <c r="F38" s="8"/>
      <c r="G38" s="8"/>
      <c r="H38" s="8"/>
      <c r="I38" s="8"/>
      <c r="J38" s="8"/>
    </row>
    <row r="39" spans="2:10" x14ac:dyDescent="0.2">
      <c r="B39" s="8"/>
      <c r="C39" s="8"/>
      <c r="D39" s="8"/>
      <c r="E39" s="8"/>
      <c r="F39" s="8"/>
      <c r="G39" s="8"/>
      <c r="H39" s="8"/>
      <c r="I39" s="8"/>
      <c r="J39" s="8"/>
    </row>
    <row r="40" spans="2:10" x14ac:dyDescent="0.2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2">
      <c r="B41" s="8"/>
      <c r="C41" s="8"/>
      <c r="D41" s="8"/>
      <c r="E41" s="8"/>
      <c r="F41" s="8"/>
      <c r="G41" s="8"/>
      <c r="H41" s="8"/>
      <c r="I41" s="8"/>
      <c r="J41" s="8"/>
    </row>
    <row r="42" spans="2:10" x14ac:dyDescent="0.2">
      <c r="B42" s="8"/>
      <c r="C42" s="8"/>
      <c r="D42" s="8"/>
      <c r="E42" s="8"/>
      <c r="F42" s="8"/>
      <c r="G42" s="8"/>
      <c r="H42" s="8"/>
      <c r="I42" s="8"/>
      <c r="J42" s="8"/>
    </row>
    <row r="43" spans="2:10" x14ac:dyDescent="0.2">
      <c r="B43" s="8"/>
      <c r="C43" s="8"/>
      <c r="D43" s="8"/>
      <c r="E43" s="8"/>
      <c r="F43" s="8"/>
      <c r="G43" s="8"/>
      <c r="H43" s="8"/>
      <c r="I43" s="8"/>
      <c r="J43" s="8"/>
    </row>
    <row r="44" spans="2:10" x14ac:dyDescent="0.2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2">
      <c r="B45" s="8"/>
      <c r="C45" s="8"/>
      <c r="D45" s="8"/>
      <c r="E45" s="8"/>
      <c r="F45" s="8"/>
      <c r="G45" s="8"/>
      <c r="H45" s="8"/>
      <c r="I45" s="8"/>
      <c r="J45" s="8"/>
    </row>
    <row r="46" spans="2:10" x14ac:dyDescent="0.2">
      <c r="B46" s="8"/>
      <c r="C46" s="8"/>
      <c r="D46" s="8"/>
      <c r="E46" s="8"/>
      <c r="F46" s="8"/>
      <c r="G46" s="8"/>
      <c r="H46" s="8"/>
      <c r="I46" s="8"/>
      <c r="J46" s="8"/>
    </row>
    <row r="47" spans="2:10" x14ac:dyDescent="0.2">
      <c r="B47" s="8"/>
      <c r="C47" s="8"/>
      <c r="D47" s="8"/>
      <c r="E47" s="8"/>
      <c r="F47" s="8"/>
      <c r="G47" s="8"/>
      <c r="H47" s="8"/>
      <c r="I47" s="8"/>
      <c r="J47" s="8"/>
    </row>
    <row r="48" spans="2:10" ht="15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"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">
      <c r="B50" s="62"/>
      <c r="C50" s="62"/>
      <c r="D50" s="62"/>
      <c r="E50" s="62"/>
      <c r="F50" s="62"/>
      <c r="G50" s="62"/>
      <c r="H50" s="62"/>
      <c r="I50" s="62"/>
      <c r="J50" s="62"/>
    </row>
    <row r="51" spans="1:10" ht="13.5" thickBot="1" x14ac:dyDescent="0.25">
      <c r="A51" s="63"/>
      <c r="B51" s="59" t="s">
        <v>25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">
      <c r="A52" s="65"/>
      <c r="B52" s="96" t="s">
        <v>92</v>
      </c>
      <c r="C52" s="96"/>
      <c r="D52" s="96"/>
      <c r="E52" s="96"/>
      <c r="F52" s="96"/>
      <c r="G52" s="96"/>
      <c r="H52" s="96"/>
      <c r="I52" s="96"/>
      <c r="J52" s="97"/>
    </row>
    <row r="53" spans="1:10" x14ac:dyDescent="0.2">
      <c r="A53" s="65"/>
      <c r="B53" s="96"/>
      <c r="C53" s="96"/>
      <c r="D53" s="96"/>
      <c r="E53" s="96"/>
      <c r="F53" s="96"/>
      <c r="G53" s="96"/>
      <c r="H53" s="96"/>
      <c r="I53" s="96"/>
      <c r="J53" s="97"/>
    </row>
    <row r="54" spans="1:10" x14ac:dyDescent="0.2">
      <c r="A54" s="65"/>
      <c r="B54" s="96"/>
      <c r="C54" s="96"/>
      <c r="D54" s="96"/>
      <c r="E54" s="96"/>
      <c r="F54" s="96"/>
      <c r="G54" s="96"/>
      <c r="H54" s="96"/>
      <c r="I54" s="96"/>
      <c r="J54" s="97"/>
    </row>
    <row r="55" spans="1:10" x14ac:dyDescent="0.2">
      <c r="A55" s="65"/>
      <c r="B55" s="96"/>
      <c r="C55" s="96"/>
      <c r="D55" s="96"/>
      <c r="E55" s="96"/>
      <c r="F55" s="96"/>
      <c r="G55" s="96"/>
      <c r="H55" s="96"/>
      <c r="I55" s="96"/>
      <c r="J55" s="97"/>
    </row>
    <row r="56" spans="1:10" x14ac:dyDescent="0.2">
      <c r="A56" s="65"/>
      <c r="B56" s="96"/>
      <c r="C56" s="96"/>
      <c r="D56" s="96"/>
      <c r="E56" s="96"/>
      <c r="F56" s="96"/>
      <c r="G56" s="96"/>
      <c r="H56" s="96"/>
      <c r="I56" s="96"/>
      <c r="J56" s="97"/>
    </row>
    <row r="57" spans="1:10" x14ac:dyDescent="0.2">
      <c r="A57" s="65"/>
      <c r="B57" s="96"/>
      <c r="C57" s="96"/>
      <c r="D57" s="96"/>
      <c r="E57" s="96"/>
      <c r="F57" s="96"/>
      <c r="G57" s="96"/>
      <c r="H57" s="96"/>
      <c r="I57" s="96"/>
      <c r="J57" s="97"/>
    </row>
    <row r="58" spans="1:10" x14ac:dyDescent="0.2">
      <c r="A58" s="65"/>
      <c r="B58" s="96"/>
      <c r="C58" s="96"/>
      <c r="D58" s="96"/>
      <c r="E58" s="96"/>
      <c r="F58" s="96"/>
      <c r="G58" s="96"/>
      <c r="H58" s="96"/>
      <c r="I58" s="96"/>
      <c r="J58" s="97"/>
    </row>
    <row r="59" spans="1:10" x14ac:dyDescent="0.2">
      <c r="A59" s="65"/>
      <c r="B59" s="96"/>
      <c r="C59" s="96"/>
      <c r="D59" s="96"/>
      <c r="E59" s="96"/>
      <c r="F59" s="96"/>
      <c r="G59" s="96"/>
      <c r="H59" s="96"/>
      <c r="I59" s="96"/>
      <c r="J59" s="97"/>
    </row>
    <row r="60" spans="1:10" ht="13.5" thickBot="1" x14ac:dyDescent="0.25">
      <c r="A60" s="66"/>
      <c r="B60" s="98"/>
      <c r="C60" s="98"/>
      <c r="D60" s="98"/>
      <c r="E60" s="98"/>
      <c r="F60" s="98"/>
      <c r="G60" s="98"/>
      <c r="H60" s="98"/>
      <c r="I60" s="98"/>
      <c r="J60" s="99"/>
    </row>
  </sheetData>
  <mergeCells count="1">
    <mergeCell ref="B52:J60"/>
  </mergeCells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FC18-1515-477C-A9D7-5286B0939317}">
  <sheetPr>
    <pageSetUpPr fitToPage="1"/>
  </sheetPr>
  <dimension ref="A2:F59"/>
  <sheetViews>
    <sheetView view="pageBreakPreview" zoomScale="80" zoomScaleNormal="100" zoomScaleSheetLayoutView="80" workbookViewId="0">
      <selection activeCell="O16" sqref="O16"/>
    </sheetView>
  </sheetViews>
  <sheetFormatPr defaultRowHeight="12.75" x14ac:dyDescent="0.2"/>
  <cols>
    <col min="1" max="1" width="9.140625" style="1"/>
    <col min="2" max="2" width="15.28515625" style="1" bestFit="1" customWidth="1"/>
    <col min="3" max="3" width="25" style="1" bestFit="1" customWidth="1"/>
    <col min="4" max="4" width="14.28515625" style="1" customWidth="1"/>
    <col min="5" max="6" width="13" style="1" bestFit="1" customWidth="1"/>
    <col min="7" max="16384" width="9.140625" style="1"/>
  </cols>
  <sheetData>
    <row r="2" spans="1:6" x14ac:dyDescent="0.2">
      <c r="A2" s="2" t="s">
        <v>0</v>
      </c>
      <c r="E2" s="86" t="s">
        <v>1</v>
      </c>
      <c r="F2" s="4" t="s">
        <v>15</v>
      </c>
    </row>
    <row r="3" spans="1:6" x14ac:dyDescent="0.2">
      <c r="A3" s="2" t="s">
        <v>2</v>
      </c>
    </row>
    <row r="4" spans="1:6" x14ac:dyDescent="0.2">
      <c r="A4" s="2" t="s">
        <v>73</v>
      </c>
    </row>
    <row r="5" spans="1:6" x14ac:dyDescent="0.2">
      <c r="A5" s="16" t="s">
        <v>26</v>
      </c>
    </row>
    <row r="7" spans="1:6" x14ac:dyDescent="0.2">
      <c r="A7" s="68"/>
      <c r="B7" s="68"/>
      <c r="C7" s="68"/>
      <c r="D7" s="68"/>
      <c r="E7" s="17"/>
    </row>
    <row r="8" spans="1:6" x14ac:dyDescent="0.2">
      <c r="A8" s="68"/>
      <c r="B8" s="68"/>
      <c r="C8" s="69"/>
      <c r="D8" s="18" t="s">
        <v>27</v>
      </c>
      <c r="E8" s="18" t="s">
        <v>28</v>
      </c>
    </row>
    <row r="9" spans="1:6" x14ac:dyDescent="0.2">
      <c r="A9" s="68"/>
      <c r="B9" s="68"/>
      <c r="C9" s="69" t="s">
        <v>98</v>
      </c>
      <c r="D9" s="70">
        <v>0</v>
      </c>
      <c r="E9" s="19">
        <f>F28</f>
        <v>-34836222.479999982</v>
      </c>
      <c r="F9" s="16" t="s">
        <v>72</v>
      </c>
    </row>
    <row r="10" spans="1:6" x14ac:dyDescent="0.2">
      <c r="A10" s="68"/>
      <c r="B10" s="68"/>
      <c r="C10" s="69" t="s">
        <v>29</v>
      </c>
      <c r="D10" s="71">
        <f>E49</f>
        <v>0</v>
      </c>
      <c r="E10" s="19">
        <f>F58</f>
        <v>0</v>
      </c>
      <c r="F10" s="16" t="s">
        <v>30</v>
      </c>
    </row>
    <row r="11" spans="1:6" ht="13.5" thickBot="1" x14ac:dyDescent="0.25">
      <c r="A11" s="68"/>
      <c r="B11" s="68"/>
      <c r="C11" s="69" t="s">
        <v>31</v>
      </c>
      <c r="D11" s="20">
        <f>D10-D9</f>
        <v>0</v>
      </c>
      <c r="E11" s="20">
        <f>E10-E9</f>
        <v>34836222.479999982</v>
      </c>
      <c r="F11" s="68"/>
    </row>
    <row r="12" spans="1:6" ht="13.5" thickTop="1" x14ac:dyDescent="0.2">
      <c r="A12" s="68"/>
      <c r="B12" s="68"/>
      <c r="C12" s="21"/>
      <c r="D12" s="22" t="s">
        <v>75</v>
      </c>
      <c r="E12" s="22" t="s">
        <v>75</v>
      </c>
      <c r="F12" s="68"/>
    </row>
    <row r="13" spans="1:6" x14ac:dyDescent="0.2">
      <c r="A13" s="68"/>
      <c r="B13" s="68"/>
      <c r="C13" s="68"/>
      <c r="D13" s="70"/>
      <c r="E13" s="70"/>
      <c r="F13" s="70"/>
    </row>
    <row r="14" spans="1:6" x14ac:dyDescent="0.2">
      <c r="A14" s="68"/>
      <c r="B14" s="68"/>
      <c r="C14" s="68"/>
      <c r="D14" s="68"/>
      <c r="E14" s="70"/>
      <c r="F14" s="68"/>
    </row>
    <row r="15" spans="1:6" x14ac:dyDescent="0.2">
      <c r="A15" s="16"/>
      <c r="B15" s="16"/>
      <c r="C15" s="18" t="s">
        <v>32</v>
      </c>
      <c r="D15" s="18" t="s">
        <v>27</v>
      </c>
      <c r="E15" s="18" t="s">
        <v>33</v>
      </c>
      <c r="F15" s="18" t="s">
        <v>34</v>
      </c>
    </row>
    <row r="16" spans="1:6" x14ac:dyDescent="0.2">
      <c r="A16" s="16"/>
      <c r="B16" s="68" t="s">
        <v>35</v>
      </c>
      <c r="C16" s="68"/>
      <c r="D16" s="18"/>
      <c r="E16" s="70">
        <f>'8.2.2'!D10</f>
        <v>-43545278.100000001</v>
      </c>
    </row>
    <row r="17" spans="1:6" x14ac:dyDescent="0.2">
      <c r="A17" s="68">
        <v>2021</v>
      </c>
      <c r="B17" s="68" t="s">
        <v>36</v>
      </c>
      <c r="C17" s="27">
        <f>E16</f>
        <v>-43545278.100000001</v>
      </c>
      <c r="D17" s="70">
        <f>'8.2.2'!C11</f>
        <v>1451509.27</v>
      </c>
      <c r="E17" s="70">
        <f>C17+D17</f>
        <v>-42093768.829999998</v>
      </c>
    </row>
    <row r="18" spans="1:6" x14ac:dyDescent="0.2">
      <c r="A18" s="68"/>
      <c r="B18" s="68" t="s">
        <v>37</v>
      </c>
      <c r="C18" s="27">
        <f t="shared" ref="C18:C58" si="0">E17</f>
        <v>-42093768.829999998</v>
      </c>
      <c r="D18" s="70">
        <f>'8.2.2'!C12</f>
        <v>1451509.27</v>
      </c>
      <c r="E18" s="70">
        <f t="shared" ref="E18:E58" si="1">C18+D18</f>
        <v>-40642259.559999995</v>
      </c>
    </row>
    <row r="19" spans="1:6" x14ac:dyDescent="0.2">
      <c r="A19" s="68"/>
      <c r="B19" s="68" t="s">
        <v>38</v>
      </c>
      <c r="C19" s="27">
        <f t="shared" si="0"/>
        <v>-40642259.559999995</v>
      </c>
      <c r="D19" s="70">
        <f>'8.2.2'!C13</f>
        <v>1451509.27</v>
      </c>
      <c r="E19" s="70">
        <f t="shared" si="1"/>
        <v>-39190750.289999992</v>
      </c>
    </row>
    <row r="20" spans="1:6" x14ac:dyDescent="0.2">
      <c r="A20" s="68"/>
      <c r="B20" s="68" t="s">
        <v>39</v>
      </c>
      <c r="C20" s="27">
        <f t="shared" si="0"/>
        <v>-39190750.289999992</v>
      </c>
      <c r="D20" s="70">
        <f>'8.2.2'!C14</f>
        <v>1451509.27</v>
      </c>
      <c r="E20" s="70">
        <f t="shared" si="1"/>
        <v>-37739241.019999988</v>
      </c>
    </row>
    <row r="21" spans="1:6" x14ac:dyDescent="0.2">
      <c r="A21" s="68"/>
      <c r="B21" s="68" t="s">
        <v>40</v>
      </c>
      <c r="C21" s="27">
        <f t="shared" si="0"/>
        <v>-37739241.019999988</v>
      </c>
      <c r="D21" s="70">
        <f>'8.2.2'!C15</f>
        <v>1451509.27</v>
      </c>
      <c r="E21" s="70">
        <f t="shared" si="1"/>
        <v>-36287731.749999985</v>
      </c>
    </row>
    <row r="22" spans="1:6" x14ac:dyDescent="0.2">
      <c r="B22" s="68" t="s">
        <v>41</v>
      </c>
      <c r="C22" s="27">
        <f t="shared" si="0"/>
        <v>-36287731.749999985</v>
      </c>
      <c r="D22" s="70">
        <f>'8.2.2'!C16</f>
        <v>1451509.27</v>
      </c>
      <c r="E22" s="70">
        <f t="shared" si="1"/>
        <v>-34836222.479999982</v>
      </c>
    </row>
    <row r="23" spans="1:6" x14ac:dyDescent="0.2">
      <c r="A23" s="68">
        <v>2022</v>
      </c>
      <c r="B23" s="68" t="s">
        <v>42</v>
      </c>
      <c r="C23" s="27">
        <f t="shared" si="0"/>
        <v>-34836222.479999982</v>
      </c>
      <c r="D23" s="70">
        <f>'8.2.2'!C17</f>
        <v>1451509.27</v>
      </c>
      <c r="E23" s="70">
        <f t="shared" si="1"/>
        <v>-33384713.209999982</v>
      </c>
    </row>
    <row r="24" spans="1:6" x14ac:dyDescent="0.2">
      <c r="A24" s="68"/>
      <c r="B24" s="68" t="s">
        <v>43</v>
      </c>
      <c r="C24" s="27">
        <f t="shared" si="0"/>
        <v>-33384713.209999982</v>
      </c>
      <c r="D24" s="70">
        <f>'8.2.2'!C18</f>
        <v>1451509.27</v>
      </c>
      <c r="E24" s="70">
        <f t="shared" si="1"/>
        <v>-31933203.939999983</v>
      </c>
    </row>
    <row r="25" spans="1:6" x14ac:dyDescent="0.2">
      <c r="A25" s="68"/>
      <c r="B25" s="68" t="s">
        <v>44</v>
      </c>
      <c r="C25" s="27">
        <f t="shared" si="0"/>
        <v>-31933203.939999983</v>
      </c>
      <c r="D25" s="70">
        <f>'8.2.2'!C19</f>
        <v>1451509.27</v>
      </c>
      <c r="E25" s="70">
        <f t="shared" si="1"/>
        <v>-30481694.669999983</v>
      </c>
    </row>
    <row r="26" spans="1:6" x14ac:dyDescent="0.2">
      <c r="A26" s="68"/>
      <c r="B26" s="68" t="s">
        <v>45</v>
      </c>
      <c r="C26" s="27">
        <f t="shared" si="0"/>
        <v>-30481694.669999983</v>
      </c>
      <c r="D26" s="70">
        <f>'8.2.2'!C20</f>
        <v>1451509.27</v>
      </c>
      <c r="E26" s="70">
        <f t="shared" si="1"/>
        <v>-29030185.399999984</v>
      </c>
    </row>
    <row r="27" spans="1:6" x14ac:dyDescent="0.2">
      <c r="A27" s="68"/>
      <c r="B27" s="68" t="s">
        <v>46</v>
      </c>
      <c r="C27" s="27">
        <f t="shared" si="0"/>
        <v>-29030185.399999984</v>
      </c>
      <c r="D27" s="70">
        <f>'8.2.2'!C21</f>
        <v>1451509.27</v>
      </c>
      <c r="E27" s="70">
        <f t="shared" si="1"/>
        <v>-27578676.129999984</v>
      </c>
    </row>
    <row r="28" spans="1:6" x14ac:dyDescent="0.2">
      <c r="A28" s="68"/>
      <c r="B28" s="68" t="s">
        <v>47</v>
      </c>
      <c r="C28" s="27">
        <f t="shared" si="0"/>
        <v>-27578676.129999984</v>
      </c>
      <c r="D28" s="70">
        <f>'8.2.2'!C22</f>
        <v>1451509.27</v>
      </c>
      <c r="E28" s="70">
        <f t="shared" si="1"/>
        <v>-26127166.859999985</v>
      </c>
      <c r="F28" s="70">
        <f>'8.2.2'!D23</f>
        <v>-34836222.479999982</v>
      </c>
    </row>
    <row r="29" spans="1:6" x14ac:dyDescent="0.2">
      <c r="A29" s="68"/>
      <c r="B29" s="68" t="s">
        <v>36</v>
      </c>
      <c r="C29" s="27">
        <f t="shared" si="0"/>
        <v>-26127166.859999985</v>
      </c>
      <c r="D29" s="70">
        <v>1451509.27</v>
      </c>
      <c r="E29" s="70">
        <f t="shared" si="1"/>
        <v>-24675657.589999985</v>
      </c>
    </row>
    <row r="30" spans="1:6" x14ac:dyDescent="0.2">
      <c r="A30" s="68"/>
      <c r="B30" s="68" t="s">
        <v>37</v>
      </c>
      <c r="C30" s="27">
        <f t="shared" si="0"/>
        <v>-24675657.589999985</v>
      </c>
      <c r="D30" s="70">
        <v>1451509.27</v>
      </c>
      <c r="E30" s="70">
        <f t="shared" si="1"/>
        <v>-23224148.319999985</v>
      </c>
    </row>
    <row r="31" spans="1:6" x14ac:dyDescent="0.2">
      <c r="A31" s="68"/>
      <c r="B31" s="68" t="s">
        <v>38</v>
      </c>
      <c r="C31" s="27">
        <f t="shared" si="0"/>
        <v>-23224148.319999985</v>
      </c>
      <c r="D31" s="70">
        <v>1451509.27</v>
      </c>
      <c r="E31" s="70">
        <f t="shared" si="1"/>
        <v>-21772639.049999986</v>
      </c>
    </row>
    <row r="32" spans="1:6" x14ac:dyDescent="0.2">
      <c r="A32" s="68"/>
      <c r="B32" s="68" t="s">
        <v>39</v>
      </c>
      <c r="C32" s="27">
        <f t="shared" si="0"/>
        <v>-21772639.049999986</v>
      </c>
      <c r="D32" s="70">
        <v>1451509.27</v>
      </c>
      <c r="E32" s="70">
        <f t="shared" si="1"/>
        <v>-20321129.779999986</v>
      </c>
    </row>
    <row r="33" spans="1:5" x14ac:dyDescent="0.2">
      <c r="A33" s="68"/>
      <c r="B33" s="68" t="s">
        <v>40</v>
      </c>
      <c r="C33" s="27">
        <f t="shared" si="0"/>
        <v>-20321129.779999986</v>
      </c>
      <c r="D33" s="70">
        <v>1451509.27</v>
      </c>
      <c r="E33" s="70">
        <f t="shared" si="1"/>
        <v>-18869620.509999987</v>
      </c>
    </row>
    <row r="34" spans="1:5" x14ac:dyDescent="0.2">
      <c r="B34" s="68" t="s">
        <v>41</v>
      </c>
      <c r="C34" s="27">
        <f t="shared" si="0"/>
        <v>-18869620.509999987</v>
      </c>
      <c r="D34" s="70">
        <v>1451509.27</v>
      </c>
      <c r="E34" s="70">
        <f t="shared" si="1"/>
        <v>-17418111.239999987</v>
      </c>
    </row>
    <row r="35" spans="1:5" x14ac:dyDescent="0.2">
      <c r="A35" s="68">
        <v>2023</v>
      </c>
      <c r="B35" s="68" t="s">
        <v>42</v>
      </c>
      <c r="C35" s="27">
        <f t="shared" si="0"/>
        <v>-17418111.239999987</v>
      </c>
      <c r="D35" s="70">
        <v>1451509.27</v>
      </c>
      <c r="E35" s="70">
        <f t="shared" si="1"/>
        <v>-15966601.969999988</v>
      </c>
    </row>
    <row r="36" spans="1:5" x14ac:dyDescent="0.2">
      <c r="A36" s="68"/>
      <c r="B36" s="68" t="s">
        <v>43</v>
      </c>
      <c r="C36" s="27">
        <f t="shared" si="0"/>
        <v>-15966601.969999988</v>
      </c>
      <c r="D36" s="70">
        <v>1451509.27</v>
      </c>
      <c r="E36" s="70">
        <f t="shared" si="1"/>
        <v>-14515092.699999988</v>
      </c>
    </row>
    <row r="37" spans="1:5" x14ac:dyDescent="0.2">
      <c r="A37" s="68"/>
      <c r="B37" s="68" t="s">
        <v>44</v>
      </c>
      <c r="C37" s="27">
        <f t="shared" si="0"/>
        <v>-14515092.699999988</v>
      </c>
      <c r="D37" s="70">
        <v>1451509.27</v>
      </c>
      <c r="E37" s="70">
        <f t="shared" si="1"/>
        <v>-13063583.429999989</v>
      </c>
    </row>
    <row r="38" spans="1:5" x14ac:dyDescent="0.2">
      <c r="A38" s="68"/>
      <c r="B38" s="68" t="s">
        <v>45</v>
      </c>
      <c r="C38" s="27">
        <f t="shared" si="0"/>
        <v>-13063583.429999989</v>
      </c>
      <c r="D38" s="70">
        <v>1451509.27</v>
      </c>
      <c r="E38" s="70">
        <f t="shared" si="1"/>
        <v>-11612074.159999989</v>
      </c>
    </row>
    <row r="39" spans="1:5" x14ac:dyDescent="0.2">
      <c r="A39" s="68"/>
      <c r="B39" s="68" t="s">
        <v>46</v>
      </c>
      <c r="C39" s="27">
        <f t="shared" si="0"/>
        <v>-11612074.159999989</v>
      </c>
      <c r="D39" s="70">
        <v>1451509.27</v>
      </c>
      <c r="E39" s="70">
        <f t="shared" si="1"/>
        <v>-10160564.889999989</v>
      </c>
    </row>
    <row r="40" spans="1:5" x14ac:dyDescent="0.2">
      <c r="B40" s="68" t="s">
        <v>47</v>
      </c>
      <c r="C40" s="27">
        <f t="shared" si="0"/>
        <v>-10160564.889999989</v>
      </c>
      <c r="D40" s="70">
        <v>1451509.27</v>
      </c>
      <c r="E40" s="70">
        <f t="shared" si="1"/>
        <v>-8709055.6199999899</v>
      </c>
    </row>
    <row r="41" spans="1:5" x14ac:dyDescent="0.2">
      <c r="B41" s="68" t="s">
        <v>36</v>
      </c>
      <c r="C41" s="27">
        <f t="shared" si="0"/>
        <v>-8709055.6199999899</v>
      </c>
      <c r="D41" s="70">
        <v>1451509.27</v>
      </c>
      <c r="E41" s="70">
        <f t="shared" si="1"/>
        <v>-7257546.3499999903</v>
      </c>
    </row>
    <row r="42" spans="1:5" x14ac:dyDescent="0.2">
      <c r="B42" s="68" t="s">
        <v>37</v>
      </c>
      <c r="C42" s="27">
        <f t="shared" si="0"/>
        <v>-7257546.3499999903</v>
      </c>
      <c r="D42" s="70">
        <v>1451509.27</v>
      </c>
      <c r="E42" s="70">
        <f t="shared" si="1"/>
        <v>-5806037.0799999908</v>
      </c>
    </row>
    <row r="43" spans="1:5" x14ac:dyDescent="0.2">
      <c r="B43" s="68" t="s">
        <v>38</v>
      </c>
      <c r="C43" s="27">
        <f t="shared" si="0"/>
        <v>-5806037.0799999908</v>
      </c>
      <c r="D43" s="70">
        <v>1451509.27</v>
      </c>
      <c r="E43" s="70">
        <f t="shared" si="1"/>
        <v>-4354527.8099999912</v>
      </c>
    </row>
    <row r="44" spans="1:5" x14ac:dyDescent="0.2">
      <c r="B44" s="68" t="s">
        <v>39</v>
      </c>
      <c r="C44" s="27">
        <f t="shared" si="0"/>
        <v>-4354527.8099999912</v>
      </c>
      <c r="D44" s="70">
        <v>1451509.27</v>
      </c>
      <c r="E44" s="70">
        <f t="shared" si="1"/>
        <v>-2903018.5399999912</v>
      </c>
    </row>
    <row r="45" spans="1:5" x14ac:dyDescent="0.2">
      <c r="B45" s="68" t="s">
        <v>40</v>
      </c>
      <c r="C45" s="27">
        <f t="shared" si="0"/>
        <v>-2903018.5399999912</v>
      </c>
      <c r="D45" s="70">
        <v>1451509.27</v>
      </c>
      <c r="E45" s="70">
        <f t="shared" si="1"/>
        <v>-1451509.2699999912</v>
      </c>
    </row>
    <row r="46" spans="1:5" ht="13.5" thickBot="1" x14ac:dyDescent="0.25">
      <c r="B46" s="68" t="s">
        <v>41</v>
      </c>
      <c r="C46" s="27">
        <f t="shared" si="0"/>
        <v>-1451509.2699999912</v>
      </c>
      <c r="D46" s="70">
        <v>1451509.27</v>
      </c>
      <c r="E46" s="70">
        <f>ROUND(C46+D46,0)</f>
        <v>0</v>
      </c>
    </row>
    <row r="47" spans="1:5" x14ac:dyDescent="0.2">
      <c r="A47" s="1">
        <v>2024</v>
      </c>
      <c r="B47" s="68" t="s">
        <v>42</v>
      </c>
      <c r="C47" s="27">
        <f t="shared" si="0"/>
        <v>0</v>
      </c>
      <c r="D47" s="84">
        <v>0</v>
      </c>
      <c r="E47" s="72">
        <f t="shared" si="1"/>
        <v>0</v>
      </c>
    </row>
    <row r="48" spans="1:5" x14ac:dyDescent="0.2">
      <c r="B48" s="68" t="s">
        <v>43</v>
      </c>
      <c r="C48" s="27">
        <f t="shared" si="0"/>
        <v>0</v>
      </c>
      <c r="D48" s="84">
        <v>0</v>
      </c>
      <c r="E48" s="73">
        <f t="shared" si="1"/>
        <v>0</v>
      </c>
    </row>
    <row r="49" spans="2:6" x14ac:dyDescent="0.2">
      <c r="B49" s="68" t="s">
        <v>44</v>
      </c>
      <c r="C49" s="27">
        <f t="shared" si="0"/>
        <v>0</v>
      </c>
      <c r="D49" s="84">
        <v>0</v>
      </c>
      <c r="E49" s="73">
        <f t="shared" si="1"/>
        <v>0</v>
      </c>
    </row>
    <row r="50" spans="2:6" x14ac:dyDescent="0.2">
      <c r="B50" s="68" t="s">
        <v>45</v>
      </c>
      <c r="C50" s="27">
        <f t="shared" si="0"/>
        <v>0</v>
      </c>
      <c r="D50" s="84">
        <v>0</v>
      </c>
      <c r="E50" s="73">
        <f t="shared" si="1"/>
        <v>0</v>
      </c>
    </row>
    <row r="51" spans="2:6" x14ac:dyDescent="0.2">
      <c r="B51" s="68" t="s">
        <v>46</v>
      </c>
      <c r="C51" s="27">
        <f t="shared" si="0"/>
        <v>0</v>
      </c>
      <c r="D51" s="84">
        <v>0</v>
      </c>
      <c r="E51" s="73">
        <f t="shared" si="1"/>
        <v>0</v>
      </c>
    </row>
    <row r="52" spans="2:6" x14ac:dyDescent="0.2">
      <c r="B52" s="68" t="s">
        <v>47</v>
      </c>
      <c r="C52" s="27">
        <f t="shared" si="0"/>
        <v>0</v>
      </c>
      <c r="D52" s="84">
        <v>0</v>
      </c>
      <c r="E52" s="73">
        <f t="shared" si="1"/>
        <v>0</v>
      </c>
    </row>
    <row r="53" spans="2:6" x14ac:dyDescent="0.2">
      <c r="B53" s="68" t="s">
        <v>36</v>
      </c>
      <c r="C53" s="27">
        <f t="shared" si="0"/>
        <v>0</v>
      </c>
      <c r="D53" s="84">
        <v>0</v>
      </c>
      <c r="E53" s="73">
        <f t="shared" si="1"/>
        <v>0</v>
      </c>
    </row>
    <row r="54" spans="2:6" x14ac:dyDescent="0.2">
      <c r="B54" s="68" t="s">
        <v>37</v>
      </c>
      <c r="C54" s="27">
        <f t="shared" si="0"/>
        <v>0</v>
      </c>
      <c r="D54" s="84">
        <v>0</v>
      </c>
      <c r="E54" s="73">
        <f t="shared" si="1"/>
        <v>0</v>
      </c>
    </row>
    <row r="55" spans="2:6" x14ac:dyDescent="0.2">
      <c r="B55" s="68" t="s">
        <v>38</v>
      </c>
      <c r="C55" s="27">
        <f t="shared" si="0"/>
        <v>0</v>
      </c>
      <c r="D55" s="84">
        <v>0</v>
      </c>
      <c r="E55" s="73">
        <f t="shared" si="1"/>
        <v>0</v>
      </c>
    </row>
    <row r="56" spans="2:6" x14ac:dyDescent="0.2">
      <c r="B56" s="68" t="s">
        <v>39</v>
      </c>
      <c r="C56" s="27">
        <f t="shared" si="0"/>
        <v>0</v>
      </c>
      <c r="D56" s="84">
        <v>0</v>
      </c>
      <c r="E56" s="73">
        <f t="shared" si="1"/>
        <v>0</v>
      </c>
    </row>
    <row r="57" spans="2:6" x14ac:dyDescent="0.2">
      <c r="B57" s="68" t="s">
        <v>40</v>
      </c>
      <c r="C57" s="27">
        <f t="shared" si="0"/>
        <v>0</v>
      </c>
      <c r="D57" s="84">
        <v>0</v>
      </c>
      <c r="E57" s="73">
        <f t="shared" si="1"/>
        <v>0</v>
      </c>
    </row>
    <row r="58" spans="2:6" ht="13.5" thickBot="1" x14ac:dyDescent="0.25">
      <c r="B58" s="68" t="s">
        <v>41</v>
      </c>
      <c r="C58" s="27">
        <f t="shared" si="0"/>
        <v>0</v>
      </c>
      <c r="D58" s="84">
        <v>0</v>
      </c>
      <c r="E58" s="74">
        <f t="shared" si="1"/>
        <v>0</v>
      </c>
      <c r="F58" s="70">
        <f>'8.2.2'!D65</f>
        <v>0</v>
      </c>
    </row>
    <row r="59" spans="2:6" x14ac:dyDescent="0.2">
      <c r="B59" s="68"/>
      <c r="C59" s="23" t="s">
        <v>48</v>
      </c>
      <c r="D59" s="23"/>
      <c r="E59" s="24">
        <f>SUM(E47:E58)</f>
        <v>0</v>
      </c>
      <c r="F59" s="70"/>
    </row>
  </sheetData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5B94-B7BF-44AC-955B-5DFAEEA73B0A}">
  <sheetPr>
    <pageSetUpPr fitToPage="1"/>
  </sheetPr>
  <dimension ref="A2:K28"/>
  <sheetViews>
    <sheetView view="pageBreakPreview" zoomScale="80" zoomScaleNormal="100" zoomScaleSheetLayoutView="80" workbookViewId="0"/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61</v>
      </c>
    </row>
    <row r="3" spans="1:11" x14ac:dyDescent="0.2">
      <c r="A3" s="2" t="s">
        <v>2</v>
      </c>
      <c r="B3" s="5"/>
    </row>
    <row r="4" spans="1:11" x14ac:dyDescent="0.2">
      <c r="A4" s="2" t="s">
        <v>73</v>
      </c>
      <c r="B4" s="5"/>
    </row>
    <row r="5" spans="1:11" x14ac:dyDescent="0.2">
      <c r="A5" s="2" t="s">
        <v>49</v>
      </c>
      <c r="B5" s="5"/>
    </row>
    <row r="6" spans="1:11" x14ac:dyDescent="0.2">
      <c r="A6" s="2" t="s">
        <v>50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27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-43545278.100000001</v>
      </c>
    </row>
    <row r="11" spans="1:11" x14ac:dyDescent="0.2">
      <c r="A11" s="3">
        <v>2021</v>
      </c>
      <c r="B11" s="3">
        <v>7</v>
      </c>
      <c r="C11" s="27">
        <v>1451509.27</v>
      </c>
      <c r="D11" s="27">
        <f t="shared" ref="D11:D22" si="0">D10+C11</f>
        <v>-42093768.829999998</v>
      </c>
    </row>
    <row r="12" spans="1:11" x14ac:dyDescent="0.2">
      <c r="A12" s="3">
        <v>2021</v>
      </c>
      <c r="B12" s="3">
        <v>8</v>
      </c>
      <c r="C12" s="27">
        <v>1451509.27</v>
      </c>
      <c r="D12" s="27">
        <f t="shared" si="0"/>
        <v>-40642259.559999995</v>
      </c>
    </row>
    <row r="13" spans="1:11" x14ac:dyDescent="0.2">
      <c r="A13" s="3">
        <v>2021</v>
      </c>
      <c r="B13" s="3">
        <v>9</v>
      </c>
      <c r="C13" s="27">
        <v>1451509.27</v>
      </c>
      <c r="D13" s="27">
        <f t="shared" si="0"/>
        <v>-39190750.289999992</v>
      </c>
    </row>
    <row r="14" spans="1:11" x14ac:dyDescent="0.2">
      <c r="A14" s="3">
        <v>2021</v>
      </c>
      <c r="B14" s="3">
        <v>10</v>
      </c>
      <c r="C14" s="27">
        <v>1451509.27</v>
      </c>
      <c r="D14" s="27">
        <f t="shared" si="0"/>
        <v>-37739241.019999988</v>
      </c>
    </row>
    <row r="15" spans="1:11" x14ac:dyDescent="0.2">
      <c r="A15" s="3">
        <v>2021</v>
      </c>
      <c r="B15" s="3">
        <v>11</v>
      </c>
      <c r="C15" s="27">
        <v>1451509.27</v>
      </c>
      <c r="D15" s="27">
        <f t="shared" si="0"/>
        <v>-36287731.749999985</v>
      </c>
    </row>
    <row r="16" spans="1:11" x14ac:dyDescent="0.2">
      <c r="A16" s="3">
        <v>2021</v>
      </c>
      <c r="B16" s="3">
        <v>12</v>
      </c>
      <c r="C16" s="27">
        <v>1451509.27</v>
      </c>
      <c r="D16" s="27">
        <f t="shared" si="0"/>
        <v>-34836222.479999982</v>
      </c>
    </row>
    <row r="17" spans="1:10" x14ac:dyDescent="0.2">
      <c r="A17" s="3">
        <v>2022</v>
      </c>
      <c r="B17" s="3">
        <v>1</v>
      </c>
      <c r="C17" s="27">
        <v>1451509.27</v>
      </c>
      <c r="D17" s="27">
        <f t="shared" si="0"/>
        <v>-33384713.209999982</v>
      </c>
    </row>
    <row r="18" spans="1:10" x14ac:dyDescent="0.2">
      <c r="A18" s="3">
        <v>2022</v>
      </c>
      <c r="B18" s="3">
        <v>2</v>
      </c>
      <c r="C18" s="27">
        <v>1451509.27</v>
      </c>
      <c r="D18" s="27">
        <f t="shared" si="0"/>
        <v>-31933203.939999983</v>
      </c>
    </row>
    <row r="19" spans="1:10" x14ac:dyDescent="0.2">
      <c r="A19" s="3">
        <v>2022</v>
      </c>
      <c r="B19" s="3">
        <v>3</v>
      </c>
      <c r="C19" s="27">
        <v>1451509.27</v>
      </c>
      <c r="D19" s="27">
        <f t="shared" si="0"/>
        <v>-30481694.669999983</v>
      </c>
    </row>
    <row r="20" spans="1:10" x14ac:dyDescent="0.2">
      <c r="A20" s="3">
        <v>2022</v>
      </c>
      <c r="B20" s="3">
        <v>4</v>
      </c>
      <c r="C20" s="27">
        <v>1451509.27</v>
      </c>
      <c r="D20" s="27">
        <f t="shared" si="0"/>
        <v>-29030185.399999984</v>
      </c>
    </row>
    <row r="21" spans="1:10" x14ac:dyDescent="0.2">
      <c r="A21" s="3">
        <v>2022</v>
      </c>
      <c r="B21" s="3">
        <v>5</v>
      </c>
      <c r="C21" s="27">
        <v>1451509.27</v>
      </c>
      <c r="D21" s="27">
        <f t="shared" si="0"/>
        <v>-27578676.129999984</v>
      </c>
    </row>
    <row r="22" spans="1:10" x14ac:dyDescent="0.2">
      <c r="A22" s="28">
        <v>2022</v>
      </c>
      <c r="B22" s="28">
        <v>6</v>
      </c>
      <c r="C22" s="29">
        <v>1451509.27</v>
      </c>
      <c r="D22" s="29">
        <f t="shared" si="0"/>
        <v>-26127166.859999985</v>
      </c>
    </row>
    <row r="23" spans="1:10" x14ac:dyDescent="0.2">
      <c r="A23" s="3"/>
      <c r="B23" s="3"/>
      <c r="C23" s="23" t="s">
        <v>55</v>
      </c>
      <c r="D23" s="24">
        <f>(D10+D22+2*SUM(D11:D21))/24</f>
        <v>-34836222.479999982</v>
      </c>
      <c r="E23" s="6" t="s">
        <v>76</v>
      </c>
    </row>
    <row r="24" spans="1:10" x14ac:dyDescent="0.2">
      <c r="D24" s="6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57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3EF4-13EB-4452-9B70-7D7198E21C4E}">
  <dimension ref="A2:N91"/>
  <sheetViews>
    <sheetView view="pageBreakPreview" zoomScale="80" zoomScaleNormal="100" zoomScaleSheetLayoutView="80" workbookViewId="0">
      <selection activeCell="J18" sqref="J18"/>
    </sheetView>
  </sheetViews>
  <sheetFormatPr defaultRowHeight="12.75" x14ac:dyDescent="0.2"/>
  <cols>
    <col min="1" max="1" width="9.7109375" style="68" customWidth="1"/>
    <col min="2" max="2" width="16.140625" style="68" customWidth="1"/>
    <col min="3" max="3" width="16.42578125" style="68" customWidth="1"/>
    <col min="4" max="4" width="15.140625" style="68" customWidth="1"/>
    <col min="5" max="5" width="15" style="68" customWidth="1"/>
    <col min="6" max="6" width="15.85546875" style="68" bestFit="1" customWidth="1"/>
    <col min="7" max="7" width="13" style="68" bestFit="1" customWidth="1"/>
    <col min="8" max="9" width="9.140625" style="1"/>
    <col min="10" max="10" width="29.28515625" style="1" bestFit="1" customWidth="1"/>
    <col min="11" max="11" width="10.140625" style="1" bestFit="1" customWidth="1"/>
    <col min="12" max="12" width="13.140625" style="1" bestFit="1" customWidth="1"/>
    <col min="13" max="13" width="10.5703125" style="1" bestFit="1" customWidth="1"/>
    <col min="14" max="14" width="5.85546875" style="1" bestFit="1" customWidth="1"/>
    <col min="15" max="16384" width="9.140625" style="1"/>
  </cols>
  <sheetData>
    <row r="2" spans="1:7" x14ac:dyDescent="0.2">
      <c r="A2" s="2" t="s">
        <v>0</v>
      </c>
      <c r="F2" s="31" t="s">
        <v>1</v>
      </c>
      <c r="G2" s="3" t="s">
        <v>17</v>
      </c>
    </row>
    <row r="3" spans="1:7" x14ac:dyDescent="0.2">
      <c r="A3" s="2" t="s">
        <v>2</v>
      </c>
      <c r="E3" s="1"/>
      <c r="F3" s="1"/>
      <c r="G3" s="1"/>
    </row>
    <row r="4" spans="1:7" x14ac:dyDescent="0.2">
      <c r="A4" s="2" t="s">
        <v>73</v>
      </c>
      <c r="E4" s="1"/>
      <c r="F4" s="1"/>
      <c r="G4" s="1"/>
    </row>
    <row r="5" spans="1:7" x14ac:dyDescent="0.2">
      <c r="A5" s="16" t="s">
        <v>93</v>
      </c>
      <c r="E5" s="1"/>
      <c r="F5" s="1"/>
      <c r="G5" s="1"/>
    </row>
    <row r="6" spans="1:7" x14ac:dyDescent="0.2">
      <c r="A6" s="16"/>
      <c r="E6" s="1"/>
      <c r="F6" s="1"/>
      <c r="G6" s="1"/>
    </row>
    <row r="7" spans="1:7" x14ac:dyDescent="0.2">
      <c r="E7" s="17"/>
      <c r="F7" s="1"/>
      <c r="G7" s="1"/>
    </row>
    <row r="8" spans="1:7" x14ac:dyDescent="0.2">
      <c r="D8" s="69"/>
      <c r="E8" s="18" t="s">
        <v>27</v>
      </c>
      <c r="F8" s="18" t="s">
        <v>28</v>
      </c>
      <c r="G8" s="1"/>
    </row>
    <row r="9" spans="1:7" x14ac:dyDescent="0.2">
      <c r="D9" s="69" t="s">
        <v>98</v>
      </c>
      <c r="E9" s="70">
        <v>0</v>
      </c>
      <c r="F9" s="19">
        <f>G28</f>
        <v>363685.09166666662</v>
      </c>
      <c r="G9" s="32"/>
    </row>
    <row r="10" spans="1:7" x14ac:dyDescent="0.2">
      <c r="D10" s="69" t="s">
        <v>29</v>
      </c>
      <c r="E10" s="71">
        <f>-E59</f>
        <v>826092.83000000054</v>
      </c>
      <c r="F10" s="19">
        <f>G58</f>
        <v>413046.41499999963</v>
      </c>
      <c r="G10" s="32" t="s">
        <v>74</v>
      </c>
    </row>
    <row r="11" spans="1:7" ht="13.5" thickBot="1" x14ac:dyDescent="0.25">
      <c r="D11" s="69" t="s">
        <v>31</v>
      </c>
      <c r="E11" s="20">
        <f>E10-E9</f>
        <v>826092.83000000054</v>
      </c>
      <c r="F11" s="20">
        <f>F10-F9</f>
        <v>49361.323333333014</v>
      </c>
    </row>
    <row r="12" spans="1:7" ht="13.5" thickTop="1" x14ac:dyDescent="0.2">
      <c r="D12" s="21"/>
      <c r="E12" s="22" t="s">
        <v>75</v>
      </c>
      <c r="F12" s="22" t="s">
        <v>75</v>
      </c>
    </row>
    <row r="13" spans="1:7" x14ac:dyDescent="0.2">
      <c r="D13" s="70"/>
      <c r="E13" s="70"/>
      <c r="F13" s="70"/>
      <c r="G13" s="70"/>
    </row>
    <row r="14" spans="1:7" x14ac:dyDescent="0.2">
      <c r="E14" s="70"/>
    </row>
    <row r="15" spans="1:7" x14ac:dyDescent="0.2">
      <c r="A15" s="16"/>
      <c r="B15" s="16"/>
      <c r="C15" s="18" t="s">
        <v>32</v>
      </c>
      <c r="D15" s="18" t="s">
        <v>60</v>
      </c>
      <c r="E15" s="18" t="s">
        <v>27</v>
      </c>
      <c r="F15" s="18" t="s">
        <v>33</v>
      </c>
      <c r="G15" s="18" t="s">
        <v>34</v>
      </c>
    </row>
    <row r="16" spans="1:7" x14ac:dyDescent="0.2">
      <c r="A16" s="16"/>
      <c r="B16" s="68" t="s">
        <v>35</v>
      </c>
      <c r="E16" s="18"/>
      <c r="F16" s="70">
        <v>0</v>
      </c>
      <c r="G16" s="70"/>
    </row>
    <row r="17" spans="1:7" x14ac:dyDescent="0.2">
      <c r="A17" s="68">
        <v>2021</v>
      </c>
      <c r="B17" s="68" t="s">
        <v>36</v>
      </c>
      <c r="C17" s="70">
        <f>F16</f>
        <v>0</v>
      </c>
      <c r="D17" s="70">
        <v>0</v>
      </c>
      <c r="E17" s="70">
        <v>0</v>
      </c>
      <c r="F17" s="70">
        <f>F16+D17+E17</f>
        <v>0</v>
      </c>
      <c r="G17" s="70"/>
    </row>
    <row r="18" spans="1:7" x14ac:dyDescent="0.2">
      <c r="B18" s="68" t="s">
        <v>37</v>
      </c>
      <c r="C18" s="70">
        <f t="shared" ref="C18:C28" si="0">+F17</f>
        <v>0</v>
      </c>
      <c r="D18" s="70">
        <f>D17</f>
        <v>0</v>
      </c>
      <c r="E18" s="70">
        <v>0</v>
      </c>
      <c r="F18" s="70">
        <f t="shared" ref="F18:F28" si="1">F17+D18+E18</f>
        <v>0</v>
      </c>
      <c r="G18" s="70"/>
    </row>
    <row r="19" spans="1:7" x14ac:dyDescent="0.2">
      <c r="B19" s="68" t="s">
        <v>38</v>
      </c>
      <c r="C19" s="70">
        <f t="shared" si="0"/>
        <v>0</v>
      </c>
      <c r="D19" s="70">
        <f t="shared" ref="D19" si="2">D18</f>
        <v>0</v>
      </c>
      <c r="E19" s="70">
        <v>0</v>
      </c>
      <c r="F19" s="70">
        <f t="shared" si="1"/>
        <v>0</v>
      </c>
      <c r="G19" s="70"/>
    </row>
    <row r="20" spans="1:7" x14ac:dyDescent="0.2">
      <c r="B20" s="68" t="s">
        <v>39</v>
      </c>
      <c r="C20" s="70">
        <f t="shared" si="0"/>
        <v>0</v>
      </c>
      <c r="D20" s="70">
        <v>318382.46999999997</v>
      </c>
      <c r="E20" s="70">
        <v>0</v>
      </c>
      <c r="F20" s="70">
        <f t="shared" si="1"/>
        <v>318382.46999999997</v>
      </c>
      <c r="G20" s="70"/>
    </row>
    <row r="21" spans="1:7" x14ac:dyDescent="0.2">
      <c r="B21" s="68" t="s">
        <v>40</v>
      </c>
      <c r="C21" s="70">
        <f t="shared" si="0"/>
        <v>318382.46999999997</v>
      </c>
      <c r="D21" s="70">
        <v>107465.25999999997</v>
      </c>
      <c r="E21" s="70">
        <v>0</v>
      </c>
      <c r="F21" s="70">
        <f t="shared" si="1"/>
        <v>425847.72999999992</v>
      </c>
      <c r="G21" s="70"/>
    </row>
    <row r="22" spans="1:7" x14ac:dyDescent="0.2">
      <c r="A22" s="1"/>
      <c r="B22" s="68" t="s">
        <v>41</v>
      </c>
      <c r="C22" s="70">
        <f t="shared" si="0"/>
        <v>425847.72999999992</v>
      </c>
      <c r="D22" s="70">
        <v>56072.38</v>
      </c>
      <c r="E22" s="70">
        <v>0</v>
      </c>
      <c r="F22" s="70">
        <f t="shared" si="1"/>
        <v>481920.10999999993</v>
      </c>
      <c r="G22" s="70"/>
    </row>
    <row r="23" spans="1:7" x14ac:dyDescent="0.2">
      <c r="A23" s="68">
        <v>2022</v>
      </c>
      <c r="B23" s="68" t="s">
        <v>42</v>
      </c>
      <c r="C23" s="33">
        <f t="shared" si="0"/>
        <v>481920.10999999993</v>
      </c>
      <c r="D23" s="70">
        <v>13742.099999999999</v>
      </c>
      <c r="E23" s="34">
        <v>0</v>
      </c>
      <c r="F23" s="70">
        <f t="shared" si="1"/>
        <v>495662.2099999999</v>
      </c>
      <c r="G23" s="70"/>
    </row>
    <row r="24" spans="1:7" x14ac:dyDescent="0.2">
      <c r="B24" s="68" t="s">
        <v>43</v>
      </c>
      <c r="C24" s="33">
        <f t="shared" si="0"/>
        <v>495662.2099999999</v>
      </c>
      <c r="D24" s="70">
        <v>11576.45</v>
      </c>
      <c r="E24" s="34">
        <v>0</v>
      </c>
      <c r="F24" s="70">
        <f t="shared" si="1"/>
        <v>507238.65999999992</v>
      </c>
      <c r="G24" s="70"/>
    </row>
    <row r="25" spans="1:7" x14ac:dyDescent="0.2">
      <c r="B25" s="68" t="s">
        <v>44</v>
      </c>
      <c r="C25" s="33">
        <f t="shared" si="0"/>
        <v>507238.65999999992</v>
      </c>
      <c r="D25" s="70">
        <v>62186.25</v>
      </c>
      <c r="E25" s="34">
        <v>0</v>
      </c>
      <c r="F25" s="70">
        <f t="shared" si="1"/>
        <v>569424.90999999992</v>
      </c>
      <c r="G25" s="70"/>
    </row>
    <row r="26" spans="1:7" x14ac:dyDescent="0.2">
      <c r="B26" s="68" t="s">
        <v>45</v>
      </c>
      <c r="C26" s="33">
        <f t="shared" si="0"/>
        <v>569424.90999999992</v>
      </c>
      <c r="D26" s="70">
        <v>38218.6</v>
      </c>
      <c r="E26" s="34">
        <v>0</v>
      </c>
      <c r="F26" s="70">
        <f t="shared" si="1"/>
        <v>607643.50999999989</v>
      </c>
      <c r="G26" s="70"/>
    </row>
    <row r="27" spans="1:7" x14ac:dyDescent="0.2">
      <c r="B27" s="68" t="s">
        <v>46</v>
      </c>
      <c r="C27" s="33">
        <f t="shared" si="0"/>
        <v>607643.50999999989</v>
      </c>
      <c r="D27" s="70">
        <v>30181.65</v>
      </c>
      <c r="E27" s="34">
        <v>0</v>
      </c>
      <c r="F27" s="70">
        <f t="shared" si="1"/>
        <v>637825.15999999992</v>
      </c>
      <c r="G27" s="70"/>
    </row>
    <row r="28" spans="1:7" x14ac:dyDescent="0.2">
      <c r="B28" s="68" t="s">
        <v>47</v>
      </c>
      <c r="C28" s="70">
        <f t="shared" si="0"/>
        <v>637825.15999999992</v>
      </c>
      <c r="D28" s="70">
        <v>2727.52</v>
      </c>
      <c r="E28" s="70">
        <v>0</v>
      </c>
      <c r="F28" s="70">
        <f t="shared" si="1"/>
        <v>640552.67999999993</v>
      </c>
      <c r="G28" s="70">
        <f>(F16+F28+2*SUM(F17:F27))/24</f>
        <v>363685.09166666662</v>
      </c>
    </row>
    <row r="29" spans="1:7" x14ac:dyDescent="0.2">
      <c r="B29" s="68" t="s">
        <v>36</v>
      </c>
      <c r="C29" s="70">
        <f>+F28</f>
        <v>640552.67999999993</v>
      </c>
      <c r="D29" s="70">
        <v>26347.890000000003</v>
      </c>
      <c r="E29" s="70">
        <v>0</v>
      </c>
      <c r="F29" s="70">
        <f>F28+D29+E29</f>
        <v>666900.56999999995</v>
      </c>
      <c r="G29" s="70"/>
    </row>
    <row r="30" spans="1:7" x14ac:dyDescent="0.2">
      <c r="B30" s="68" t="s">
        <v>37</v>
      </c>
      <c r="C30" s="70">
        <f t="shared" ref="C30:C58" si="3">+F29</f>
        <v>666900.56999999995</v>
      </c>
      <c r="D30" s="70">
        <v>13518.950000000003</v>
      </c>
      <c r="E30" s="70">
        <v>0</v>
      </c>
      <c r="F30" s="70">
        <f>F29+D30+E30</f>
        <v>680419.5199999999</v>
      </c>
      <c r="G30" s="70"/>
    </row>
    <row r="31" spans="1:7" x14ac:dyDescent="0.2">
      <c r="B31" s="68" t="s">
        <v>38</v>
      </c>
      <c r="C31" s="70">
        <f t="shared" si="3"/>
        <v>680419.5199999999</v>
      </c>
      <c r="D31" s="70">
        <v>22610.75</v>
      </c>
      <c r="E31" s="70">
        <v>0</v>
      </c>
      <c r="F31" s="70">
        <f t="shared" ref="F31:F58" si="4">F30+D31+E31</f>
        <v>703030.2699999999</v>
      </c>
      <c r="G31" s="70"/>
    </row>
    <row r="32" spans="1:7" x14ac:dyDescent="0.2">
      <c r="B32" s="68" t="s">
        <v>39</v>
      </c>
      <c r="C32" s="70">
        <f t="shared" si="3"/>
        <v>703030.2699999999</v>
      </c>
      <c r="D32" s="70">
        <v>82629.899999999994</v>
      </c>
      <c r="E32" s="70">
        <v>0</v>
      </c>
      <c r="F32" s="70">
        <f t="shared" si="4"/>
        <v>785660.16999999993</v>
      </c>
      <c r="G32" s="70"/>
    </row>
    <row r="33" spans="1:13" x14ac:dyDescent="0.2">
      <c r="B33" s="68" t="s">
        <v>40</v>
      </c>
      <c r="C33" s="70">
        <f t="shared" si="3"/>
        <v>785660.16999999993</v>
      </c>
      <c r="D33" s="70">
        <v>38135.360000000001</v>
      </c>
      <c r="E33" s="70">
        <v>0</v>
      </c>
      <c r="F33" s="70">
        <f t="shared" si="4"/>
        <v>823795.52999999991</v>
      </c>
      <c r="G33" s="70"/>
    </row>
    <row r="34" spans="1:13" x14ac:dyDescent="0.2">
      <c r="A34" s="1"/>
      <c r="B34" s="68" t="s">
        <v>41</v>
      </c>
      <c r="C34" s="70">
        <f t="shared" si="3"/>
        <v>823795.52999999991</v>
      </c>
      <c r="D34" s="70">
        <v>2297.3000000000002</v>
      </c>
      <c r="E34" s="70">
        <v>0</v>
      </c>
      <c r="F34" s="70">
        <f t="shared" si="4"/>
        <v>826092.83</v>
      </c>
      <c r="G34" s="70"/>
    </row>
    <row r="35" spans="1:13" x14ac:dyDescent="0.2">
      <c r="A35" s="68">
        <v>2023</v>
      </c>
      <c r="B35" s="68" t="s">
        <v>42</v>
      </c>
      <c r="C35" s="70">
        <f t="shared" si="3"/>
        <v>826092.83</v>
      </c>
      <c r="D35" s="70">
        <v>0</v>
      </c>
      <c r="E35" s="70">
        <v>0</v>
      </c>
      <c r="F35" s="70">
        <f t="shared" si="4"/>
        <v>826092.83</v>
      </c>
      <c r="G35" s="35"/>
    </row>
    <row r="36" spans="1:13" x14ac:dyDescent="0.2">
      <c r="B36" s="68" t="s">
        <v>43</v>
      </c>
      <c r="C36" s="70">
        <f t="shared" si="3"/>
        <v>826092.83</v>
      </c>
      <c r="D36" s="70">
        <v>0</v>
      </c>
      <c r="E36" s="70">
        <v>0</v>
      </c>
      <c r="F36" s="70">
        <f t="shared" si="4"/>
        <v>826092.83</v>
      </c>
      <c r="G36" s="35"/>
    </row>
    <row r="37" spans="1:13" x14ac:dyDescent="0.2">
      <c r="B37" s="68" t="s">
        <v>44</v>
      </c>
      <c r="C37" s="70">
        <f t="shared" si="3"/>
        <v>826092.83</v>
      </c>
      <c r="D37" s="70">
        <v>0</v>
      </c>
      <c r="E37" s="70">
        <v>0</v>
      </c>
      <c r="F37" s="70">
        <f t="shared" si="4"/>
        <v>826092.83</v>
      </c>
      <c r="G37" s="35"/>
    </row>
    <row r="38" spans="1:13" x14ac:dyDescent="0.2">
      <c r="B38" s="68" t="s">
        <v>45</v>
      </c>
      <c r="C38" s="70">
        <f t="shared" si="3"/>
        <v>826092.83</v>
      </c>
      <c r="D38" s="70">
        <v>0</v>
      </c>
      <c r="E38" s="70">
        <v>0</v>
      </c>
      <c r="F38" s="70">
        <f t="shared" si="4"/>
        <v>826092.83</v>
      </c>
      <c r="G38" s="35"/>
    </row>
    <row r="39" spans="1:13" x14ac:dyDescent="0.2">
      <c r="B39" s="68" t="s">
        <v>46</v>
      </c>
      <c r="C39" s="70">
        <f t="shared" si="3"/>
        <v>826092.83</v>
      </c>
      <c r="D39" s="70">
        <v>0</v>
      </c>
      <c r="E39" s="70">
        <v>0</v>
      </c>
      <c r="F39" s="70">
        <f t="shared" si="4"/>
        <v>826092.83</v>
      </c>
      <c r="G39" s="35"/>
    </row>
    <row r="40" spans="1:13" x14ac:dyDescent="0.2">
      <c r="A40" s="1"/>
      <c r="B40" s="68" t="s">
        <v>47</v>
      </c>
      <c r="C40" s="70">
        <f t="shared" si="3"/>
        <v>826092.83</v>
      </c>
      <c r="D40" s="70">
        <v>0</v>
      </c>
      <c r="E40" s="70">
        <v>0</v>
      </c>
      <c r="F40" s="70">
        <f t="shared" si="4"/>
        <v>826092.83</v>
      </c>
      <c r="G40" s="35"/>
    </row>
    <row r="41" spans="1:13" x14ac:dyDescent="0.2">
      <c r="A41" s="1"/>
      <c r="B41" s="68" t="s">
        <v>36</v>
      </c>
      <c r="C41" s="70">
        <f t="shared" si="3"/>
        <v>826092.83</v>
      </c>
      <c r="D41" s="70">
        <v>0</v>
      </c>
      <c r="E41" s="70">
        <v>0</v>
      </c>
      <c r="F41" s="70">
        <f t="shared" si="4"/>
        <v>826092.83</v>
      </c>
      <c r="G41" s="35"/>
    </row>
    <row r="42" spans="1:13" x14ac:dyDescent="0.2">
      <c r="A42" s="1"/>
      <c r="B42" s="68" t="s">
        <v>37</v>
      </c>
      <c r="C42" s="70">
        <f t="shared" si="3"/>
        <v>826092.83</v>
      </c>
      <c r="D42" s="70">
        <v>0</v>
      </c>
      <c r="E42" s="70">
        <v>0</v>
      </c>
      <c r="F42" s="70">
        <f t="shared" si="4"/>
        <v>826092.83</v>
      </c>
      <c r="G42" s="35"/>
    </row>
    <row r="43" spans="1:13" x14ac:dyDescent="0.2">
      <c r="A43" s="1"/>
      <c r="B43" s="68" t="s">
        <v>38</v>
      </c>
      <c r="C43" s="70">
        <f t="shared" si="3"/>
        <v>826092.83</v>
      </c>
      <c r="D43" s="70">
        <v>0</v>
      </c>
      <c r="E43" s="70">
        <v>0</v>
      </c>
      <c r="F43" s="70">
        <f t="shared" si="4"/>
        <v>826092.83</v>
      </c>
      <c r="G43" s="35"/>
    </row>
    <row r="44" spans="1:13" x14ac:dyDescent="0.2">
      <c r="A44" s="1"/>
      <c r="B44" s="68" t="s">
        <v>39</v>
      </c>
      <c r="C44" s="70">
        <f t="shared" si="3"/>
        <v>826092.83</v>
      </c>
      <c r="D44" s="70">
        <v>0</v>
      </c>
      <c r="E44" s="70">
        <v>0</v>
      </c>
      <c r="F44" s="70">
        <f t="shared" si="4"/>
        <v>826092.83</v>
      </c>
      <c r="G44" s="35"/>
    </row>
    <row r="45" spans="1:13" ht="15" x14ac:dyDescent="0.25">
      <c r="A45" s="1"/>
      <c r="B45" s="68" t="s">
        <v>40</v>
      </c>
      <c r="C45" s="70">
        <f t="shared" si="3"/>
        <v>826092.83</v>
      </c>
      <c r="D45" s="70">
        <v>0</v>
      </c>
      <c r="E45" s="70">
        <v>0</v>
      </c>
      <c r="F45" s="70">
        <f t="shared" si="4"/>
        <v>826092.83</v>
      </c>
      <c r="G45" s="35"/>
      <c r="H45"/>
      <c r="J45" s="27"/>
      <c r="K45" s="87" t="s">
        <v>24</v>
      </c>
      <c r="L45" s="87" t="s">
        <v>90</v>
      </c>
      <c r="M45" s="29" t="s">
        <v>84</v>
      </c>
    </row>
    <row r="46" spans="1:13" ht="15.75" thickBot="1" x14ac:dyDescent="0.3">
      <c r="A46" s="1"/>
      <c r="B46" s="68" t="s">
        <v>41</v>
      </c>
      <c r="C46" s="70">
        <f t="shared" si="3"/>
        <v>826092.83</v>
      </c>
      <c r="D46" s="70">
        <v>0</v>
      </c>
      <c r="E46" s="70">
        <v>0</v>
      </c>
      <c r="F46" s="70">
        <f t="shared" si="4"/>
        <v>826092.83</v>
      </c>
      <c r="G46" s="19"/>
      <c r="H46"/>
      <c r="J46" s="27"/>
      <c r="K46" s="27"/>
      <c r="L46" s="27"/>
      <c r="M46" s="27">
        <f>-F46*0.245866</f>
        <v>-203108.13974078</v>
      </c>
    </row>
    <row r="47" spans="1:13" ht="15" x14ac:dyDescent="0.25">
      <c r="A47" s="1">
        <v>2024</v>
      </c>
      <c r="B47" s="68" t="s">
        <v>42</v>
      </c>
      <c r="C47" s="70">
        <f t="shared" si="3"/>
        <v>826092.83</v>
      </c>
      <c r="D47" s="70">
        <v>0</v>
      </c>
      <c r="E47" s="72">
        <v>-68841.069166666712</v>
      </c>
      <c r="F47" s="70">
        <f>F46+D47+E47</f>
        <v>757251.76083333325</v>
      </c>
      <c r="G47" s="19"/>
      <c r="H47"/>
      <c r="J47" s="27"/>
      <c r="K47" s="27">
        <f>-E47</f>
        <v>68841.069166666712</v>
      </c>
      <c r="L47" s="92">
        <f>-K47*0.245866</f>
        <v>-16925.678311731677</v>
      </c>
      <c r="M47" s="27">
        <f>M46-L47</f>
        <v>-186182.46142904833</v>
      </c>
    </row>
    <row r="48" spans="1:13" ht="15" x14ac:dyDescent="0.25">
      <c r="A48" s="1"/>
      <c r="B48" s="68" t="s">
        <v>43</v>
      </c>
      <c r="C48" s="70">
        <f t="shared" si="3"/>
        <v>757251.76083333325</v>
      </c>
      <c r="D48" s="70">
        <v>0</v>
      </c>
      <c r="E48" s="73">
        <f t="shared" ref="E48:E56" si="5">E47</f>
        <v>-68841.069166666712</v>
      </c>
      <c r="F48" s="70">
        <f t="shared" si="4"/>
        <v>688410.69166666653</v>
      </c>
      <c r="G48" s="19"/>
      <c r="H48"/>
      <c r="J48" s="27"/>
      <c r="K48" s="27">
        <f t="shared" ref="K48:K58" si="6">-E48</f>
        <v>68841.069166666712</v>
      </c>
      <c r="L48" s="92">
        <f t="shared" ref="L48:L58" si="7">-K48*0.245866</f>
        <v>-16925.678311731677</v>
      </c>
      <c r="M48" s="27">
        <f t="shared" ref="M48:M58" si="8">M47-L48</f>
        <v>-169256.78311731666</v>
      </c>
    </row>
    <row r="49" spans="1:14" ht="15" x14ac:dyDescent="0.25">
      <c r="A49" s="1"/>
      <c r="B49" s="68" t="s">
        <v>44</v>
      </c>
      <c r="C49" s="70">
        <f t="shared" si="3"/>
        <v>688410.69166666653</v>
      </c>
      <c r="D49" s="70">
        <v>0</v>
      </c>
      <c r="E49" s="73">
        <f t="shared" si="5"/>
        <v>-68841.069166666712</v>
      </c>
      <c r="F49" s="70">
        <f t="shared" si="4"/>
        <v>619569.62249999982</v>
      </c>
      <c r="G49" s="19"/>
      <c r="H49"/>
      <c r="J49" s="27"/>
      <c r="K49" s="27">
        <f t="shared" si="6"/>
        <v>68841.069166666712</v>
      </c>
      <c r="L49" s="92">
        <f t="shared" si="7"/>
        <v>-16925.678311731677</v>
      </c>
      <c r="M49" s="27">
        <f t="shared" si="8"/>
        <v>-152331.104805585</v>
      </c>
    </row>
    <row r="50" spans="1:14" ht="15" x14ac:dyDescent="0.25">
      <c r="A50" s="1"/>
      <c r="B50" s="68" t="s">
        <v>45</v>
      </c>
      <c r="C50" s="70">
        <f t="shared" si="3"/>
        <v>619569.62249999982</v>
      </c>
      <c r="D50" s="70">
        <v>0</v>
      </c>
      <c r="E50" s="73">
        <f t="shared" si="5"/>
        <v>-68841.069166666712</v>
      </c>
      <c r="F50" s="70">
        <f t="shared" si="4"/>
        <v>550728.55333333311</v>
      </c>
      <c r="G50" s="19"/>
      <c r="H50"/>
      <c r="J50" s="27"/>
      <c r="K50" s="27">
        <f t="shared" si="6"/>
        <v>68841.069166666712</v>
      </c>
      <c r="L50" s="92">
        <f t="shared" si="7"/>
        <v>-16925.678311731677</v>
      </c>
      <c r="M50" s="27">
        <f t="shared" si="8"/>
        <v>-135405.42649385333</v>
      </c>
    </row>
    <row r="51" spans="1:14" ht="15" x14ac:dyDescent="0.25">
      <c r="A51" s="1"/>
      <c r="B51" s="68" t="s">
        <v>46</v>
      </c>
      <c r="C51" s="70">
        <f t="shared" si="3"/>
        <v>550728.55333333311</v>
      </c>
      <c r="D51" s="70">
        <v>0</v>
      </c>
      <c r="E51" s="73">
        <f t="shared" si="5"/>
        <v>-68841.069166666712</v>
      </c>
      <c r="F51" s="70">
        <f t="shared" si="4"/>
        <v>481887.4841666664</v>
      </c>
      <c r="G51" s="19"/>
      <c r="H51"/>
      <c r="J51" s="27"/>
      <c r="K51" s="27">
        <f t="shared" si="6"/>
        <v>68841.069166666712</v>
      </c>
      <c r="L51" s="92">
        <f t="shared" si="7"/>
        <v>-16925.678311731677</v>
      </c>
      <c r="M51" s="27">
        <f t="shared" si="8"/>
        <v>-118479.74818212165</v>
      </c>
    </row>
    <row r="52" spans="1:14" ht="15" x14ac:dyDescent="0.25">
      <c r="A52" s="1"/>
      <c r="B52" s="68" t="s">
        <v>47</v>
      </c>
      <c r="C52" s="70">
        <f t="shared" si="3"/>
        <v>481887.4841666664</v>
      </c>
      <c r="D52" s="70">
        <v>0</v>
      </c>
      <c r="E52" s="73">
        <f t="shared" si="5"/>
        <v>-68841.069166666712</v>
      </c>
      <c r="F52" s="70">
        <f t="shared" si="4"/>
        <v>413046.41499999969</v>
      </c>
      <c r="G52" s="19"/>
      <c r="H52"/>
      <c r="J52" s="27"/>
      <c r="K52" s="27">
        <f t="shared" si="6"/>
        <v>68841.069166666712</v>
      </c>
      <c r="L52" s="92">
        <f t="shared" si="7"/>
        <v>-16925.678311731677</v>
      </c>
      <c r="M52" s="27">
        <f t="shared" si="8"/>
        <v>-101554.06987038997</v>
      </c>
    </row>
    <row r="53" spans="1:14" ht="15" x14ac:dyDescent="0.25">
      <c r="A53" s="1"/>
      <c r="B53" s="68" t="s">
        <v>36</v>
      </c>
      <c r="C53" s="70">
        <f t="shared" si="3"/>
        <v>413046.41499999969</v>
      </c>
      <c r="D53" s="70">
        <v>0</v>
      </c>
      <c r="E53" s="73">
        <f t="shared" si="5"/>
        <v>-68841.069166666712</v>
      </c>
      <c r="F53" s="70">
        <f t="shared" si="4"/>
        <v>344205.34583333298</v>
      </c>
      <c r="G53" s="19"/>
      <c r="H53"/>
      <c r="J53" s="27"/>
      <c r="K53" s="27">
        <f t="shared" si="6"/>
        <v>68841.069166666712</v>
      </c>
      <c r="L53" s="92">
        <f t="shared" si="7"/>
        <v>-16925.678311731677</v>
      </c>
      <c r="M53" s="27">
        <f t="shared" si="8"/>
        <v>-84628.391558658288</v>
      </c>
    </row>
    <row r="54" spans="1:14" ht="15" x14ac:dyDescent="0.25">
      <c r="A54" s="1"/>
      <c r="B54" s="68" t="s">
        <v>37</v>
      </c>
      <c r="C54" s="70">
        <f t="shared" si="3"/>
        <v>344205.34583333298</v>
      </c>
      <c r="D54" s="70">
        <v>0</v>
      </c>
      <c r="E54" s="73">
        <f t="shared" si="5"/>
        <v>-68841.069166666712</v>
      </c>
      <c r="F54" s="70">
        <f t="shared" si="4"/>
        <v>275364.27666666626</v>
      </c>
      <c r="G54" s="19"/>
      <c r="H54"/>
      <c r="J54" s="27"/>
      <c r="K54" s="27">
        <f t="shared" si="6"/>
        <v>68841.069166666712</v>
      </c>
      <c r="L54" s="92">
        <f t="shared" si="7"/>
        <v>-16925.678311731677</v>
      </c>
      <c r="M54" s="27">
        <f t="shared" si="8"/>
        <v>-67702.713246926607</v>
      </c>
    </row>
    <row r="55" spans="1:14" ht="15" x14ac:dyDescent="0.25">
      <c r="A55" s="1"/>
      <c r="B55" s="68" t="s">
        <v>38</v>
      </c>
      <c r="C55" s="70">
        <f t="shared" si="3"/>
        <v>275364.27666666626</v>
      </c>
      <c r="D55" s="70">
        <v>0</v>
      </c>
      <c r="E55" s="73">
        <f t="shared" si="5"/>
        <v>-68841.069166666712</v>
      </c>
      <c r="F55" s="70">
        <f t="shared" si="4"/>
        <v>206523.20749999955</v>
      </c>
      <c r="G55" s="19"/>
      <c r="H55"/>
      <c r="J55" s="27"/>
      <c r="K55" s="27">
        <f t="shared" si="6"/>
        <v>68841.069166666712</v>
      </c>
      <c r="L55" s="92">
        <f t="shared" si="7"/>
        <v>-16925.678311731677</v>
      </c>
      <c r="M55" s="27">
        <f t="shared" si="8"/>
        <v>-50777.034935194926</v>
      </c>
    </row>
    <row r="56" spans="1:14" ht="15" x14ac:dyDescent="0.25">
      <c r="A56" s="1"/>
      <c r="B56" s="68" t="s">
        <v>39</v>
      </c>
      <c r="C56" s="70">
        <f t="shared" si="3"/>
        <v>206523.20749999955</v>
      </c>
      <c r="D56" s="70">
        <v>0</v>
      </c>
      <c r="E56" s="73">
        <f t="shared" si="5"/>
        <v>-68841.069166666712</v>
      </c>
      <c r="F56" s="70">
        <f t="shared" si="4"/>
        <v>137682.13833333284</v>
      </c>
      <c r="G56" s="19"/>
      <c r="H56"/>
      <c r="J56" s="27"/>
      <c r="K56" s="27">
        <f t="shared" si="6"/>
        <v>68841.069166666712</v>
      </c>
      <c r="L56" s="92">
        <f t="shared" si="7"/>
        <v>-16925.678311731677</v>
      </c>
      <c r="M56" s="27">
        <f t="shared" si="8"/>
        <v>-33851.356623463245</v>
      </c>
    </row>
    <row r="57" spans="1:14" ht="15" x14ac:dyDescent="0.25">
      <c r="A57" s="1"/>
      <c r="B57" s="68" t="s">
        <v>40</v>
      </c>
      <c r="C57" s="70">
        <f t="shared" si="3"/>
        <v>137682.13833333284</v>
      </c>
      <c r="D57" s="70">
        <v>0</v>
      </c>
      <c r="E57" s="73">
        <f>E56</f>
        <v>-68841.069166666712</v>
      </c>
      <c r="F57" s="70">
        <f t="shared" si="4"/>
        <v>68841.06916666613</v>
      </c>
      <c r="G57" s="19"/>
      <c r="H57"/>
      <c r="J57" s="27"/>
      <c r="K57" s="27">
        <f t="shared" si="6"/>
        <v>68841.069166666712</v>
      </c>
      <c r="L57" s="92">
        <f t="shared" si="7"/>
        <v>-16925.678311731677</v>
      </c>
      <c r="M57" s="27">
        <f t="shared" si="8"/>
        <v>-16925.678311731568</v>
      </c>
    </row>
    <row r="58" spans="1:14" ht="15.75" thickBot="1" x14ac:dyDescent="0.3">
      <c r="A58" s="1"/>
      <c r="B58" s="68" t="s">
        <v>41</v>
      </c>
      <c r="C58" s="70">
        <f t="shared" si="3"/>
        <v>68841.06916666613</v>
      </c>
      <c r="D58" s="70">
        <v>0</v>
      </c>
      <c r="E58" s="74">
        <f>E57</f>
        <v>-68841.069166666712</v>
      </c>
      <c r="F58" s="70">
        <f t="shared" si="4"/>
        <v>-5.8207660913467407E-10</v>
      </c>
      <c r="G58" s="70">
        <f>(F46+F58+2*SUM(F47:F57))/24</f>
        <v>413046.41499999963</v>
      </c>
      <c r="H58"/>
      <c r="J58" s="27"/>
      <c r="K58" s="29">
        <f t="shared" si="6"/>
        <v>68841.069166666712</v>
      </c>
      <c r="L58" s="93">
        <f t="shared" si="7"/>
        <v>-16925.678311731677</v>
      </c>
      <c r="M58" s="29">
        <f t="shared" si="8"/>
        <v>1.0913936421275139E-10</v>
      </c>
    </row>
    <row r="59" spans="1:14" ht="15" x14ac:dyDescent="0.25">
      <c r="C59" s="23" t="s">
        <v>48</v>
      </c>
      <c r="D59" s="23"/>
      <c r="E59" s="24">
        <f>SUM(E47:E58)</f>
        <v>-826092.83000000054</v>
      </c>
      <c r="G59" s="70"/>
      <c r="H59"/>
      <c r="J59" s="88" t="s">
        <v>85</v>
      </c>
      <c r="K59" s="92">
        <f>SUM(K47:K58)</f>
        <v>826092.83000000054</v>
      </c>
      <c r="L59" s="92">
        <f>SUM(L47:L58)</f>
        <v>-203108.13974078008</v>
      </c>
      <c r="M59" s="70">
        <f>(M46+M58+2*SUM(M47:M57))/24</f>
        <v>-101554.06987039</v>
      </c>
      <c r="N59" s="95" t="s">
        <v>86</v>
      </c>
    </row>
    <row r="60" spans="1:14" ht="15" x14ac:dyDescent="0.25">
      <c r="A60" s="1"/>
      <c r="B60" s="1"/>
      <c r="C60" s="1"/>
      <c r="D60" s="1"/>
      <c r="E60" s="1"/>
      <c r="F60" s="1"/>
      <c r="G60" s="1"/>
      <c r="H60"/>
      <c r="J60" s="88" t="s">
        <v>87</v>
      </c>
      <c r="K60" s="89">
        <v>-712556.46</v>
      </c>
      <c r="L60" s="89">
        <v>175193.40659435999</v>
      </c>
      <c r="M60" s="89">
        <v>-98527</v>
      </c>
      <c r="N60" s="95" t="s">
        <v>86</v>
      </c>
    </row>
    <row r="61" spans="1:14" ht="15" x14ac:dyDescent="0.25">
      <c r="A61" s="1"/>
      <c r="B61" s="1"/>
      <c r="C61" s="1"/>
      <c r="D61" s="1"/>
      <c r="E61" s="1"/>
      <c r="F61" s="1"/>
      <c r="G61" s="1"/>
      <c r="H61"/>
      <c r="J61" s="88" t="s">
        <v>89</v>
      </c>
      <c r="K61" s="94">
        <f>K59-K60</f>
        <v>1538649.2900000005</v>
      </c>
      <c r="L61" s="94">
        <f t="shared" ref="L61:M61" si="9">L59-L60</f>
        <v>-378301.54633514007</v>
      </c>
      <c r="M61" s="94">
        <f t="shared" si="9"/>
        <v>-3027.069870389998</v>
      </c>
    </row>
    <row r="62" spans="1:14" x14ac:dyDescent="0.2">
      <c r="A62" s="1"/>
      <c r="B62" s="1"/>
      <c r="C62" s="1"/>
      <c r="D62" s="1"/>
      <c r="E62" s="1"/>
      <c r="F62" s="1"/>
      <c r="G62" s="1"/>
      <c r="H62" s="90"/>
      <c r="I62" s="68"/>
      <c r="J62" s="68"/>
      <c r="K62" s="91" t="s">
        <v>88</v>
      </c>
      <c r="L62" s="91" t="s">
        <v>88</v>
      </c>
      <c r="M62" s="91" t="s">
        <v>88</v>
      </c>
      <c r="N62" s="33"/>
    </row>
    <row r="63" spans="1:14" x14ac:dyDescent="0.2">
      <c r="A63" s="1"/>
      <c r="B63" s="1"/>
      <c r="C63" s="1"/>
      <c r="D63" s="1"/>
      <c r="E63" s="1"/>
      <c r="F63" s="1"/>
      <c r="G63" s="1"/>
    </row>
    <row r="64" spans="1:14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C72" s="70"/>
      <c r="D72" s="70"/>
      <c r="E72" s="70"/>
      <c r="F72" s="70"/>
      <c r="G72" s="70"/>
    </row>
    <row r="73" spans="1:7" x14ac:dyDescent="0.2">
      <c r="C73" s="70"/>
      <c r="D73" s="70"/>
      <c r="E73" s="70"/>
    </row>
    <row r="74" spans="1:7" x14ac:dyDescent="0.2">
      <c r="C74" s="70"/>
      <c r="D74" s="70"/>
      <c r="E74" s="70"/>
    </row>
    <row r="75" spans="1:7" x14ac:dyDescent="0.2">
      <c r="C75" s="70"/>
      <c r="D75" s="70"/>
      <c r="E75" s="70"/>
    </row>
    <row r="76" spans="1:7" x14ac:dyDescent="0.2">
      <c r="C76" s="70"/>
      <c r="D76" s="70"/>
      <c r="E76" s="70"/>
      <c r="F76" s="16"/>
      <c r="G76" s="16"/>
    </row>
    <row r="77" spans="1:7" x14ac:dyDescent="0.2">
      <c r="C77" s="70"/>
      <c r="D77" s="70"/>
      <c r="E77" s="70"/>
    </row>
    <row r="78" spans="1:7" x14ac:dyDescent="0.2">
      <c r="C78" s="70"/>
      <c r="D78" s="70"/>
      <c r="E78" s="70"/>
    </row>
    <row r="79" spans="1:7" x14ac:dyDescent="0.2">
      <c r="C79" s="70"/>
      <c r="D79" s="70"/>
      <c r="E79" s="70"/>
    </row>
    <row r="80" spans="1:7" x14ac:dyDescent="0.2">
      <c r="C80" s="70"/>
      <c r="D80" s="70"/>
      <c r="E80" s="70"/>
    </row>
    <row r="81" spans="3:7" x14ac:dyDescent="0.2">
      <c r="C81" s="70"/>
      <c r="D81" s="70"/>
      <c r="E81" s="70"/>
    </row>
    <row r="82" spans="3:7" x14ac:dyDescent="0.2">
      <c r="C82" s="70"/>
      <c r="D82" s="70"/>
      <c r="E82" s="70"/>
      <c r="F82" s="16"/>
      <c r="G82" s="16"/>
    </row>
    <row r="83" spans="3:7" x14ac:dyDescent="0.2">
      <c r="C83" s="70"/>
      <c r="D83" s="70"/>
      <c r="E83" s="32"/>
      <c r="F83" s="16"/>
      <c r="G83" s="16"/>
    </row>
    <row r="84" spans="3:7" x14ac:dyDescent="0.2">
      <c r="C84" s="69"/>
      <c r="D84" s="70"/>
      <c r="E84" s="32"/>
      <c r="F84" s="16"/>
      <c r="G84" s="16"/>
    </row>
    <row r="85" spans="3:7" x14ac:dyDescent="0.2">
      <c r="C85" s="70"/>
      <c r="D85" s="70"/>
      <c r="E85" s="70"/>
    </row>
    <row r="86" spans="3:7" ht="15" x14ac:dyDescent="0.35">
      <c r="C86" s="36"/>
      <c r="D86" s="37"/>
      <c r="E86" s="38"/>
    </row>
    <row r="87" spans="3:7" x14ac:dyDescent="0.2">
      <c r="C87" s="39"/>
      <c r="D87" s="38"/>
      <c r="E87" s="39"/>
    </row>
    <row r="88" spans="3:7" x14ac:dyDescent="0.2">
      <c r="C88" s="40"/>
      <c r="D88" s="38"/>
      <c r="E88" s="38"/>
      <c r="F88" s="69"/>
      <c r="G88" s="69"/>
    </row>
    <row r="89" spans="3:7" x14ac:dyDescent="0.2">
      <c r="C89" s="38"/>
      <c r="D89" s="38"/>
      <c r="E89" s="38"/>
    </row>
    <row r="90" spans="3:7" x14ac:dyDescent="0.2">
      <c r="C90" s="39"/>
      <c r="D90" s="38"/>
      <c r="E90" s="38"/>
      <c r="F90" s="69"/>
      <c r="G90" s="69"/>
    </row>
    <row r="91" spans="3:7" x14ac:dyDescent="0.2">
      <c r="C91" s="40"/>
      <c r="D91" s="38"/>
      <c r="E91" s="38"/>
    </row>
  </sheetData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89EF-3E4E-47B4-9FBE-49253EFF5A7E}">
  <sheetPr>
    <pageSetUpPr fitToPage="1"/>
  </sheetPr>
  <dimension ref="A2:F90"/>
  <sheetViews>
    <sheetView view="pageBreakPreview" zoomScale="80" zoomScaleNormal="100" zoomScaleSheetLayoutView="80" workbookViewId="0">
      <selection activeCell="O24" sqref="O24"/>
    </sheetView>
  </sheetViews>
  <sheetFormatPr defaultRowHeight="12.75" x14ac:dyDescent="0.2"/>
  <cols>
    <col min="1" max="1" width="9.7109375" style="68" customWidth="1"/>
    <col min="2" max="2" width="16.140625" style="68" customWidth="1"/>
    <col min="3" max="4" width="16.42578125" style="68" customWidth="1"/>
    <col min="5" max="5" width="15.140625" style="68" customWidth="1"/>
    <col min="6" max="6" width="15" style="68" customWidth="1"/>
    <col min="7" max="16384" width="9.140625" style="1"/>
  </cols>
  <sheetData>
    <row r="2" spans="1:6" x14ac:dyDescent="0.2">
      <c r="A2" s="2" t="s">
        <v>0</v>
      </c>
      <c r="E2" s="31" t="s">
        <v>1</v>
      </c>
      <c r="F2" s="3" t="s">
        <v>64</v>
      </c>
    </row>
    <row r="3" spans="1:6" x14ac:dyDescent="0.2">
      <c r="A3" s="2" t="s">
        <v>2</v>
      </c>
      <c r="F3" s="1"/>
    </row>
    <row r="4" spans="1:6" x14ac:dyDescent="0.2">
      <c r="A4" s="2" t="s">
        <v>73</v>
      </c>
      <c r="F4" s="1"/>
    </row>
    <row r="5" spans="1:6" x14ac:dyDescent="0.2">
      <c r="A5" s="16" t="s">
        <v>62</v>
      </c>
      <c r="F5" s="1"/>
    </row>
    <row r="6" spans="1:6" x14ac:dyDescent="0.2">
      <c r="A6" s="16"/>
      <c r="F6" s="1"/>
    </row>
    <row r="7" spans="1:6" x14ac:dyDescent="0.2">
      <c r="F7" s="17"/>
    </row>
    <row r="8" spans="1:6" x14ac:dyDescent="0.2">
      <c r="D8" s="69"/>
      <c r="E8" s="18" t="s">
        <v>27</v>
      </c>
      <c r="F8" s="18"/>
    </row>
    <row r="9" spans="1:6" x14ac:dyDescent="0.2">
      <c r="D9" s="69" t="s">
        <v>98</v>
      </c>
      <c r="E9" s="70">
        <v>0</v>
      </c>
      <c r="F9" s="19"/>
    </row>
    <row r="10" spans="1:6" x14ac:dyDescent="0.2">
      <c r="D10" s="69" t="s">
        <v>29</v>
      </c>
      <c r="E10" s="71">
        <f>-E59</f>
        <v>5273956.0282760151</v>
      </c>
      <c r="F10" s="32" t="s">
        <v>77</v>
      </c>
    </row>
    <row r="11" spans="1:6" ht="13.5" thickBot="1" x14ac:dyDescent="0.25">
      <c r="D11" s="69" t="s">
        <v>31</v>
      </c>
      <c r="E11" s="20">
        <f>E10-E9</f>
        <v>5273956.0282760151</v>
      </c>
      <c r="F11" s="24"/>
    </row>
    <row r="12" spans="1:6" ht="13.5" thickTop="1" x14ac:dyDescent="0.2">
      <c r="D12" s="21"/>
      <c r="E12" s="22" t="s">
        <v>75</v>
      </c>
      <c r="F12" s="22"/>
    </row>
    <row r="13" spans="1:6" x14ac:dyDescent="0.2">
      <c r="E13" s="70"/>
      <c r="F13" s="70"/>
    </row>
    <row r="14" spans="1:6" x14ac:dyDescent="0.2">
      <c r="F14" s="70"/>
    </row>
    <row r="15" spans="1:6" x14ac:dyDescent="0.2">
      <c r="A15" s="16"/>
      <c r="B15" s="16"/>
      <c r="C15" s="18" t="s">
        <v>63</v>
      </c>
      <c r="D15" s="18" t="s">
        <v>60</v>
      </c>
      <c r="E15" s="18" t="s">
        <v>27</v>
      </c>
      <c r="F15" s="18" t="s">
        <v>33</v>
      </c>
    </row>
    <row r="16" spans="1:6" x14ac:dyDescent="0.2">
      <c r="A16" s="16"/>
      <c r="B16" s="68" t="s">
        <v>35</v>
      </c>
      <c r="E16" s="18"/>
      <c r="F16" s="70">
        <f>'8.2.5'!D10</f>
        <v>1475473.51</v>
      </c>
    </row>
    <row r="17" spans="1:6" x14ac:dyDescent="0.2">
      <c r="A17" s="68">
        <v>2021</v>
      </c>
      <c r="B17" s="68" t="s">
        <v>36</v>
      </c>
      <c r="C17" s="70">
        <f t="shared" ref="C17:C29" si="0">F16</f>
        <v>1475473.51</v>
      </c>
      <c r="D17" s="70">
        <f>'8.2.5'!C11</f>
        <v>142838.38</v>
      </c>
      <c r="E17" s="70">
        <v>0</v>
      </c>
      <c r="F17" s="70">
        <f>C17+D17+E17</f>
        <v>1618311.8900000001</v>
      </c>
    </row>
    <row r="18" spans="1:6" x14ac:dyDescent="0.2">
      <c r="A18" s="16"/>
      <c r="B18" s="68" t="s">
        <v>37</v>
      </c>
      <c r="C18" s="70">
        <f t="shared" si="0"/>
        <v>1618311.8900000001</v>
      </c>
      <c r="D18" s="70">
        <f>'8.2.5'!C12</f>
        <v>231974.8</v>
      </c>
      <c r="E18" s="70">
        <v>0</v>
      </c>
      <c r="F18" s="70">
        <f t="shared" ref="F18:F58" si="1">C18+D18+E18</f>
        <v>1850286.6900000002</v>
      </c>
    </row>
    <row r="19" spans="1:6" x14ac:dyDescent="0.2">
      <c r="A19" s="16"/>
      <c r="B19" s="68" t="s">
        <v>38</v>
      </c>
      <c r="C19" s="70">
        <f t="shared" si="0"/>
        <v>1850286.6900000002</v>
      </c>
      <c r="D19" s="70">
        <f>'8.2.5'!C13</f>
        <v>151250.06</v>
      </c>
      <c r="E19" s="70">
        <v>0</v>
      </c>
      <c r="F19" s="70">
        <f t="shared" si="1"/>
        <v>2001536.7500000002</v>
      </c>
    </row>
    <row r="20" spans="1:6" x14ac:dyDescent="0.2">
      <c r="A20" s="16"/>
      <c r="B20" s="68" t="s">
        <v>39</v>
      </c>
      <c r="C20" s="70">
        <f t="shared" si="0"/>
        <v>2001536.7500000002</v>
      </c>
      <c r="D20" s="70">
        <f>'8.2.5'!C14</f>
        <v>122962.16</v>
      </c>
      <c r="E20" s="70">
        <v>0</v>
      </c>
      <c r="F20" s="70">
        <f t="shared" si="1"/>
        <v>2124498.91</v>
      </c>
    </row>
    <row r="21" spans="1:6" x14ac:dyDescent="0.2">
      <c r="A21" s="16"/>
      <c r="B21" s="68" t="s">
        <v>40</v>
      </c>
      <c r="C21" s="70">
        <f t="shared" si="0"/>
        <v>2124498.91</v>
      </c>
      <c r="D21" s="70">
        <f>'8.2.5'!C15</f>
        <v>198204.86</v>
      </c>
      <c r="E21" s="70">
        <v>0</v>
      </c>
      <c r="F21" s="70">
        <f t="shared" si="1"/>
        <v>2322703.77</v>
      </c>
    </row>
    <row r="22" spans="1:6" x14ac:dyDescent="0.2">
      <c r="A22" s="16"/>
      <c r="B22" s="68" t="s">
        <v>41</v>
      </c>
      <c r="C22" s="70">
        <f t="shared" si="0"/>
        <v>2322703.77</v>
      </c>
      <c r="D22" s="70">
        <f>'8.2.5'!C16</f>
        <v>683355.93</v>
      </c>
      <c r="E22" s="70">
        <v>0</v>
      </c>
      <c r="F22" s="70">
        <f t="shared" si="1"/>
        <v>3006059.7</v>
      </c>
    </row>
    <row r="23" spans="1:6" x14ac:dyDescent="0.2">
      <c r="A23" s="68">
        <v>2022</v>
      </c>
      <c r="B23" s="68" t="s">
        <v>42</v>
      </c>
      <c r="C23" s="70">
        <f t="shared" si="0"/>
        <v>3006059.7</v>
      </c>
      <c r="D23" s="70">
        <f>'8.2.5'!C17</f>
        <v>60276.98</v>
      </c>
      <c r="E23" s="70">
        <v>0</v>
      </c>
      <c r="F23" s="70">
        <f t="shared" si="1"/>
        <v>3066336.68</v>
      </c>
    </row>
    <row r="24" spans="1:6" x14ac:dyDescent="0.2">
      <c r="A24" s="16"/>
      <c r="B24" s="68" t="s">
        <v>43</v>
      </c>
      <c r="C24" s="70">
        <f t="shared" si="0"/>
        <v>3066336.68</v>
      </c>
      <c r="D24" s="70">
        <f>'8.2.5'!C18</f>
        <v>19508.02</v>
      </c>
      <c r="E24" s="70">
        <v>0</v>
      </c>
      <c r="F24" s="70">
        <f t="shared" si="1"/>
        <v>3085844.7</v>
      </c>
    </row>
    <row r="25" spans="1:6" x14ac:dyDescent="0.2">
      <c r="A25" s="16"/>
      <c r="B25" s="68" t="s">
        <v>44</v>
      </c>
      <c r="C25" s="70">
        <f t="shared" si="0"/>
        <v>3085844.7</v>
      </c>
      <c r="D25" s="70">
        <f>'8.2.5'!C19</f>
        <v>13442.98</v>
      </c>
      <c r="E25" s="70">
        <v>0</v>
      </c>
      <c r="F25" s="70">
        <f t="shared" si="1"/>
        <v>3099287.68</v>
      </c>
    </row>
    <row r="26" spans="1:6" x14ac:dyDescent="0.2">
      <c r="A26" s="16"/>
      <c r="B26" s="68" t="s">
        <v>45</v>
      </c>
      <c r="C26" s="70">
        <f t="shared" si="0"/>
        <v>3099287.68</v>
      </c>
      <c r="D26" s="70">
        <f>'8.2.5'!C20</f>
        <v>0</v>
      </c>
      <c r="E26" s="70">
        <v>0</v>
      </c>
      <c r="F26" s="70">
        <f t="shared" si="1"/>
        <v>3099287.68</v>
      </c>
    </row>
    <row r="27" spans="1:6" x14ac:dyDescent="0.2">
      <c r="A27" s="16"/>
      <c r="B27" s="68" t="s">
        <v>46</v>
      </c>
      <c r="C27" s="70">
        <f t="shared" si="0"/>
        <v>3099287.68</v>
      </c>
      <c r="D27" s="70">
        <f>'8.2.5'!C21</f>
        <v>2037.62</v>
      </c>
      <c r="E27" s="70">
        <v>0</v>
      </c>
      <c r="F27" s="70">
        <f t="shared" si="1"/>
        <v>3101325.3000000003</v>
      </c>
    </row>
    <row r="28" spans="1:6" x14ac:dyDescent="0.2">
      <c r="A28" s="16"/>
      <c r="B28" s="68" t="s">
        <v>47</v>
      </c>
      <c r="C28" s="70">
        <f t="shared" si="0"/>
        <v>3101325.3000000003</v>
      </c>
      <c r="D28" s="70">
        <f>'8.2.5'!C22</f>
        <v>0</v>
      </c>
      <c r="E28" s="70">
        <v>0</v>
      </c>
      <c r="F28" s="70">
        <f t="shared" si="1"/>
        <v>3101325.3000000003</v>
      </c>
    </row>
    <row r="29" spans="1:6" x14ac:dyDescent="0.2">
      <c r="B29" s="68" t="s">
        <v>36</v>
      </c>
      <c r="C29" s="70">
        <f t="shared" si="0"/>
        <v>3101325.3000000003</v>
      </c>
      <c r="D29" s="70">
        <v>0</v>
      </c>
      <c r="E29" s="70">
        <v>0</v>
      </c>
      <c r="F29" s="70">
        <f t="shared" si="1"/>
        <v>3101325.3000000003</v>
      </c>
    </row>
    <row r="30" spans="1:6" x14ac:dyDescent="0.2">
      <c r="B30" s="68" t="s">
        <v>37</v>
      </c>
      <c r="C30" s="70">
        <f>F29</f>
        <v>3101325.3000000003</v>
      </c>
      <c r="D30" s="70">
        <v>0</v>
      </c>
      <c r="E30" s="70">
        <v>0</v>
      </c>
      <c r="F30" s="70">
        <f t="shared" si="1"/>
        <v>3101325.3000000003</v>
      </c>
    </row>
    <row r="31" spans="1:6" x14ac:dyDescent="0.2">
      <c r="B31" s="68" t="s">
        <v>38</v>
      </c>
      <c r="C31" s="70">
        <f t="shared" ref="C31:C58" si="2">F30</f>
        <v>3101325.3000000003</v>
      </c>
      <c r="D31" s="70">
        <v>2172630.7282760208</v>
      </c>
      <c r="E31" s="70">
        <v>0</v>
      </c>
      <c r="F31" s="70">
        <f t="shared" si="1"/>
        <v>5273956.0282760207</v>
      </c>
    </row>
    <row r="32" spans="1:6" x14ac:dyDescent="0.2">
      <c r="B32" s="68" t="s">
        <v>39</v>
      </c>
      <c r="C32" s="70">
        <f t="shared" si="2"/>
        <v>5273956.0282760207</v>
      </c>
      <c r="D32" s="70">
        <v>0</v>
      </c>
      <c r="E32" s="70">
        <v>0</v>
      </c>
      <c r="F32" s="70">
        <f t="shared" si="1"/>
        <v>5273956.0282760207</v>
      </c>
    </row>
    <row r="33" spans="1:6" x14ac:dyDescent="0.2">
      <c r="B33" s="68" t="s">
        <v>40</v>
      </c>
      <c r="C33" s="70">
        <f t="shared" si="2"/>
        <v>5273956.0282760207</v>
      </c>
      <c r="D33" s="70">
        <v>0</v>
      </c>
      <c r="E33" s="70">
        <v>0</v>
      </c>
      <c r="F33" s="70">
        <f t="shared" si="1"/>
        <v>5273956.0282760207</v>
      </c>
    </row>
    <row r="34" spans="1:6" x14ac:dyDescent="0.2">
      <c r="A34" s="1"/>
      <c r="B34" s="68" t="s">
        <v>41</v>
      </c>
      <c r="C34" s="70">
        <f t="shared" si="2"/>
        <v>5273956.0282760207</v>
      </c>
      <c r="D34" s="70">
        <v>0</v>
      </c>
      <c r="E34" s="70">
        <v>0</v>
      </c>
      <c r="F34" s="70">
        <f t="shared" si="1"/>
        <v>5273956.0282760207</v>
      </c>
    </row>
    <row r="35" spans="1:6" x14ac:dyDescent="0.2">
      <c r="A35" s="68">
        <v>2023</v>
      </c>
      <c r="B35" s="68" t="s">
        <v>42</v>
      </c>
      <c r="C35" s="70">
        <f t="shared" si="2"/>
        <v>5273956.0282760207</v>
      </c>
      <c r="D35" s="70">
        <v>0</v>
      </c>
      <c r="E35" s="70">
        <v>0</v>
      </c>
      <c r="F35" s="70">
        <f t="shared" si="1"/>
        <v>5273956.0282760207</v>
      </c>
    </row>
    <row r="36" spans="1:6" x14ac:dyDescent="0.2">
      <c r="B36" s="68" t="s">
        <v>43</v>
      </c>
      <c r="C36" s="70">
        <f t="shared" si="2"/>
        <v>5273956.0282760207</v>
      </c>
      <c r="D36" s="70">
        <v>0</v>
      </c>
      <c r="E36" s="70">
        <v>0</v>
      </c>
      <c r="F36" s="70">
        <f t="shared" si="1"/>
        <v>5273956.0282760207</v>
      </c>
    </row>
    <row r="37" spans="1:6" x14ac:dyDescent="0.2">
      <c r="B37" s="68" t="s">
        <v>44</v>
      </c>
      <c r="C37" s="70">
        <f t="shared" si="2"/>
        <v>5273956.0282760207</v>
      </c>
      <c r="D37" s="70">
        <v>0</v>
      </c>
      <c r="E37" s="70">
        <v>0</v>
      </c>
      <c r="F37" s="70">
        <f t="shared" si="1"/>
        <v>5273956.0282760207</v>
      </c>
    </row>
    <row r="38" spans="1:6" x14ac:dyDescent="0.2">
      <c r="B38" s="68" t="s">
        <v>45</v>
      </c>
      <c r="C38" s="70">
        <f t="shared" si="2"/>
        <v>5273956.0282760207</v>
      </c>
      <c r="D38" s="70">
        <v>0</v>
      </c>
      <c r="E38" s="70">
        <v>0</v>
      </c>
      <c r="F38" s="70">
        <f t="shared" si="1"/>
        <v>5273956.0282760207</v>
      </c>
    </row>
    <row r="39" spans="1:6" x14ac:dyDescent="0.2">
      <c r="B39" s="68" t="s">
        <v>46</v>
      </c>
      <c r="C39" s="70">
        <f t="shared" si="2"/>
        <v>5273956.0282760207</v>
      </c>
      <c r="D39" s="70">
        <v>0</v>
      </c>
      <c r="E39" s="70">
        <v>0</v>
      </c>
      <c r="F39" s="70">
        <f t="shared" si="1"/>
        <v>5273956.0282760207</v>
      </c>
    </row>
    <row r="40" spans="1:6" x14ac:dyDescent="0.2">
      <c r="B40" s="68" t="s">
        <v>47</v>
      </c>
      <c r="C40" s="70">
        <f t="shared" si="2"/>
        <v>5273956.0282760207</v>
      </c>
      <c r="D40" s="70">
        <v>0</v>
      </c>
      <c r="E40" s="70">
        <v>0</v>
      </c>
      <c r="F40" s="70">
        <f t="shared" si="1"/>
        <v>5273956.0282760207</v>
      </c>
    </row>
    <row r="41" spans="1:6" x14ac:dyDescent="0.2">
      <c r="B41" s="68" t="s">
        <v>36</v>
      </c>
      <c r="C41" s="70">
        <f t="shared" si="2"/>
        <v>5273956.0282760207</v>
      </c>
      <c r="D41" s="70">
        <v>0</v>
      </c>
      <c r="E41" s="70">
        <v>0</v>
      </c>
      <c r="F41" s="70">
        <f t="shared" si="1"/>
        <v>5273956.0282760207</v>
      </c>
    </row>
    <row r="42" spans="1:6" x14ac:dyDescent="0.2">
      <c r="B42" s="68" t="s">
        <v>37</v>
      </c>
      <c r="C42" s="70">
        <f t="shared" si="2"/>
        <v>5273956.0282760207</v>
      </c>
      <c r="D42" s="70">
        <v>0</v>
      </c>
      <c r="E42" s="70">
        <v>0</v>
      </c>
      <c r="F42" s="70">
        <f t="shared" si="1"/>
        <v>5273956.0282760207</v>
      </c>
    </row>
    <row r="43" spans="1:6" x14ac:dyDescent="0.2">
      <c r="B43" s="68" t="s">
        <v>38</v>
      </c>
      <c r="C43" s="70">
        <f t="shared" si="2"/>
        <v>5273956.0282760207</v>
      </c>
      <c r="D43" s="70">
        <v>0</v>
      </c>
      <c r="E43" s="70">
        <v>0</v>
      </c>
      <c r="F43" s="70">
        <f t="shared" si="1"/>
        <v>5273956.0282760207</v>
      </c>
    </row>
    <row r="44" spans="1:6" x14ac:dyDescent="0.2">
      <c r="B44" s="68" t="s">
        <v>39</v>
      </c>
      <c r="C44" s="70">
        <f t="shared" si="2"/>
        <v>5273956.0282760207</v>
      </c>
      <c r="D44" s="70">
        <v>0</v>
      </c>
      <c r="E44" s="70">
        <v>0</v>
      </c>
      <c r="F44" s="70">
        <f t="shared" si="1"/>
        <v>5273956.0282760207</v>
      </c>
    </row>
    <row r="45" spans="1:6" x14ac:dyDescent="0.2">
      <c r="B45" s="68" t="s">
        <v>40</v>
      </c>
      <c r="C45" s="70">
        <f t="shared" si="2"/>
        <v>5273956.0282760207</v>
      </c>
      <c r="D45" s="70">
        <v>0</v>
      </c>
      <c r="E45" s="70">
        <v>0</v>
      </c>
      <c r="F45" s="70">
        <f t="shared" si="1"/>
        <v>5273956.0282760207</v>
      </c>
    </row>
    <row r="46" spans="1:6" ht="13.5" thickBot="1" x14ac:dyDescent="0.25">
      <c r="A46" s="1"/>
      <c r="B46" s="68" t="s">
        <v>41</v>
      </c>
      <c r="C46" s="70">
        <f t="shared" si="2"/>
        <v>5273956.0282760207</v>
      </c>
      <c r="D46" s="70">
        <v>0</v>
      </c>
      <c r="E46" s="70">
        <v>0</v>
      </c>
      <c r="F46" s="70">
        <f t="shared" si="1"/>
        <v>5273956.0282760207</v>
      </c>
    </row>
    <row r="47" spans="1:6" x14ac:dyDescent="0.2">
      <c r="A47" s="68">
        <v>2024</v>
      </c>
      <c r="B47" s="68" t="s">
        <v>42</v>
      </c>
      <c r="C47" s="70">
        <f t="shared" si="2"/>
        <v>5273956.0282760207</v>
      </c>
      <c r="D47" s="70">
        <v>0</v>
      </c>
      <c r="E47" s="72">
        <v>-439496.33568966802</v>
      </c>
      <c r="F47" s="70">
        <f t="shared" si="1"/>
        <v>4834459.692586353</v>
      </c>
    </row>
    <row r="48" spans="1:6" x14ac:dyDescent="0.2">
      <c r="B48" s="68" t="s">
        <v>43</v>
      </c>
      <c r="C48" s="70">
        <f t="shared" si="2"/>
        <v>4834459.692586353</v>
      </c>
      <c r="D48" s="70">
        <v>0</v>
      </c>
      <c r="E48" s="73">
        <f t="shared" ref="E48:E58" si="3">E47</f>
        <v>-439496.33568966802</v>
      </c>
      <c r="F48" s="70">
        <f t="shared" si="1"/>
        <v>4394963.3568966854</v>
      </c>
    </row>
    <row r="49" spans="1:6" x14ac:dyDescent="0.2">
      <c r="B49" s="68" t="s">
        <v>44</v>
      </c>
      <c r="C49" s="70">
        <f t="shared" si="2"/>
        <v>4394963.3568966854</v>
      </c>
      <c r="D49" s="70">
        <v>0</v>
      </c>
      <c r="E49" s="73">
        <f t="shared" si="3"/>
        <v>-439496.33568966802</v>
      </c>
      <c r="F49" s="70">
        <f t="shared" si="1"/>
        <v>3955467.0212070174</v>
      </c>
    </row>
    <row r="50" spans="1:6" x14ac:dyDescent="0.2">
      <c r="B50" s="68" t="s">
        <v>45</v>
      </c>
      <c r="C50" s="70">
        <f t="shared" si="2"/>
        <v>3955467.0212070174</v>
      </c>
      <c r="D50" s="70">
        <v>0</v>
      </c>
      <c r="E50" s="73">
        <f t="shared" si="3"/>
        <v>-439496.33568966802</v>
      </c>
      <c r="F50" s="70">
        <f t="shared" si="1"/>
        <v>3515970.6855173493</v>
      </c>
    </row>
    <row r="51" spans="1:6" x14ac:dyDescent="0.2">
      <c r="B51" s="68" t="s">
        <v>46</v>
      </c>
      <c r="C51" s="70">
        <f t="shared" si="2"/>
        <v>3515970.6855173493</v>
      </c>
      <c r="D51" s="70">
        <v>0</v>
      </c>
      <c r="E51" s="73">
        <f t="shared" si="3"/>
        <v>-439496.33568966802</v>
      </c>
      <c r="F51" s="70">
        <f t="shared" si="1"/>
        <v>3076474.3498276812</v>
      </c>
    </row>
    <row r="52" spans="1:6" x14ac:dyDescent="0.2">
      <c r="A52" s="1"/>
      <c r="B52" s="68" t="s">
        <v>47</v>
      </c>
      <c r="C52" s="70">
        <f t="shared" si="2"/>
        <v>3076474.3498276812</v>
      </c>
      <c r="D52" s="70">
        <v>0</v>
      </c>
      <c r="E52" s="73">
        <f t="shared" si="3"/>
        <v>-439496.33568966802</v>
      </c>
      <c r="F52" s="70">
        <f t="shared" si="1"/>
        <v>2636978.0141380131</v>
      </c>
    </row>
    <row r="53" spans="1:6" x14ac:dyDescent="0.2">
      <c r="A53" s="1"/>
      <c r="B53" s="68" t="s">
        <v>36</v>
      </c>
      <c r="C53" s="70">
        <f t="shared" si="2"/>
        <v>2636978.0141380131</v>
      </c>
      <c r="D53" s="70">
        <v>0</v>
      </c>
      <c r="E53" s="73">
        <f t="shared" si="3"/>
        <v>-439496.33568966802</v>
      </c>
      <c r="F53" s="70">
        <f t="shared" si="1"/>
        <v>2197481.678448345</v>
      </c>
    </row>
    <row r="54" spans="1:6" x14ac:dyDescent="0.2">
      <c r="A54" s="1"/>
      <c r="B54" s="68" t="s">
        <v>37</v>
      </c>
      <c r="C54" s="70">
        <f t="shared" si="2"/>
        <v>2197481.678448345</v>
      </c>
      <c r="D54" s="70">
        <v>0</v>
      </c>
      <c r="E54" s="73">
        <f t="shared" si="3"/>
        <v>-439496.33568966802</v>
      </c>
      <c r="F54" s="70">
        <f t="shared" si="1"/>
        <v>1757985.342758677</v>
      </c>
    </row>
    <row r="55" spans="1:6" x14ac:dyDescent="0.2">
      <c r="A55" s="1"/>
      <c r="B55" s="68" t="s">
        <v>38</v>
      </c>
      <c r="C55" s="70">
        <f t="shared" si="2"/>
        <v>1757985.342758677</v>
      </c>
      <c r="D55" s="70">
        <v>0</v>
      </c>
      <c r="E55" s="73">
        <f t="shared" si="3"/>
        <v>-439496.33568966802</v>
      </c>
      <c r="F55" s="70">
        <f t="shared" si="1"/>
        <v>1318489.0070690089</v>
      </c>
    </row>
    <row r="56" spans="1:6" x14ac:dyDescent="0.2">
      <c r="A56" s="1"/>
      <c r="B56" s="68" t="s">
        <v>39</v>
      </c>
      <c r="C56" s="70">
        <f t="shared" si="2"/>
        <v>1318489.0070690089</v>
      </c>
      <c r="D56" s="70">
        <v>0</v>
      </c>
      <c r="E56" s="73">
        <f t="shared" si="3"/>
        <v>-439496.33568966802</v>
      </c>
      <c r="F56" s="70">
        <f t="shared" si="1"/>
        <v>878992.67137934081</v>
      </c>
    </row>
    <row r="57" spans="1:6" x14ac:dyDescent="0.2">
      <c r="A57" s="1"/>
      <c r="B57" s="68" t="s">
        <v>40</v>
      </c>
      <c r="C57" s="70">
        <f t="shared" si="2"/>
        <v>878992.67137934081</v>
      </c>
      <c r="D57" s="70">
        <v>0</v>
      </c>
      <c r="E57" s="73">
        <f t="shared" si="3"/>
        <v>-439496.33568966802</v>
      </c>
      <c r="F57" s="70">
        <f t="shared" si="1"/>
        <v>439496.33568967279</v>
      </c>
    </row>
    <row r="58" spans="1:6" ht="13.5" thickBot="1" x14ac:dyDescent="0.25">
      <c r="A58" s="1"/>
      <c r="B58" s="68" t="s">
        <v>41</v>
      </c>
      <c r="C58" s="70">
        <f t="shared" si="2"/>
        <v>439496.33568967279</v>
      </c>
      <c r="D58" s="70">
        <v>0</v>
      </c>
      <c r="E58" s="74">
        <f t="shared" si="3"/>
        <v>-439496.33568966802</v>
      </c>
      <c r="F58" s="70">
        <f t="shared" si="1"/>
        <v>4.7730281949043274E-9</v>
      </c>
    </row>
    <row r="59" spans="1:6" x14ac:dyDescent="0.2">
      <c r="D59" s="23" t="s">
        <v>48</v>
      </c>
      <c r="E59" s="24">
        <f>SUM(E47:E58)</f>
        <v>-5273956.0282760151</v>
      </c>
      <c r="F59" s="70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C73" s="70"/>
      <c r="D73" s="70"/>
      <c r="E73" s="70"/>
    </row>
    <row r="74" spans="1:6" x14ac:dyDescent="0.2">
      <c r="C74" s="70"/>
      <c r="D74" s="70"/>
      <c r="E74" s="70"/>
    </row>
    <row r="75" spans="1:6" x14ac:dyDescent="0.2">
      <c r="C75" s="70"/>
      <c r="D75" s="70"/>
      <c r="E75" s="70"/>
      <c r="F75" s="16"/>
    </row>
    <row r="76" spans="1:6" x14ac:dyDescent="0.2">
      <c r="C76" s="70"/>
      <c r="D76" s="70"/>
      <c r="E76" s="70"/>
    </row>
    <row r="77" spans="1:6" x14ac:dyDescent="0.2">
      <c r="C77" s="70"/>
      <c r="D77" s="70"/>
      <c r="E77" s="70"/>
    </row>
    <row r="78" spans="1:6" x14ac:dyDescent="0.2">
      <c r="C78" s="70"/>
      <c r="D78" s="70"/>
      <c r="E78" s="70"/>
    </row>
    <row r="79" spans="1:6" x14ac:dyDescent="0.2">
      <c r="C79" s="70"/>
      <c r="D79" s="70"/>
      <c r="E79" s="70"/>
    </row>
    <row r="80" spans="1:6" x14ac:dyDescent="0.2">
      <c r="C80" s="70"/>
      <c r="D80" s="70"/>
      <c r="E80" s="70"/>
    </row>
    <row r="81" spans="3:6" x14ac:dyDescent="0.2">
      <c r="C81" s="70"/>
      <c r="D81" s="70"/>
      <c r="E81" s="70"/>
      <c r="F81" s="16"/>
    </row>
    <row r="82" spans="3:6" x14ac:dyDescent="0.2">
      <c r="C82" s="70"/>
      <c r="D82" s="70"/>
      <c r="E82" s="70"/>
      <c r="F82" s="32"/>
    </row>
    <row r="83" spans="3:6" x14ac:dyDescent="0.2">
      <c r="C83" s="69"/>
      <c r="D83" s="69"/>
      <c r="E83" s="70"/>
      <c r="F83" s="32"/>
    </row>
    <row r="84" spans="3:6" x14ac:dyDescent="0.2">
      <c r="C84" s="70"/>
      <c r="D84" s="70"/>
      <c r="E84" s="70"/>
      <c r="F84" s="70"/>
    </row>
    <row r="85" spans="3:6" ht="15" x14ac:dyDescent="0.35">
      <c r="C85" s="36"/>
      <c r="D85" s="36"/>
      <c r="E85" s="37"/>
      <c r="F85" s="38"/>
    </row>
    <row r="86" spans="3:6" x14ac:dyDescent="0.2">
      <c r="C86" s="39"/>
      <c r="D86" s="39"/>
      <c r="E86" s="38"/>
      <c r="F86" s="39"/>
    </row>
    <row r="87" spans="3:6" x14ac:dyDescent="0.2">
      <c r="C87" s="40"/>
      <c r="D87" s="40"/>
      <c r="E87" s="38"/>
      <c r="F87" s="38"/>
    </row>
    <row r="88" spans="3:6" x14ac:dyDescent="0.2">
      <c r="C88" s="38"/>
      <c r="D88" s="38"/>
      <c r="E88" s="38"/>
      <c r="F88" s="38"/>
    </row>
    <row r="89" spans="3:6" x14ac:dyDescent="0.2">
      <c r="C89" s="39"/>
      <c r="D89" s="39"/>
      <c r="E89" s="38"/>
      <c r="F89" s="38"/>
    </row>
    <row r="90" spans="3:6" x14ac:dyDescent="0.2">
      <c r="C90" s="40"/>
      <c r="D90" s="40"/>
      <c r="E90" s="38"/>
      <c r="F90" s="38"/>
    </row>
  </sheetData>
  <pageMargins left="0.7" right="0.7" top="0.75" bottom="0.7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7C8B-E0B5-4F5D-A406-AC8C502C9840}">
  <dimension ref="A2:K28"/>
  <sheetViews>
    <sheetView view="pageBreakPreview" zoomScale="80" zoomScaleNormal="100" zoomScaleSheetLayoutView="80" workbookViewId="0">
      <selection activeCell="F11" sqref="F11"/>
    </sheetView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20</v>
      </c>
    </row>
    <row r="3" spans="1:11" x14ac:dyDescent="0.2">
      <c r="A3" s="2" t="s">
        <v>2</v>
      </c>
      <c r="B3" s="5"/>
    </row>
    <row r="4" spans="1:11" x14ac:dyDescent="0.2">
      <c r="A4" s="2" t="s">
        <v>73</v>
      </c>
      <c r="B4" s="5"/>
    </row>
    <row r="5" spans="1:11" x14ac:dyDescent="0.2">
      <c r="A5" s="2" t="s">
        <v>65</v>
      </c>
      <c r="B5" s="5"/>
    </row>
    <row r="6" spans="1:11" x14ac:dyDescent="0.2">
      <c r="A6" s="2" t="s">
        <v>66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60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1475473.51</v>
      </c>
    </row>
    <row r="11" spans="1:11" x14ac:dyDescent="0.2">
      <c r="A11" s="3">
        <v>2021</v>
      </c>
      <c r="B11" s="3">
        <v>7</v>
      </c>
      <c r="C11" s="27">
        <v>142838.38</v>
      </c>
      <c r="D11" s="27">
        <f t="shared" ref="D11:D22" si="0">D10+C11</f>
        <v>1618311.8900000001</v>
      </c>
    </row>
    <row r="12" spans="1:11" x14ac:dyDescent="0.2">
      <c r="A12" s="3">
        <v>2021</v>
      </c>
      <c r="B12" s="3">
        <v>8</v>
      </c>
      <c r="C12" s="27">
        <v>231974.8</v>
      </c>
      <c r="D12" s="27">
        <f t="shared" si="0"/>
        <v>1850286.6900000002</v>
      </c>
    </row>
    <row r="13" spans="1:11" x14ac:dyDescent="0.2">
      <c r="A13" s="3">
        <v>2021</v>
      </c>
      <c r="B13" s="3">
        <v>9</v>
      </c>
      <c r="C13" s="27">
        <v>151250.06</v>
      </c>
      <c r="D13" s="27">
        <f t="shared" si="0"/>
        <v>2001536.7500000002</v>
      </c>
    </row>
    <row r="14" spans="1:11" x14ac:dyDescent="0.2">
      <c r="A14" s="3">
        <v>2021</v>
      </c>
      <c r="B14" s="3">
        <v>10</v>
      </c>
      <c r="C14" s="27">
        <v>122962.16</v>
      </c>
      <c r="D14" s="27">
        <f t="shared" si="0"/>
        <v>2124498.91</v>
      </c>
    </row>
    <row r="15" spans="1:11" x14ac:dyDescent="0.2">
      <c r="A15" s="3">
        <v>2021</v>
      </c>
      <c r="B15" s="3">
        <v>11</v>
      </c>
      <c r="C15" s="27">
        <v>198204.86</v>
      </c>
      <c r="D15" s="27">
        <f t="shared" si="0"/>
        <v>2322703.77</v>
      </c>
    </row>
    <row r="16" spans="1:11" x14ac:dyDescent="0.2">
      <c r="A16" s="3">
        <v>2021</v>
      </c>
      <c r="B16" s="3">
        <v>12</v>
      </c>
      <c r="C16" s="27">
        <v>683355.93</v>
      </c>
      <c r="D16" s="27">
        <f t="shared" si="0"/>
        <v>3006059.7</v>
      </c>
    </row>
    <row r="17" spans="1:10" x14ac:dyDescent="0.2">
      <c r="A17" s="3">
        <v>2022</v>
      </c>
      <c r="B17" s="3">
        <v>1</v>
      </c>
      <c r="C17" s="27">
        <v>60276.98</v>
      </c>
      <c r="D17" s="27">
        <f t="shared" si="0"/>
        <v>3066336.68</v>
      </c>
    </row>
    <row r="18" spans="1:10" x14ac:dyDescent="0.2">
      <c r="A18" s="3">
        <v>2022</v>
      </c>
      <c r="B18" s="3">
        <v>2</v>
      </c>
      <c r="C18" s="27">
        <v>19508.02</v>
      </c>
      <c r="D18" s="27">
        <f t="shared" si="0"/>
        <v>3085844.7</v>
      </c>
    </row>
    <row r="19" spans="1:10" x14ac:dyDescent="0.2">
      <c r="A19" s="3">
        <v>2022</v>
      </c>
      <c r="B19" s="3">
        <v>3</v>
      </c>
      <c r="C19" s="27">
        <v>13442.98</v>
      </c>
      <c r="D19" s="27">
        <f t="shared" si="0"/>
        <v>3099287.68</v>
      </c>
    </row>
    <row r="20" spans="1:10" x14ac:dyDescent="0.2">
      <c r="A20" s="3">
        <v>2022</v>
      </c>
      <c r="B20" s="3">
        <v>4</v>
      </c>
      <c r="C20" s="27">
        <v>0</v>
      </c>
      <c r="D20" s="27">
        <f t="shared" si="0"/>
        <v>3099287.68</v>
      </c>
    </row>
    <row r="21" spans="1:10" x14ac:dyDescent="0.2">
      <c r="A21" s="3">
        <v>2022</v>
      </c>
      <c r="B21" s="3">
        <v>5</v>
      </c>
      <c r="C21" s="27">
        <v>2037.62</v>
      </c>
      <c r="D21" s="27">
        <f t="shared" si="0"/>
        <v>3101325.3000000003</v>
      </c>
    </row>
    <row r="22" spans="1:10" x14ac:dyDescent="0.2">
      <c r="A22" s="28">
        <v>2022</v>
      </c>
      <c r="B22" s="28">
        <v>6</v>
      </c>
      <c r="C22" s="29">
        <v>0</v>
      </c>
      <c r="D22" s="29">
        <f t="shared" si="0"/>
        <v>3101325.3000000003</v>
      </c>
    </row>
    <row r="23" spans="1:10" x14ac:dyDescent="0.2">
      <c r="A23" s="3"/>
      <c r="B23" s="3"/>
      <c r="C23" s="23" t="s">
        <v>55</v>
      </c>
      <c r="D23" s="24">
        <f>(D10+D22+2*SUM(D11:D21))/24</f>
        <v>2555323.2629166669</v>
      </c>
      <c r="E23" s="6"/>
    </row>
    <row r="24" spans="1:10" x14ac:dyDescent="0.2">
      <c r="D24" s="2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67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1115-897B-4246-8522-CE89CD9D64C4}">
  <sheetPr>
    <pageSetUpPr fitToPage="1"/>
  </sheetPr>
  <dimension ref="A2:G78"/>
  <sheetViews>
    <sheetView view="pageBreakPreview" topLeftCell="A7" zoomScaleNormal="100" zoomScaleSheetLayoutView="100" workbookViewId="0">
      <selection activeCell="I14" sqref="I14"/>
    </sheetView>
  </sheetViews>
  <sheetFormatPr defaultRowHeight="12.75" x14ac:dyDescent="0.2"/>
  <cols>
    <col min="1" max="1" width="6.85546875" style="75" customWidth="1"/>
    <col min="2" max="2" width="13.85546875" style="75" customWidth="1"/>
    <col min="3" max="3" width="17.85546875" style="75" customWidth="1"/>
    <col min="4" max="4" width="14.42578125" style="75" customWidth="1"/>
    <col min="5" max="5" width="14" style="75" customWidth="1"/>
    <col min="6" max="6" width="13.5703125" style="75" customWidth="1"/>
    <col min="7" max="7" width="13" style="75" bestFit="1" customWidth="1"/>
    <col min="8" max="16384" width="9.140625" style="1"/>
  </cols>
  <sheetData>
    <row r="2" spans="1:7" x14ac:dyDescent="0.2">
      <c r="A2" s="7" t="s">
        <v>0</v>
      </c>
      <c r="F2" s="43" t="s">
        <v>1</v>
      </c>
      <c r="G2" s="9" t="s">
        <v>71</v>
      </c>
    </row>
    <row r="3" spans="1:7" x14ac:dyDescent="0.2">
      <c r="A3" s="7" t="s">
        <v>2</v>
      </c>
      <c r="G3" s="8"/>
    </row>
    <row r="4" spans="1:7" x14ac:dyDescent="0.2">
      <c r="A4" s="7" t="s">
        <v>73</v>
      </c>
      <c r="G4" s="8"/>
    </row>
    <row r="5" spans="1:7" x14ac:dyDescent="0.2">
      <c r="A5" s="44" t="s">
        <v>91</v>
      </c>
      <c r="G5" s="8"/>
    </row>
    <row r="6" spans="1:7" x14ac:dyDescent="0.2">
      <c r="G6" s="8"/>
    </row>
    <row r="7" spans="1:7" x14ac:dyDescent="0.2">
      <c r="D7" s="76"/>
      <c r="E7" s="45" t="s">
        <v>27</v>
      </c>
      <c r="F7" s="45"/>
      <c r="G7" s="46"/>
    </row>
    <row r="8" spans="1:7" x14ac:dyDescent="0.2">
      <c r="D8" s="76" t="s">
        <v>98</v>
      </c>
      <c r="E8" s="77">
        <v>0</v>
      </c>
      <c r="F8" s="77"/>
      <c r="G8" s="47"/>
    </row>
    <row r="9" spans="1:7" x14ac:dyDescent="0.2">
      <c r="D9" s="76" t="s">
        <v>29</v>
      </c>
      <c r="E9" s="78">
        <f>-E58</f>
        <v>911208.99240238813</v>
      </c>
      <c r="F9" s="53"/>
      <c r="G9" s="47"/>
    </row>
    <row r="10" spans="1:7" ht="13.5" thickBot="1" x14ac:dyDescent="0.25">
      <c r="D10" s="76" t="s">
        <v>31</v>
      </c>
      <c r="E10" s="48">
        <f>E9-E8</f>
        <v>911208.99240238813</v>
      </c>
      <c r="F10" s="49"/>
      <c r="G10" s="49"/>
    </row>
    <row r="11" spans="1:7" ht="13.5" thickTop="1" x14ac:dyDescent="0.2">
      <c r="D11" s="50"/>
      <c r="E11" s="51" t="s">
        <v>75</v>
      </c>
      <c r="F11" s="51"/>
      <c r="G11" s="51"/>
    </row>
    <row r="12" spans="1:7" x14ac:dyDescent="0.2">
      <c r="D12" s="77"/>
      <c r="E12" s="77"/>
      <c r="F12" s="77"/>
      <c r="G12" s="77"/>
    </row>
    <row r="13" spans="1:7" x14ac:dyDescent="0.2">
      <c r="D13" s="77"/>
      <c r="E13" s="77"/>
      <c r="F13" s="77"/>
    </row>
    <row r="14" spans="1:7" ht="14.25" x14ac:dyDescent="0.2">
      <c r="A14" s="44"/>
      <c r="B14" s="44"/>
      <c r="C14" s="45" t="s">
        <v>63</v>
      </c>
      <c r="D14" s="45" t="s">
        <v>60</v>
      </c>
      <c r="E14" s="45" t="s">
        <v>27</v>
      </c>
      <c r="F14" s="45" t="s">
        <v>78</v>
      </c>
      <c r="G14" s="45" t="s">
        <v>33</v>
      </c>
    </row>
    <row r="15" spans="1:7" x14ac:dyDescent="0.2">
      <c r="A15" s="75">
        <v>2021</v>
      </c>
      <c r="B15" s="75" t="s">
        <v>47</v>
      </c>
      <c r="C15" s="77">
        <v>0</v>
      </c>
      <c r="D15" s="77">
        <v>0</v>
      </c>
      <c r="E15" s="77">
        <v>0</v>
      </c>
      <c r="F15" s="77">
        <v>0</v>
      </c>
      <c r="G15" s="77">
        <f>'8.2.7'!D10</f>
        <v>396621.48</v>
      </c>
    </row>
    <row r="16" spans="1:7" x14ac:dyDescent="0.2">
      <c r="B16" s="75" t="s">
        <v>36</v>
      </c>
      <c r="C16" s="77">
        <f>G15</f>
        <v>396621.48</v>
      </c>
      <c r="D16" s="77">
        <f>'8.2.7'!C11</f>
        <v>96788.12</v>
      </c>
      <c r="E16" s="77">
        <v>0</v>
      </c>
      <c r="F16" s="77">
        <f>(C16+0.5*(D16-E16))*0.0325/12</f>
        <v>1205.2504208333332</v>
      </c>
      <c r="G16" s="77">
        <f>+C16+D16+F16+E16</f>
        <v>494614.85042083333</v>
      </c>
    </row>
    <row r="17" spans="1:7" x14ac:dyDescent="0.2">
      <c r="B17" s="75" t="s">
        <v>37</v>
      </c>
      <c r="C17" s="77">
        <f t="shared" ref="C17:C57" si="0">G16</f>
        <v>494614.85042083333</v>
      </c>
      <c r="D17" s="77">
        <f>'8.2.7'!C12</f>
        <v>1697.81</v>
      </c>
      <c r="E17" s="77">
        <v>0</v>
      </c>
      <c r="F17" s="77">
        <f>(C17+0.5*(D17-E17))*0.0325/12</f>
        <v>1341.8810042647572</v>
      </c>
      <c r="G17" s="77">
        <f t="shared" ref="G17:G57" si="1">+C17+D17+F17+E17</f>
        <v>497654.54142509808</v>
      </c>
    </row>
    <row r="18" spans="1:7" x14ac:dyDescent="0.2">
      <c r="B18" s="75" t="s">
        <v>38</v>
      </c>
      <c r="C18" s="77">
        <f t="shared" si="0"/>
        <v>497654.54142509808</v>
      </c>
      <c r="D18" s="77">
        <f>'8.2.7'!C13</f>
        <v>4791.26</v>
      </c>
      <c r="E18" s="77">
        <v>0</v>
      </c>
      <c r="F18" s="77">
        <f t="shared" ref="F18:F27" si="2">(C18+0.5*(D18-E18))*0.0325/12</f>
        <v>1354.3025476096407</v>
      </c>
      <c r="G18" s="77">
        <f t="shared" si="1"/>
        <v>503800.10397270776</v>
      </c>
    </row>
    <row r="19" spans="1:7" x14ac:dyDescent="0.2">
      <c r="B19" s="75" t="s">
        <v>39</v>
      </c>
      <c r="C19" s="77">
        <f t="shared" si="0"/>
        <v>503800.10397270776</v>
      </c>
      <c r="D19" s="77">
        <f>'8.2.7'!C14</f>
        <v>1353.89</v>
      </c>
      <c r="E19" s="77">
        <v>0</v>
      </c>
      <c r="F19" s="77">
        <f t="shared" si="2"/>
        <v>1366.2920076344169</v>
      </c>
      <c r="G19" s="77">
        <f t="shared" si="1"/>
        <v>506520.28598034219</v>
      </c>
    </row>
    <row r="20" spans="1:7" x14ac:dyDescent="0.2">
      <c r="B20" s="75" t="s">
        <v>40</v>
      </c>
      <c r="C20" s="77">
        <f t="shared" si="0"/>
        <v>506520.28598034219</v>
      </c>
      <c r="D20" s="77">
        <f>'8.2.7'!C15</f>
        <v>25231.33</v>
      </c>
      <c r="E20" s="77">
        <v>0</v>
      </c>
      <c r="F20" s="77">
        <f t="shared" si="2"/>
        <v>1405.9932005717601</v>
      </c>
      <c r="G20" s="77">
        <f t="shared" si="1"/>
        <v>533157.60918091389</v>
      </c>
    </row>
    <row r="21" spans="1:7" x14ac:dyDescent="0.2">
      <c r="B21" s="75" t="s">
        <v>41</v>
      </c>
      <c r="C21" s="77">
        <f t="shared" si="0"/>
        <v>533157.60918091389</v>
      </c>
      <c r="D21" s="77">
        <f>'8.2.7'!C16</f>
        <v>61560.47</v>
      </c>
      <c r="E21" s="77">
        <v>0</v>
      </c>
      <c r="F21" s="77">
        <f t="shared" si="2"/>
        <v>1527.3316613233085</v>
      </c>
      <c r="G21" s="77">
        <f t="shared" si="1"/>
        <v>596245.41084223718</v>
      </c>
    </row>
    <row r="22" spans="1:7" x14ac:dyDescent="0.2">
      <c r="A22" s="8"/>
      <c r="B22" s="75" t="s">
        <v>42</v>
      </c>
      <c r="C22" s="77">
        <f t="shared" si="0"/>
        <v>596245.41084223718</v>
      </c>
      <c r="D22" s="77">
        <f>'8.2.7'!C17</f>
        <v>3078.57</v>
      </c>
      <c r="E22" s="77">
        <v>0</v>
      </c>
      <c r="F22" s="77">
        <f t="shared" si="2"/>
        <v>1619.0002179060591</v>
      </c>
      <c r="G22" s="77">
        <f t="shared" si="1"/>
        <v>600942.98106014321</v>
      </c>
    </row>
    <row r="23" spans="1:7" x14ac:dyDescent="0.2">
      <c r="A23" s="75">
        <v>2022</v>
      </c>
      <c r="B23" s="75" t="s">
        <v>43</v>
      </c>
      <c r="C23" s="77">
        <f t="shared" si="0"/>
        <v>600942.98106014321</v>
      </c>
      <c r="D23" s="77">
        <f>'8.2.7'!C18</f>
        <v>1600.96</v>
      </c>
      <c r="E23" s="77">
        <v>0</v>
      </c>
      <c r="F23" s="77">
        <f t="shared" si="2"/>
        <v>1629.7218737045544</v>
      </c>
      <c r="G23" s="77">
        <f t="shared" si="1"/>
        <v>604173.66293384775</v>
      </c>
    </row>
    <row r="24" spans="1:7" x14ac:dyDescent="0.2">
      <c r="B24" s="75" t="s">
        <v>44</v>
      </c>
      <c r="C24" s="77">
        <f t="shared" si="0"/>
        <v>604173.66293384775</v>
      </c>
      <c r="D24" s="77">
        <f>'8.2.7'!C19</f>
        <v>1605.29</v>
      </c>
      <c r="E24" s="77">
        <v>0</v>
      </c>
      <c r="F24" s="77">
        <f t="shared" si="2"/>
        <v>1638.4775006541711</v>
      </c>
      <c r="G24" s="77">
        <f t="shared" si="1"/>
        <v>607417.43043450196</v>
      </c>
    </row>
    <row r="25" spans="1:7" x14ac:dyDescent="0.2">
      <c r="B25" s="75" t="s">
        <v>45</v>
      </c>
      <c r="C25" s="77">
        <f t="shared" si="0"/>
        <v>607417.43043450196</v>
      </c>
      <c r="D25" s="77">
        <f>'8.2.7'!C20</f>
        <v>17644.89</v>
      </c>
      <c r="E25" s="77">
        <v>0</v>
      </c>
      <c r="F25" s="77">
        <f t="shared" si="2"/>
        <v>1668.9829959684428</v>
      </c>
      <c r="G25" s="77">
        <f t="shared" si="1"/>
        <v>626731.30343047041</v>
      </c>
    </row>
    <row r="26" spans="1:7" x14ac:dyDescent="0.2">
      <c r="B26" s="75" t="s">
        <v>46</v>
      </c>
      <c r="C26" s="77">
        <f t="shared" si="0"/>
        <v>626731.30343047041</v>
      </c>
      <c r="D26" s="77">
        <f>'8.2.7'!C21</f>
        <v>15307.39</v>
      </c>
      <c r="E26" s="77">
        <v>0</v>
      </c>
      <c r="F26" s="77">
        <f t="shared" si="2"/>
        <v>1718.1260374158574</v>
      </c>
      <c r="G26" s="77">
        <f t="shared" si="1"/>
        <v>643756.81946788623</v>
      </c>
    </row>
    <row r="27" spans="1:7" x14ac:dyDescent="0.2">
      <c r="B27" s="75" t="s">
        <v>47</v>
      </c>
      <c r="C27" s="77">
        <f t="shared" si="0"/>
        <v>643756.81946788623</v>
      </c>
      <c r="D27" s="77">
        <f>'8.2.7'!C22</f>
        <v>-370.11</v>
      </c>
      <c r="E27" s="77">
        <v>0</v>
      </c>
      <c r="F27" s="77">
        <f t="shared" si="2"/>
        <v>1743.006862100525</v>
      </c>
      <c r="G27" s="77">
        <f t="shared" si="1"/>
        <v>645129.71632998681</v>
      </c>
    </row>
    <row r="28" spans="1:7" x14ac:dyDescent="0.2">
      <c r="A28" s="8"/>
      <c r="B28" s="75" t="s">
        <v>36</v>
      </c>
      <c r="C28" s="77">
        <f t="shared" si="0"/>
        <v>645129.71632998681</v>
      </c>
      <c r="D28" s="77">
        <v>1877.93</v>
      </c>
      <c r="E28" s="77">
        <v>0</v>
      </c>
      <c r="F28" s="77">
        <f>(C28+0.5*(D28-E28))*0.036/12</f>
        <v>1938.2060439899603</v>
      </c>
      <c r="G28" s="77">
        <f t="shared" si="1"/>
        <v>648945.85237397684</v>
      </c>
    </row>
    <row r="29" spans="1:7" x14ac:dyDescent="0.2">
      <c r="A29" s="8"/>
      <c r="B29" s="75" t="s">
        <v>37</v>
      </c>
      <c r="C29" s="77">
        <f t="shared" si="0"/>
        <v>648945.85237397684</v>
      </c>
      <c r="D29" s="77">
        <v>1886.37</v>
      </c>
      <c r="E29" s="77">
        <v>0</v>
      </c>
      <c r="F29" s="77">
        <f t="shared" ref="F29:F30" si="3">(C29+0.5*(D29-E29))*0.036/12</f>
        <v>1949.6671121219306</v>
      </c>
      <c r="G29" s="77">
        <f t="shared" si="1"/>
        <v>652781.88948609878</v>
      </c>
    </row>
    <row r="30" spans="1:7" x14ac:dyDescent="0.2">
      <c r="A30" s="8"/>
      <c r="B30" s="75" t="s">
        <v>38</v>
      </c>
      <c r="C30" s="77">
        <f t="shared" si="0"/>
        <v>652781.88948609878</v>
      </c>
      <c r="D30" s="77">
        <v>1892.03</v>
      </c>
      <c r="E30" s="77">
        <v>0</v>
      </c>
      <c r="F30" s="77">
        <f t="shared" si="3"/>
        <v>1961.1837134582963</v>
      </c>
      <c r="G30" s="77">
        <f t="shared" si="1"/>
        <v>656635.10319955705</v>
      </c>
    </row>
    <row r="31" spans="1:7" x14ac:dyDescent="0.2">
      <c r="A31" s="8"/>
      <c r="B31" s="75" t="s">
        <v>39</v>
      </c>
      <c r="C31" s="77">
        <f t="shared" si="0"/>
        <v>656635.10319955705</v>
      </c>
      <c r="D31" s="77">
        <v>102792.84</v>
      </c>
      <c r="E31" s="77">
        <v>0</v>
      </c>
      <c r="F31" s="77">
        <f>(C31+0.5*(D31-E31))*0.0491/12</f>
        <v>2897.0289824248543</v>
      </c>
      <c r="G31" s="77">
        <f t="shared" si="1"/>
        <v>762324.9721819819</v>
      </c>
    </row>
    <row r="32" spans="1:7" x14ac:dyDescent="0.2">
      <c r="A32" s="8"/>
      <c r="B32" s="75" t="s">
        <v>40</v>
      </c>
      <c r="C32" s="77">
        <f t="shared" si="0"/>
        <v>762324.9721819819</v>
      </c>
      <c r="D32" s="77">
        <v>12606.95</v>
      </c>
      <c r="E32" s="77">
        <v>0</v>
      </c>
      <c r="F32" s="77">
        <f t="shared" ref="F32:F33" si="4">(C32+0.5*(D32-E32))*0.0491/12</f>
        <v>3144.971396386276</v>
      </c>
      <c r="G32" s="77">
        <f t="shared" si="1"/>
        <v>778076.89357836812</v>
      </c>
    </row>
    <row r="33" spans="1:7" x14ac:dyDescent="0.2">
      <c r="A33" s="8"/>
      <c r="B33" s="75" t="s">
        <v>41</v>
      </c>
      <c r="C33" s="77">
        <f t="shared" si="0"/>
        <v>778076.89357836812</v>
      </c>
      <c r="D33" s="77">
        <v>43564.43</v>
      </c>
      <c r="E33" s="77">
        <v>0</v>
      </c>
      <c r="F33" s="77">
        <f t="shared" si="4"/>
        <v>3272.7568525998227</v>
      </c>
      <c r="G33" s="77">
        <f t="shared" si="1"/>
        <v>824914.08043096797</v>
      </c>
    </row>
    <row r="34" spans="1:7" x14ac:dyDescent="0.2">
      <c r="A34" s="8"/>
      <c r="B34" s="75" t="s">
        <v>42</v>
      </c>
      <c r="C34" s="77">
        <f t="shared" si="0"/>
        <v>824914.08043096797</v>
      </c>
      <c r="D34" s="77">
        <v>0</v>
      </c>
      <c r="E34" s="77">
        <v>0</v>
      </c>
      <c r="F34" s="77">
        <f>(C34+0.5*(D34-E34))*0.0631/12</f>
        <v>4337.6732062661731</v>
      </c>
      <c r="G34" s="77">
        <f t="shared" si="1"/>
        <v>829251.7536372341</v>
      </c>
    </row>
    <row r="35" spans="1:7" x14ac:dyDescent="0.2">
      <c r="A35" s="75">
        <v>2023</v>
      </c>
      <c r="B35" s="75" t="s">
        <v>43</v>
      </c>
      <c r="C35" s="77">
        <f t="shared" si="0"/>
        <v>829251.7536372341</v>
      </c>
      <c r="D35" s="77">
        <v>0</v>
      </c>
      <c r="E35" s="77">
        <v>0</v>
      </c>
      <c r="F35" s="77">
        <f t="shared" ref="F35:F57" si="5">(C35+0.5*(D35-E35))*0.0631/12</f>
        <v>4360.4821378757897</v>
      </c>
      <c r="G35" s="77">
        <f t="shared" si="1"/>
        <v>833612.23577510985</v>
      </c>
    </row>
    <row r="36" spans="1:7" x14ac:dyDescent="0.2">
      <c r="A36" s="8"/>
      <c r="B36" s="75" t="s">
        <v>44</v>
      </c>
      <c r="C36" s="77">
        <f t="shared" si="0"/>
        <v>833612.23577510985</v>
      </c>
      <c r="D36" s="77">
        <v>0</v>
      </c>
      <c r="E36" s="77">
        <v>0</v>
      </c>
      <c r="F36" s="77">
        <f t="shared" si="5"/>
        <v>4383.4110064507868</v>
      </c>
      <c r="G36" s="77">
        <f t="shared" si="1"/>
        <v>837995.64678156062</v>
      </c>
    </row>
    <row r="37" spans="1:7" x14ac:dyDescent="0.2">
      <c r="A37" s="8"/>
      <c r="B37" s="75" t="s">
        <v>45</v>
      </c>
      <c r="C37" s="77">
        <f t="shared" si="0"/>
        <v>837995.64678156062</v>
      </c>
      <c r="D37" s="77">
        <v>0</v>
      </c>
      <c r="E37" s="77">
        <v>0</v>
      </c>
      <c r="F37" s="77">
        <f t="shared" si="5"/>
        <v>4406.4604426597061</v>
      </c>
      <c r="G37" s="77">
        <f t="shared" si="1"/>
        <v>842402.10722422029</v>
      </c>
    </row>
    <row r="38" spans="1:7" x14ac:dyDescent="0.2">
      <c r="A38" s="8"/>
      <c r="B38" s="75" t="s">
        <v>46</v>
      </c>
      <c r="C38" s="77">
        <f t="shared" si="0"/>
        <v>842402.10722422029</v>
      </c>
      <c r="D38" s="77">
        <v>0</v>
      </c>
      <c r="E38" s="77">
        <v>0</v>
      </c>
      <c r="F38" s="77">
        <f t="shared" si="5"/>
        <v>4429.6310804873583</v>
      </c>
      <c r="G38" s="77">
        <f t="shared" si="1"/>
        <v>846831.73830470769</v>
      </c>
    </row>
    <row r="39" spans="1:7" x14ac:dyDescent="0.2">
      <c r="A39" s="8"/>
      <c r="B39" s="75" t="s">
        <v>47</v>
      </c>
      <c r="C39" s="77">
        <f t="shared" si="0"/>
        <v>846831.73830470769</v>
      </c>
      <c r="D39" s="77">
        <v>0</v>
      </c>
      <c r="E39" s="77">
        <v>0</v>
      </c>
      <c r="F39" s="77">
        <f t="shared" si="5"/>
        <v>4452.9235572522548</v>
      </c>
      <c r="G39" s="77">
        <f t="shared" si="1"/>
        <v>851284.66186195996</v>
      </c>
    </row>
    <row r="40" spans="1:7" x14ac:dyDescent="0.2">
      <c r="A40" s="8"/>
      <c r="B40" s="75" t="s">
        <v>36</v>
      </c>
      <c r="C40" s="77">
        <f t="shared" si="0"/>
        <v>851284.66186195996</v>
      </c>
      <c r="D40" s="77">
        <v>0</v>
      </c>
      <c r="E40" s="77">
        <v>0</v>
      </c>
      <c r="F40" s="77">
        <f t="shared" si="5"/>
        <v>4476.3385136241395</v>
      </c>
      <c r="G40" s="77">
        <f t="shared" si="1"/>
        <v>855761.00037558412</v>
      </c>
    </row>
    <row r="41" spans="1:7" x14ac:dyDescent="0.2">
      <c r="A41" s="8"/>
      <c r="B41" s="75" t="s">
        <v>37</v>
      </c>
      <c r="C41" s="77">
        <f t="shared" si="0"/>
        <v>855761.00037558412</v>
      </c>
      <c r="D41" s="77">
        <v>0</v>
      </c>
      <c r="E41" s="77">
        <v>0</v>
      </c>
      <c r="F41" s="77">
        <f t="shared" si="5"/>
        <v>4499.8765936416139</v>
      </c>
      <c r="G41" s="77">
        <f t="shared" si="1"/>
        <v>860260.8769692257</v>
      </c>
    </row>
    <row r="42" spans="1:7" x14ac:dyDescent="0.2">
      <c r="A42" s="8"/>
      <c r="B42" s="75" t="s">
        <v>38</v>
      </c>
      <c r="C42" s="77">
        <f t="shared" si="0"/>
        <v>860260.8769692257</v>
      </c>
      <c r="D42" s="77">
        <v>0</v>
      </c>
      <c r="E42" s="77">
        <v>0</v>
      </c>
      <c r="F42" s="77">
        <f t="shared" si="5"/>
        <v>4523.5384447298457</v>
      </c>
      <c r="G42" s="77">
        <f t="shared" si="1"/>
        <v>864784.41541395558</v>
      </c>
    </row>
    <row r="43" spans="1:7" x14ac:dyDescent="0.2">
      <c r="A43" s="8"/>
      <c r="B43" s="75" t="s">
        <v>39</v>
      </c>
      <c r="C43" s="77">
        <f t="shared" si="0"/>
        <v>864784.41541395558</v>
      </c>
      <c r="D43" s="77">
        <v>0</v>
      </c>
      <c r="E43" s="77">
        <v>0</v>
      </c>
      <c r="F43" s="77">
        <f t="shared" si="5"/>
        <v>4547.324717718383</v>
      </c>
      <c r="G43" s="77">
        <f t="shared" si="1"/>
        <v>869331.74013167399</v>
      </c>
    </row>
    <row r="44" spans="1:7" x14ac:dyDescent="0.2">
      <c r="A44" s="8"/>
      <c r="B44" s="75" t="s">
        <v>40</v>
      </c>
      <c r="C44" s="77">
        <f t="shared" si="0"/>
        <v>869331.74013167399</v>
      </c>
      <c r="D44" s="77">
        <v>0</v>
      </c>
      <c r="E44" s="77">
        <v>0</v>
      </c>
      <c r="F44" s="77">
        <f t="shared" si="5"/>
        <v>4571.2360668590527</v>
      </c>
      <c r="G44" s="77">
        <f t="shared" si="1"/>
        <v>873902.97619853308</v>
      </c>
    </row>
    <row r="45" spans="1:7" ht="13.5" thickBot="1" x14ac:dyDescent="0.25">
      <c r="B45" s="75" t="s">
        <v>41</v>
      </c>
      <c r="C45" s="77">
        <f t="shared" si="0"/>
        <v>873902.97619853308</v>
      </c>
      <c r="D45" s="77">
        <v>0</v>
      </c>
      <c r="E45" s="77">
        <v>0</v>
      </c>
      <c r="F45" s="77">
        <f t="shared" si="5"/>
        <v>4595.2731498439534</v>
      </c>
      <c r="G45" s="77">
        <f t="shared" si="1"/>
        <v>878498.24934837699</v>
      </c>
    </row>
    <row r="46" spans="1:7" x14ac:dyDescent="0.2">
      <c r="B46" s="75" t="s">
        <v>42</v>
      </c>
      <c r="C46" s="77">
        <f t="shared" si="0"/>
        <v>878498.24934837699</v>
      </c>
      <c r="D46" s="77">
        <v>0</v>
      </c>
      <c r="E46" s="79">
        <v>-75934.082700199026</v>
      </c>
      <c r="F46" s="77">
        <f t="shared" si="5"/>
        <v>4819.0799869228222</v>
      </c>
      <c r="G46" s="77">
        <f t="shared" si="1"/>
        <v>807383.2466351008</v>
      </c>
    </row>
    <row r="47" spans="1:7" x14ac:dyDescent="0.2">
      <c r="A47" s="75">
        <v>2024</v>
      </c>
      <c r="B47" s="75" t="s">
        <v>43</v>
      </c>
      <c r="C47" s="77">
        <f t="shared" si="0"/>
        <v>807383.2466351008</v>
      </c>
      <c r="D47" s="77">
        <v>0</v>
      </c>
      <c r="E47" s="80">
        <f t="shared" ref="E47:E57" si="6">E46</f>
        <v>-75934.082700199026</v>
      </c>
      <c r="F47" s="77">
        <f t="shared" si="5"/>
        <v>4445.1335976555119</v>
      </c>
      <c r="G47" s="77">
        <f t="shared" si="1"/>
        <v>735894.29753255728</v>
      </c>
    </row>
    <row r="48" spans="1:7" x14ac:dyDescent="0.2">
      <c r="B48" s="75" t="s">
        <v>44</v>
      </c>
      <c r="C48" s="77">
        <f t="shared" si="0"/>
        <v>735894.29753255728</v>
      </c>
      <c r="D48" s="77">
        <v>0</v>
      </c>
      <c r="E48" s="80">
        <f t="shared" si="6"/>
        <v>-75934.082700199026</v>
      </c>
      <c r="F48" s="77">
        <f t="shared" si="5"/>
        <v>4069.2208736246371</v>
      </c>
      <c r="G48" s="77">
        <f t="shared" si="1"/>
        <v>664029.43570598296</v>
      </c>
    </row>
    <row r="49" spans="1:7" x14ac:dyDescent="0.2">
      <c r="B49" s="75" t="s">
        <v>45</v>
      </c>
      <c r="C49" s="77">
        <f t="shared" si="0"/>
        <v>664029.43570598296</v>
      </c>
      <c r="D49" s="77">
        <v>0</v>
      </c>
      <c r="E49" s="80">
        <f t="shared" si="6"/>
        <v>-75934.082700199026</v>
      </c>
      <c r="F49" s="77">
        <f t="shared" si="5"/>
        <v>3691.3314751865673</v>
      </c>
      <c r="G49" s="77">
        <f t="shared" si="1"/>
        <v>591786.68448097049</v>
      </c>
    </row>
    <row r="50" spans="1:7" x14ac:dyDescent="0.2">
      <c r="B50" s="75" t="s">
        <v>46</v>
      </c>
      <c r="C50" s="77">
        <f t="shared" si="0"/>
        <v>591786.68448097049</v>
      </c>
      <c r="D50" s="77">
        <v>0</v>
      </c>
      <c r="E50" s="80">
        <f t="shared" si="6"/>
        <v>-75934.082700199026</v>
      </c>
      <c r="F50" s="77">
        <f t="shared" si="5"/>
        <v>3311.4550083283762</v>
      </c>
      <c r="G50" s="77">
        <f t="shared" si="1"/>
        <v>519164.05678909988</v>
      </c>
    </row>
    <row r="51" spans="1:7" x14ac:dyDescent="0.2">
      <c r="B51" s="75" t="s">
        <v>47</v>
      </c>
      <c r="C51" s="77">
        <f t="shared" si="0"/>
        <v>519164.05678909988</v>
      </c>
      <c r="D51" s="77">
        <v>0</v>
      </c>
      <c r="E51" s="80">
        <f t="shared" si="6"/>
        <v>-75934.082700199026</v>
      </c>
      <c r="F51" s="77">
        <f t="shared" si="5"/>
        <v>2929.5810243819574</v>
      </c>
      <c r="G51" s="77">
        <f t="shared" si="1"/>
        <v>446159.55511328281</v>
      </c>
    </row>
    <row r="52" spans="1:7" x14ac:dyDescent="0.2">
      <c r="B52" s="75" t="s">
        <v>36</v>
      </c>
      <c r="C52" s="77">
        <f t="shared" si="0"/>
        <v>446159.55511328281</v>
      </c>
      <c r="D52" s="77">
        <v>0</v>
      </c>
      <c r="E52" s="80">
        <f t="shared" si="6"/>
        <v>-75934.082700199026</v>
      </c>
      <c r="F52" s="77">
        <f t="shared" si="5"/>
        <v>2545.699019736619</v>
      </c>
      <c r="G52" s="77">
        <f t="shared" si="1"/>
        <v>372771.17143282038</v>
      </c>
    </row>
    <row r="53" spans="1:7" x14ac:dyDescent="0.2">
      <c r="B53" s="75" t="s">
        <v>37</v>
      </c>
      <c r="C53" s="77">
        <f t="shared" si="0"/>
        <v>372771.17143282038</v>
      </c>
      <c r="D53" s="77">
        <v>0</v>
      </c>
      <c r="E53" s="80">
        <f t="shared" si="6"/>
        <v>-75934.082700199026</v>
      </c>
      <c r="F53" s="77">
        <f t="shared" si="5"/>
        <v>2159.7984355501872</v>
      </c>
      <c r="G53" s="77">
        <f t="shared" si="1"/>
        <v>298996.88716817152</v>
      </c>
    </row>
    <row r="54" spans="1:7" x14ac:dyDescent="0.2">
      <c r="B54" s="75" t="s">
        <v>38</v>
      </c>
      <c r="C54" s="77">
        <f t="shared" si="0"/>
        <v>298996.88716817152</v>
      </c>
      <c r="D54" s="77">
        <v>0</v>
      </c>
      <c r="E54" s="80">
        <f t="shared" si="6"/>
        <v>-75934.082700199026</v>
      </c>
      <c r="F54" s="77">
        <f t="shared" si="5"/>
        <v>1771.8686574585752</v>
      </c>
      <c r="G54" s="77">
        <f t="shared" si="1"/>
        <v>224834.67312543106</v>
      </c>
    </row>
    <row r="55" spans="1:7" x14ac:dyDescent="0.2">
      <c r="B55" s="75" t="s">
        <v>39</v>
      </c>
      <c r="C55" s="77">
        <f t="shared" si="0"/>
        <v>224834.67312543106</v>
      </c>
      <c r="D55" s="77">
        <v>0</v>
      </c>
      <c r="E55" s="80">
        <f t="shared" si="6"/>
        <v>-75934.082700199026</v>
      </c>
      <c r="F55" s="77">
        <f t="shared" si="5"/>
        <v>1381.8990152838314</v>
      </c>
      <c r="G55" s="77">
        <f t="shared" si="1"/>
        <v>150282.48944051587</v>
      </c>
    </row>
    <row r="56" spans="1:7" x14ac:dyDescent="0.2">
      <c r="B56" s="75" t="s">
        <v>40</v>
      </c>
      <c r="C56" s="77">
        <f t="shared" si="0"/>
        <v>150282.48944051587</v>
      </c>
      <c r="D56" s="77">
        <v>0</v>
      </c>
      <c r="E56" s="80">
        <f t="shared" si="6"/>
        <v>-75934.082700199026</v>
      </c>
      <c r="F56" s="77">
        <f t="shared" si="5"/>
        <v>989.8787827406527</v>
      </c>
      <c r="G56" s="77">
        <f t="shared" si="1"/>
        <v>75338.285523057493</v>
      </c>
    </row>
    <row r="57" spans="1:7" ht="13.5" thickBot="1" x14ac:dyDescent="0.25">
      <c r="B57" s="75" t="s">
        <v>41</v>
      </c>
      <c r="C57" s="77">
        <f t="shared" si="0"/>
        <v>75338.285523057493</v>
      </c>
      <c r="D57" s="77">
        <v>0</v>
      </c>
      <c r="E57" s="81">
        <f t="shared" si="6"/>
        <v>-75934.082700199026</v>
      </c>
      <c r="F57" s="77">
        <f t="shared" si="5"/>
        <v>595.79717714135052</v>
      </c>
      <c r="G57" s="77">
        <f t="shared" si="1"/>
        <v>-1.7462298274040222E-10</v>
      </c>
    </row>
    <row r="58" spans="1:7" x14ac:dyDescent="0.2">
      <c r="D58" s="52" t="s">
        <v>48</v>
      </c>
      <c r="E58" s="47">
        <f>SUM(E46:E57)</f>
        <v>-911208.99240238813</v>
      </c>
      <c r="F58" s="77"/>
      <c r="G58" s="77"/>
    </row>
    <row r="59" spans="1:7" x14ac:dyDescent="0.2">
      <c r="C59" s="77"/>
      <c r="D59" s="77"/>
      <c r="E59" s="77"/>
      <c r="F59" s="77"/>
      <c r="G59" s="77"/>
    </row>
    <row r="60" spans="1:7" x14ac:dyDescent="0.2">
      <c r="A60" s="75" t="s">
        <v>79</v>
      </c>
      <c r="B60" s="77"/>
      <c r="C60" s="82"/>
      <c r="D60" s="82"/>
      <c r="E60" s="82"/>
      <c r="F60" s="82"/>
      <c r="G60" s="82"/>
    </row>
    <row r="61" spans="1:7" x14ac:dyDescent="0.2">
      <c r="B61" s="83"/>
      <c r="C61" s="41"/>
      <c r="D61" s="41"/>
      <c r="E61" s="41"/>
      <c r="F61" s="41"/>
      <c r="G61" s="42"/>
    </row>
    <row r="62" spans="1:7" x14ac:dyDescent="0.2">
      <c r="C62" s="77"/>
      <c r="D62" s="77"/>
      <c r="E62" s="77"/>
      <c r="F62" s="77"/>
      <c r="G62" s="77"/>
    </row>
    <row r="63" spans="1:7" x14ac:dyDescent="0.2">
      <c r="C63" s="77"/>
      <c r="D63" s="77"/>
      <c r="E63" s="77"/>
      <c r="F63" s="77"/>
      <c r="G63" s="77"/>
    </row>
    <row r="64" spans="1:7" x14ac:dyDescent="0.2">
      <c r="C64" s="77"/>
      <c r="D64" s="77"/>
      <c r="E64" s="77"/>
      <c r="F64" s="77"/>
      <c r="G64" s="77"/>
    </row>
    <row r="65" spans="3:7" x14ac:dyDescent="0.2">
      <c r="C65" s="77"/>
      <c r="D65" s="77"/>
      <c r="E65" s="77"/>
      <c r="F65" s="77"/>
      <c r="G65" s="77"/>
    </row>
    <row r="66" spans="3:7" x14ac:dyDescent="0.2">
      <c r="C66" s="77"/>
      <c r="D66" s="77"/>
      <c r="E66" s="77"/>
      <c r="F66" s="77"/>
      <c r="G66" s="77"/>
    </row>
    <row r="67" spans="3:7" x14ac:dyDescent="0.2">
      <c r="C67" s="77"/>
      <c r="D67" s="77"/>
      <c r="E67" s="77"/>
      <c r="F67" s="77"/>
      <c r="G67" s="77"/>
    </row>
    <row r="68" spans="3:7" x14ac:dyDescent="0.2">
      <c r="C68" s="77"/>
      <c r="D68" s="77"/>
      <c r="E68" s="77"/>
      <c r="F68" s="77"/>
      <c r="G68" s="77"/>
    </row>
    <row r="69" spans="3:7" x14ac:dyDescent="0.2">
      <c r="C69" s="77"/>
      <c r="D69" s="77"/>
      <c r="E69" s="77"/>
      <c r="F69" s="77"/>
      <c r="G69" s="77"/>
    </row>
    <row r="70" spans="3:7" x14ac:dyDescent="0.2">
      <c r="C70" s="77"/>
      <c r="D70" s="77"/>
      <c r="E70" s="77"/>
      <c r="F70" s="77"/>
      <c r="G70" s="53"/>
    </row>
    <row r="71" spans="3:7" x14ac:dyDescent="0.2">
      <c r="C71" s="76"/>
      <c r="D71" s="77"/>
      <c r="E71" s="77"/>
      <c r="F71" s="77"/>
      <c r="G71" s="53"/>
    </row>
    <row r="72" spans="3:7" x14ac:dyDescent="0.2">
      <c r="C72" s="77"/>
      <c r="D72" s="77"/>
      <c r="E72" s="77"/>
      <c r="F72" s="77"/>
      <c r="G72" s="77"/>
    </row>
    <row r="73" spans="3:7" ht="15" x14ac:dyDescent="0.35">
      <c r="C73" s="54"/>
      <c r="D73" s="55"/>
      <c r="E73" s="55"/>
      <c r="F73" s="55"/>
      <c r="G73" s="56"/>
    </row>
    <row r="74" spans="3:7" x14ac:dyDescent="0.2">
      <c r="C74" s="57"/>
      <c r="D74" s="56"/>
      <c r="E74" s="56"/>
      <c r="F74" s="56"/>
      <c r="G74" s="57"/>
    </row>
    <row r="75" spans="3:7" x14ac:dyDescent="0.2">
      <c r="C75" s="58"/>
      <c r="D75" s="56"/>
      <c r="E75" s="56"/>
      <c r="F75" s="56"/>
      <c r="G75" s="56"/>
    </row>
    <row r="76" spans="3:7" x14ac:dyDescent="0.2">
      <c r="C76" s="56"/>
      <c r="D76" s="56"/>
      <c r="E76" s="56"/>
      <c r="F76" s="56"/>
      <c r="G76" s="56"/>
    </row>
    <row r="77" spans="3:7" x14ac:dyDescent="0.2">
      <c r="C77" s="57"/>
      <c r="D77" s="56"/>
      <c r="E77" s="56"/>
      <c r="F77" s="56"/>
      <c r="G77" s="56"/>
    </row>
    <row r="78" spans="3:7" x14ac:dyDescent="0.2">
      <c r="C78" s="58"/>
      <c r="D78" s="56"/>
      <c r="E78" s="56"/>
      <c r="F78" s="56"/>
      <c r="G78" s="56"/>
    </row>
  </sheetData>
  <pageMargins left="0.7" right="0.7" top="0.75" bottom="0.75" header="0.3" footer="0.3"/>
  <pageSetup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FCD0-DD49-47BE-9AAB-F4ECB451F9FE}">
  <dimension ref="A2:K28"/>
  <sheetViews>
    <sheetView view="pageBreakPreview" zoomScale="80" zoomScaleNormal="100" zoomScaleSheetLayoutView="80" workbookViewId="0">
      <selection activeCell="F45" sqref="F45"/>
    </sheetView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21</v>
      </c>
    </row>
    <row r="3" spans="1:11" x14ac:dyDescent="0.2">
      <c r="A3" s="2" t="s">
        <v>2</v>
      </c>
      <c r="B3" s="5"/>
    </row>
    <row r="4" spans="1:11" x14ac:dyDescent="0.2">
      <c r="A4" s="2" t="s">
        <v>83</v>
      </c>
      <c r="B4" s="5"/>
    </row>
    <row r="5" spans="1:11" x14ac:dyDescent="0.2">
      <c r="A5" s="2" t="s">
        <v>80</v>
      </c>
      <c r="B5" s="5"/>
    </row>
    <row r="6" spans="1:11" x14ac:dyDescent="0.2">
      <c r="A6" s="2" t="s">
        <v>68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60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396621.48</v>
      </c>
    </row>
    <row r="11" spans="1:11" x14ac:dyDescent="0.2">
      <c r="A11" s="3">
        <v>2021</v>
      </c>
      <c r="B11" s="3">
        <v>7</v>
      </c>
      <c r="C11" s="27">
        <v>96788.12</v>
      </c>
      <c r="D11" s="27">
        <f t="shared" ref="D11:D22" si="0">D10+C11</f>
        <v>493409.6</v>
      </c>
    </row>
    <row r="12" spans="1:11" x14ac:dyDescent="0.2">
      <c r="A12" s="3">
        <v>2021</v>
      </c>
      <c r="B12" s="3">
        <v>8</v>
      </c>
      <c r="C12" s="27">
        <v>1697.81</v>
      </c>
      <c r="D12" s="27">
        <f t="shared" si="0"/>
        <v>495107.41</v>
      </c>
    </row>
    <row r="13" spans="1:11" x14ac:dyDescent="0.2">
      <c r="A13" s="3">
        <v>2021</v>
      </c>
      <c r="B13" s="3">
        <v>9</v>
      </c>
      <c r="C13" s="27">
        <v>4791.26</v>
      </c>
      <c r="D13" s="27">
        <f t="shared" si="0"/>
        <v>499898.67</v>
      </c>
    </row>
    <row r="14" spans="1:11" x14ac:dyDescent="0.2">
      <c r="A14" s="3">
        <v>2021</v>
      </c>
      <c r="B14" s="3">
        <v>10</v>
      </c>
      <c r="C14" s="27">
        <v>1353.89</v>
      </c>
      <c r="D14" s="27">
        <f t="shared" si="0"/>
        <v>501252.56</v>
      </c>
    </row>
    <row r="15" spans="1:11" x14ac:dyDescent="0.2">
      <c r="A15" s="3">
        <v>2021</v>
      </c>
      <c r="B15" s="3">
        <v>11</v>
      </c>
      <c r="C15" s="27">
        <v>25231.33</v>
      </c>
      <c r="D15" s="27">
        <f t="shared" si="0"/>
        <v>526483.89</v>
      </c>
    </row>
    <row r="16" spans="1:11" x14ac:dyDescent="0.2">
      <c r="A16" s="3">
        <v>2021</v>
      </c>
      <c r="B16" s="3">
        <v>12</v>
      </c>
      <c r="C16" s="27">
        <v>61560.47</v>
      </c>
      <c r="D16" s="27">
        <f t="shared" si="0"/>
        <v>588044.36</v>
      </c>
    </row>
    <row r="17" spans="1:10" x14ac:dyDescent="0.2">
      <c r="A17" s="3">
        <v>2022</v>
      </c>
      <c r="B17" s="3">
        <v>1</v>
      </c>
      <c r="C17" s="27">
        <v>3078.57</v>
      </c>
      <c r="D17" s="27">
        <f t="shared" si="0"/>
        <v>591122.92999999993</v>
      </c>
    </row>
    <row r="18" spans="1:10" x14ac:dyDescent="0.2">
      <c r="A18" s="3">
        <v>2022</v>
      </c>
      <c r="B18" s="3">
        <v>2</v>
      </c>
      <c r="C18" s="27">
        <v>1600.96</v>
      </c>
      <c r="D18" s="27">
        <f t="shared" si="0"/>
        <v>592723.8899999999</v>
      </c>
    </row>
    <row r="19" spans="1:10" x14ac:dyDescent="0.2">
      <c r="A19" s="3">
        <v>2022</v>
      </c>
      <c r="B19" s="3">
        <v>3</v>
      </c>
      <c r="C19" s="27">
        <v>1605.29</v>
      </c>
      <c r="D19" s="27">
        <f t="shared" si="0"/>
        <v>594329.17999999993</v>
      </c>
    </row>
    <row r="20" spans="1:10" x14ac:dyDescent="0.2">
      <c r="A20" s="3">
        <v>2022</v>
      </c>
      <c r="B20" s="3">
        <v>4</v>
      </c>
      <c r="C20" s="27">
        <v>17644.89</v>
      </c>
      <c r="D20" s="27">
        <f t="shared" si="0"/>
        <v>611974.06999999995</v>
      </c>
    </row>
    <row r="21" spans="1:10" x14ac:dyDescent="0.2">
      <c r="A21" s="3">
        <v>2022</v>
      </c>
      <c r="B21" s="3">
        <v>5</v>
      </c>
      <c r="C21" s="27">
        <v>15307.39</v>
      </c>
      <c r="D21" s="27">
        <f t="shared" si="0"/>
        <v>627281.46</v>
      </c>
    </row>
    <row r="22" spans="1:10" x14ac:dyDescent="0.2">
      <c r="A22" s="28">
        <v>2022</v>
      </c>
      <c r="B22" s="28">
        <v>6</v>
      </c>
      <c r="C22" s="29">
        <v>-370.11</v>
      </c>
      <c r="D22" s="29">
        <f t="shared" si="0"/>
        <v>626911.35</v>
      </c>
    </row>
    <row r="23" spans="1:10" x14ac:dyDescent="0.2">
      <c r="A23" s="3"/>
      <c r="B23" s="3"/>
      <c r="C23" s="23" t="s">
        <v>55</v>
      </c>
      <c r="D23" s="24">
        <f>(D10+D22+2*SUM(D11:D21))/24</f>
        <v>552782.86958333326</v>
      </c>
      <c r="E23" s="6"/>
    </row>
    <row r="24" spans="1:10" x14ac:dyDescent="0.2">
      <c r="D24" s="2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69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B4C7A0-81D0-434E-9B48-3DA9A4D26BDF}"/>
</file>

<file path=customXml/itemProps2.xml><?xml version="1.0" encoding="utf-8"?>
<ds:datastoreItem xmlns:ds="http://schemas.openxmlformats.org/officeDocument/2006/customXml" ds:itemID="{99D78F3B-DC2F-4F18-B781-AF2A522ADF53}"/>
</file>

<file path=customXml/itemProps3.xml><?xml version="1.0" encoding="utf-8"?>
<ds:datastoreItem xmlns:ds="http://schemas.openxmlformats.org/officeDocument/2006/customXml" ds:itemID="{12278F2F-7872-4C05-A859-221699D9871B}"/>
</file>

<file path=customXml/itemProps4.xml><?xml version="1.0" encoding="utf-8"?>
<ds:datastoreItem xmlns:ds="http://schemas.openxmlformats.org/officeDocument/2006/customXml" ds:itemID="{25959EA2-99A6-4AEB-945C-D34A1B5A3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8.2</vt:lpstr>
      <vt:lpstr>8.2.1</vt:lpstr>
      <vt:lpstr>8.2.2</vt:lpstr>
      <vt:lpstr>8.2.3</vt:lpstr>
      <vt:lpstr>8.2.4</vt:lpstr>
      <vt:lpstr>8.2.5</vt:lpstr>
      <vt:lpstr>8.2.6</vt:lpstr>
      <vt:lpstr>8.2.7</vt:lpstr>
      <vt:lpstr>'8.2.3'!Print_Area</vt:lpstr>
      <vt:lpstr>'8.2.6'!Print_Area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2023-03-01T17:43:24Z</dcterms:created>
  <dcterms:modified xsi:type="dcterms:W3CDTF">2023-03-12T01:15:43Z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