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6 CASES\1619 Avista Attrition\"/>
    </mc:Choice>
  </mc:AlternateContent>
  <bookViews>
    <workbookView xWindow="0" yWindow="0" windowWidth="15360" windowHeight="7455"/>
  </bookViews>
  <sheets>
    <sheet name="Wash only" sheetId="3" r:id="rId1"/>
    <sheet name="Original" sheetId="1" r:id="rId2"/>
    <sheet name="Sheet1" sheetId="2" r:id="rId3"/>
  </sheets>
  <definedNames>
    <definedName name="_xlnm.Print_Area" localSheetId="0">'Wash only'!$A$1:$F$65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3" l="1"/>
  <c r="B97" i="3"/>
  <c r="D96" i="3"/>
  <c r="B96" i="3"/>
  <c r="D95" i="3"/>
  <c r="B95" i="3"/>
  <c r="D94" i="3"/>
  <c r="B94" i="3"/>
  <c r="D93" i="3"/>
  <c r="B93" i="3"/>
  <c r="D92" i="3"/>
  <c r="B92" i="3"/>
  <c r="D91" i="3"/>
  <c r="B91" i="3"/>
  <c r="D90" i="3"/>
  <c r="B90" i="3"/>
  <c r="D83" i="3"/>
  <c r="D82" i="3"/>
  <c r="B82" i="3"/>
  <c r="D81" i="3"/>
  <c r="B81" i="3"/>
  <c r="D80" i="3"/>
  <c r="B80" i="3"/>
  <c r="G80" i="3" s="1"/>
  <c r="D79" i="3"/>
  <c r="B79" i="3"/>
  <c r="D78" i="3"/>
  <c r="B78" i="3"/>
  <c r="D77" i="3"/>
  <c r="B77" i="3"/>
  <c r="D76" i="3"/>
  <c r="B76" i="3"/>
  <c r="G76" i="3" s="1"/>
  <c r="D46" i="3"/>
  <c r="D58" i="3" s="1"/>
  <c r="F45" i="3"/>
  <c r="B44" i="3"/>
  <c r="B46" i="3" s="1"/>
  <c r="D41" i="3"/>
  <c r="D57" i="3" s="1"/>
  <c r="B41" i="3"/>
  <c r="B57" i="3" s="1"/>
  <c r="F40" i="3"/>
  <c r="F39" i="3"/>
  <c r="D36" i="3"/>
  <c r="D56" i="3" s="1"/>
  <c r="B36" i="3"/>
  <c r="B56" i="3" s="1"/>
  <c r="F35" i="3"/>
  <c r="F34" i="3"/>
  <c r="D31" i="3"/>
  <c r="D55" i="3" s="1"/>
  <c r="B31" i="3"/>
  <c r="B55" i="3" s="1"/>
  <c r="F30" i="3"/>
  <c r="F29" i="3"/>
  <c r="D26" i="3"/>
  <c r="D52" i="3" s="1"/>
  <c r="B26" i="3"/>
  <c r="B52" i="3" s="1"/>
  <c r="F25" i="3"/>
  <c r="F24" i="3"/>
  <c r="D21" i="3"/>
  <c r="D51" i="3" s="1"/>
  <c r="B21" i="3"/>
  <c r="B51" i="3" s="1"/>
  <c r="F20" i="3"/>
  <c r="F19" i="3"/>
  <c r="D16" i="3"/>
  <c r="D50" i="3" s="1"/>
  <c r="B16" i="3"/>
  <c r="B50" i="3" s="1"/>
  <c r="F15" i="3"/>
  <c r="F14" i="3"/>
  <c r="D11" i="3"/>
  <c r="B11" i="3"/>
  <c r="B49" i="3" s="1"/>
  <c r="F10" i="3"/>
  <c r="F9" i="3"/>
  <c r="G77" i="3" l="1"/>
  <c r="G79" i="3"/>
  <c r="G81" i="3"/>
  <c r="G78" i="3"/>
  <c r="G82" i="3"/>
  <c r="F91" i="3"/>
  <c r="B101" i="3"/>
  <c r="F57" i="3"/>
  <c r="F79" i="3"/>
  <c r="F81" i="3"/>
  <c r="F78" i="3"/>
  <c r="F82" i="3"/>
  <c r="B83" i="3"/>
  <c r="F95" i="3"/>
  <c r="F77" i="3"/>
  <c r="F56" i="3"/>
  <c r="F96" i="3"/>
  <c r="B53" i="3"/>
  <c r="F92" i="3"/>
  <c r="F11" i="3"/>
  <c r="F50" i="3"/>
  <c r="F36" i="3"/>
  <c r="F76" i="3"/>
  <c r="F90" i="3"/>
  <c r="F93" i="3"/>
  <c r="F51" i="3"/>
  <c r="F21" i="3"/>
  <c r="F41" i="3"/>
  <c r="B87" i="3"/>
  <c r="F16" i="3"/>
  <c r="F52" i="3"/>
  <c r="D87" i="3"/>
  <c r="D101" i="3"/>
  <c r="F97" i="3"/>
  <c r="D59" i="3"/>
  <c r="F55" i="3"/>
  <c r="F46" i="3"/>
  <c r="B58" i="3"/>
  <c r="F58" i="3" s="1"/>
  <c r="D49" i="3"/>
  <c r="F26" i="3"/>
  <c r="F44" i="3"/>
  <c r="F80" i="3"/>
  <c r="F94" i="3"/>
  <c r="F31" i="3"/>
  <c r="Q117" i="1"/>
  <c r="P117" i="1"/>
  <c r="O117" i="1"/>
  <c r="H117" i="1"/>
  <c r="C117" i="1"/>
  <c r="M109" i="1"/>
  <c r="M108" i="1"/>
  <c r="M107" i="1"/>
  <c r="M106" i="1"/>
  <c r="M105" i="1"/>
  <c r="M104" i="1"/>
  <c r="M103" i="1"/>
  <c r="M102" i="1"/>
  <c r="M111" i="1" s="1"/>
  <c r="N113" i="1"/>
  <c r="H113" i="1"/>
  <c r="C113" i="1"/>
  <c r="O113" i="1" s="1"/>
  <c r="M112" i="1"/>
  <c r="Q99" i="1"/>
  <c r="P99" i="1"/>
  <c r="O99" i="1"/>
  <c r="N99" i="1"/>
  <c r="H99" i="1"/>
  <c r="C99" i="1"/>
  <c r="H109" i="1"/>
  <c r="H108" i="1"/>
  <c r="H107" i="1"/>
  <c r="H106" i="1"/>
  <c r="H105" i="1"/>
  <c r="H104" i="1"/>
  <c r="H103" i="1"/>
  <c r="H102" i="1"/>
  <c r="H95" i="1"/>
  <c r="H94" i="1"/>
  <c r="M94" i="1" s="1"/>
  <c r="H93" i="1"/>
  <c r="H92" i="1"/>
  <c r="H91" i="1"/>
  <c r="H90" i="1"/>
  <c r="M90" i="1" s="1"/>
  <c r="H89" i="1"/>
  <c r="H88" i="1"/>
  <c r="C109" i="1"/>
  <c r="C108" i="1"/>
  <c r="C107" i="1"/>
  <c r="C106" i="1"/>
  <c r="C105" i="1"/>
  <c r="C104" i="1"/>
  <c r="C103" i="1"/>
  <c r="C102" i="1"/>
  <c r="C94" i="1"/>
  <c r="C93" i="1"/>
  <c r="C92" i="1"/>
  <c r="C91" i="1"/>
  <c r="C90" i="1"/>
  <c r="C89" i="1"/>
  <c r="C88" i="1"/>
  <c r="G101" i="3" l="1"/>
  <c r="B104" i="3"/>
  <c r="F83" i="3"/>
  <c r="F85" i="3" s="1"/>
  <c r="G83" i="3"/>
  <c r="F101" i="3"/>
  <c r="F87" i="3"/>
  <c r="F99" i="3"/>
  <c r="F86" i="3"/>
  <c r="D104" i="3"/>
  <c r="G87" i="3"/>
  <c r="B59" i="3"/>
  <c r="F100" i="3"/>
  <c r="H101" i="3" s="1"/>
  <c r="F49" i="3"/>
  <c r="D53" i="3"/>
  <c r="F53" i="3" s="1"/>
  <c r="P113" i="1"/>
  <c r="Q113" i="1" s="1"/>
  <c r="M88" i="1"/>
  <c r="M92" i="1"/>
  <c r="M89" i="1"/>
  <c r="M93" i="1"/>
  <c r="M91" i="1"/>
  <c r="M66" i="1"/>
  <c r="M58" i="1"/>
  <c r="M57" i="1"/>
  <c r="M49" i="1"/>
  <c r="M48" i="1"/>
  <c r="M41" i="1"/>
  <c r="M40" i="1"/>
  <c r="M33" i="1"/>
  <c r="M32" i="1"/>
  <c r="M25" i="1"/>
  <c r="M24" i="1"/>
  <c r="M17" i="1"/>
  <c r="M16" i="1"/>
  <c r="M9" i="1"/>
  <c r="M8" i="1"/>
  <c r="I101" i="3" l="1"/>
  <c r="J101" i="3" s="1"/>
  <c r="H87" i="3"/>
  <c r="I87" i="3" s="1"/>
  <c r="J87" i="3" s="1"/>
  <c r="G104" i="3"/>
  <c r="F62" i="3"/>
  <c r="F61" i="3"/>
  <c r="M98" i="1"/>
  <c r="I67" i="1"/>
  <c r="I81" i="1" s="1"/>
  <c r="H67" i="1"/>
  <c r="G66" i="1"/>
  <c r="G65" i="1"/>
  <c r="I59" i="1"/>
  <c r="I80" i="1" s="1"/>
  <c r="H59" i="1"/>
  <c r="H80" i="1" s="1"/>
  <c r="G58" i="1"/>
  <c r="G57" i="1"/>
  <c r="I50" i="1"/>
  <c r="I79" i="1" s="1"/>
  <c r="H50" i="1"/>
  <c r="G49" i="1"/>
  <c r="G48" i="1"/>
  <c r="I42" i="1"/>
  <c r="I78" i="1" s="1"/>
  <c r="H42" i="1"/>
  <c r="G41" i="1"/>
  <c r="G40" i="1"/>
  <c r="G42" i="1" s="1"/>
  <c r="G78" i="1" s="1"/>
  <c r="I34" i="1"/>
  <c r="I75" i="1" s="1"/>
  <c r="H34" i="1"/>
  <c r="G33" i="1"/>
  <c r="G32" i="1"/>
  <c r="I26" i="1"/>
  <c r="I74" i="1" s="1"/>
  <c r="H26" i="1"/>
  <c r="G25" i="1"/>
  <c r="G24" i="1"/>
  <c r="I18" i="1"/>
  <c r="I73" i="1" s="1"/>
  <c r="H18" i="1"/>
  <c r="G17" i="1"/>
  <c r="G16" i="1"/>
  <c r="I10" i="1"/>
  <c r="I72" i="1" s="1"/>
  <c r="H10" i="1"/>
  <c r="G9" i="1"/>
  <c r="G8" i="1"/>
  <c r="D81" i="2"/>
  <c r="C80" i="2"/>
  <c r="D72" i="2"/>
  <c r="D67" i="2"/>
  <c r="C67" i="2"/>
  <c r="C81" i="2" s="1"/>
  <c r="B66" i="2"/>
  <c r="B65" i="2"/>
  <c r="B67" i="2" s="1"/>
  <c r="B81" i="2" s="1"/>
  <c r="D59" i="2"/>
  <c r="D80" i="2" s="1"/>
  <c r="C59" i="2"/>
  <c r="B58" i="2"/>
  <c r="B57" i="2"/>
  <c r="B59" i="2" s="1"/>
  <c r="B80" i="2" s="1"/>
  <c r="D50" i="2"/>
  <c r="D79" i="2" s="1"/>
  <c r="C50" i="2"/>
  <c r="C79" i="2" s="1"/>
  <c r="B49" i="2"/>
  <c r="B48" i="2"/>
  <c r="B50" i="2" s="1"/>
  <c r="B79" i="2" s="1"/>
  <c r="D42" i="2"/>
  <c r="D78" i="2" s="1"/>
  <c r="D82" i="2" s="1"/>
  <c r="C42" i="2"/>
  <c r="C78" i="2" s="1"/>
  <c r="C82" i="2" s="1"/>
  <c r="B42" i="2"/>
  <c r="B78" i="2" s="1"/>
  <c r="B82" i="2" s="1"/>
  <c r="B41" i="2"/>
  <c r="B40" i="2"/>
  <c r="D34" i="2"/>
  <c r="D75" i="2" s="1"/>
  <c r="C34" i="2"/>
  <c r="C75" i="2" s="1"/>
  <c r="B33" i="2"/>
  <c r="B32" i="2"/>
  <c r="B34" i="2" s="1"/>
  <c r="B75" i="2" s="1"/>
  <c r="D26" i="2"/>
  <c r="D74" i="2" s="1"/>
  <c r="C26" i="2"/>
  <c r="C74" i="2" s="1"/>
  <c r="B25" i="2"/>
  <c r="B24" i="2"/>
  <c r="B26" i="2" s="1"/>
  <c r="B74" i="2" s="1"/>
  <c r="D18" i="2"/>
  <c r="D73" i="2" s="1"/>
  <c r="C18" i="2"/>
  <c r="C73" i="2" s="1"/>
  <c r="B17" i="2"/>
  <c r="B16" i="2"/>
  <c r="B18" i="2" s="1"/>
  <c r="B73" i="2" s="1"/>
  <c r="D10" i="2"/>
  <c r="C10" i="2"/>
  <c r="C72" i="2" s="1"/>
  <c r="C76" i="2" s="1"/>
  <c r="B10" i="2"/>
  <c r="B72" i="2" s="1"/>
  <c r="B9" i="2"/>
  <c r="B8" i="2"/>
  <c r="J104" i="3" l="1"/>
  <c r="I104" i="3"/>
  <c r="H104" i="3" s="1"/>
  <c r="G10" i="1"/>
  <c r="G72" i="1" s="1"/>
  <c r="G26" i="1"/>
  <c r="G74" i="1" s="1"/>
  <c r="G34" i="1"/>
  <c r="G75" i="1" s="1"/>
  <c r="G50" i="1"/>
  <c r="G79" i="1" s="1"/>
  <c r="H73" i="1"/>
  <c r="H75" i="1"/>
  <c r="H78" i="1"/>
  <c r="I82" i="1"/>
  <c r="H72" i="1"/>
  <c r="H74" i="1"/>
  <c r="H79" i="1"/>
  <c r="H81" i="1"/>
  <c r="G18" i="1"/>
  <c r="G73" i="1" s="1"/>
  <c r="G59" i="1"/>
  <c r="G80" i="1" s="1"/>
  <c r="G82" i="1" s="1"/>
  <c r="G67" i="1"/>
  <c r="G81" i="1" s="1"/>
  <c r="I76" i="1"/>
  <c r="B76" i="2"/>
  <c r="D76" i="2"/>
  <c r="G76" i="1" l="1"/>
  <c r="H76" i="1"/>
  <c r="H82" i="1"/>
  <c r="B66" i="1"/>
  <c r="D65" i="1"/>
  <c r="D67" i="1" s="1"/>
  <c r="D81" i="1" s="1"/>
  <c r="C65" i="1"/>
  <c r="D59" i="1"/>
  <c r="D80" i="1" s="1"/>
  <c r="C59" i="1"/>
  <c r="B58" i="1"/>
  <c r="B57" i="1"/>
  <c r="D50" i="1"/>
  <c r="D79" i="1" s="1"/>
  <c r="C50" i="1"/>
  <c r="B49" i="1"/>
  <c r="B48" i="1"/>
  <c r="D42" i="1"/>
  <c r="D78" i="1" s="1"/>
  <c r="C42" i="1"/>
  <c r="B41" i="1"/>
  <c r="B40" i="1"/>
  <c r="D34" i="1"/>
  <c r="D75" i="1" s="1"/>
  <c r="C34" i="1"/>
  <c r="B33" i="1"/>
  <c r="B32" i="1"/>
  <c r="D26" i="1"/>
  <c r="D74" i="1" s="1"/>
  <c r="C26" i="1"/>
  <c r="B25" i="1"/>
  <c r="B24" i="1"/>
  <c r="D18" i="1"/>
  <c r="D73" i="1" s="1"/>
  <c r="C18" i="1"/>
  <c r="B17" i="1"/>
  <c r="B16" i="1"/>
  <c r="C10" i="1"/>
  <c r="B9" i="1"/>
  <c r="D8" i="1"/>
  <c r="D10" i="1" s="1"/>
  <c r="D72" i="1" s="1"/>
  <c r="C72" i="1" l="1"/>
  <c r="M72" i="1" s="1"/>
  <c r="M10" i="1"/>
  <c r="C73" i="1"/>
  <c r="M73" i="1" s="1"/>
  <c r="M18" i="1"/>
  <c r="C74" i="1"/>
  <c r="M74" i="1" s="1"/>
  <c r="M26" i="1"/>
  <c r="C75" i="1"/>
  <c r="M75" i="1" s="1"/>
  <c r="M34" i="1"/>
  <c r="C78" i="1"/>
  <c r="M78" i="1" s="1"/>
  <c r="M42" i="1"/>
  <c r="C79" i="1"/>
  <c r="M79" i="1" s="1"/>
  <c r="M50" i="1"/>
  <c r="C80" i="1"/>
  <c r="M80" i="1" s="1"/>
  <c r="M59" i="1"/>
  <c r="C95" i="1"/>
  <c r="M95" i="1" s="1"/>
  <c r="M97" i="1" s="1"/>
  <c r="M65" i="1"/>
  <c r="B50" i="1"/>
  <c r="B79" i="1" s="1"/>
  <c r="B8" i="1"/>
  <c r="B10" i="1" s="1"/>
  <c r="B72" i="1" s="1"/>
  <c r="B18" i="1"/>
  <c r="B73" i="1" s="1"/>
  <c r="B34" i="1"/>
  <c r="B75" i="1" s="1"/>
  <c r="B42" i="1"/>
  <c r="B78" i="1" s="1"/>
  <c r="B59" i="1"/>
  <c r="B80" i="1" s="1"/>
  <c r="D76" i="1"/>
  <c r="B26" i="1"/>
  <c r="B74" i="1" s="1"/>
  <c r="B65" i="1"/>
  <c r="B67" i="1" s="1"/>
  <c r="B81" i="1" s="1"/>
  <c r="D82" i="1"/>
  <c r="C67" i="1"/>
  <c r="B82" i="1" l="1"/>
  <c r="B76" i="1"/>
  <c r="C81" i="1"/>
  <c r="M67" i="1"/>
  <c r="C76" i="1"/>
  <c r="M76" i="1" s="1"/>
  <c r="M85" i="1" s="1"/>
  <c r="C82" i="1" l="1"/>
  <c r="M81" i="1"/>
  <c r="M84" i="1" s="1"/>
  <c r="O82" i="1" l="1"/>
  <c r="N82" i="1"/>
  <c r="P82" i="1" l="1"/>
  <c r="Q82" i="1"/>
</calcChain>
</file>

<file path=xl/sharedStrings.xml><?xml version="1.0" encoding="utf-8"?>
<sst xmlns="http://schemas.openxmlformats.org/spreadsheetml/2006/main" count="394" uniqueCount="52">
  <si>
    <t>Total Electric Labor</t>
  </si>
  <si>
    <t>Expense and Capital Accounts</t>
  </si>
  <si>
    <t>Including Paid Time Off and Overtime</t>
  </si>
  <si>
    <t>Electric</t>
  </si>
  <si>
    <t>Q1 2014</t>
  </si>
  <si>
    <t>System</t>
  </si>
  <si>
    <t>Washington</t>
  </si>
  <si>
    <t>Idaho</t>
  </si>
  <si>
    <t>Allocated</t>
  </si>
  <si>
    <t>Direct</t>
  </si>
  <si>
    <t>Total:</t>
  </si>
  <si>
    <t>Q2 2014</t>
  </si>
  <si>
    <t>Q3 2014</t>
  </si>
  <si>
    <t>Q4 2014</t>
  </si>
  <si>
    <t>Q1 2015</t>
  </si>
  <si>
    <t>Q2 2015</t>
  </si>
  <si>
    <t>Q3 2015</t>
  </si>
  <si>
    <t>Q4 2015</t>
  </si>
  <si>
    <t>Total 2014</t>
  </si>
  <si>
    <t>Total 2015</t>
  </si>
  <si>
    <t>OVERTIME ONLY</t>
  </si>
  <si>
    <t>OT</t>
  </si>
  <si>
    <t>Avg Include Q4 2015</t>
  </si>
  <si>
    <t>Avg Exclude Q4 2015</t>
  </si>
  <si>
    <t>OT Pct of Regular</t>
  </si>
  <si>
    <t>Total Dir + Allocated</t>
  </si>
  <si>
    <t>Total Allocated 2015</t>
  </si>
  <si>
    <t>Total Direct 2015</t>
  </si>
  <si>
    <t>Total Elect</t>
  </si>
  <si>
    <t>Overtime</t>
  </si>
  <si>
    <t>Pct of</t>
  </si>
  <si>
    <t>Regular</t>
  </si>
  <si>
    <t>Total Washington</t>
  </si>
  <si>
    <t>Adjusted</t>
  </si>
  <si>
    <t>Pct</t>
  </si>
  <si>
    <t>Actual</t>
  </si>
  <si>
    <t>Payroll</t>
  </si>
  <si>
    <t>Total</t>
  </si>
  <si>
    <t xml:space="preserve"> '14-'15Avg Exclude Q4 2015</t>
  </si>
  <si>
    <t xml:space="preserve"> '14-'15 Avg Include Q4 2015</t>
  </si>
  <si>
    <t>Total Allocated Payroll 2015</t>
  </si>
  <si>
    <t>Direct Washington Electric Payroll:</t>
  </si>
  <si>
    <t>Allocated Washington Electric Payroll:</t>
  </si>
  <si>
    <t>Washington Electric Payroll</t>
  </si>
  <si>
    <t>Avista</t>
  </si>
  <si>
    <t>Washington 1/</t>
  </si>
  <si>
    <t>Washington 2/</t>
  </si>
  <si>
    <t>(2015 Adjusted For Q4 Windstorm)</t>
  </si>
  <si>
    <t xml:space="preserve"> 1/ Per Avista response to Public Counsel Data Request No. 34.</t>
  </si>
  <si>
    <t xml:space="preserve"> 2/ Per Avista response to Public Counsel Data Request No. 35.</t>
  </si>
  <si>
    <t>Avg. Include Q4 2015</t>
  </si>
  <si>
    <t>Avg. Exclude Q4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</si>
</sst>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4" fontId="0" fillId="0" borderId="0" xfId="1" applyFont="1"/>
    <xf numFmtId="0" fontId="2" fillId="2" borderId="0" xfId="0" applyFont="1" applyFill="1" applyAlignment="1">
      <alignment horizontal="center"/>
    </xf>
    <xf numFmtId="44" fontId="0" fillId="0" borderId="0" xfId="1" applyFont="1" applyAlignment="1">
      <alignment horizontal="center"/>
    </xf>
    <xf numFmtId="164" fontId="0" fillId="0" borderId="0" xfId="1" applyNumberFormat="1" applyFont="1"/>
    <xf numFmtId="164" fontId="0" fillId="0" borderId="3" xfId="1" applyNumberFormat="1" applyFont="1" applyBorder="1"/>
    <xf numFmtId="0" fontId="3" fillId="0" borderId="0" xfId="0" applyFont="1"/>
    <xf numFmtId="10" fontId="0" fillId="0" borderId="0" xfId="2" applyNumberFormat="1" applyFont="1"/>
    <xf numFmtId="10" fontId="0" fillId="0" borderId="0" xfId="0" applyNumberFormat="1"/>
    <xf numFmtId="164" fontId="0" fillId="0" borderId="0" xfId="0" applyNumberFormat="1"/>
    <xf numFmtId="4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44" fontId="0" fillId="0" borderId="2" xfId="1" applyFont="1" applyBorder="1" applyAlignment="1">
      <alignment horizontal="center"/>
    </xf>
    <xf numFmtId="5" fontId="0" fillId="0" borderId="0" xfId="0" applyNumberFormat="1"/>
    <xf numFmtId="44" fontId="0" fillId="0" borderId="3" xfId="1" applyFont="1" applyBorder="1" applyAlignment="1">
      <alignment horizontal="center"/>
    </xf>
    <xf numFmtId="0" fontId="0" fillId="0" borderId="3" xfId="0" applyBorder="1"/>
    <xf numFmtId="165" fontId="0" fillId="0" borderId="3" xfId="1" applyNumberFormat="1" applyFont="1" applyBorder="1"/>
    <xf numFmtId="165" fontId="0" fillId="0" borderId="3" xfId="0" applyNumberFormat="1" applyBorder="1"/>
    <xf numFmtId="10" fontId="0" fillId="0" borderId="3" xfId="0" applyNumberFormat="1" applyBorder="1"/>
    <xf numFmtId="164" fontId="0" fillId="0" borderId="3" xfId="0" applyNumberFormat="1" applyBorder="1"/>
    <xf numFmtId="165" fontId="2" fillId="0" borderId="3" xfId="0" applyNumberFormat="1" applyFont="1" applyBorder="1"/>
    <xf numFmtId="0" fontId="0" fillId="0" borderId="2" xfId="0" applyBorder="1"/>
    <xf numFmtId="165" fontId="0" fillId="0" borderId="2" xfId="1" applyNumberFormat="1" applyFont="1" applyBorder="1"/>
    <xf numFmtId="165" fontId="0" fillId="0" borderId="2" xfId="0" applyNumberFormat="1" applyBorder="1"/>
    <xf numFmtId="10" fontId="0" fillId="0" borderId="2" xfId="0" applyNumberFormat="1" applyBorder="1"/>
    <xf numFmtId="164" fontId="0" fillId="0" borderId="2" xfId="0" applyNumberFormat="1" applyBorder="1"/>
    <xf numFmtId="165" fontId="2" fillId="0" borderId="2" xfId="0" applyNumberFormat="1" applyFont="1" applyBorder="1"/>
    <xf numFmtId="0" fontId="0" fillId="0" borderId="5" xfId="0" applyBorder="1"/>
    <xf numFmtId="44" fontId="0" fillId="0" borderId="5" xfId="1" applyFont="1" applyBorder="1"/>
    <xf numFmtId="165" fontId="0" fillId="0" borderId="5" xfId="0" applyNumberFormat="1" applyBorder="1"/>
    <xf numFmtId="165" fontId="2" fillId="0" borderId="0" xfId="1" applyNumberFormat="1" applyFont="1"/>
    <xf numFmtId="0" fontId="2" fillId="0" borderId="0" xfId="0" applyFont="1" applyAlignment="1">
      <alignment horizontal="center"/>
    </xf>
    <xf numFmtId="10" fontId="2" fillId="0" borderId="0" xfId="0" applyNumberFormat="1" applyFont="1"/>
    <xf numFmtId="0" fontId="0" fillId="0" borderId="0" xfId="0" applyBorder="1"/>
    <xf numFmtId="44" fontId="0" fillId="0" borderId="3" xfId="1" applyFont="1" applyBorder="1"/>
    <xf numFmtId="44" fontId="2" fillId="0" borderId="4" xfId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4" fontId="2" fillId="0" borderId="0" xfId="1" applyFont="1" applyBorder="1" applyAlignment="1">
      <alignment horizontal="center"/>
    </xf>
    <xf numFmtId="44" fontId="2" fillId="0" borderId="0" xfId="1" applyFont="1" applyFill="1" applyBorder="1" applyAlignment="1">
      <alignment horizontal="center"/>
    </xf>
    <xf numFmtId="0" fontId="2" fillId="0" borderId="3" xfId="0" applyFont="1" applyBorder="1"/>
    <xf numFmtId="44" fontId="2" fillId="0" borderId="3" xfId="1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4" fontId="2" fillId="0" borderId="3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2" fillId="0" borderId="4" xfId="0" applyFont="1" applyFill="1" applyBorder="1"/>
    <xf numFmtId="0" fontId="2" fillId="0" borderId="0" xfId="0" applyFont="1" applyFill="1"/>
    <xf numFmtId="0" fontId="2" fillId="0" borderId="3" xfId="0" applyFont="1" applyFill="1" applyBorder="1"/>
    <xf numFmtId="0" fontId="0" fillId="0" borderId="0" xfId="0" applyFill="1"/>
    <xf numFmtId="0" fontId="0" fillId="0" borderId="3" xfId="0" applyFill="1" applyBorder="1"/>
    <xf numFmtId="0" fontId="0" fillId="0" borderId="0" xfId="0" quotePrefix="1" applyFill="1"/>
    <xf numFmtId="0" fontId="0" fillId="0" borderId="3" xfId="0" quotePrefix="1" applyFill="1" applyBorder="1"/>
    <xf numFmtId="0" fontId="0" fillId="0" borderId="2" xfId="0" applyFill="1" applyBorder="1"/>
    <xf numFmtId="0" fontId="0" fillId="0" borderId="5" xfId="0" applyFill="1" applyBorder="1"/>
    <xf numFmtId="0" fontId="2" fillId="0" borderId="2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39"/>
  <sheetViews>
    <sheetView tabSelected="1" workbookViewId="0">
      <selection activeCell="D47" sqref="D47"/>
    </sheetView>
  </sheetViews>
  <sheetFormatPr defaultRowHeight="15" x14ac:dyDescent="0.25"/>
  <cols>
    <col min="1" max="1" width="29" style="52" customWidth="1"/>
    <col min="2" max="2" width="14.85546875" style="2" customWidth="1"/>
    <col min="3" max="3" width="3.140625" customWidth="1"/>
    <col min="4" max="4" width="15.42578125" bestFit="1" customWidth="1"/>
    <col min="5" max="5" width="2.42578125" customWidth="1"/>
    <col min="7" max="7" width="12.5703125" bestFit="1" customWidth="1"/>
    <col min="8" max="8" width="13.5703125" bestFit="1" customWidth="1"/>
    <col min="9" max="10" width="14.5703125" bestFit="1" customWidth="1"/>
  </cols>
  <sheetData>
    <row r="1" spans="1:6" x14ac:dyDescent="0.25">
      <c r="A1" s="46" t="s">
        <v>0</v>
      </c>
      <c r="B1" s="46"/>
      <c r="C1" s="46"/>
      <c r="D1" s="46"/>
      <c r="E1" s="46"/>
      <c r="F1" s="46"/>
    </row>
    <row r="2" spans="1:6" x14ac:dyDescent="0.25">
      <c r="A2" s="46" t="s">
        <v>1</v>
      </c>
      <c r="B2" s="46"/>
      <c r="C2" s="46"/>
      <c r="D2" s="46"/>
      <c r="E2" s="46"/>
      <c r="F2" s="46"/>
    </row>
    <row r="3" spans="1:6" x14ac:dyDescent="0.25">
      <c r="A3" s="46" t="s">
        <v>2</v>
      </c>
      <c r="B3" s="46"/>
      <c r="C3" s="46"/>
      <c r="D3" s="46"/>
      <c r="E3" s="46"/>
      <c r="F3" s="46"/>
    </row>
    <row r="5" spans="1:6" x14ac:dyDescent="0.25">
      <c r="A5" s="49"/>
      <c r="B5" s="37" t="s">
        <v>28</v>
      </c>
      <c r="C5" s="38"/>
      <c r="D5" s="38" t="s">
        <v>29</v>
      </c>
      <c r="E5" s="38"/>
      <c r="F5" s="38" t="s">
        <v>29</v>
      </c>
    </row>
    <row r="6" spans="1:6" x14ac:dyDescent="0.25">
      <c r="A6" s="50"/>
      <c r="B6" s="40" t="s">
        <v>3</v>
      </c>
      <c r="C6" s="33"/>
      <c r="D6" s="40" t="s">
        <v>3</v>
      </c>
      <c r="E6" s="33"/>
      <c r="F6" s="40" t="s">
        <v>30</v>
      </c>
    </row>
    <row r="7" spans="1:6" x14ac:dyDescent="0.25">
      <c r="A7" s="51"/>
      <c r="B7" s="43" t="s">
        <v>45</v>
      </c>
      <c r="C7" s="42"/>
      <c r="D7" s="43" t="s">
        <v>46</v>
      </c>
      <c r="E7" s="42"/>
      <c r="F7" s="43" t="s">
        <v>31</v>
      </c>
    </row>
    <row r="8" spans="1:6" x14ac:dyDescent="0.25">
      <c r="A8" s="58" t="s">
        <v>4</v>
      </c>
    </row>
    <row r="9" spans="1:6" x14ac:dyDescent="0.25">
      <c r="A9" s="52" t="s">
        <v>8</v>
      </c>
      <c r="B9" s="5">
        <v>9304504</v>
      </c>
      <c r="D9" s="5">
        <v>529805</v>
      </c>
      <c r="F9" s="9">
        <f>D9/(B9-D9)</f>
        <v>6.0378709286780095E-2</v>
      </c>
    </row>
    <row r="10" spans="1:6" x14ac:dyDescent="0.25">
      <c r="A10" s="52" t="s">
        <v>9</v>
      </c>
      <c r="B10" s="6">
        <v>5489581</v>
      </c>
      <c r="D10" s="6">
        <v>806210</v>
      </c>
      <c r="F10" s="9">
        <f>D10/(B10-D10)</f>
        <v>0.17214309948966247</v>
      </c>
    </row>
    <row r="11" spans="1:6" x14ac:dyDescent="0.25">
      <c r="A11" s="52" t="s">
        <v>10</v>
      </c>
      <c r="B11" s="5">
        <f t="shared" ref="B11" si="0">SUM(B9:B10)</f>
        <v>14794085</v>
      </c>
      <c r="D11" s="5">
        <f t="shared" ref="D11" si="1">SUM(D9:D10)</f>
        <v>1336015</v>
      </c>
      <c r="F11" s="9">
        <f>D11/(B11-D11)</f>
        <v>9.9272406816133363E-2</v>
      </c>
    </row>
    <row r="12" spans="1:6" x14ac:dyDescent="0.25">
      <c r="A12" s="53"/>
      <c r="B12" s="16"/>
      <c r="D12" s="16"/>
      <c r="F12" s="9"/>
    </row>
    <row r="13" spans="1:6" x14ac:dyDescent="0.25">
      <c r="A13" s="44" t="s">
        <v>11</v>
      </c>
      <c r="B13" s="16" t="s">
        <v>6</v>
      </c>
      <c r="C13" s="35"/>
      <c r="D13" s="16" t="s">
        <v>6</v>
      </c>
      <c r="F13" s="9"/>
    </row>
    <row r="14" spans="1:6" x14ac:dyDescent="0.25">
      <c r="A14" s="52" t="s">
        <v>8</v>
      </c>
      <c r="B14" s="5">
        <v>9761777</v>
      </c>
      <c r="C14" s="35"/>
      <c r="D14" s="5">
        <v>572103</v>
      </c>
      <c r="F14" s="9">
        <f>D14/(B14-D14)</f>
        <v>6.2254983147389122E-2</v>
      </c>
    </row>
    <row r="15" spans="1:6" x14ac:dyDescent="0.25">
      <c r="A15" s="52" t="s">
        <v>9</v>
      </c>
      <c r="B15" s="6">
        <v>4984377</v>
      </c>
      <c r="C15" s="35"/>
      <c r="D15" s="6">
        <v>673784</v>
      </c>
      <c r="F15" s="9">
        <f>D15/(B15-D15)</f>
        <v>0.15630888835944381</v>
      </c>
    </row>
    <row r="16" spans="1:6" x14ac:dyDescent="0.25">
      <c r="A16" s="52" t="s">
        <v>10</v>
      </c>
      <c r="B16" s="5">
        <f t="shared" ref="B16" si="2">SUM(B14:B15)</f>
        <v>14746154</v>
      </c>
      <c r="C16" s="35"/>
      <c r="D16" s="5">
        <f t="shared" ref="D16" si="3">SUM(D14:D15)</f>
        <v>1245887</v>
      </c>
      <c r="F16" s="9">
        <f>D16/(B16-D16)</f>
        <v>9.2286100711934063E-2</v>
      </c>
    </row>
    <row r="17" spans="1:6" x14ac:dyDescent="0.25">
      <c r="A17" s="53"/>
      <c r="C17" s="35"/>
      <c r="D17" s="2"/>
      <c r="F17" s="9"/>
    </row>
    <row r="18" spans="1:6" x14ac:dyDescent="0.25">
      <c r="A18" s="58" t="s">
        <v>12</v>
      </c>
      <c r="B18" s="14" t="s">
        <v>6</v>
      </c>
      <c r="C18" s="35"/>
      <c r="D18" s="14" t="s">
        <v>6</v>
      </c>
      <c r="F18" s="9"/>
    </row>
    <row r="19" spans="1:6" x14ac:dyDescent="0.25">
      <c r="A19" s="52" t="s">
        <v>8</v>
      </c>
      <c r="B19" s="5">
        <v>9890363</v>
      </c>
      <c r="C19" s="35"/>
      <c r="D19" s="5">
        <v>822840</v>
      </c>
      <c r="F19" s="9">
        <f>D19/(B19-D19)</f>
        <v>9.0745840953477597E-2</v>
      </c>
    </row>
    <row r="20" spans="1:6" x14ac:dyDescent="0.25">
      <c r="A20" s="52" t="s">
        <v>9</v>
      </c>
      <c r="B20" s="6">
        <v>6537466</v>
      </c>
      <c r="C20" s="35"/>
      <c r="D20" s="6">
        <v>2063096</v>
      </c>
      <c r="F20" s="9">
        <f>D20/(B20-D20)</f>
        <v>0.46109195261008812</v>
      </c>
    </row>
    <row r="21" spans="1:6" x14ac:dyDescent="0.25">
      <c r="A21" s="52" t="s">
        <v>10</v>
      </c>
      <c r="B21" s="5">
        <f t="shared" ref="B21" si="4">SUM(B19:B20)</f>
        <v>16427829</v>
      </c>
      <c r="C21" s="35"/>
      <c r="D21" s="5">
        <f t="shared" ref="D21" si="5">SUM(D19:D20)</f>
        <v>2885936</v>
      </c>
      <c r="F21" s="9">
        <f>D21/(B21-D21)</f>
        <v>0.21311171192978706</v>
      </c>
    </row>
    <row r="22" spans="1:6" x14ac:dyDescent="0.25">
      <c r="A22" s="53"/>
      <c r="B22" s="36"/>
      <c r="C22" s="35"/>
      <c r="D22" s="36"/>
      <c r="F22" s="9"/>
    </row>
    <row r="23" spans="1:6" x14ac:dyDescent="0.25">
      <c r="A23" s="58" t="s">
        <v>13</v>
      </c>
      <c r="B23" s="16" t="s">
        <v>6</v>
      </c>
      <c r="C23" s="35"/>
      <c r="D23" s="16" t="s">
        <v>6</v>
      </c>
      <c r="F23" s="9"/>
    </row>
    <row r="24" spans="1:6" x14ac:dyDescent="0.25">
      <c r="A24" s="52" t="s">
        <v>8</v>
      </c>
      <c r="B24" s="5">
        <v>10035938</v>
      </c>
      <c r="C24" s="35"/>
      <c r="D24" s="5">
        <v>530048</v>
      </c>
      <c r="F24" s="9">
        <f>D24/(B24-D24)</f>
        <v>5.5759955143600444E-2</v>
      </c>
    </row>
    <row r="25" spans="1:6" x14ac:dyDescent="0.25">
      <c r="A25" s="52" t="s">
        <v>9</v>
      </c>
      <c r="B25" s="6">
        <v>4995528</v>
      </c>
      <c r="C25" s="35"/>
      <c r="D25" s="6">
        <v>681552</v>
      </c>
      <c r="F25" s="9">
        <f>D25/(B25-D25)</f>
        <v>0.15798697072028217</v>
      </c>
    </row>
    <row r="26" spans="1:6" x14ac:dyDescent="0.25">
      <c r="A26" s="52" t="s">
        <v>10</v>
      </c>
      <c r="B26" s="5">
        <f t="shared" ref="B26" si="6">SUM(B24:B25)</f>
        <v>15031466</v>
      </c>
      <c r="C26" s="35"/>
      <c r="D26" s="5">
        <f t="shared" ref="D26" si="7">SUM(D24:D25)</f>
        <v>1211600</v>
      </c>
      <c r="F26" s="9">
        <f>D26/(B26-D26)</f>
        <v>8.7670893480443296E-2</v>
      </c>
    </row>
    <row r="27" spans="1:6" x14ac:dyDescent="0.25">
      <c r="A27" s="53"/>
      <c r="B27" s="36"/>
      <c r="C27" s="35"/>
      <c r="D27" s="36"/>
      <c r="F27" s="9"/>
    </row>
    <row r="28" spans="1:6" x14ac:dyDescent="0.25">
      <c r="A28" s="58" t="s">
        <v>14</v>
      </c>
      <c r="B28" s="16" t="s">
        <v>6</v>
      </c>
      <c r="C28" s="35"/>
      <c r="D28" s="16" t="s">
        <v>6</v>
      </c>
      <c r="F28" s="9"/>
    </row>
    <row r="29" spans="1:6" x14ac:dyDescent="0.25">
      <c r="A29" s="52" t="s">
        <v>8</v>
      </c>
      <c r="B29" s="5">
        <v>10106171</v>
      </c>
      <c r="C29" s="35"/>
      <c r="D29" s="5">
        <v>657005</v>
      </c>
      <c r="F29" s="9">
        <f>D29/(B29-D29)</f>
        <v>6.953047496466884E-2</v>
      </c>
    </row>
    <row r="30" spans="1:6" x14ac:dyDescent="0.25">
      <c r="A30" s="52" t="s">
        <v>9</v>
      </c>
      <c r="B30" s="6">
        <v>5474220</v>
      </c>
      <c r="C30" s="35"/>
      <c r="D30" s="6">
        <v>815297</v>
      </c>
      <c r="F30" s="9">
        <f>D30/(B30-D30)</f>
        <v>0.17499688232666649</v>
      </c>
    </row>
    <row r="31" spans="1:6" x14ac:dyDescent="0.25">
      <c r="A31" s="52" t="s">
        <v>10</v>
      </c>
      <c r="B31" s="5">
        <f t="shared" ref="B31" si="8">SUM(B29:B30)</f>
        <v>15580391</v>
      </c>
      <c r="C31" s="35"/>
      <c r="D31" s="5">
        <f t="shared" ref="D31" si="9">SUM(D29:D30)</f>
        <v>1472302</v>
      </c>
      <c r="F31" s="9">
        <f>D31/(B31-D31)</f>
        <v>0.10435871222530564</v>
      </c>
    </row>
    <row r="32" spans="1:6" x14ac:dyDescent="0.25">
      <c r="A32" s="53"/>
      <c r="B32" s="16"/>
      <c r="C32" s="35"/>
      <c r="D32" s="16"/>
      <c r="F32" s="9"/>
    </row>
    <row r="33" spans="1:6" x14ac:dyDescent="0.25">
      <c r="A33" s="58" t="s">
        <v>15</v>
      </c>
      <c r="B33" s="16" t="s">
        <v>6</v>
      </c>
      <c r="C33" s="35"/>
      <c r="D33" s="16" t="s">
        <v>6</v>
      </c>
      <c r="F33" s="9"/>
    </row>
    <row r="34" spans="1:6" x14ac:dyDescent="0.25">
      <c r="A34" s="52" t="s">
        <v>8</v>
      </c>
      <c r="B34" s="5">
        <v>10202316</v>
      </c>
      <c r="C34" s="35"/>
      <c r="D34" s="5">
        <v>624591</v>
      </c>
      <c r="F34" s="9">
        <f>D34/(B34-D34)</f>
        <v>6.5212876753091162E-2</v>
      </c>
    </row>
    <row r="35" spans="1:6" x14ac:dyDescent="0.25">
      <c r="A35" s="52" t="s">
        <v>9</v>
      </c>
      <c r="B35" s="6">
        <v>5600428</v>
      </c>
      <c r="C35" s="35"/>
      <c r="D35" s="6">
        <v>798116</v>
      </c>
      <c r="F35" s="9">
        <f>D35/(B35-D35)</f>
        <v>0.16619411650055224</v>
      </c>
    </row>
    <row r="36" spans="1:6" x14ac:dyDescent="0.25">
      <c r="A36" s="52" t="s">
        <v>10</v>
      </c>
      <c r="B36" s="5">
        <f t="shared" ref="B36" si="10">SUM(B34:B35)</f>
        <v>15802744</v>
      </c>
      <c r="C36" s="35"/>
      <c r="D36" s="5">
        <f t="shared" ref="D36" si="11">SUM(D34:D35)</f>
        <v>1422707</v>
      </c>
      <c r="F36" s="9">
        <f>D36/(B36-D36)</f>
        <v>9.8936254475562202E-2</v>
      </c>
    </row>
    <row r="37" spans="1:6" x14ac:dyDescent="0.25">
      <c r="A37" s="53"/>
      <c r="B37" s="16"/>
      <c r="C37" s="35"/>
      <c r="D37" s="16"/>
      <c r="F37" s="9"/>
    </row>
    <row r="38" spans="1:6" x14ac:dyDescent="0.25">
      <c r="A38" s="58" t="s">
        <v>16</v>
      </c>
      <c r="B38" s="16" t="s">
        <v>6</v>
      </c>
      <c r="C38" s="35"/>
      <c r="D38" s="16" t="s">
        <v>6</v>
      </c>
      <c r="F38" s="9"/>
    </row>
    <row r="39" spans="1:6" x14ac:dyDescent="0.25">
      <c r="A39" s="52" t="s">
        <v>8</v>
      </c>
      <c r="B39" s="5">
        <v>11156190</v>
      </c>
      <c r="C39" s="35"/>
      <c r="D39" s="5">
        <v>897934</v>
      </c>
      <c r="F39" s="9">
        <f>D39/(B39-D39)</f>
        <v>8.7532812595045389E-2</v>
      </c>
    </row>
    <row r="40" spans="1:6" x14ac:dyDescent="0.25">
      <c r="A40" s="52" t="s">
        <v>9</v>
      </c>
      <c r="B40" s="6">
        <v>6358455</v>
      </c>
      <c r="C40" s="35"/>
      <c r="D40" s="6">
        <v>1429549</v>
      </c>
      <c r="F40" s="9">
        <f>D40/(B40-D40)</f>
        <v>0.29003373162320401</v>
      </c>
    </row>
    <row r="41" spans="1:6" x14ac:dyDescent="0.25">
      <c r="A41" s="52" t="s">
        <v>10</v>
      </c>
      <c r="B41" s="5">
        <f t="shared" ref="B41" si="12">SUM(B39:B40)</f>
        <v>17514645</v>
      </c>
      <c r="C41" s="35"/>
      <c r="D41" s="5">
        <f t="shared" ref="D41" si="13">SUM(D39:D40)</f>
        <v>2327483</v>
      </c>
      <c r="F41" s="9">
        <f>D41/(B41-D41)</f>
        <v>0.15325332013973381</v>
      </c>
    </row>
    <row r="42" spans="1:6" x14ac:dyDescent="0.25">
      <c r="A42" s="53"/>
      <c r="B42" s="16"/>
      <c r="C42" s="35"/>
      <c r="D42" s="16"/>
      <c r="F42" s="9"/>
    </row>
    <row r="43" spans="1:6" x14ac:dyDescent="0.25">
      <c r="A43" s="58" t="s">
        <v>17</v>
      </c>
      <c r="B43" s="16" t="s">
        <v>6</v>
      </c>
      <c r="C43" s="35"/>
      <c r="D43" s="16" t="s">
        <v>6</v>
      </c>
      <c r="F43" s="9"/>
    </row>
    <row r="44" spans="1:6" x14ac:dyDescent="0.25">
      <c r="A44" s="52" t="s">
        <v>8</v>
      </c>
      <c r="B44" s="5">
        <f>11426171-1</f>
        <v>11426170</v>
      </c>
      <c r="C44" s="35"/>
      <c r="D44" s="5">
        <v>993962</v>
      </c>
      <c r="F44" s="9">
        <f>D44/(B44-D44)</f>
        <v>9.5278199974540387E-2</v>
      </c>
    </row>
    <row r="45" spans="1:6" x14ac:dyDescent="0.25">
      <c r="A45" s="52" t="s">
        <v>9</v>
      </c>
      <c r="B45" s="6">
        <v>9038079</v>
      </c>
      <c r="C45" s="35"/>
      <c r="D45" s="6">
        <v>3795873</v>
      </c>
      <c r="F45" s="9">
        <f>D45/(B45-D45)</f>
        <v>0.72409840437403639</v>
      </c>
    </row>
    <row r="46" spans="1:6" x14ac:dyDescent="0.25">
      <c r="A46" s="52" t="s">
        <v>10</v>
      </c>
      <c r="B46" s="5">
        <f t="shared" ref="B46" si="14">SUM(B44:B45)</f>
        <v>20464249</v>
      </c>
      <c r="C46" s="35"/>
      <c r="D46" s="5">
        <f t="shared" ref="D46" si="15">SUM(D44:D45)</f>
        <v>4789835</v>
      </c>
      <c r="F46" s="9">
        <f>D46/(B46-D46)</f>
        <v>0.30558303487454141</v>
      </c>
    </row>
    <row r="47" spans="1:6" x14ac:dyDescent="0.25">
      <c r="A47" s="53"/>
      <c r="B47" s="36"/>
      <c r="C47" s="35"/>
      <c r="D47" s="36"/>
      <c r="F47" s="9"/>
    </row>
    <row r="48" spans="1:6" x14ac:dyDescent="0.25">
      <c r="A48" s="53" t="s">
        <v>32</v>
      </c>
      <c r="B48" s="16" t="s">
        <v>6</v>
      </c>
      <c r="C48" s="35"/>
      <c r="D48" s="16" t="s">
        <v>6</v>
      </c>
      <c r="F48" s="9"/>
    </row>
    <row r="49" spans="1:10" x14ac:dyDescent="0.25">
      <c r="A49" s="52" t="s">
        <v>4</v>
      </c>
      <c r="B49" s="5">
        <f>B11</f>
        <v>14794085</v>
      </c>
      <c r="C49" s="35"/>
      <c r="D49" s="5">
        <f>D11</f>
        <v>1336015</v>
      </c>
      <c r="F49" s="9">
        <f>D49/(B49-D49)</f>
        <v>9.9272406816133363E-2</v>
      </c>
    </row>
    <row r="50" spans="1:10" x14ac:dyDescent="0.25">
      <c r="A50" s="52" t="s">
        <v>11</v>
      </c>
      <c r="B50" s="5">
        <f>B16</f>
        <v>14746154</v>
      </c>
      <c r="C50" s="35"/>
      <c r="D50" s="5">
        <f>D16</f>
        <v>1245887</v>
      </c>
      <c r="F50" s="9">
        <f>D50/(B50-D50)</f>
        <v>9.2286100711934063E-2</v>
      </c>
    </row>
    <row r="51" spans="1:10" x14ac:dyDescent="0.25">
      <c r="A51" s="52" t="s">
        <v>12</v>
      </c>
      <c r="B51" s="5">
        <f>B21</f>
        <v>16427829</v>
      </c>
      <c r="C51" s="35"/>
      <c r="D51" s="5">
        <f>D21</f>
        <v>2885936</v>
      </c>
      <c r="F51" s="9">
        <f>D51/(B51-D51)</f>
        <v>0.21311171192978706</v>
      </c>
    </row>
    <row r="52" spans="1:10" x14ac:dyDescent="0.25">
      <c r="A52" s="52" t="s">
        <v>13</v>
      </c>
      <c r="B52" s="6">
        <f>B26</f>
        <v>15031466</v>
      </c>
      <c r="C52" s="35"/>
      <c r="D52" s="6">
        <f>D26</f>
        <v>1211600</v>
      </c>
      <c r="F52" s="9">
        <f>D52/(B52-D52)</f>
        <v>8.7670893480443296E-2</v>
      </c>
    </row>
    <row r="53" spans="1:10" x14ac:dyDescent="0.25">
      <c r="A53" s="52" t="s">
        <v>18</v>
      </c>
      <c r="B53" s="5">
        <f t="shared" ref="B53" si="16">SUM(B49:B52)</f>
        <v>60999534</v>
      </c>
      <c r="C53" s="35"/>
      <c r="D53" s="5">
        <f t="shared" ref="D53" si="17">SUM(D49:D52)</f>
        <v>6679438</v>
      </c>
      <c r="F53" s="9">
        <f>D53/(B53-D53)</f>
        <v>0.12296439976836565</v>
      </c>
    </row>
    <row r="54" spans="1:10" x14ac:dyDescent="0.25">
      <c r="B54" s="5"/>
      <c r="C54" s="35"/>
      <c r="D54" s="5"/>
      <c r="F54" s="9"/>
    </row>
    <row r="55" spans="1:10" x14ac:dyDescent="0.25">
      <c r="A55" s="52" t="s">
        <v>14</v>
      </c>
      <c r="B55" s="5">
        <f>B31</f>
        <v>15580391</v>
      </c>
      <c r="C55" s="35"/>
      <c r="D55" s="5">
        <f>D31</f>
        <v>1472302</v>
      </c>
      <c r="F55" s="9">
        <f>D55/(B55-D55)</f>
        <v>0.10435871222530564</v>
      </c>
    </row>
    <row r="56" spans="1:10" x14ac:dyDescent="0.25">
      <c r="A56" s="52" t="s">
        <v>15</v>
      </c>
      <c r="B56" s="5">
        <f>B36</f>
        <v>15802744</v>
      </c>
      <c r="C56" s="35"/>
      <c r="D56" s="5">
        <f>D36</f>
        <v>1422707</v>
      </c>
      <c r="F56" s="9">
        <f>D56/(B56-D56)</f>
        <v>9.8936254475562202E-2</v>
      </c>
    </row>
    <row r="57" spans="1:10" x14ac:dyDescent="0.25">
      <c r="A57" s="52" t="s">
        <v>16</v>
      </c>
      <c r="B57" s="5">
        <f>B41</f>
        <v>17514645</v>
      </c>
      <c r="C57" s="35"/>
      <c r="D57" s="5">
        <f>D41</f>
        <v>2327483</v>
      </c>
      <c r="F57" s="9">
        <f>D57/(B57-D57)</f>
        <v>0.15325332013973381</v>
      </c>
    </row>
    <row r="58" spans="1:10" x14ac:dyDescent="0.25">
      <c r="A58" s="52" t="s">
        <v>17</v>
      </c>
      <c r="B58" s="6">
        <f>B46</f>
        <v>20464249</v>
      </c>
      <c r="C58" s="35"/>
      <c r="D58" s="6">
        <f>D46</f>
        <v>4789835</v>
      </c>
      <c r="F58" s="9">
        <f>D58/(B58-D58)</f>
        <v>0.30558303487454141</v>
      </c>
    </row>
    <row r="59" spans="1:10" x14ac:dyDescent="0.25">
      <c r="A59" s="52" t="s">
        <v>19</v>
      </c>
      <c r="B59" s="5">
        <f t="shared" ref="B59" si="18">SUM(B55:B58)</f>
        <v>69362029</v>
      </c>
      <c r="C59" s="35"/>
      <c r="D59" s="5">
        <f t="shared" ref="D59" si="19">SUM(D55:D58)</f>
        <v>10012327</v>
      </c>
      <c r="F59" s="9"/>
      <c r="G59" s="9"/>
      <c r="H59" s="10"/>
      <c r="I59" s="15"/>
      <c r="J59" s="15"/>
    </row>
    <row r="60" spans="1:10" x14ac:dyDescent="0.25">
      <c r="A60" s="53"/>
      <c r="B60" s="6"/>
      <c r="C60" s="17"/>
      <c r="D60" s="17"/>
      <c r="E60" s="17"/>
      <c r="F60" s="17"/>
    </row>
    <row r="61" spans="1:10" x14ac:dyDescent="0.25">
      <c r="B61" t="s">
        <v>50</v>
      </c>
      <c r="F61" s="9">
        <f>AVERAGE(F49:F58)</f>
        <v>0.1419374260468674</v>
      </c>
    </row>
    <row r="62" spans="1:10" x14ac:dyDescent="0.25">
      <c r="B62" t="s">
        <v>51</v>
      </c>
      <c r="F62" s="9">
        <f>AVERAGE(F49:F57)</f>
        <v>0.12148172494340813</v>
      </c>
    </row>
    <row r="63" spans="1:10" x14ac:dyDescent="0.25">
      <c r="A63" s="53"/>
      <c r="B63" s="17"/>
      <c r="C63" s="17"/>
      <c r="D63" s="17"/>
      <c r="E63" s="17"/>
      <c r="F63" s="20"/>
    </row>
    <row r="64" spans="1:10" x14ac:dyDescent="0.25">
      <c r="A64" s="52" t="s">
        <v>48</v>
      </c>
      <c r="B64"/>
      <c r="F64" s="9"/>
    </row>
    <row r="65" spans="1:10" x14ac:dyDescent="0.25">
      <c r="A65" s="52" t="s">
        <v>49</v>
      </c>
      <c r="B65"/>
      <c r="F65" s="9"/>
    </row>
    <row r="66" spans="1:10" x14ac:dyDescent="0.25">
      <c r="B66"/>
      <c r="F66" s="9"/>
    </row>
    <row r="67" spans="1:10" x14ac:dyDescent="0.25">
      <c r="B67"/>
      <c r="F67" s="9"/>
    </row>
    <row r="68" spans="1:10" x14ac:dyDescent="0.25">
      <c r="A68" s="46" t="s">
        <v>44</v>
      </c>
      <c r="B68" s="46"/>
      <c r="C68" s="46"/>
      <c r="D68" s="46"/>
      <c r="E68" s="46"/>
      <c r="F68" s="46"/>
      <c r="G68" s="46"/>
      <c r="H68" s="46"/>
      <c r="I68" s="46"/>
      <c r="J68" s="46"/>
    </row>
    <row r="69" spans="1:10" x14ac:dyDescent="0.25">
      <c r="A69" s="46" t="s">
        <v>43</v>
      </c>
      <c r="B69" s="46"/>
      <c r="C69" s="46"/>
      <c r="D69" s="46"/>
      <c r="E69" s="46"/>
      <c r="F69" s="46"/>
      <c r="G69" s="46"/>
      <c r="H69" s="46"/>
      <c r="I69" s="46"/>
      <c r="J69" s="46"/>
    </row>
    <row r="70" spans="1:10" x14ac:dyDescent="0.25">
      <c r="A70" s="46" t="s">
        <v>47</v>
      </c>
      <c r="B70" s="46"/>
      <c r="C70" s="46"/>
      <c r="D70" s="46"/>
      <c r="E70" s="46"/>
      <c r="F70" s="46"/>
      <c r="G70" s="46"/>
      <c r="H70" s="46"/>
      <c r="I70" s="46"/>
      <c r="J70" s="46"/>
    </row>
    <row r="71" spans="1:10" x14ac:dyDescent="0.25">
      <c r="A71" s="50"/>
      <c r="B71" s="1"/>
      <c r="C71" s="1"/>
      <c r="D71" s="1"/>
      <c r="E71" s="1"/>
      <c r="F71" s="34"/>
      <c r="G71" s="1"/>
      <c r="H71" s="1"/>
      <c r="I71" s="1"/>
      <c r="J71" s="1"/>
    </row>
    <row r="72" spans="1:10" x14ac:dyDescent="0.25">
      <c r="A72" s="49"/>
      <c r="B72" s="37" t="s">
        <v>28</v>
      </c>
      <c r="C72" s="38"/>
      <c r="D72" s="38" t="s">
        <v>29</v>
      </c>
      <c r="E72" s="38"/>
      <c r="F72" s="38" t="s">
        <v>29</v>
      </c>
      <c r="G72" s="39" t="s">
        <v>35</v>
      </c>
      <c r="H72" s="39" t="s">
        <v>33</v>
      </c>
      <c r="I72" s="39" t="s">
        <v>33</v>
      </c>
      <c r="J72" s="39" t="s">
        <v>33</v>
      </c>
    </row>
    <row r="73" spans="1:10" x14ac:dyDescent="0.25">
      <c r="A73" s="50"/>
      <c r="B73" s="40" t="s">
        <v>3</v>
      </c>
      <c r="C73" s="33"/>
      <c r="D73" s="40" t="s">
        <v>3</v>
      </c>
      <c r="E73" s="33"/>
      <c r="F73" s="40" t="s">
        <v>30</v>
      </c>
      <c r="G73" s="33" t="s">
        <v>31</v>
      </c>
      <c r="H73" s="41" t="s">
        <v>29</v>
      </c>
      <c r="I73" s="33" t="s">
        <v>29</v>
      </c>
      <c r="J73" s="41" t="s">
        <v>37</v>
      </c>
    </row>
    <row r="74" spans="1:10" x14ac:dyDescent="0.25">
      <c r="A74" s="51"/>
      <c r="B74" s="43" t="s">
        <v>6</v>
      </c>
      <c r="C74" s="42"/>
      <c r="D74" s="43" t="s">
        <v>6</v>
      </c>
      <c r="E74" s="42"/>
      <c r="F74" s="43" t="s">
        <v>31</v>
      </c>
      <c r="G74" s="44" t="s">
        <v>36</v>
      </c>
      <c r="H74" s="45" t="s">
        <v>34</v>
      </c>
      <c r="I74" s="44" t="s">
        <v>36</v>
      </c>
      <c r="J74" s="45" t="s">
        <v>36</v>
      </c>
    </row>
    <row r="75" spans="1:10" x14ac:dyDescent="0.25">
      <c r="A75" s="50" t="s">
        <v>42</v>
      </c>
    </row>
    <row r="76" spans="1:10" x14ac:dyDescent="0.25">
      <c r="A76" s="52" t="s">
        <v>4</v>
      </c>
      <c r="B76" s="12">
        <f>B9</f>
        <v>9304504</v>
      </c>
      <c r="C76" s="13"/>
      <c r="D76" s="12">
        <f>D9</f>
        <v>529805</v>
      </c>
      <c r="F76" s="9">
        <f t="shared" ref="F76:F83" si="20">D76/(B76-D76)</f>
        <v>6.0378709286780095E-2</v>
      </c>
      <c r="G76" s="13">
        <f>B76-D76</f>
        <v>8774699</v>
      </c>
      <c r="H76" s="9"/>
    </row>
    <row r="77" spans="1:10" x14ac:dyDescent="0.25">
      <c r="A77" s="52" t="s">
        <v>11</v>
      </c>
      <c r="B77" s="12">
        <f>B14</f>
        <v>9761777</v>
      </c>
      <c r="C77" s="13"/>
      <c r="D77" s="12">
        <f>D14</f>
        <v>572103</v>
      </c>
      <c r="F77" s="9">
        <f t="shared" si="20"/>
        <v>6.2254983147389122E-2</v>
      </c>
      <c r="G77" s="13">
        <f t="shared" ref="G77:G83" si="21">B77-D77</f>
        <v>9189674</v>
      </c>
      <c r="H77" s="9"/>
    </row>
    <row r="78" spans="1:10" x14ac:dyDescent="0.25">
      <c r="A78" s="52" t="s">
        <v>12</v>
      </c>
      <c r="B78" s="12">
        <f>B19</f>
        <v>9890363</v>
      </c>
      <c r="C78" s="13"/>
      <c r="D78" s="12">
        <f>D19</f>
        <v>822840</v>
      </c>
      <c r="F78" s="9">
        <f t="shared" si="20"/>
        <v>9.0745840953477597E-2</v>
      </c>
      <c r="G78" s="13">
        <f t="shared" si="21"/>
        <v>9067523</v>
      </c>
      <c r="H78" s="9"/>
    </row>
    <row r="79" spans="1:10" x14ac:dyDescent="0.25">
      <c r="A79" s="52" t="s">
        <v>13</v>
      </c>
      <c r="B79" s="12">
        <f>B24</f>
        <v>10035938</v>
      </c>
      <c r="C79" s="13"/>
      <c r="D79" s="12">
        <f>D24</f>
        <v>530048</v>
      </c>
      <c r="F79" s="9">
        <f t="shared" si="20"/>
        <v>5.5759955143600444E-2</v>
      </c>
      <c r="G79" s="13">
        <f t="shared" si="21"/>
        <v>9505890</v>
      </c>
      <c r="H79" s="9"/>
    </row>
    <row r="80" spans="1:10" x14ac:dyDescent="0.25">
      <c r="A80" s="52" t="s">
        <v>14</v>
      </c>
      <c r="B80" s="12">
        <f>B29</f>
        <v>10106171</v>
      </c>
      <c r="C80" s="13"/>
      <c r="D80" s="12">
        <f>D29</f>
        <v>657005</v>
      </c>
      <c r="F80" s="9">
        <f t="shared" si="20"/>
        <v>6.953047496466884E-2</v>
      </c>
      <c r="G80" s="13">
        <f t="shared" si="21"/>
        <v>9449166</v>
      </c>
      <c r="H80" s="9"/>
      <c r="I80" s="13"/>
      <c r="J80" s="13"/>
    </row>
    <row r="81" spans="1:10" x14ac:dyDescent="0.25">
      <c r="A81" s="52" t="s">
        <v>15</v>
      </c>
      <c r="B81" s="12">
        <f>B34</f>
        <v>10202316</v>
      </c>
      <c r="C81" s="13"/>
      <c r="D81" s="12">
        <f>D34</f>
        <v>624591</v>
      </c>
      <c r="F81" s="9">
        <f t="shared" si="20"/>
        <v>6.5212876753091162E-2</v>
      </c>
      <c r="G81" s="13">
        <f t="shared" si="21"/>
        <v>9577725</v>
      </c>
      <c r="H81" s="9"/>
      <c r="I81" s="13"/>
      <c r="J81" s="13"/>
    </row>
    <row r="82" spans="1:10" x14ac:dyDescent="0.25">
      <c r="A82" s="52" t="s">
        <v>16</v>
      </c>
      <c r="B82" s="12">
        <f>B39</f>
        <v>11156190</v>
      </c>
      <c r="C82" s="13"/>
      <c r="D82" s="12">
        <f>D39</f>
        <v>897934</v>
      </c>
      <c r="F82" s="9">
        <f t="shared" si="20"/>
        <v>8.7532812595045389E-2</v>
      </c>
      <c r="G82" s="13">
        <f t="shared" si="21"/>
        <v>10258256</v>
      </c>
      <c r="H82" s="9"/>
      <c r="I82" s="13"/>
      <c r="J82" s="13"/>
    </row>
    <row r="83" spans="1:10" x14ac:dyDescent="0.25">
      <c r="A83" s="52" t="s">
        <v>17</v>
      </c>
      <c r="B83" s="12">
        <f>B44</f>
        <v>11426170</v>
      </c>
      <c r="C83" s="13"/>
      <c r="D83" s="12">
        <f>D44</f>
        <v>993962</v>
      </c>
      <c r="F83" s="9">
        <f t="shared" si="20"/>
        <v>9.5278199974540387E-2</v>
      </c>
      <c r="G83" s="13">
        <f t="shared" si="21"/>
        <v>10432208</v>
      </c>
      <c r="H83" s="9"/>
      <c r="I83" s="13"/>
      <c r="J83" s="13"/>
    </row>
    <row r="84" spans="1:10" x14ac:dyDescent="0.25">
      <c r="B84" s="12"/>
      <c r="C84" s="13"/>
      <c r="D84" s="12"/>
      <c r="F84" s="9"/>
      <c r="H84" s="9"/>
      <c r="I84" s="13"/>
      <c r="J84" s="13"/>
    </row>
    <row r="85" spans="1:10" x14ac:dyDescent="0.25">
      <c r="A85" s="54" t="s">
        <v>39</v>
      </c>
      <c r="B85" s="12"/>
      <c r="C85" s="13"/>
      <c r="F85" s="9">
        <f>AVERAGE(F76:F83)</f>
        <v>7.3336731602324123E-2</v>
      </c>
    </row>
    <row r="86" spans="1:10" x14ac:dyDescent="0.25">
      <c r="A86" s="55" t="s">
        <v>38</v>
      </c>
      <c r="B86" s="18"/>
      <c r="C86" s="19"/>
      <c r="D86" s="17"/>
      <c r="E86" s="17"/>
      <c r="F86" s="20">
        <f>AVERAGE(F76:F82)</f>
        <v>7.0202236120578951E-2</v>
      </c>
      <c r="G86" s="17"/>
      <c r="H86" s="17"/>
      <c r="I86" s="17"/>
      <c r="J86" s="17"/>
    </row>
    <row r="87" spans="1:10" x14ac:dyDescent="0.25">
      <c r="A87" s="53" t="s">
        <v>40</v>
      </c>
      <c r="B87" s="18">
        <f>SUM(B80:B83)</f>
        <v>42890847</v>
      </c>
      <c r="C87" s="19"/>
      <c r="D87" s="18">
        <f>SUM(D80:D83)</f>
        <v>3173492</v>
      </c>
      <c r="E87" s="17"/>
      <c r="F87" s="20">
        <f>D87/(B87-D87)</f>
        <v>7.9901896790458476E-2</v>
      </c>
      <c r="G87" s="21">
        <f>+B87-D87</f>
        <v>39717355</v>
      </c>
      <c r="H87" s="20">
        <f>F86</f>
        <v>7.0202236120578951E-2</v>
      </c>
      <c r="I87" s="19">
        <f>G87*H87</f>
        <v>2788247.1337948572</v>
      </c>
      <c r="J87" s="22">
        <f>I87+G87</f>
        <v>42505602.133794859</v>
      </c>
    </row>
    <row r="88" spans="1:10" x14ac:dyDescent="0.25">
      <c r="B88" s="12"/>
      <c r="C88" s="13"/>
      <c r="D88" s="12"/>
      <c r="I88" s="13"/>
      <c r="J88" s="13"/>
    </row>
    <row r="89" spans="1:10" x14ac:dyDescent="0.25">
      <c r="A89" s="50" t="s">
        <v>41</v>
      </c>
      <c r="B89" s="12"/>
      <c r="C89" s="13"/>
      <c r="D89" s="12"/>
      <c r="I89" s="13"/>
      <c r="J89" s="13"/>
    </row>
    <row r="90" spans="1:10" x14ac:dyDescent="0.25">
      <c r="A90" s="52" t="s">
        <v>4</v>
      </c>
      <c r="B90" s="12">
        <f>B10</f>
        <v>5489581</v>
      </c>
      <c r="C90" s="13"/>
      <c r="D90" s="12">
        <f>D10</f>
        <v>806210</v>
      </c>
      <c r="F90" s="9">
        <f t="shared" ref="F90:F97" si="22">D90/(B90-D90)</f>
        <v>0.17214309948966247</v>
      </c>
      <c r="I90" s="13"/>
      <c r="J90" s="13"/>
    </row>
    <row r="91" spans="1:10" x14ac:dyDescent="0.25">
      <c r="A91" s="52" t="s">
        <v>11</v>
      </c>
      <c r="B91" s="12">
        <f>B15</f>
        <v>4984377</v>
      </c>
      <c r="C91" s="13"/>
      <c r="D91" s="12">
        <f>D15</f>
        <v>673784</v>
      </c>
      <c r="F91" s="9">
        <f t="shared" si="22"/>
        <v>0.15630888835944381</v>
      </c>
      <c r="I91" s="13"/>
      <c r="J91" s="13"/>
    </row>
    <row r="92" spans="1:10" x14ac:dyDescent="0.25">
      <c r="A92" s="52" t="s">
        <v>12</v>
      </c>
      <c r="B92" s="12">
        <f>B20</f>
        <v>6537466</v>
      </c>
      <c r="C92" s="13"/>
      <c r="D92" s="12">
        <f>D20</f>
        <v>2063096</v>
      </c>
      <c r="F92" s="9">
        <f t="shared" si="22"/>
        <v>0.46109195261008812</v>
      </c>
      <c r="I92" s="13"/>
      <c r="J92" s="13"/>
    </row>
    <row r="93" spans="1:10" x14ac:dyDescent="0.25">
      <c r="A93" s="52" t="s">
        <v>13</v>
      </c>
      <c r="B93" s="12">
        <f>B25</f>
        <v>4995528</v>
      </c>
      <c r="C93" s="13"/>
      <c r="D93" s="12">
        <f>D25</f>
        <v>681552</v>
      </c>
      <c r="F93" s="9">
        <f t="shared" si="22"/>
        <v>0.15798697072028217</v>
      </c>
      <c r="I93" s="13"/>
      <c r="J93" s="13"/>
    </row>
    <row r="94" spans="1:10" x14ac:dyDescent="0.25">
      <c r="A94" s="52" t="s">
        <v>14</v>
      </c>
      <c r="B94" s="12">
        <f>B30</f>
        <v>5474220</v>
      </c>
      <c r="C94" s="13"/>
      <c r="D94" s="12">
        <f>D30</f>
        <v>815297</v>
      </c>
      <c r="F94" s="9">
        <f t="shared" si="22"/>
        <v>0.17499688232666649</v>
      </c>
      <c r="I94" s="13"/>
      <c r="J94" s="13"/>
    </row>
    <row r="95" spans="1:10" x14ac:dyDescent="0.25">
      <c r="A95" s="52" t="s">
        <v>15</v>
      </c>
      <c r="B95" s="12">
        <f>B35</f>
        <v>5600428</v>
      </c>
      <c r="C95" s="13"/>
      <c r="D95" s="12">
        <f>D35</f>
        <v>798116</v>
      </c>
      <c r="F95" s="9">
        <f t="shared" si="22"/>
        <v>0.16619411650055224</v>
      </c>
      <c r="I95" s="13"/>
      <c r="J95" s="13"/>
    </row>
    <row r="96" spans="1:10" x14ac:dyDescent="0.25">
      <c r="A96" s="52" t="s">
        <v>16</v>
      </c>
      <c r="B96" s="12">
        <f>B40</f>
        <v>6358455</v>
      </c>
      <c r="C96" s="13"/>
      <c r="D96" s="12">
        <f>D40</f>
        <v>1429549</v>
      </c>
      <c r="F96" s="9">
        <f t="shared" si="22"/>
        <v>0.29003373162320401</v>
      </c>
      <c r="I96" s="13"/>
      <c r="J96" s="13"/>
    </row>
    <row r="97" spans="1:10" x14ac:dyDescent="0.25">
      <c r="A97" s="52" t="s">
        <v>17</v>
      </c>
      <c r="B97" s="12">
        <f>B45</f>
        <v>9038079</v>
      </c>
      <c r="C97" s="13"/>
      <c r="D97" s="12">
        <f>D45</f>
        <v>3795873</v>
      </c>
      <c r="F97" s="34">
        <f t="shared" si="22"/>
        <v>0.72409840437403639</v>
      </c>
      <c r="I97" s="13"/>
      <c r="J97" s="13"/>
    </row>
    <row r="98" spans="1:10" x14ac:dyDescent="0.25">
      <c r="D98" s="2"/>
      <c r="I98" s="13"/>
      <c r="J98" s="13"/>
    </row>
    <row r="99" spans="1:10" x14ac:dyDescent="0.25">
      <c r="A99" s="54" t="s">
        <v>39</v>
      </c>
      <c r="B99" s="12"/>
      <c r="C99" s="13"/>
      <c r="F99" s="9">
        <f>AVERAGE(F90:F97)</f>
        <v>0.28785675575049197</v>
      </c>
      <c r="I99" s="13"/>
      <c r="J99" s="13"/>
    </row>
    <row r="100" spans="1:10" x14ac:dyDescent="0.25">
      <c r="A100" s="55" t="s">
        <v>38</v>
      </c>
      <c r="B100" s="18"/>
      <c r="C100" s="19"/>
      <c r="D100" s="17"/>
      <c r="E100" s="17"/>
      <c r="F100" s="20">
        <f>AVERAGE(F90:F96)</f>
        <v>0.22553652023284276</v>
      </c>
      <c r="G100" s="17"/>
      <c r="H100" s="17"/>
      <c r="I100" s="19"/>
      <c r="J100" s="19"/>
    </row>
    <row r="101" spans="1:10" x14ac:dyDescent="0.25">
      <c r="A101" s="56" t="s">
        <v>27</v>
      </c>
      <c r="B101" s="24">
        <f>SUM(B94:B97)</f>
        <v>26471182</v>
      </c>
      <c r="C101" s="25"/>
      <c r="D101" s="24">
        <f>SUM(D94:D97)</f>
        <v>6838835</v>
      </c>
      <c r="E101" s="23"/>
      <c r="F101" s="26">
        <f>D101/(B101-D101)</f>
        <v>0.34834525897489488</v>
      </c>
      <c r="G101" s="27">
        <f>+B101-D101</f>
        <v>19632347</v>
      </c>
      <c r="H101" s="26">
        <f>F100</f>
        <v>0.22553652023284276</v>
      </c>
      <c r="I101" s="25">
        <f>G101*H101</f>
        <v>4427811.2263836898</v>
      </c>
      <c r="J101" s="28">
        <f>I101+G101</f>
        <v>24060158.22638369</v>
      </c>
    </row>
    <row r="102" spans="1:10" x14ac:dyDescent="0.25">
      <c r="I102" s="13"/>
      <c r="J102" s="13"/>
    </row>
    <row r="103" spans="1:10" ht="15.75" thickBot="1" x14ac:dyDescent="0.3">
      <c r="A103" s="57"/>
      <c r="B103" s="30"/>
      <c r="C103" s="29"/>
      <c r="D103" s="29"/>
      <c r="E103" s="29"/>
      <c r="F103" s="29"/>
      <c r="G103" s="29"/>
      <c r="H103" s="29"/>
      <c r="I103" s="31"/>
      <c r="J103" s="31"/>
    </row>
    <row r="104" spans="1:10" ht="15.75" thickTop="1" x14ac:dyDescent="0.25">
      <c r="A104" s="50" t="s">
        <v>25</v>
      </c>
      <c r="B104" s="12">
        <f>B101+B87</f>
        <v>69362029</v>
      </c>
      <c r="D104" s="12">
        <f>D101+D87</f>
        <v>10012327</v>
      </c>
      <c r="G104" s="12">
        <f>G101+G87</f>
        <v>59349702</v>
      </c>
      <c r="H104" s="9">
        <f>I104/G104</f>
        <v>0.12158541857848834</v>
      </c>
      <c r="I104" s="12">
        <f t="shared" ref="I104:J104" si="23">I101+I87</f>
        <v>7216058.360178547</v>
      </c>
      <c r="J104" s="32">
        <f t="shared" si="23"/>
        <v>66565760.360178545</v>
      </c>
    </row>
    <row r="105" spans="1:10" x14ac:dyDescent="0.25">
      <c r="I105" s="13"/>
      <c r="J105" s="13"/>
    </row>
    <row r="106" spans="1:10" x14ac:dyDescent="0.25">
      <c r="I106" s="13"/>
      <c r="J106" s="13"/>
    </row>
    <row r="107" spans="1:10" x14ac:dyDescent="0.25">
      <c r="I107" s="13"/>
      <c r="J107" s="13"/>
    </row>
    <row r="108" spans="1:10" x14ac:dyDescent="0.25">
      <c r="I108" s="13"/>
      <c r="J108" s="13"/>
    </row>
    <row r="109" spans="1:10" x14ac:dyDescent="0.25">
      <c r="I109" s="13"/>
      <c r="J109" s="13"/>
    </row>
    <row r="110" spans="1:10" x14ac:dyDescent="0.25">
      <c r="I110" s="13"/>
      <c r="J110" s="13"/>
    </row>
    <row r="111" spans="1:10" x14ac:dyDescent="0.25">
      <c r="I111" s="13"/>
      <c r="J111" s="13"/>
    </row>
    <row r="112" spans="1:10" x14ac:dyDescent="0.25">
      <c r="I112" s="13"/>
      <c r="J112" s="13"/>
    </row>
    <row r="113" spans="9:10" x14ac:dyDescent="0.25">
      <c r="I113" s="13"/>
      <c r="J113" s="13"/>
    </row>
    <row r="114" spans="9:10" x14ac:dyDescent="0.25">
      <c r="I114" s="13"/>
      <c r="J114" s="13"/>
    </row>
    <row r="115" spans="9:10" x14ac:dyDescent="0.25">
      <c r="I115" s="13"/>
      <c r="J115" s="13"/>
    </row>
    <row r="116" spans="9:10" x14ac:dyDescent="0.25">
      <c r="I116" s="13"/>
      <c r="J116" s="13"/>
    </row>
    <row r="117" spans="9:10" x14ac:dyDescent="0.25">
      <c r="I117" s="13"/>
      <c r="J117" s="13"/>
    </row>
    <row r="118" spans="9:10" x14ac:dyDescent="0.25">
      <c r="I118" s="13"/>
      <c r="J118" s="13"/>
    </row>
    <row r="119" spans="9:10" x14ac:dyDescent="0.25">
      <c r="I119" s="13"/>
      <c r="J119" s="13"/>
    </row>
    <row r="120" spans="9:10" x14ac:dyDescent="0.25">
      <c r="I120" s="13"/>
      <c r="J120" s="13"/>
    </row>
    <row r="121" spans="9:10" x14ac:dyDescent="0.25">
      <c r="I121" s="13"/>
      <c r="J121" s="13"/>
    </row>
    <row r="122" spans="9:10" x14ac:dyDescent="0.25">
      <c r="I122" s="13"/>
      <c r="J122" s="13"/>
    </row>
    <row r="123" spans="9:10" x14ac:dyDescent="0.25">
      <c r="I123" s="13"/>
      <c r="J123" s="13"/>
    </row>
    <row r="124" spans="9:10" x14ac:dyDescent="0.25">
      <c r="I124" s="13"/>
      <c r="J124" s="13"/>
    </row>
    <row r="125" spans="9:10" x14ac:dyDescent="0.25">
      <c r="I125" s="13"/>
      <c r="J125" s="13"/>
    </row>
    <row r="126" spans="9:10" x14ac:dyDescent="0.25">
      <c r="I126" s="13"/>
      <c r="J126" s="13"/>
    </row>
    <row r="127" spans="9:10" x14ac:dyDescent="0.25">
      <c r="I127" s="13"/>
      <c r="J127" s="13"/>
    </row>
    <row r="128" spans="9:10" x14ac:dyDescent="0.25">
      <c r="I128" s="13"/>
      <c r="J128" s="13"/>
    </row>
    <row r="129" spans="9:10" x14ac:dyDescent="0.25">
      <c r="I129" s="13"/>
      <c r="J129" s="13"/>
    </row>
    <row r="130" spans="9:10" x14ac:dyDescent="0.25">
      <c r="I130" s="13"/>
      <c r="J130" s="13"/>
    </row>
    <row r="131" spans="9:10" x14ac:dyDescent="0.25">
      <c r="I131" s="13"/>
      <c r="J131" s="13"/>
    </row>
    <row r="132" spans="9:10" x14ac:dyDescent="0.25">
      <c r="I132" s="13"/>
      <c r="J132" s="13"/>
    </row>
    <row r="133" spans="9:10" x14ac:dyDescent="0.25">
      <c r="I133" s="13"/>
      <c r="J133" s="13"/>
    </row>
    <row r="134" spans="9:10" x14ac:dyDescent="0.25">
      <c r="I134" s="13"/>
      <c r="J134" s="13"/>
    </row>
    <row r="135" spans="9:10" x14ac:dyDescent="0.25">
      <c r="I135" s="13"/>
      <c r="J135" s="13"/>
    </row>
    <row r="136" spans="9:10" x14ac:dyDescent="0.25">
      <c r="I136" s="13"/>
      <c r="J136" s="13"/>
    </row>
    <row r="137" spans="9:10" x14ac:dyDescent="0.25">
      <c r="I137" s="13"/>
      <c r="J137" s="13"/>
    </row>
    <row r="138" spans="9:10" x14ac:dyDescent="0.25">
      <c r="I138" s="13"/>
      <c r="J138" s="13"/>
    </row>
    <row r="139" spans="9:10" x14ac:dyDescent="0.25">
      <c r="I139" s="13"/>
      <c r="J139" s="13"/>
    </row>
  </sheetData>
  <mergeCells count="6">
    <mergeCell ref="A70:J70"/>
    <mergeCell ref="A1:F1"/>
    <mergeCell ref="A2:F2"/>
    <mergeCell ref="A3:F3"/>
    <mergeCell ref="A68:J68"/>
    <mergeCell ref="A69:J69"/>
  </mergeCells>
  <printOptions horizontalCentered="1"/>
  <pageMargins left="0.7" right="0.7" top="0.75" bottom="0.75" header="0.3" footer="0.3"/>
  <pageSetup scale="7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17"/>
  <sheetViews>
    <sheetView workbookViewId="0">
      <selection activeCell="A19" sqref="A19"/>
    </sheetView>
  </sheetViews>
  <sheetFormatPr defaultRowHeight="15" x14ac:dyDescent="0.25"/>
  <cols>
    <col min="1" max="1" width="29" customWidth="1"/>
    <col min="2" max="2" width="19.5703125" style="2" customWidth="1"/>
    <col min="3" max="3" width="14.85546875" style="2" customWidth="1"/>
    <col min="4" max="4" width="16" style="2" customWidth="1"/>
    <col min="5" max="5" width="3.140625" customWidth="1"/>
    <col min="7" max="7" width="12" bestFit="1" customWidth="1"/>
    <col min="8" max="8" width="12.140625" bestFit="1" customWidth="1"/>
    <col min="9" max="9" width="11" bestFit="1" customWidth="1"/>
    <col min="10" max="10" width="2.42578125" customWidth="1"/>
    <col min="15" max="15" width="12" bestFit="1" customWidth="1"/>
    <col min="16" max="16" width="13.5703125" bestFit="1" customWidth="1"/>
    <col min="17" max="17" width="14.5703125" bestFit="1" customWidth="1"/>
  </cols>
  <sheetData>
    <row r="1" spans="1:14" x14ac:dyDescent="0.25">
      <c r="A1" s="1" t="s">
        <v>0</v>
      </c>
    </row>
    <row r="2" spans="1:14" x14ac:dyDescent="0.25">
      <c r="A2" s="1" t="s">
        <v>1</v>
      </c>
    </row>
    <row r="3" spans="1:14" x14ac:dyDescent="0.25">
      <c r="A3" s="1" t="s">
        <v>2</v>
      </c>
    </row>
    <row r="5" spans="1:14" x14ac:dyDescent="0.25">
      <c r="G5" t="s">
        <v>21</v>
      </c>
      <c r="K5" t="s">
        <v>24</v>
      </c>
    </row>
    <row r="6" spans="1:14" x14ac:dyDescent="0.25">
      <c r="B6" s="47" t="s">
        <v>3</v>
      </c>
      <c r="C6" s="48"/>
      <c r="D6" s="48"/>
      <c r="G6" s="47" t="s">
        <v>3</v>
      </c>
      <c r="H6" s="48"/>
      <c r="I6" s="48"/>
      <c r="L6" s="47" t="s">
        <v>3</v>
      </c>
      <c r="M6" s="48"/>
      <c r="N6" s="48"/>
    </row>
    <row r="7" spans="1:14" x14ac:dyDescent="0.25">
      <c r="A7" s="3" t="s">
        <v>4</v>
      </c>
      <c r="B7" s="4" t="s">
        <v>5</v>
      </c>
      <c r="C7" s="4" t="s">
        <v>6</v>
      </c>
      <c r="D7" s="4" t="s">
        <v>7</v>
      </c>
      <c r="F7" s="3" t="s">
        <v>4</v>
      </c>
      <c r="G7" s="4" t="s">
        <v>5</v>
      </c>
      <c r="H7" s="4" t="s">
        <v>6</v>
      </c>
      <c r="I7" s="4" t="s">
        <v>7</v>
      </c>
      <c r="K7" s="3"/>
      <c r="L7" s="4" t="s">
        <v>5</v>
      </c>
      <c r="M7" s="4" t="s">
        <v>6</v>
      </c>
      <c r="N7" s="4" t="s">
        <v>7</v>
      </c>
    </row>
    <row r="8" spans="1:14" x14ac:dyDescent="0.25">
      <c r="A8" t="s">
        <v>8</v>
      </c>
      <c r="B8" s="5">
        <f>SUM(C8:D8)</f>
        <v>14217419</v>
      </c>
      <c r="C8" s="5">
        <v>9304504</v>
      </c>
      <c r="D8" s="5">
        <f>4913039-124</f>
        <v>4912915</v>
      </c>
      <c r="F8" t="s">
        <v>8</v>
      </c>
      <c r="G8" s="5">
        <f>SUM(H8:I8)</f>
        <v>806511</v>
      </c>
      <c r="H8" s="5">
        <v>529805</v>
      </c>
      <c r="I8" s="5">
        <v>276706</v>
      </c>
      <c r="M8" s="9">
        <f>H8/(C8-H8)</f>
        <v>6.0378709286780095E-2</v>
      </c>
    </row>
    <row r="9" spans="1:14" x14ac:dyDescent="0.25">
      <c r="A9" t="s">
        <v>9</v>
      </c>
      <c r="B9" s="6">
        <f>SUM(C9:D9)</f>
        <v>8294617</v>
      </c>
      <c r="C9" s="6">
        <v>5489581</v>
      </c>
      <c r="D9" s="6">
        <v>2805036</v>
      </c>
      <c r="F9" t="s">
        <v>9</v>
      </c>
      <c r="G9" s="6">
        <f>SUM(H9:I9)</f>
        <v>1612420</v>
      </c>
      <c r="H9" s="6">
        <v>806210</v>
      </c>
      <c r="I9" s="6">
        <v>806210</v>
      </c>
      <c r="M9" s="9">
        <f t="shared" ref="M9:M72" si="0">H9/(C9-H9)</f>
        <v>0.17214309948966247</v>
      </c>
    </row>
    <row r="10" spans="1:14" x14ac:dyDescent="0.25">
      <c r="A10" t="s">
        <v>10</v>
      </c>
      <c r="B10" s="5">
        <f>SUM(B8:B9)</f>
        <v>22512036</v>
      </c>
      <c r="C10" s="5">
        <f t="shared" ref="C10:D10" si="1">SUM(C8:C9)</f>
        <v>14794085</v>
      </c>
      <c r="D10" s="5">
        <f t="shared" si="1"/>
        <v>7717951</v>
      </c>
      <c r="F10" t="s">
        <v>10</v>
      </c>
      <c r="G10" s="5">
        <f>SUM(G8:G9)</f>
        <v>2418931</v>
      </c>
      <c r="H10" s="5">
        <f t="shared" ref="H10:I10" si="2">SUM(H8:H9)</f>
        <v>1336015</v>
      </c>
      <c r="I10" s="5">
        <f t="shared" si="2"/>
        <v>1082916</v>
      </c>
      <c r="M10" s="9">
        <f t="shared" si="0"/>
        <v>9.9272406816133363E-2</v>
      </c>
    </row>
    <row r="11" spans="1:14" x14ac:dyDescent="0.25">
      <c r="G11" s="2"/>
      <c r="H11" s="2"/>
      <c r="I11" s="2"/>
      <c r="M11" s="9"/>
    </row>
    <row r="12" spans="1:14" x14ac:dyDescent="0.25">
      <c r="G12" s="2"/>
      <c r="H12" s="2"/>
      <c r="I12" s="2"/>
      <c r="M12" s="9"/>
    </row>
    <row r="13" spans="1:14" x14ac:dyDescent="0.25">
      <c r="G13" s="2"/>
      <c r="H13" s="2"/>
      <c r="I13" s="2"/>
      <c r="M13" s="9"/>
    </row>
    <row r="14" spans="1:14" x14ac:dyDescent="0.25">
      <c r="B14" s="47" t="s">
        <v>3</v>
      </c>
      <c r="C14" s="48"/>
      <c r="D14" s="48"/>
      <c r="G14" s="47" t="s">
        <v>3</v>
      </c>
      <c r="H14" s="48"/>
      <c r="I14" s="48"/>
      <c r="M14" s="9"/>
    </row>
    <row r="15" spans="1:14" x14ac:dyDescent="0.25">
      <c r="A15" s="3" t="s">
        <v>11</v>
      </c>
      <c r="B15" s="4" t="s">
        <v>5</v>
      </c>
      <c r="C15" s="4" t="s">
        <v>6</v>
      </c>
      <c r="D15" s="4" t="s">
        <v>7</v>
      </c>
      <c r="F15" s="3" t="s">
        <v>11</v>
      </c>
      <c r="G15" s="4" t="s">
        <v>5</v>
      </c>
      <c r="H15" s="4" t="s">
        <v>6</v>
      </c>
      <c r="I15" s="4" t="s">
        <v>7</v>
      </c>
      <c r="M15" s="9"/>
    </row>
    <row r="16" spans="1:14" x14ac:dyDescent="0.25">
      <c r="A16" t="s">
        <v>8</v>
      </c>
      <c r="B16" s="5">
        <f>SUM(C16:D16)</f>
        <v>14816426</v>
      </c>
      <c r="C16" s="5">
        <v>9761777</v>
      </c>
      <c r="D16" s="5">
        <v>5054649</v>
      </c>
      <c r="F16" t="s">
        <v>8</v>
      </c>
      <c r="G16" s="5">
        <f>SUM(H16:I16)</f>
        <v>870900</v>
      </c>
      <c r="H16" s="5">
        <v>572103</v>
      </c>
      <c r="I16" s="5">
        <v>298797</v>
      </c>
      <c r="M16" s="9">
        <f t="shared" si="0"/>
        <v>6.2254983147389122E-2</v>
      </c>
    </row>
    <row r="17" spans="1:13" x14ac:dyDescent="0.25">
      <c r="A17" t="s">
        <v>9</v>
      </c>
      <c r="B17" s="6">
        <f>SUM(C17:D17)</f>
        <v>7629972</v>
      </c>
      <c r="C17" s="6">
        <v>4984377</v>
      </c>
      <c r="D17" s="6">
        <v>2645595</v>
      </c>
      <c r="F17" t="s">
        <v>9</v>
      </c>
      <c r="G17" s="6">
        <f>SUM(H17:I17)</f>
        <v>1347568</v>
      </c>
      <c r="H17" s="6">
        <v>673784</v>
      </c>
      <c r="I17" s="6">
        <v>673784</v>
      </c>
      <c r="M17" s="9">
        <f t="shared" si="0"/>
        <v>0.15630888835944381</v>
      </c>
    </row>
    <row r="18" spans="1:13" x14ac:dyDescent="0.25">
      <c r="A18" t="s">
        <v>10</v>
      </c>
      <c r="B18" s="5">
        <f>SUM(B16:B17)</f>
        <v>22446398</v>
      </c>
      <c r="C18" s="5">
        <f t="shared" ref="C18:D18" si="3">SUM(C16:C17)</f>
        <v>14746154</v>
      </c>
      <c r="D18" s="5">
        <f t="shared" si="3"/>
        <v>7700244</v>
      </c>
      <c r="F18" t="s">
        <v>10</v>
      </c>
      <c r="G18" s="5">
        <f>SUM(G16:G17)</f>
        <v>2218468</v>
      </c>
      <c r="H18" s="5">
        <f t="shared" ref="H18:I18" si="4">SUM(H16:H17)</f>
        <v>1245887</v>
      </c>
      <c r="I18" s="5">
        <f t="shared" si="4"/>
        <v>972581</v>
      </c>
      <c r="M18" s="9">
        <f t="shared" si="0"/>
        <v>9.2286100711934063E-2</v>
      </c>
    </row>
    <row r="19" spans="1:13" x14ac:dyDescent="0.25">
      <c r="G19" s="2"/>
      <c r="H19" s="2"/>
      <c r="I19" s="2"/>
      <c r="M19" s="9"/>
    </row>
    <row r="20" spans="1:13" x14ac:dyDescent="0.25">
      <c r="G20" s="2"/>
      <c r="H20" s="2"/>
      <c r="I20" s="2"/>
      <c r="M20" s="9"/>
    </row>
    <row r="21" spans="1:13" x14ac:dyDescent="0.25">
      <c r="G21" s="2"/>
      <c r="H21" s="2"/>
      <c r="I21" s="2"/>
      <c r="M21" s="9"/>
    </row>
    <row r="22" spans="1:13" x14ac:dyDescent="0.25">
      <c r="B22" s="47" t="s">
        <v>3</v>
      </c>
      <c r="C22" s="48"/>
      <c r="D22" s="48"/>
      <c r="G22" s="47" t="s">
        <v>3</v>
      </c>
      <c r="H22" s="48"/>
      <c r="I22" s="48"/>
      <c r="M22" s="9"/>
    </row>
    <row r="23" spans="1:13" x14ac:dyDescent="0.25">
      <c r="A23" s="3" t="s">
        <v>12</v>
      </c>
      <c r="B23" s="4" t="s">
        <v>5</v>
      </c>
      <c r="C23" s="4" t="s">
        <v>6</v>
      </c>
      <c r="D23" s="4" t="s">
        <v>7</v>
      </c>
      <c r="F23" s="3" t="s">
        <v>12</v>
      </c>
      <c r="G23" s="4" t="s">
        <v>5</v>
      </c>
      <c r="H23" s="4" t="s">
        <v>6</v>
      </c>
      <c r="I23" s="4" t="s">
        <v>7</v>
      </c>
      <c r="M23" s="9"/>
    </row>
    <row r="24" spans="1:13" x14ac:dyDescent="0.25">
      <c r="A24" t="s">
        <v>8</v>
      </c>
      <c r="B24" s="5">
        <f>SUM(C24:D24)</f>
        <v>15011117</v>
      </c>
      <c r="C24" s="5">
        <v>9890363</v>
      </c>
      <c r="D24" s="5">
        <v>5120754</v>
      </c>
      <c r="F24" t="s">
        <v>8</v>
      </c>
      <c r="G24" s="5">
        <f>SUM(H24:I24)</f>
        <v>1252592</v>
      </c>
      <c r="H24" s="5">
        <v>822840</v>
      </c>
      <c r="I24" s="5">
        <v>429752</v>
      </c>
      <c r="M24" s="9">
        <f t="shared" si="0"/>
        <v>9.0745840953477597E-2</v>
      </c>
    </row>
    <row r="25" spans="1:13" x14ac:dyDescent="0.25">
      <c r="A25" t="s">
        <v>9</v>
      </c>
      <c r="B25" s="6">
        <f>SUM(C25:D25)</f>
        <v>9904665</v>
      </c>
      <c r="C25" s="6">
        <v>6537466</v>
      </c>
      <c r="D25" s="6">
        <v>3367199</v>
      </c>
      <c r="F25" t="s">
        <v>9</v>
      </c>
      <c r="G25" s="6">
        <f>SUM(H25:I25)</f>
        <v>4124947</v>
      </c>
      <c r="H25" s="6">
        <v>2063096</v>
      </c>
      <c r="I25" s="6">
        <v>2061851</v>
      </c>
      <c r="M25" s="9">
        <f t="shared" si="0"/>
        <v>0.46109195261008812</v>
      </c>
    </row>
    <row r="26" spans="1:13" x14ac:dyDescent="0.25">
      <c r="A26" t="s">
        <v>10</v>
      </c>
      <c r="B26" s="5">
        <f>SUM(B24:B25)</f>
        <v>24915782</v>
      </c>
      <c r="C26" s="5">
        <f t="shared" ref="C26:D26" si="5">SUM(C24:C25)</f>
        <v>16427829</v>
      </c>
      <c r="D26" s="5">
        <f t="shared" si="5"/>
        <v>8487953</v>
      </c>
      <c r="F26" t="s">
        <v>10</v>
      </c>
      <c r="G26" s="5">
        <f>SUM(G24:G25)</f>
        <v>5377539</v>
      </c>
      <c r="H26" s="5">
        <f t="shared" ref="H26:I26" si="6">SUM(H24:H25)</f>
        <v>2885936</v>
      </c>
      <c r="I26" s="5">
        <f t="shared" si="6"/>
        <v>2491603</v>
      </c>
      <c r="M26" s="9">
        <f t="shared" si="0"/>
        <v>0.21311171192978706</v>
      </c>
    </row>
    <row r="27" spans="1:13" x14ac:dyDescent="0.25">
      <c r="G27" s="2"/>
      <c r="H27" s="2"/>
      <c r="I27" s="2"/>
      <c r="M27" s="9"/>
    </row>
    <row r="28" spans="1:13" x14ac:dyDescent="0.25">
      <c r="G28" s="2"/>
      <c r="H28" s="2"/>
      <c r="I28" s="2"/>
      <c r="M28" s="9"/>
    </row>
    <row r="29" spans="1:13" x14ac:dyDescent="0.25">
      <c r="G29" s="2"/>
      <c r="H29" s="2"/>
      <c r="I29" s="2"/>
      <c r="M29" s="9"/>
    </row>
    <row r="30" spans="1:13" x14ac:dyDescent="0.25">
      <c r="B30" s="47" t="s">
        <v>3</v>
      </c>
      <c r="C30" s="48"/>
      <c r="D30" s="48"/>
      <c r="G30" s="47" t="s">
        <v>3</v>
      </c>
      <c r="H30" s="48"/>
      <c r="I30" s="48"/>
      <c r="M30" s="9"/>
    </row>
    <row r="31" spans="1:13" x14ac:dyDescent="0.25">
      <c r="A31" s="3" t="s">
        <v>13</v>
      </c>
      <c r="B31" s="4" t="s">
        <v>5</v>
      </c>
      <c r="C31" s="4" t="s">
        <v>6</v>
      </c>
      <c r="D31" s="4" t="s">
        <v>7</v>
      </c>
      <c r="F31" s="3" t="s">
        <v>13</v>
      </c>
      <c r="G31" s="4" t="s">
        <v>5</v>
      </c>
      <c r="H31" s="4" t="s">
        <v>6</v>
      </c>
      <c r="I31" s="4" t="s">
        <v>7</v>
      </c>
      <c r="M31" s="9"/>
    </row>
    <row r="32" spans="1:13" x14ac:dyDescent="0.25">
      <c r="A32" t="s">
        <v>8</v>
      </c>
      <c r="B32" s="5">
        <f>SUM(C32:D32)</f>
        <v>15312973</v>
      </c>
      <c r="C32" s="5">
        <v>10035938</v>
      </c>
      <c r="D32" s="5">
        <v>5277035</v>
      </c>
      <c r="F32" t="s">
        <v>8</v>
      </c>
      <c r="G32" s="5">
        <f>SUM(H32:I32)</f>
        <v>806881</v>
      </c>
      <c r="H32" s="5">
        <v>530048</v>
      </c>
      <c r="I32" s="5">
        <v>276833</v>
      </c>
      <c r="M32" s="9">
        <f t="shared" si="0"/>
        <v>5.5759955143600444E-2</v>
      </c>
    </row>
    <row r="33" spans="1:13" x14ac:dyDescent="0.25">
      <c r="A33" t="s">
        <v>9</v>
      </c>
      <c r="B33" s="6">
        <f>SUM(C33:D33)</f>
        <v>7658468</v>
      </c>
      <c r="C33" s="6">
        <v>4995528</v>
      </c>
      <c r="D33" s="6">
        <v>2662940</v>
      </c>
      <c r="F33" t="s">
        <v>9</v>
      </c>
      <c r="G33" s="6">
        <f>SUM(H33:I33)</f>
        <v>1362165</v>
      </c>
      <c r="H33" s="6">
        <v>681552</v>
      </c>
      <c r="I33" s="6">
        <v>680613</v>
      </c>
      <c r="M33" s="9">
        <f t="shared" si="0"/>
        <v>0.15798697072028217</v>
      </c>
    </row>
    <row r="34" spans="1:13" x14ac:dyDescent="0.25">
      <c r="A34" t="s">
        <v>10</v>
      </c>
      <c r="B34" s="5">
        <f>SUM(B32:B33)</f>
        <v>22971441</v>
      </c>
      <c r="C34" s="5">
        <f t="shared" ref="C34:D34" si="7">SUM(C32:C33)</f>
        <v>15031466</v>
      </c>
      <c r="D34" s="5">
        <f t="shared" si="7"/>
        <v>7939975</v>
      </c>
      <c r="F34" t="s">
        <v>10</v>
      </c>
      <c r="G34" s="5">
        <f>SUM(G32:G33)</f>
        <v>2169046</v>
      </c>
      <c r="H34" s="5">
        <f t="shared" ref="H34:I34" si="8">SUM(H32:H33)</f>
        <v>1211600</v>
      </c>
      <c r="I34" s="5">
        <f t="shared" si="8"/>
        <v>957446</v>
      </c>
      <c r="M34" s="9">
        <f t="shared" si="0"/>
        <v>8.7670893480443296E-2</v>
      </c>
    </row>
    <row r="35" spans="1:13" x14ac:dyDescent="0.25">
      <c r="G35" s="2"/>
      <c r="H35" s="2"/>
      <c r="I35" s="2"/>
      <c r="M35" s="9"/>
    </row>
    <row r="36" spans="1:13" x14ac:dyDescent="0.25">
      <c r="G36" s="2"/>
      <c r="H36" s="2"/>
      <c r="I36" s="2"/>
      <c r="M36" s="9"/>
    </row>
    <row r="37" spans="1:13" x14ac:dyDescent="0.25">
      <c r="G37" s="2"/>
      <c r="H37" s="2"/>
      <c r="I37" s="2"/>
      <c r="M37" s="9"/>
    </row>
    <row r="38" spans="1:13" x14ac:dyDescent="0.25">
      <c r="B38" s="47" t="s">
        <v>3</v>
      </c>
      <c r="C38" s="48"/>
      <c r="D38" s="48"/>
      <c r="G38" s="47" t="s">
        <v>3</v>
      </c>
      <c r="H38" s="48"/>
      <c r="I38" s="48"/>
      <c r="M38" s="9"/>
    </row>
    <row r="39" spans="1:13" x14ac:dyDescent="0.25">
      <c r="A39" s="3" t="s">
        <v>14</v>
      </c>
      <c r="B39" s="4" t="s">
        <v>5</v>
      </c>
      <c r="C39" s="4" t="s">
        <v>6</v>
      </c>
      <c r="D39" s="4" t="s">
        <v>7</v>
      </c>
      <c r="F39" s="3" t="s">
        <v>14</v>
      </c>
      <c r="G39" s="4" t="s">
        <v>5</v>
      </c>
      <c r="H39" s="4" t="s">
        <v>6</v>
      </c>
      <c r="I39" s="4" t="s">
        <v>7</v>
      </c>
      <c r="M39" s="9"/>
    </row>
    <row r="40" spans="1:13" x14ac:dyDescent="0.25">
      <c r="A40" t="s">
        <v>8</v>
      </c>
      <c r="B40" s="5">
        <f>SUM(C40:D40)</f>
        <v>15346026</v>
      </c>
      <c r="C40" s="5">
        <v>10106171</v>
      </c>
      <c r="D40" s="5">
        <v>5239855</v>
      </c>
      <c r="F40" t="s">
        <v>8</v>
      </c>
      <c r="G40" s="5">
        <f>SUM(H40:I40)</f>
        <v>997578</v>
      </c>
      <c r="H40" s="5">
        <v>657005</v>
      </c>
      <c r="I40" s="5">
        <v>340573</v>
      </c>
      <c r="M40" s="9">
        <f t="shared" si="0"/>
        <v>6.953047496466884E-2</v>
      </c>
    </row>
    <row r="41" spans="1:13" x14ac:dyDescent="0.25">
      <c r="A41" t="s">
        <v>9</v>
      </c>
      <c r="B41" s="6">
        <f>SUM(C41:D41)</f>
        <v>8255899</v>
      </c>
      <c r="C41" s="6">
        <v>5474220</v>
      </c>
      <c r="D41" s="6">
        <v>2781679</v>
      </c>
      <c r="F41" t="s">
        <v>9</v>
      </c>
      <c r="G41" s="6">
        <f>SUM(H41:I41)</f>
        <v>1228353</v>
      </c>
      <c r="H41" s="6">
        <v>815297</v>
      </c>
      <c r="I41" s="6">
        <v>413056</v>
      </c>
      <c r="M41" s="9">
        <f t="shared" si="0"/>
        <v>0.17499688232666649</v>
      </c>
    </row>
    <row r="42" spans="1:13" x14ac:dyDescent="0.25">
      <c r="A42" t="s">
        <v>10</v>
      </c>
      <c r="B42" s="5">
        <f>SUM(B40:B41)</f>
        <v>23601925</v>
      </c>
      <c r="C42" s="5">
        <f t="shared" ref="C42:D42" si="9">SUM(C40:C41)</f>
        <v>15580391</v>
      </c>
      <c r="D42" s="5">
        <f t="shared" si="9"/>
        <v>8021534</v>
      </c>
      <c r="F42" t="s">
        <v>10</v>
      </c>
      <c r="G42" s="5">
        <f>SUM(G40:G41)</f>
        <v>2225931</v>
      </c>
      <c r="H42" s="5">
        <f t="shared" ref="H42:I42" si="10">SUM(H40:H41)</f>
        <v>1472302</v>
      </c>
      <c r="I42" s="5">
        <f t="shared" si="10"/>
        <v>753629</v>
      </c>
      <c r="M42" s="9">
        <f t="shared" si="0"/>
        <v>0.10435871222530564</v>
      </c>
    </row>
    <row r="43" spans="1:13" x14ac:dyDescent="0.25">
      <c r="G43" s="2"/>
      <c r="H43" s="2"/>
      <c r="I43" s="2"/>
      <c r="M43" s="9"/>
    </row>
    <row r="44" spans="1:13" x14ac:dyDescent="0.25">
      <c r="G44" s="2"/>
      <c r="H44" s="2"/>
      <c r="I44" s="2"/>
      <c r="M44" s="9"/>
    </row>
    <row r="45" spans="1:13" x14ac:dyDescent="0.25">
      <c r="G45" s="2"/>
      <c r="H45" s="2"/>
      <c r="I45" s="2"/>
      <c r="M45" s="9"/>
    </row>
    <row r="46" spans="1:13" x14ac:dyDescent="0.25">
      <c r="B46" s="47" t="s">
        <v>3</v>
      </c>
      <c r="C46" s="48"/>
      <c r="D46" s="48"/>
      <c r="G46" s="47" t="s">
        <v>3</v>
      </c>
      <c r="H46" s="48"/>
      <c r="I46" s="48"/>
      <c r="M46" s="9"/>
    </row>
    <row r="47" spans="1:13" x14ac:dyDescent="0.25">
      <c r="A47" s="3" t="s">
        <v>15</v>
      </c>
      <c r="B47" s="4" t="s">
        <v>5</v>
      </c>
      <c r="C47" s="4" t="s">
        <v>6</v>
      </c>
      <c r="D47" s="4" t="s">
        <v>7</v>
      </c>
      <c r="F47" s="3" t="s">
        <v>15</v>
      </c>
      <c r="G47" s="4" t="s">
        <v>5</v>
      </c>
      <c r="H47" s="4" t="s">
        <v>6</v>
      </c>
      <c r="I47" s="4" t="s">
        <v>7</v>
      </c>
      <c r="M47" s="9"/>
    </row>
    <row r="48" spans="1:13" x14ac:dyDescent="0.25">
      <c r="A48" t="s">
        <v>8</v>
      </c>
      <c r="B48" s="5">
        <f>SUM(C48:D48)</f>
        <v>15492019</v>
      </c>
      <c r="C48" s="5">
        <v>10202316</v>
      </c>
      <c r="D48" s="5">
        <v>5289703</v>
      </c>
      <c r="F48" t="s">
        <v>8</v>
      </c>
      <c r="G48" s="5">
        <f>SUM(H48:I48)</f>
        <v>948362</v>
      </c>
      <c r="H48" s="5">
        <v>624591</v>
      </c>
      <c r="I48" s="5">
        <v>323771</v>
      </c>
      <c r="M48" s="9">
        <f t="shared" si="0"/>
        <v>6.5212876753091162E-2</v>
      </c>
    </row>
    <row r="49" spans="1:13" x14ac:dyDescent="0.25">
      <c r="A49" t="s">
        <v>9</v>
      </c>
      <c r="B49" s="6">
        <f>SUM(C49:D49)</f>
        <v>8366870</v>
      </c>
      <c r="C49" s="6">
        <v>5600428</v>
      </c>
      <c r="D49" s="6">
        <v>2766442</v>
      </c>
      <c r="F49" t="s">
        <v>9</v>
      </c>
      <c r="G49" s="6">
        <f>SUM(H49:I49)</f>
        <v>1186605</v>
      </c>
      <c r="H49" s="6">
        <v>798116</v>
      </c>
      <c r="I49" s="6">
        <v>388489</v>
      </c>
      <c r="M49" s="9">
        <f t="shared" si="0"/>
        <v>0.16619411650055224</v>
      </c>
    </row>
    <row r="50" spans="1:13" x14ac:dyDescent="0.25">
      <c r="A50" t="s">
        <v>10</v>
      </c>
      <c r="B50" s="5">
        <f>SUM(B48:B49)</f>
        <v>23858889</v>
      </c>
      <c r="C50" s="5">
        <f t="shared" ref="C50:D50" si="11">SUM(C48:C49)</f>
        <v>15802744</v>
      </c>
      <c r="D50" s="5">
        <f t="shared" si="11"/>
        <v>8056145</v>
      </c>
      <c r="F50" t="s">
        <v>10</v>
      </c>
      <c r="G50" s="5">
        <f>SUM(G48:G49)</f>
        <v>2134967</v>
      </c>
      <c r="H50" s="5">
        <f t="shared" ref="H50:I50" si="12">SUM(H48:H49)</f>
        <v>1422707</v>
      </c>
      <c r="I50" s="5">
        <f t="shared" si="12"/>
        <v>712260</v>
      </c>
      <c r="M50" s="9">
        <f t="shared" si="0"/>
        <v>9.8936254475562202E-2</v>
      </c>
    </row>
    <row r="51" spans="1:13" x14ac:dyDescent="0.25">
      <c r="G51" s="2"/>
      <c r="H51" s="2"/>
      <c r="I51" s="2"/>
      <c r="M51" s="9"/>
    </row>
    <row r="52" spans="1:13" x14ac:dyDescent="0.25">
      <c r="G52" s="2"/>
      <c r="H52" s="2"/>
      <c r="I52" s="2"/>
      <c r="M52" s="9"/>
    </row>
    <row r="53" spans="1:13" x14ac:dyDescent="0.25">
      <c r="G53" s="2"/>
      <c r="H53" s="2"/>
      <c r="I53" s="2"/>
      <c r="M53" s="9"/>
    </row>
    <row r="54" spans="1:13" x14ac:dyDescent="0.25">
      <c r="G54" s="2"/>
      <c r="H54" s="2"/>
      <c r="I54" s="2"/>
      <c r="M54" s="9"/>
    </row>
    <row r="55" spans="1:13" x14ac:dyDescent="0.25">
      <c r="B55" s="47" t="s">
        <v>3</v>
      </c>
      <c r="C55" s="48"/>
      <c r="D55" s="48"/>
      <c r="G55" s="47" t="s">
        <v>3</v>
      </c>
      <c r="H55" s="48"/>
      <c r="I55" s="48"/>
      <c r="M55" s="9"/>
    </row>
    <row r="56" spans="1:13" x14ac:dyDescent="0.25">
      <c r="A56" s="3" t="s">
        <v>16</v>
      </c>
      <c r="B56" s="4" t="s">
        <v>5</v>
      </c>
      <c r="C56" s="4" t="s">
        <v>6</v>
      </c>
      <c r="D56" s="4" t="s">
        <v>7</v>
      </c>
      <c r="F56" s="3" t="s">
        <v>16</v>
      </c>
      <c r="G56" s="4" t="s">
        <v>5</v>
      </c>
      <c r="H56" s="4" t="s">
        <v>6</v>
      </c>
      <c r="I56" s="4" t="s">
        <v>7</v>
      </c>
      <c r="M56" s="9"/>
    </row>
    <row r="57" spans="1:13" x14ac:dyDescent="0.25">
      <c r="A57" t="s">
        <v>8</v>
      </c>
      <c r="B57" s="5">
        <f>SUM(C57:D57)</f>
        <v>16940459</v>
      </c>
      <c r="C57" s="5">
        <v>11156190</v>
      </c>
      <c r="D57" s="5">
        <v>5784269</v>
      </c>
      <c r="F57" t="s">
        <v>8</v>
      </c>
      <c r="G57" s="5">
        <f>SUM(H57:I57)</f>
        <v>1363398</v>
      </c>
      <c r="H57" s="5">
        <v>897934</v>
      </c>
      <c r="I57" s="5">
        <v>465464</v>
      </c>
      <c r="M57" s="9">
        <f t="shared" si="0"/>
        <v>8.7532812595045389E-2</v>
      </c>
    </row>
    <row r="58" spans="1:13" x14ac:dyDescent="0.25">
      <c r="A58" t="s">
        <v>9</v>
      </c>
      <c r="B58" s="6">
        <f>SUM(C58:D58)</f>
        <v>9370379</v>
      </c>
      <c r="C58" s="6">
        <v>6358455</v>
      </c>
      <c r="D58" s="6">
        <v>3011924</v>
      </c>
      <c r="F58" t="s">
        <v>9</v>
      </c>
      <c r="G58" s="6">
        <f>SUM(H58:I58)</f>
        <v>2048033</v>
      </c>
      <c r="H58" s="6">
        <v>1429549</v>
      </c>
      <c r="I58" s="6">
        <v>618484</v>
      </c>
      <c r="M58" s="9">
        <f t="shared" si="0"/>
        <v>0.29003373162320401</v>
      </c>
    </row>
    <row r="59" spans="1:13" x14ac:dyDescent="0.25">
      <c r="A59" t="s">
        <v>10</v>
      </c>
      <c r="B59" s="5">
        <f>SUM(B57:B58)</f>
        <v>26310838</v>
      </c>
      <c r="C59" s="5">
        <f t="shared" ref="C59:D59" si="13">SUM(C57:C58)</f>
        <v>17514645</v>
      </c>
      <c r="D59" s="5">
        <f t="shared" si="13"/>
        <v>8796193</v>
      </c>
      <c r="F59" t="s">
        <v>10</v>
      </c>
      <c r="G59" s="5">
        <f>SUM(G57:G58)</f>
        <v>3411431</v>
      </c>
      <c r="H59" s="5">
        <f t="shared" ref="H59:I59" si="14">SUM(H57:H58)</f>
        <v>2327483</v>
      </c>
      <c r="I59" s="5">
        <f t="shared" si="14"/>
        <v>1083948</v>
      </c>
      <c r="M59" s="9">
        <f t="shared" si="0"/>
        <v>0.15325332013973381</v>
      </c>
    </row>
    <row r="60" spans="1:13" x14ac:dyDescent="0.25">
      <c r="G60" s="2"/>
      <c r="H60" s="2"/>
      <c r="I60" s="2"/>
      <c r="M60" s="9"/>
    </row>
    <row r="61" spans="1:13" x14ac:dyDescent="0.25">
      <c r="G61" s="2"/>
      <c r="H61" s="2"/>
      <c r="I61" s="2"/>
      <c r="M61" s="9"/>
    </row>
    <row r="62" spans="1:13" x14ac:dyDescent="0.25">
      <c r="G62" s="2"/>
      <c r="H62" s="2"/>
      <c r="I62" s="2"/>
      <c r="M62" s="9"/>
    </row>
    <row r="63" spans="1:13" x14ac:dyDescent="0.25">
      <c r="B63" s="47" t="s">
        <v>3</v>
      </c>
      <c r="C63" s="48"/>
      <c r="D63" s="48"/>
      <c r="G63" s="47" t="s">
        <v>3</v>
      </c>
      <c r="H63" s="48"/>
      <c r="I63" s="48"/>
      <c r="M63" s="9"/>
    </row>
    <row r="64" spans="1:13" x14ac:dyDescent="0.25">
      <c r="A64" s="3" t="s">
        <v>17</v>
      </c>
      <c r="B64" s="4" t="s">
        <v>5</v>
      </c>
      <c r="C64" s="4" t="s">
        <v>6</v>
      </c>
      <c r="D64" s="4" t="s">
        <v>7</v>
      </c>
      <c r="F64" s="3" t="s">
        <v>17</v>
      </c>
      <c r="G64" s="4" t="s">
        <v>5</v>
      </c>
      <c r="H64" s="4" t="s">
        <v>6</v>
      </c>
      <c r="I64" s="4" t="s">
        <v>7</v>
      </c>
      <c r="M64" s="9"/>
    </row>
    <row r="65" spans="1:13" x14ac:dyDescent="0.25">
      <c r="A65" t="s">
        <v>8</v>
      </c>
      <c r="B65" s="5">
        <f>SUM(C65:D65)</f>
        <v>17350473.440000001</v>
      </c>
      <c r="C65" s="5">
        <f>11426171-1</f>
        <v>11426170</v>
      </c>
      <c r="D65" s="5">
        <f>5924260+43.44</f>
        <v>5924303.4400000004</v>
      </c>
      <c r="F65" t="s">
        <v>8</v>
      </c>
      <c r="G65" s="5">
        <f>SUM(H65:I65)</f>
        <v>1509204</v>
      </c>
      <c r="H65" s="5">
        <v>993962</v>
      </c>
      <c r="I65" s="5">
        <v>515242</v>
      </c>
      <c r="M65" s="9">
        <f t="shared" si="0"/>
        <v>9.5278199974540387E-2</v>
      </c>
    </row>
    <row r="66" spans="1:13" x14ac:dyDescent="0.25">
      <c r="A66" t="s">
        <v>9</v>
      </c>
      <c r="B66" s="6">
        <f>SUM(C66:D66)</f>
        <v>12849467</v>
      </c>
      <c r="C66" s="6">
        <v>9038079</v>
      </c>
      <c r="D66" s="6">
        <v>3811388</v>
      </c>
      <c r="F66" t="s">
        <v>9</v>
      </c>
      <c r="G66" s="6">
        <f>SUM(H66:I66)</f>
        <v>5295131</v>
      </c>
      <c r="H66" s="6">
        <v>3795873</v>
      </c>
      <c r="I66" s="6">
        <v>1499258</v>
      </c>
      <c r="M66" s="9">
        <f t="shared" si="0"/>
        <v>0.72409840437403639</v>
      </c>
    </row>
    <row r="67" spans="1:13" x14ac:dyDescent="0.25">
      <c r="A67" t="s">
        <v>10</v>
      </c>
      <c r="B67" s="5">
        <f>SUM(B65:B66)</f>
        <v>30199940.440000001</v>
      </c>
      <c r="C67" s="5">
        <f t="shared" ref="C67:D67" si="15">SUM(C65:C66)</f>
        <v>20464249</v>
      </c>
      <c r="D67" s="5">
        <f t="shared" si="15"/>
        <v>9735691.4400000013</v>
      </c>
      <c r="F67" t="s">
        <v>10</v>
      </c>
      <c r="G67" s="5">
        <f>SUM(G65:G66)</f>
        <v>6804335</v>
      </c>
      <c r="H67" s="5">
        <f t="shared" ref="H67:I67" si="16">SUM(H65:H66)</f>
        <v>4789835</v>
      </c>
      <c r="I67" s="5">
        <f t="shared" si="16"/>
        <v>2014500</v>
      </c>
      <c r="M67" s="9">
        <f t="shared" si="0"/>
        <v>0.30558303487454141</v>
      </c>
    </row>
    <row r="68" spans="1:13" x14ac:dyDescent="0.25">
      <c r="G68" s="2"/>
      <c r="H68" s="2"/>
      <c r="I68" s="2"/>
      <c r="M68" s="9"/>
    </row>
    <row r="69" spans="1:13" x14ac:dyDescent="0.25">
      <c r="G69" s="2"/>
      <c r="H69" s="2"/>
      <c r="I69" s="2"/>
      <c r="M69" s="9"/>
    </row>
    <row r="70" spans="1:13" x14ac:dyDescent="0.25">
      <c r="G70" s="2"/>
      <c r="H70" s="2"/>
      <c r="I70" s="2"/>
      <c r="M70" s="9"/>
    </row>
    <row r="71" spans="1:13" x14ac:dyDescent="0.25">
      <c r="B71" s="4" t="s">
        <v>5</v>
      </c>
      <c r="C71" s="4" t="s">
        <v>6</v>
      </c>
      <c r="D71" s="4" t="s">
        <v>7</v>
      </c>
      <c r="G71" s="4" t="s">
        <v>5</v>
      </c>
      <c r="H71" s="4" t="s">
        <v>6</v>
      </c>
      <c r="I71" s="4" t="s">
        <v>7</v>
      </c>
      <c r="M71" s="9"/>
    </row>
    <row r="72" spans="1:13" x14ac:dyDescent="0.25">
      <c r="A72" t="s">
        <v>4</v>
      </c>
      <c r="B72" s="5">
        <f>B10</f>
        <v>22512036</v>
      </c>
      <c r="C72" s="5">
        <f>C10</f>
        <v>14794085</v>
      </c>
      <c r="D72" s="5">
        <f>D10</f>
        <v>7717951</v>
      </c>
      <c r="F72" t="s">
        <v>4</v>
      </c>
      <c r="G72" s="5">
        <f>G10</f>
        <v>2418931</v>
      </c>
      <c r="H72" s="5">
        <f>H10</f>
        <v>1336015</v>
      </c>
      <c r="I72" s="5">
        <f>I10</f>
        <v>1082916</v>
      </c>
      <c r="M72" s="9">
        <f t="shared" si="0"/>
        <v>9.9272406816133363E-2</v>
      </c>
    </row>
    <row r="73" spans="1:13" x14ac:dyDescent="0.25">
      <c r="A73" t="s">
        <v>11</v>
      </c>
      <c r="B73" s="5">
        <f>B18</f>
        <v>22446398</v>
      </c>
      <c r="C73" s="5">
        <f>C18</f>
        <v>14746154</v>
      </c>
      <c r="D73" s="5">
        <f>D18</f>
        <v>7700244</v>
      </c>
      <c r="F73" t="s">
        <v>11</v>
      </c>
      <c r="G73" s="5">
        <f>G18</f>
        <v>2218468</v>
      </c>
      <c r="H73" s="5">
        <f>H18</f>
        <v>1245887</v>
      </c>
      <c r="I73" s="5">
        <f>I18</f>
        <v>972581</v>
      </c>
      <c r="M73" s="9">
        <f t="shared" ref="M73:M81" si="17">H73/(C73-H73)</f>
        <v>9.2286100711934063E-2</v>
      </c>
    </row>
    <row r="74" spans="1:13" x14ac:dyDescent="0.25">
      <c r="A74" t="s">
        <v>12</v>
      </c>
      <c r="B74" s="5">
        <f>B26</f>
        <v>24915782</v>
      </c>
      <c r="C74" s="5">
        <f>C26</f>
        <v>16427829</v>
      </c>
      <c r="D74" s="5">
        <f>D26</f>
        <v>8487953</v>
      </c>
      <c r="F74" t="s">
        <v>12</v>
      </c>
      <c r="G74" s="5">
        <f>G26</f>
        <v>5377539</v>
      </c>
      <c r="H74" s="5">
        <f>H26</f>
        <v>2885936</v>
      </c>
      <c r="I74" s="5">
        <f>I26</f>
        <v>2491603</v>
      </c>
      <c r="M74" s="9">
        <f t="shared" si="17"/>
        <v>0.21311171192978706</v>
      </c>
    </row>
    <row r="75" spans="1:13" x14ac:dyDescent="0.25">
      <c r="A75" t="s">
        <v>13</v>
      </c>
      <c r="B75" s="6">
        <f>B34</f>
        <v>22971441</v>
      </c>
      <c r="C75" s="6">
        <f>C34</f>
        <v>15031466</v>
      </c>
      <c r="D75" s="6">
        <f>D34</f>
        <v>7939975</v>
      </c>
      <c r="F75" t="s">
        <v>13</v>
      </c>
      <c r="G75" s="6">
        <f>G34</f>
        <v>2169046</v>
      </c>
      <c r="H75" s="6">
        <f>H34</f>
        <v>1211600</v>
      </c>
      <c r="I75" s="6">
        <f>I34</f>
        <v>957446</v>
      </c>
      <c r="M75" s="9">
        <f t="shared" si="17"/>
        <v>8.7670893480443296E-2</v>
      </c>
    </row>
    <row r="76" spans="1:13" x14ac:dyDescent="0.25">
      <c r="A76" t="s">
        <v>18</v>
      </c>
      <c r="B76" s="5">
        <f>SUM(B72:B75)</f>
        <v>92845657</v>
      </c>
      <c r="C76" s="5">
        <f t="shared" ref="C76:D76" si="18">SUM(C72:C75)</f>
        <v>60999534</v>
      </c>
      <c r="D76" s="5">
        <f t="shared" si="18"/>
        <v>31846123</v>
      </c>
      <c r="F76" t="s">
        <v>18</v>
      </c>
      <c r="G76" s="5">
        <f>SUM(G72:G75)</f>
        <v>12183984</v>
      </c>
      <c r="H76" s="5">
        <f t="shared" ref="H76:I76" si="19">SUM(H72:H75)</f>
        <v>6679438</v>
      </c>
      <c r="I76" s="5">
        <f t="shared" si="19"/>
        <v>5504546</v>
      </c>
      <c r="M76" s="9">
        <f t="shared" si="17"/>
        <v>0.12296439976836565</v>
      </c>
    </row>
    <row r="77" spans="1:13" x14ac:dyDescent="0.25">
      <c r="B77" s="5"/>
      <c r="C77" s="5"/>
      <c r="D77" s="5"/>
      <c r="G77" s="5"/>
      <c r="H77" s="5"/>
      <c r="I77" s="5"/>
      <c r="M77" s="9"/>
    </row>
    <row r="78" spans="1:13" x14ac:dyDescent="0.25">
      <c r="A78" t="s">
        <v>14</v>
      </c>
      <c r="B78" s="5">
        <f>B42</f>
        <v>23601925</v>
      </c>
      <c r="C78" s="5">
        <f t="shared" ref="C78:D78" si="20">C42</f>
        <v>15580391</v>
      </c>
      <c r="D78" s="5">
        <f t="shared" si="20"/>
        <v>8021534</v>
      </c>
      <c r="F78" t="s">
        <v>14</v>
      </c>
      <c r="G78" s="5">
        <f>G42</f>
        <v>2225931</v>
      </c>
      <c r="H78" s="5">
        <f>H42</f>
        <v>1472302</v>
      </c>
      <c r="I78" s="5">
        <f>I42</f>
        <v>753629</v>
      </c>
      <c r="M78" s="9">
        <f t="shared" si="17"/>
        <v>0.10435871222530564</v>
      </c>
    </row>
    <row r="79" spans="1:13" x14ac:dyDescent="0.25">
      <c r="A79" t="s">
        <v>15</v>
      </c>
      <c r="B79" s="5">
        <f>B50</f>
        <v>23858889</v>
      </c>
      <c r="C79" s="5">
        <f t="shared" ref="C79:D79" si="21">C50</f>
        <v>15802744</v>
      </c>
      <c r="D79" s="5">
        <f t="shared" si="21"/>
        <v>8056145</v>
      </c>
      <c r="F79" t="s">
        <v>15</v>
      </c>
      <c r="G79" s="5">
        <f>G50</f>
        <v>2134967</v>
      </c>
      <c r="H79" s="5">
        <f>H50</f>
        <v>1422707</v>
      </c>
      <c r="I79" s="5">
        <f>I50</f>
        <v>712260</v>
      </c>
      <c r="M79" s="9">
        <f t="shared" si="17"/>
        <v>9.8936254475562202E-2</v>
      </c>
    </row>
    <row r="80" spans="1:13" x14ac:dyDescent="0.25">
      <c r="A80" t="s">
        <v>16</v>
      </c>
      <c r="B80" s="5">
        <f>B59</f>
        <v>26310838</v>
      </c>
      <c r="C80" s="5">
        <f t="shared" ref="C80:D80" si="22">C59</f>
        <v>17514645</v>
      </c>
      <c r="D80" s="5">
        <f t="shared" si="22"/>
        <v>8796193</v>
      </c>
      <c r="F80" t="s">
        <v>16</v>
      </c>
      <c r="G80" s="5">
        <f>G59</f>
        <v>3411431</v>
      </c>
      <c r="H80" s="5">
        <f t="shared" ref="H80:I80" si="23">H59</f>
        <v>2327483</v>
      </c>
      <c r="I80" s="5">
        <f t="shared" si="23"/>
        <v>1083948</v>
      </c>
      <c r="M80" s="9">
        <f t="shared" si="17"/>
        <v>0.15325332013973381</v>
      </c>
    </row>
    <row r="81" spans="1:17" x14ac:dyDescent="0.25">
      <c r="A81" t="s">
        <v>17</v>
      </c>
      <c r="B81" s="6">
        <f>B67</f>
        <v>30199940.440000001</v>
      </c>
      <c r="C81" s="6">
        <f t="shared" ref="C81" si="24">C67</f>
        <v>20464249</v>
      </c>
      <c r="D81" s="6">
        <f>D67+1</f>
        <v>9735692.4400000013</v>
      </c>
      <c r="F81" t="s">
        <v>17</v>
      </c>
      <c r="G81" s="6">
        <f>G67</f>
        <v>6804335</v>
      </c>
      <c r="H81" s="6">
        <f t="shared" ref="H81" si="25">H67</f>
        <v>4789835</v>
      </c>
      <c r="I81" s="6">
        <f>I67+1</f>
        <v>2014501</v>
      </c>
      <c r="M81" s="9">
        <f t="shared" si="17"/>
        <v>0.30558303487454141</v>
      </c>
    </row>
    <row r="82" spans="1:17" x14ac:dyDescent="0.25">
      <c r="A82" t="s">
        <v>19</v>
      </c>
      <c r="B82" s="5">
        <f>SUM(B78:B81)</f>
        <v>103971592.44</v>
      </c>
      <c r="C82" s="5">
        <f t="shared" ref="C82:D82" si="26">SUM(C78:C81)</f>
        <v>69362029</v>
      </c>
      <c r="D82" s="5">
        <f t="shared" si="26"/>
        <v>34609564.439999998</v>
      </c>
      <c r="F82" t="s">
        <v>19</v>
      </c>
      <c r="G82" s="5">
        <f>SUM(G78:G81)</f>
        <v>14576664</v>
      </c>
      <c r="H82" s="5">
        <f t="shared" ref="H82:I82" si="27">SUM(H78:H81)</f>
        <v>10012327</v>
      </c>
      <c r="I82" s="5">
        <f t="shared" si="27"/>
        <v>4564338</v>
      </c>
      <c r="M82" s="9"/>
      <c r="N82" s="9">
        <f>H82/(C82-H82)</f>
        <v>0.16870054377021135</v>
      </c>
      <c r="O82" s="10">
        <f>+C82-H82</f>
        <v>59349702</v>
      </c>
      <c r="P82" s="11">
        <f>O82*M85</f>
        <v>7209904.1738372389</v>
      </c>
      <c r="Q82" s="11">
        <f>O82+P82</f>
        <v>66559606.173837237</v>
      </c>
    </row>
    <row r="83" spans="1:17" x14ac:dyDescent="0.25">
      <c r="B83" s="5"/>
      <c r="C83" s="5"/>
      <c r="D83" s="5"/>
    </row>
    <row r="84" spans="1:17" x14ac:dyDescent="0.25">
      <c r="H84" t="s">
        <v>22</v>
      </c>
      <c r="M84" s="9">
        <f>AVERAGE(M72:M81)</f>
        <v>0.1419374260468674</v>
      </c>
    </row>
    <row r="85" spans="1:17" x14ac:dyDescent="0.25">
      <c r="H85" t="s">
        <v>23</v>
      </c>
      <c r="M85" s="9">
        <f>AVERAGE(M72:M80)</f>
        <v>0.12148172494340813</v>
      </c>
    </row>
    <row r="87" spans="1:17" x14ac:dyDescent="0.25">
      <c r="A87" t="s">
        <v>8</v>
      </c>
    </row>
    <row r="88" spans="1:17" x14ac:dyDescent="0.25">
      <c r="A88" t="s">
        <v>4</v>
      </c>
      <c r="C88" s="12">
        <f>C8</f>
        <v>9304504</v>
      </c>
      <c r="D88" s="12"/>
      <c r="E88" s="13"/>
      <c r="F88" s="13"/>
      <c r="G88" s="13"/>
      <c r="H88" s="12">
        <f>H8</f>
        <v>529805</v>
      </c>
      <c r="M88" s="9">
        <f t="shared" ref="M88:M95" si="28">H88/(C88-H88)</f>
        <v>6.0378709286780095E-2</v>
      </c>
    </row>
    <row r="89" spans="1:17" x14ac:dyDescent="0.25">
      <c r="A89" t="s">
        <v>11</v>
      </c>
      <c r="C89" s="12">
        <f>C16</f>
        <v>9761777</v>
      </c>
      <c r="D89" s="12"/>
      <c r="E89" s="13"/>
      <c r="F89" s="13"/>
      <c r="G89" s="13"/>
      <c r="H89" s="12">
        <f>H16</f>
        <v>572103</v>
      </c>
      <c r="M89" s="9">
        <f t="shared" si="28"/>
        <v>6.2254983147389122E-2</v>
      </c>
    </row>
    <row r="90" spans="1:17" x14ac:dyDescent="0.25">
      <c r="A90" t="s">
        <v>12</v>
      </c>
      <c r="C90" s="12">
        <f>C24</f>
        <v>9890363</v>
      </c>
      <c r="D90" s="12"/>
      <c r="E90" s="13"/>
      <c r="F90" s="13"/>
      <c r="G90" s="13"/>
      <c r="H90" s="12">
        <f>H24</f>
        <v>822840</v>
      </c>
      <c r="M90" s="9">
        <f t="shared" si="28"/>
        <v>9.0745840953477597E-2</v>
      </c>
    </row>
    <row r="91" spans="1:17" x14ac:dyDescent="0.25">
      <c r="A91" t="s">
        <v>13</v>
      </c>
      <c r="C91" s="12">
        <f>C32</f>
        <v>10035938</v>
      </c>
      <c r="D91" s="12"/>
      <c r="E91" s="13"/>
      <c r="F91" s="13"/>
      <c r="G91" s="13"/>
      <c r="H91" s="12">
        <f>H32</f>
        <v>530048</v>
      </c>
      <c r="M91" s="9">
        <f t="shared" si="28"/>
        <v>5.5759955143600444E-2</v>
      </c>
    </row>
    <row r="92" spans="1:17" x14ac:dyDescent="0.25">
      <c r="A92" t="s">
        <v>14</v>
      </c>
      <c r="C92" s="12">
        <f>C40</f>
        <v>10106171</v>
      </c>
      <c r="D92" s="12"/>
      <c r="E92" s="13"/>
      <c r="F92" s="13"/>
      <c r="G92" s="13"/>
      <c r="H92" s="12">
        <f>H40</f>
        <v>657005</v>
      </c>
      <c r="M92" s="9">
        <f t="shared" si="28"/>
        <v>6.953047496466884E-2</v>
      </c>
    </row>
    <row r="93" spans="1:17" x14ac:dyDescent="0.25">
      <c r="A93" t="s">
        <v>15</v>
      </c>
      <c r="C93" s="12">
        <f>C48</f>
        <v>10202316</v>
      </c>
      <c r="D93" s="12"/>
      <c r="E93" s="13"/>
      <c r="F93" s="13"/>
      <c r="G93" s="13"/>
      <c r="H93" s="12">
        <f>H48</f>
        <v>624591</v>
      </c>
      <c r="M93" s="9">
        <f t="shared" si="28"/>
        <v>6.5212876753091162E-2</v>
      </c>
    </row>
    <row r="94" spans="1:17" x14ac:dyDescent="0.25">
      <c r="A94" t="s">
        <v>16</v>
      </c>
      <c r="C94" s="12">
        <f>C57</f>
        <v>11156190</v>
      </c>
      <c r="D94" s="12"/>
      <c r="E94" s="13"/>
      <c r="F94" s="13"/>
      <c r="G94" s="13"/>
      <c r="H94" s="12">
        <f>H57</f>
        <v>897934</v>
      </c>
      <c r="M94" s="9">
        <f t="shared" si="28"/>
        <v>8.7532812595045389E-2</v>
      </c>
    </row>
    <row r="95" spans="1:17" x14ac:dyDescent="0.25">
      <c r="A95" t="s">
        <v>17</v>
      </c>
      <c r="C95" s="12">
        <f>C65</f>
        <v>11426170</v>
      </c>
      <c r="D95" s="12"/>
      <c r="E95" s="13"/>
      <c r="F95" s="13"/>
      <c r="G95" s="13"/>
      <c r="H95" s="12">
        <f>H65</f>
        <v>993962</v>
      </c>
      <c r="M95" s="9">
        <f t="shared" si="28"/>
        <v>9.5278199974540387E-2</v>
      </c>
    </row>
    <row r="96" spans="1:17" x14ac:dyDescent="0.25">
      <c r="C96" s="12"/>
      <c r="D96" s="12"/>
      <c r="E96" s="13"/>
      <c r="F96" s="13"/>
      <c r="G96" s="13"/>
      <c r="H96" s="12"/>
      <c r="M96" s="9"/>
    </row>
    <row r="97" spans="1:17" x14ac:dyDescent="0.25">
      <c r="C97" s="12"/>
      <c r="D97" s="12"/>
      <c r="E97" s="13"/>
      <c r="F97" s="13"/>
      <c r="G97" s="13"/>
      <c r="H97" t="s">
        <v>22</v>
      </c>
      <c r="M97" s="9">
        <f>AVERAGE(M88:M95)</f>
        <v>7.3336731602324123E-2</v>
      </c>
    </row>
    <row r="98" spans="1:17" x14ac:dyDescent="0.25">
      <c r="C98" s="12"/>
      <c r="D98" s="12"/>
      <c r="E98" s="13"/>
      <c r="F98" s="13"/>
      <c r="G98" s="13"/>
      <c r="H98" t="s">
        <v>23</v>
      </c>
      <c r="M98" s="9">
        <f>AVERAGE(M88:M94)</f>
        <v>7.0202236120578951E-2</v>
      </c>
    </row>
    <row r="99" spans="1:17" x14ac:dyDescent="0.25">
      <c r="A99" t="s">
        <v>26</v>
      </c>
      <c r="C99" s="12">
        <f>SUM(C92:C95)</f>
        <v>42890847</v>
      </c>
      <c r="D99" s="12"/>
      <c r="E99" s="13"/>
      <c r="F99" s="13"/>
      <c r="G99" s="13"/>
      <c r="H99" s="12">
        <f>SUM(H92:H95)</f>
        <v>3173492</v>
      </c>
      <c r="M99" s="9"/>
      <c r="N99" s="9">
        <f>H99/(C99-H99)</f>
        <v>7.9901896790458476E-2</v>
      </c>
      <c r="O99" s="10">
        <f>+C99-H99</f>
        <v>39717355</v>
      </c>
      <c r="P99" s="11">
        <f>O99*M98</f>
        <v>2788247.1337948572</v>
      </c>
      <c r="Q99" s="11">
        <f>P99+O99</f>
        <v>42505602.133794859</v>
      </c>
    </row>
    <row r="100" spans="1:17" x14ac:dyDescent="0.25">
      <c r="C100" s="12"/>
      <c r="D100" s="12"/>
      <c r="E100" s="13"/>
      <c r="F100" s="13"/>
      <c r="G100" s="13"/>
      <c r="H100" s="12"/>
    </row>
    <row r="101" spans="1:17" x14ac:dyDescent="0.25">
      <c r="A101" t="s">
        <v>9</v>
      </c>
      <c r="C101" s="12"/>
      <c r="D101" s="12"/>
      <c r="E101" s="13"/>
      <c r="F101" s="13"/>
      <c r="G101" s="13"/>
      <c r="H101" s="12"/>
    </row>
    <row r="102" spans="1:17" x14ac:dyDescent="0.25">
      <c r="A102" t="s">
        <v>4</v>
      </c>
      <c r="C102" s="12">
        <f>C9</f>
        <v>5489581</v>
      </c>
      <c r="D102" s="12"/>
      <c r="E102" s="13"/>
      <c r="F102" s="13"/>
      <c r="G102" s="13"/>
      <c r="H102" s="12">
        <f>H9</f>
        <v>806210</v>
      </c>
      <c r="M102" s="9">
        <f t="shared" ref="M102:M109" si="29">H102/(C102-H102)</f>
        <v>0.17214309948966247</v>
      </c>
    </row>
    <row r="103" spans="1:17" x14ac:dyDescent="0.25">
      <c r="A103" t="s">
        <v>11</v>
      </c>
      <c r="C103" s="12">
        <f>C17</f>
        <v>4984377</v>
      </c>
      <c r="D103" s="12"/>
      <c r="E103" s="13"/>
      <c r="F103" s="13"/>
      <c r="G103" s="13"/>
      <c r="H103" s="12">
        <f>H17</f>
        <v>673784</v>
      </c>
      <c r="M103" s="9">
        <f t="shared" si="29"/>
        <v>0.15630888835944381</v>
      </c>
    </row>
    <row r="104" spans="1:17" x14ac:dyDescent="0.25">
      <c r="A104" t="s">
        <v>12</v>
      </c>
      <c r="C104" s="12">
        <f>C25</f>
        <v>6537466</v>
      </c>
      <c r="D104" s="12"/>
      <c r="E104" s="13"/>
      <c r="F104" s="13"/>
      <c r="G104" s="13"/>
      <c r="H104" s="12">
        <f>H25</f>
        <v>2063096</v>
      </c>
      <c r="M104" s="9">
        <f t="shared" si="29"/>
        <v>0.46109195261008812</v>
      </c>
    </row>
    <row r="105" spans="1:17" x14ac:dyDescent="0.25">
      <c r="A105" t="s">
        <v>13</v>
      </c>
      <c r="C105" s="12">
        <f>C33</f>
        <v>4995528</v>
      </c>
      <c r="D105" s="12"/>
      <c r="E105" s="13"/>
      <c r="F105" s="13"/>
      <c r="G105" s="13"/>
      <c r="H105" s="12">
        <f>H33</f>
        <v>681552</v>
      </c>
      <c r="M105" s="9">
        <f t="shared" si="29"/>
        <v>0.15798697072028217</v>
      </c>
    </row>
    <row r="106" spans="1:17" x14ac:dyDescent="0.25">
      <c r="A106" t="s">
        <v>14</v>
      </c>
      <c r="C106" s="12">
        <f>C41</f>
        <v>5474220</v>
      </c>
      <c r="D106" s="12"/>
      <c r="E106" s="13"/>
      <c r="F106" s="13"/>
      <c r="G106" s="13"/>
      <c r="H106" s="12">
        <f>H41</f>
        <v>815297</v>
      </c>
      <c r="M106" s="9">
        <f t="shared" si="29"/>
        <v>0.17499688232666649</v>
      </c>
    </row>
    <row r="107" spans="1:17" x14ac:dyDescent="0.25">
      <c r="A107" t="s">
        <v>15</v>
      </c>
      <c r="C107" s="12">
        <f>C49</f>
        <v>5600428</v>
      </c>
      <c r="D107" s="12"/>
      <c r="E107" s="13"/>
      <c r="F107" s="13"/>
      <c r="G107" s="13"/>
      <c r="H107" s="12">
        <f>H49</f>
        <v>798116</v>
      </c>
      <c r="M107" s="9">
        <f t="shared" si="29"/>
        <v>0.16619411650055224</v>
      </c>
    </row>
    <row r="108" spans="1:17" x14ac:dyDescent="0.25">
      <c r="A108" t="s">
        <v>16</v>
      </c>
      <c r="C108" s="12">
        <f>C58</f>
        <v>6358455</v>
      </c>
      <c r="D108" s="12"/>
      <c r="E108" s="13"/>
      <c r="F108" s="13"/>
      <c r="G108" s="13"/>
      <c r="H108" s="12">
        <f>H58</f>
        <v>1429549</v>
      </c>
      <c r="M108" s="9">
        <f t="shared" si="29"/>
        <v>0.29003373162320401</v>
      </c>
    </row>
    <row r="109" spans="1:17" x14ac:dyDescent="0.25">
      <c r="A109" t="s">
        <v>17</v>
      </c>
      <c r="C109" s="12">
        <f>C66</f>
        <v>9038079</v>
      </c>
      <c r="D109" s="12"/>
      <c r="E109" s="13"/>
      <c r="F109" s="13"/>
      <c r="G109" s="13"/>
      <c r="H109" s="12">
        <f>H66</f>
        <v>3795873</v>
      </c>
      <c r="M109" s="9">
        <f t="shared" si="29"/>
        <v>0.72409840437403639</v>
      </c>
    </row>
    <row r="110" spans="1:17" x14ac:dyDescent="0.25">
      <c r="H110" s="2"/>
    </row>
    <row r="111" spans="1:17" x14ac:dyDescent="0.25">
      <c r="C111" s="12"/>
      <c r="D111" s="12"/>
      <c r="E111" s="13"/>
      <c r="F111" s="13"/>
      <c r="G111" s="13"/>
      <c r="H111" t="s">
        <v>22</v>
      </c>
      <c r="M111" s="9">
        <f>AVERAGE(M102:M109)</f>
        <v>0.28785675575049197</v>
      </c>
    </row>
    <row r="112" spans="1:17" x14ac:dyDescent="0.25">
      <c r="C112" s="12"/>
      <c r="D112" s="12"/>
      <c r="E112" s="13"/>
      <c r="F112" s="13"/>
      <c r="G112" s="13"/>
      <c r="H112" t="s">
        <v>23</v>
      </c>
      <c r="M112" s="9">
        <f>AVERAGE(M102:M108)</f>
        <v>0.22553652023284276</v>
      </c>
    </row>
    <row r="113" spans="1:17" x14ac:dyDescent="0.25">
      <c r="A113" t="s">
        <v>27</v>
      </c>
      <c r="C113" s="12">
        <f>SUM(C106:C109)</f>
        <v>26471182</v>
      </c>
      <c r="D113" s="12"/>
      <c r="E113" s="13"/>
      <c r="F113" s="13"/>
      <c r="G113" s="13"/>
      <c r="H113" s="12">
        <f>SUM(H106:H109)</f>
        <v>6838835</v>
      </c>
      <c r="M113" s="9"/>
      <c r="N113" s="9">
        <f>H113/(C113-H113)</f>
        <v>0.34834525897489488</v>
      </c>
      <c r="O113" s="10">
        <f>+C113-H113</f>
        <v>19632347</v>
      </c>
      <c r="P113" s="11">
        <f>O113*M112</f>
        <v>4427811.2263836898</v>
      </c>
      <c r="Q113" s="11">
        <f>P113+O113</f>
        <v>24060158.22638369</v>
      </c>
    </row>
    <row r="117" spans="1:17" x14ac:dyDescent="0.25">
      <c r="A117" t="s">
        <v>25</v>
      </c>
      <c r="C117" s="12">
        <f>C113+C99</f>
        <v>69362029</v>
      </c>
      <c r="H117" s="12">
        <f>H113+H99</f>
        <v>10012327</v>
      </c>
      <c r="O117" s="12">
        <f t="shared" ref="O117:Q117" si="30">O113+O99</f>
        <v>59349702</v>
      </c>
      <c r="P117" s="12">
        <f t="shared" si="30"/>
        <v>7216058.360178547</v>
      </c>
      <c r="Q117" s="12">
        <f t="shared" si="30"/>
        <v>66565760.360178545</v>
      </c>
    </row>
  </sheetData>
  <mergeCells count="17">
    <mergeCell ref="B55:D55"/>
    <mergeCell ref="B63:D63"/>
    <mergeCell ref="B6:D6"/>
    <mergeCell ref="B14:D14"/>
    <mergeCell ref="B22:D22"/>
    <mergeCell ref="B30:D30"/>
    <mergeCell ref="B38:D38"/>
    <mergeCell ref="B46:D46"/>
    <mergeCell ref="G46:I46"/>
    <mergeCell ref="G55:I55"/>
    <mergeCell ref="G63:I63"/>
    <mergeCell ref="L6:N6"/>
    <mergeCell ref="G6:I6"/>
    <mergeCell ref="G14:I14"/>
    <mergeCell ref="G22:I22"/>
    <mergeCell ref="G30:I30"/>
    <mergeCell ref="G38:I38"/>
  </mergeCells>
  <pageMargins left="0.7" right="0.7" top="0.75" bottom="0.75" header="0.3" footer="0.3"/>
  <pageSetup scale="80" orientation="portrait" r:id="rId1"/>
  <headerFooter>
    <oddFooter>&amp;L&amp;F&amp;RPage: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workbookViewId="0">
      <selection activeCell="A6" sqref="A6:D82"/>
    </sheetView>
  </sheetViews>
  <sheetFormatPr defaultRowHeight="15" x14ac:dyDescent="0.25"/>
  <cols>
    <col min="1" max="1" width="29" customWidth="1"/>
    <col min="2" max="2" width="19.5703125" style="2" customWidth="1"/>
    <col min="3" max="3" width="14.85546875" style="2" customWidth="1"/>
    <col min="4" max="4" width="16" style="2" customWidth="1"/>
  </cols>
  <sheetData>
    <row r="1" spans="1:4" x14ac:dyDescent="0.25">
      <c r="A1" s="1" t="s">
        <v>0</v>
      </c>
    </row>
    <row r="2" spans="1:4" x14ac:dyDescent="0.25">
      <c r="A2" s="1" t="s">
        <v>1</v>
      </c>
    </row>
    <row r="3" spans="1:4" x14ac:dyDescent="0.25">
      <c r="A3" s="7" t="s">
        <v>20</v>
      </c>
    </row>
    <row r="6" spans="1:4" x14ac:dyDescent="0.25">
      <c r="B6" s="47" t="s">
        <v>3</v>
      </c>
      <c r="C6" s="48"/>
      <c r="D6" s="48"/>
    </row>
    <row r="7" spans="1:4" x14ac:dyDescent="0.25">
      <c r="A7" s="3" t="s">
        <v>4</v>
      </c>
      <c r="B7" s="4" t="s">
        <v>5</v>
      </c>
      <c r="C7" s="4" t="s">
        <v>6</v>
      </c>
      <c r="D7" s="4" t="s">
        <v>7</v>
      </c>
    </row>
    <row r="8" spans="1:4" x14ac:dyDescent="0.25">
      <c r="A8" t="s">
        <v>8</v>
      </c>
      <c r="B8" s="5">
        <f>SUM(C8:D8)</f>
        <v>806511</v>
      </c>
      <c r="C8" s="5">
        <v>529805</v>
      </c>
      <c r="D8" s="5">
        <v>276706</v>
      </c>
    </row>
    <row r="9" spans="1:4" x14ac:dyDescent="0.25">
      <c r="A9" t="s">
        <v>9</v>
      </c>
      <c r="B9" s="6">
        <f>SUM(C9:D9)</f>
        <v>1612420</v>
      </c>
      <c r="C9" s="6">
        <v>806210</v>
      </c>
      <c r="D9" s="6">
        <v>806210</v>
      </c>
    </row>
    <row r="10" spans="1:4" x14ac:dyDescent="0.25">
      <c r="A10" t="s">
        <v>10</v>
      </c>
      <c r="B10" s="5">
        <f>SUM(B8:B9)</f>
        <v>2418931</v>
      </c>
      <c r="C10" s="5">
        <f t="shared" ref="C10:D10" si="0">SUM(C8:C9)</f>
        <v>1336015</v>
      </c>
      <c r="D10" s="5">
        <f t="shared" si="0"/>
        <v>1082916</v>
      </c>
    </row>
    <row r="14" spans="1:4" x14ac:dyDescent="0.25">
      <c r="B14" s="47" t="s">
        <v>3</v>
      </c>
      <c r="C14" s="48"/>
      <c r="D14" s="48"/>
    </row>
    <row r="15" spans="1:4" x14ac:dyDescent="0.25">
      <c r="A15" s="3" t="s">
        <v>11</v>
      </c>
      <c r="B15" s="4" t="s">
        <v>5</v>
      </c>
      <c r="C15" s="4" t="s">
        <v>6</v>
      </c>
      <c r="D15" s="4" t="s">
        <v>7</v>
      </c>
    </row>
    <row r="16" spans="1:4" x14ac:dyDescent="0.25">
      <c r="A16" t="s">
        <v>8</v>
      </c>
      <c r="B16" s="5">
        <f>SUM(C16:D16)</f>
        <v>870900</v>
      </c>
      <c r="C16" s="5">
        <v>572103</v>
      </c>
      <c r="D16" s="5">
        <v>298797</v>
      </c>
    </row>
    <row r="17" spans="1:4" x14ac:dyDescent="0.25">
      <c r="A17" t="s">
        <v>9</v>
      </c>
      <c r="B17" s="6">
        <f>SUM(C17:D17)</f>
        <v>1347568</v>
      </c>
      <c r="C17" s="6">
        <v>673784</v>
      </c>
      <c r="D17" s="6">
        <v>673784</v>
      </c>
    </row>
    <row r="18" spans="1:4" x14ac:dyDescent="0.25">
      <c r="A18" t="s">
        <v>10</v>
      </c>
      <c r="B18" s="5">
        <f>SUM(B16:B17)</f>
        <v>2218468</v>
      </c>
      <c r="C18" s="5">
        <f t="shared" ref="C18:D18" si="1">SUM(C16:C17)</f>
        <v>1245887</v>
      </c>
      <c r="D18" s="5">
        <f t="shared" si="1"/>
        <v>972581</v>
      </c>
    </row>
    <row r="22" spans="1:4" x14ac:dyDescent="0.25">
      <c r="B22" s="47" t="s">
        <v>3</v>
      </c>
      <c r="C22" s="48"/>
      <c r="D22" s="48"/>
    </row>
    <row r="23" spans="1:4" x14ac:dyDescent="0.25">
      <c r="A23" s="3" t="s">
        <v>12</v>
      </c>
      <c r="B23" s="4" t="s">
        <v>5</v>
      </c>
      <c r="C23" s="4" t="s">
        <v>6</v>
      </c>
      <c r="D23" s="4" t="s">
        <v>7</v>
      </c>
    </row>
    <row r="24" spans="1:4" x14ac:dyDescent="0.25">
      <c r="A24" t="s">
        <v>8</v>
      </c>
      <c r="B24" s="5">
        <f>SUM(C24:D24)</f>
        <v>1252592</v>
      </c>
      <c r="C24" s="5">
        <v>822840</v>
      </c>
      <c r="D24" s="5">
        <v>429752</v>
      </c>
    </row>
    <row r="25" spans="1:4" x14ac:dyDescent="0.25">
      <c r="A25" t="s">
        <v>9</v>
      </c>
      <c r="B25" s="6">
        <f>SUM(C25:D25)</f>
        <v>4124947</v>
      </c>
      <c r="C25" s="6">
        <v>2063096</v>
      </c>
      <c r="D25" s="6">
        <v>2061851</v>
      </c>
    </row>
    <row r="26" spans="1:4" x14ac:dyDescent="0.25">
      <c r="A26" t="s">
        <v>10</v>
      </c>
      <c r="B26" s="5">
        <f>SUM(B24:B25)</f>
        <v>5377539</v>
      </c>
      <c r="C26" s="5">
        <f t="shared" ref="C26:D26" si="2">SUM(C24:C25)</f>
        <v>2885936</v>
      </c>
      <c r="D26" s="5">
        <f t="shared" si="2"/>
        <v>2491603</v>
      </c>
    </row>
    <row r="30" spans="1:4" x14ac:dyDescent="0.25">
      <c r="B30" s="47" t="s">
        <v>3</v>
      </c>
      <c r="C30" s="48"/>
      <c r="D30" s="48"/>
    </row>
    <row r="31" spans="1:4" x14ac:dyDescent="0.25">
      <c r="A31" s="3" t="s">
        <v>13</v>
      </c>
      <c r="B31" s="4" t="s">
        <v>5</v>
      </c>
      <c r="C31" s="4" t="s">
        <v>6</v>
      </c>
      <c r="D31" s="4" t="s">
        <v>7</v>
      </c>
    </row>
    <row r="32" spans="1:4" x14ac:dyDescent="0.25">
      <c r="A32" t="s">
        <v>8</v>
      </c>
      <c r="B32" s="5">
        <f>SUM(C32:D32)</f>
        <v>806881</v>
      </c>
      <c r="C32" s="5">
        <v>530048</v>
      </c>
      <c r="D32" s="5">
        <v>276833</v>
      </c>
    </row>
    <row r="33" spans="1:4" x14ac:dyDescent="0.25">
      <c r="A33" t="s">
        <v>9</v>
      </c>
      <c r="B33" s="6">
        <f>SUM(C33:D33)</f>
        <v>1362165</v>
      </c>
      <c r="C33" s="6">
        <v>681552</v>
      </c>
      <c r="D33" s="6">
        <v>680613</v>
      </c>
    </row>
    <row r="34" spans="1:4" x14ac:dyDescent="0.25">
      <c r="A34" t="s">
        <v>10</v>
      </c>
      <c r="B34" s="5">
        <f>SUM(B32:B33)</f>
        <v>2169046</v>
      </c>
      <c r="C34" s="5">
        <f t="shared" ref="C34:D34" si="3">SUM(C32:C33)</f>
        <v>1211600</v>
      </c>
      <c r="D34" s="5">
        <f t="shared" si="3"/>
        <v>957446</v>
      </c>
    </row>
    <row r="38" spans="1:4" x14ac:dyDescent="0.25">
      <c r="B38" s="47" t="s">
        <v>3</v>
      </c>
      <c r="C38" s="48"/>
      <c r="D38" s="48"/>
    </row>
    <row r="39" spans="1:4" x14ac:dyDescent="0.25">
      <c r="A39" s="3" t="s">
        <v>14</v>
      </c>
      <c r="B39" s="4" t="s">
        <v>5</v>
      </c>
      <c r="C39" s="4" t="s">
        <v>6</v>
      </c>
      <c r="D39" s="4" t="s">
        <v>7</v>
      </c>
    </row>
    <row r="40" spans="1:4" x14ac:dyDescent="0.25">
      <c r="A40" t="s">
        <v>8</v>
      </c>
      <c r="B40" s="5">
        <f>SUM(C40:D40)</f>
        <v>997578</v>
      </c>
      <c r="C40" s="5">
        <v>657005</v>
      </c>
      <c r="D40" s="5">
        <v>340573</v>
      </c>
    </row>
    <row r="41" spans="1:4" x14ac:dyDescent="0.25">
      <c r="A41" t="s">
        <v>9</v>
      </c>
      <c r="B41" s="6">
        <f>SUM(C41:D41)</f>
        <v>1228353</v>
      </c>
      <c r="C41" s="6">
        <v>815297</v>
      </c>
      <c r="D41" s="6">
        <v>413056</v>
      </c>
    </row>
    <row r="42" spans="1:4" x14ac:dyDescent="0.25">
      <c r="A42" t="s">
        <v>10</v>
      </c>
      <c r="B42" s="5">
        <f>SUM(B40:B41)</f>
        <v>2225931</v>
      </c>
      <c r="C42" s="5">
        <f t="shared" ref="C42:D42" si="4">SUM(C40:C41)</f>
        <v>1472302</v>
      </c>
      <c r="D42" s="5">
        <f t="shared" si="4"/>
        <v>753629</v>
      </c>
    </row>
    <row r="46" spans="1:4" x14ac:dyDescent="0.25">
      <c r="B46" s="47" t="s">
        <v>3</v>
      </c>
      <c r="C46" s="48"/>
      <c r="D46" s="48"/>
    </row>
    <row r="47" spans="1:4" x14ac:dyDescent="0.25">
      <c r="A47" s="3" t="s">
        <v>15</v>
      </c>
      <c r="B47" s="4" t="s">
        <v>5</v>
      </c>
      <c r="C47" s="4" t="s">
        <v>6</v>
      </c>
      <c r="D47" s="4" t="s">
        <v>7</v>
      </c>
    </row>
    <row r="48" spans="1:4" x14ac:dyDescent="0.25">
      <c r="A48" t="s">
        <v>8</v>
      </c>
      <c r="B48" s="5">
        <f>SUM(C48:D48)</f>
        <v>948362</v>
      </c>
      <c r="C48" s="5">
        <v>624591</v>
      </c>
      <c r="D48" s="5">
        <v>323771</v>
      </c>
    </row>
    <row r="49" spans="1:4" x14ac:dyDescent="0.25">
      <c r="A49" t="s">
        <v>9</v>
      </c>
      <c r="B49" s="6">
        <f>SUM(C49:D49)</f>
        <v>1186605</v>
      </c>
      <c r="C49" s="6">
        <v>798116</v>
      </c>
      <c r="D49" s="6">
        <v>388489</v>
      </c>
    </row>
    <row r="50" spans="1:4" x14ac:dyDescent="0.25">
      <c r="A50" t="s">
        <v>10</v>
      </c>
      <c r="B50" s="5">
        <f>SUM(B48:B49)</f>
        <v>2134967</v>
      </c>
      <c r="C50" s="5">
        <f t="shared" ref="C50:D50" si="5">SUM(C48:C49)</f>
        <v>1422707</v>
      </c>
      <c r="D50" s="5">
        <f t="shared" si="5"/>
        <v>712260</v>
      </c>
    </row>
    <row r="55" spans="1:4" x14ac:dyDescent="0.25">
      <c r="B55" s="47" t="s">
        <v>3</v>
      </c>
      <c r="C55" s="48"/>
      <c r="D55" s="48"/>
    </row>
    <row r="56" spans="1:4" x14ac:dyDescent="0.25">
      <c r="A56" s="3" t="s">
        <v>16</v>
      </c>
      <c r="B56" s="4" t="s">
        <v>5</v>
      </c>
      <c r="C56" s="4" t="s">
        <v>6</v>
      </c>
      <c r="D56" s="4" t="s">
        <v>7</v>
      </c>
    </row>
    <row r="57" spans="1:4" x14ac:dyDescent="0.25">
      <c r="A57" t="s">
        <v>8</v>
      </c>
      <c r="B57" s="5">
        <f>SUM(C57:D57)</f>
        <v>1363398</v>
      </c>
      <c r="C57" s="5">
        <v>897934</v>
      </c>
      <c r="D57" s="5">
        <v>465464</v>
      </c>
    </row>
    <row r="58" spans="1:4" x14ac:dyDescent="0.25">
      <c r="A58" t="s">
        <v>9</v>
      </c>
      <c r="B58" s="6">
        <f>SUM(C58:D58)</f>
        <v>2048033</v>
      </c>
      <c r="C58" s="6">
        <v>1429549</v>
      </c>
      <c r="D58" s="6">
        <v>618484</v>
      </c>
    </row>
    <row r="59" spans="1:4" x14ac:dyDescent="0.25">
      <c r="A59" t="s">
        <v>10</v>
      </c>
      <c r="B59" s="5">
        <f>SUM(B57:B58)</f>
        <v>3411431</v>
      </c>
      <c r="C59" s="5">
        <f t="shared" ref="C59:D59" si="6">SUM(C57:C58)</f>
        <v>2327483</v>
      </c>
      <c r="D59" s="5">
        <f t="shared" si="6"/>
        <v>1083948</v>
      </c>
    </row>
    <row r="63" spans="1:4" x14ac:dyDescent="0.25">
      <c r="B63" s="47" t="s">
        <v>3</v>
      </c>
      <c r="C63" s="48"/>
      <c r="D63" s="48"/>
    </row>
    <row r="64" spans="1:4" x14ac:dyDescent="0.25">
      <c r="A64" s="3" t="s">
        <v>17</v>
      </c>
      <c r="B64" s="4" t="s">
        <v>5</v>
      </c>
      <c r="C64" s="4" t="s">
        <v>6</v>
      </c>
      <c r="D64" s="4" t="s">
        <v>7</v>
      </c>
    </row>
    <row r="65" spans="1:4" x14ac:dyDescent="0.25">
      <c r="A65" t="s">
        <v>8</v>
      </c>
      <c r="B65" s="5">
        <f>SUM(C65:D65)</f>
        <v>1509204</v>
      </c>
      <c r="C65" s="5">
        <v>993962</v>
      </c>
      <c r="D65" s="5">
        <v>515242</v>
      </c>
    </row>
    <row r="66" spans="1:4" x14ac:dyDescent="0.25">
      <c r="A66" t="s">
        <v>9</v>
      </c>
      <c r="B66" s="6">
        <f>SUM(C66:D66)</f>
        <v>5295131</v>
      </c>
      <c r="C66" s="6">
        <v>3795873</v>
      </c>
      <c r="D66" s="6">
        <v>1499258</v>
      </c>
    </row>
    <row r="67" spans="1:4" x14ac:dyDescent="0.25">
      <c r="A67" t="s">
        <v>10</v>
      </c>
      <c r="B67" s="5">
        <f>SUM(B65:B66)</f>
        <v>6804335</v>
      </c>
      <c r="C67" s="5">
        <f t="shared" ref="C67:D67" si="7">SUM(C65:C66)</f>
        <v>4789835</v>
      </c>
      <c r="D67" s="5">
        <f t="shared" si="7"/>
        <v>2014500</v>
      </c>
    </row>
    <row r="71" spans="1:4" x14ac:dyDescent="0.25">
      <c r="B71" s="4" t="s">
        <v>5</v>
      </c>
      <c r="C71" s="4" t="s">
        <v>6</v>
      </c>
      <c r="D71" s="4" t="s">
        <v>7</v>
      </c>
    </row>
    <row r="72" spans="1:4" x14ac:dyDescent="0.25">
      <c r="A72" t="s">
        <v>4</v>
      </c>
      <c r="B72" s="5">
        <f>B10</f>
        <v>2418931</v>
      </c>
      <c r="C72" s="5">
        <f>C10</f>
        <v>1336015</v>
      </c>
      <c r="D72" s="5">
        <f>D10</f>
        <v>1082916</v>
      </c>
    </row>
    <row r="73" spans="1:4" x14ac:dyDescent="0.25">
      <c r="A73" t="s">
        <v>11</v>
      </c>
      <c r="B73" s="5">
        <f>B18</f>
        <v>2218468</v>
      </c>
      <c r="C73" s="5">
        <f>C18</f>
        <v>1245887</v>
      </c>
      <c r="D73" s="5">
        <f>D18</f>
        <v>972581</v>
      </c>
    </row>
    <row r="74" spans="1:4" x14ac:dyDescent="0.25">
      <c r="A74" t="s">
        <v>12</v>
      </c>
      <c r="B74" s="5">
        <f>B26</f>
        <v>5377539</v>
      </c>
      <c r="C74" s="5">
        <f>C26</f>
        <v>2885936</v>
      </c>
      <c r="D74" s="5">
        <f>D26</f>
        <v>2491603</v>
      </c>
    </row>
    <row r="75" spans="1:4" x14ac:dyDescent="0.25">
      <c r="A75" t="s">
        <v>13</v>
      </c>
      <c r="B75" s="6">
        <f>B34</f>
        <v>2169046</v>
      </c>
      <c r="C75" s="6">
        <f>C34</f>
        <v>1211600</v>
      </c>
      <c r="D75" s="6">
        <f>D34</f>
        <v>957446</v>
      </c>
    </row>
    <row r="76" spans="1:4" x14ac:dyDescent="0.25">
      <c r="A76" t="s">
        <v>18</v>
      </c>
      <c r="B76" s="5">
        <f>SUM(B72:B75)</f>
        <v>12183984</v>
      </c>
      <c r="C76" s="5">
        <f t="shared" ref="C76:D76" si="8">SUM(C72:C75)</f>
        <v>6679438</v>
      </c>
      <c r="D76" s="5">
        <f t="shared" si="8"/>
        <v>5504546</v>
      </c>
    </row>
    <row r="77" spans="1:4" x14ac:dyDescent="0.25">
      <c r="B77" s="5"/>
      <c r="C77" s="5"/>
      <c r="D77" s="5"/>
    </row>
    <row r="78" spans="1:4" x14ac:dyDescent="0.25">
      <c r="A78" t="s">
        <v>14</v>
      </c>
      <c r="B78" s="5">
        <f>B42</f>
        <v>2225931</v>
      </c>
      <c r="C78" s="5">
        <f>C42</f>
        <v>1472302</v>
      </c>
      <c r="D78" s="5">
        <f>D42</f>
        <v>753629</v>
      </c>
    </row>
    <row r="79" spans="1:4" x14ac:dyDescent="0.25">
      <c r="A79" t="s">
        <v>15</v>
      </c>
      <c r="B79" s="5">
        <f>B50</f>
        <v>2134967</v>
      </c>
      <c r="C79" s="5">
        <f>C50</f>
        <v>1422707</v>
      </c>
      <c r="D79" s="5">
        <f>D50</f>
        <v>712260</v>
      </c>
    </row>
    <row r="80" spans="1:4" x14ac:dyDescent="0.25">
      <c r="A80" t="s">
        <v>16</v>
      </c>
      <c r="B80" s="5">
        <f>B59</f>
        <v>3411431</v>
      </c>
      <c r="C80" s="5">
        <f t="shared" ref="C80:D80" si="9">C59</f>
        <v>2327483</v>
      </c>
      <c r="D80" s="5">
        <f t="shared" si="9"/>
        <v>1083948</v>
      </c>
    </row>
    <row r="81" spans="1:4" x14ac:dyDescent="0.25">
      <c r="A81" t="s">
        <v>17</v>
      </c>
      <c r="B81" s="6">
        <f>B67</f>
        <v>6804335</v>
      </c>
      <c r="C81" s="6">
        <f t="shared" ref="C81" si="10">C67</f>
        <v>4789835</v>
      </c>
      <c r="D81" s="6">
        <f>D67+1</f>
        <v>2014501</v>
      </c>
    </row>
    <row r="82" spans="1:4" x14ac:dyDescent="0.25">
      <c r="A82" t="s">
        <v>19</v>
      </c>
      <c r="B82" s="5">
        <f>SUM(B78:B81)</f>
        <v>14576664</v>
      </c>
      <c r="C82" s="5">
        <f t="shared" ref="C82:D82" si="11">SUM(C78:C81)</f>
        <v>10012327</v>
      </c>
      <c r="D82" s="5">
        <f t="shared" si="11"/>
        <v>4564338</v>
      </c>
    </row>
    <row r="83" spans="1:4" x14ac:dyDescent="0.25">
      <c r="B83" s="5"/>
      <c r="C83" s="5"/>
      <c r="D83" s="5"/>
    </row>
    <row r="85" spans="1:4" x14ac:dyDescent="0.25">
      <c r="B85" s="8"/>
      <c r="C85" s="8"/>
      <c r="D85" s="8"/>
    </row>
  </sheetData>
  <mergeCells count="8">
    <mergeCell ref="B55:D55"/>
    <mergeCell ref="B63:D63"/>
    <mergeCell ref="B6:D6"/>
    <mergeCell ref="B14:D14"/>
    <mergeCell ref="B22:D22"/>
    <mergeCell ref="B30:D30"/>
    <mergeCell ref="B38:D38"/>
    <mergeCell ref="B46:D4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2016-10-04T07:00:00+00:00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BFCBD2B-CFD3-46FF-93BD-0803997AC638}"/>
</file>

<file path=customXml/itemProps2.xml><?xml version="1.0" encoding="utf-8"?>
<ds:datastoreItem xmlns:ds="http://schemas.openxmlformats.org/officeDocument/2006/customXml" ds:itemID="{2C976BD5-996B-4707-9996-8851A1B02A14}"/>
</file>

<file path=customXml/itemProps3.xml><?xml version="1.0" encoding="utf-8"?>
<ds:datastoreItem xmlns:ds="http://schemas.openxmlformats.org/officeDocument/2006/customXml" ds:itemID="{01F90CC2-4AA7-4EB1-A101-C2F8D4621EFD}"/>
</file>

<file path=customXml/itemProps4.xml><?xml version="1.0" encoding="utf-8"?>
<ds:datastoreItem xmlns:ds="http://schemas.openxmlformats.org/officeDocument/2006/customXml" ds:itemID="{E5A0694E-272B-419A-968E-5E59B8211F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Wash only</vt:lpstr>
      <vt:lpstr>Original</vt:lpstr>
      <vt:lpstr>Sheet1</vt:lpstr>
      <vt:lpstr>'Wash only'!Print_Area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brandon</dc:creator>
  <cp:lastModifiedBy>Jenny Dolen</cp:lastModifiedBy>
  <cp:lastPrinted>2016-10-03T19:15:44Z</cp:lastPrinted>
  <dcterms:created xsi:type="dcterms:W3CDTF">2016-09-27T21:53:44Z</dcterms:created>
  <dcterms:modified xsi:type="dcterms:W3CDTF">2016-10-03T19:15:48Z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