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Reviewed Files\WA COVID Monthly-Quarterly Report\Quarterly\"/>
    </mc:Choice>
  </mc:AlternateContent>
  <xr:revisionPtr revIDLastSave="0" documentId="13_ncr:1_{5FD32BBE-2869-458B-805F-A7BE3985C7A5}" xr6:coauthVersionLast="47" xr6:coauthVersionMax="47" xr10:uidLastSave="{00000000-0000-0000-0000-000000000000}"/>
  <bookViews>
    <workbookView xWindow="28680" yWindow="-120" windowWidth="29040" windowHeight="15840" tabRatio="769" xr2:uid="{00000000-000D-0000-FFFF-FFFF00000000}"/>
  </bookViews>
  <sheets>
    <sheet name="COVID-19" sheetId="9" r:id="rId1"/>
  </sheets>
  <definedNames>
    <definedName name="_xlnm.Print_Area" localSheetId="0">'COVID-19'!$A$1:$BD$35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3" i="9" l="1"/>
  <c r="AW19" i="9"/>
  <c r="AT16" i="9" l="1"/>
  <c r="AT20" i="9" s="1"/>
  <c r="AS16" i="9" l="1"/>
  <c r="AS20" i="9" s="1"/>
  <c r="AV29" i="9" l="1"/>
  <c r="AU29" i="9"/>
  <c r="AT29" i="9"/>
  <c r="AS29" i="9"/>
  <c r="AR29" i="9"/>
  <c r="AQ29" i="9"/>
  <c r="AV16" i="9"/>
  <c r="AV20" i="9" s="1"/>
  <c r="AU16" i="9"/>
  <c r="AU20" i="9" s="1"/>
  <c r="AR16" i="9"/>
  <c r="AR20" i="9" s="1"/>
  <c r="AQ16" i="9"/>
  <c r="AQ20" i="9" s="1"/>
  <c r="AN29" i="9" l="1"/>
  <c r="AN16" i="9" l="1"/>
  <c r="AN20" i="9" s="1"/>
  <c r="AM16" i="9" l="1"/>
  <c r="AM20" i="9" s="1"/>
  <c r="AP29" i="9" l="1"/>
  <c r="AO29" i="9"/>
  <c r="AP16" i="9"/>
  <c r="AP20" i="9" s="1"/>
  <c r="AO16" i="9"/>
  <c r="AO20" i="9" s="1"/>
  <c r="AM29" i="9"/>
  <c r="AL29" i="9" l="1"/>
  <c r="AK29" i="9"/>
  <c r="AW27" i="9"/>
  <c r="AW26" i="9"/>
  <c r="AW25" i="9"/>
  <c r="AW24" i="9"/>
  <c r="AW23" i="9"/>
  <c r="AW13" i="9"/>
  <c r="BB8" i="9" s="1"/>
  <c r="AW11" i="9"/>
  <c r="AW9" i="9"/>
  <c r="AW8" i="9"/>
  <c r="AW7" i="9"/>
  <c r="AL16" i="9"/>
  <c r="AL20" i="9" s="1"/>
  <c r="AK16" i="9"/>
  <c r="AK20" i="9" s="1"/>
  <c r="AJ16" i="9" l="1"/>
  <c r="AJ20" i="9" s="1"/>
  <c r="AJ29" i="9" l="1"/>
  <c r="AI29" i="9"/>
  <c r="AH29" i="9"/>
  <c r="AI16" i="9"/>
  <c r="AI20" i="9" s="1"/>
  <c r="AH16" i="9"/>
  <c r="AH20" i="9" s="1"/>
  <c r="AG16" i="9" l="1"/>
  <c r="AG20" i="9" s="1"/>
  <c r="AF16" i="9"/>
  <c r="AF20" i="9" s="1"/>
  <c r="AE16" i="9"/>
  <c r="AE20" i="9" s="1"/>
  <c r="AG29" i="9"/>
  <c r="AF29" i="9"/>
  <c r="AE29" i="9"/>
  <c r="AD29" i="9" l="1"/>
  <c r="AD16" i="9"/>
  <c r="AD20" i="9" s="1"/>
  <c r="AC29" i="9" l="1"/>
  <c r="AB29" i="9"/>
  <c r="AC16" i="9"/>
  <c r="AC20" i="9" s="1"/>
  <c r="AB16" i="9"/>
  <c r="AB20" i="9" s="1"/>
  <c r="AA16" i="9"/>
  <c r="AA20" i="9" s="1"/>
  <c r="Z16" i="9"/>
  <c r="Z20" i="9" s="1"/>
  <c r="Y16" i="9"/>
  <c r="Y20" i="9" s="1"/>
  <c r="X16" i="9"/>
  <c r="X20" i="9" s="1"/>
  <c r="W16" i="9"/>
  <c r="W20" i="9" s="1"/>
  <c r="V16" i="9"/>
  <c r="V20" i="9" s="1"/>
  <c r="U16" i="9"/>
  <c r="U20" i="9" s="1"/>
  <c r="T16" i="9"/>
  <c r="T20" i="9" s="1"/>
  <c r="S16" i="9"/>
  <c r="S20" i="9" s="1"/>
  <c r="R16" i="9"/>
  <c r="R20" i="9" s="1"/>
  <c r="Q16" i="9"/>
  <c r="Q20" i="9" s="1"/>
  <c r="P16" i="9"/>
  <c r="P20" i="9" s="1"/>
  <c r="O16" i="9"/>
  <c r="O20" i="9" s="1"/>
  <c r="N16" i="9"/>
  <c r="N20" i="9" s="1"/>
  <c r="M16" i="9"/>
  <c r="M20" i="9" s="1"/>
  <c r="K16" i="9"/>
  <c r="K20" i="9" s="1"/>
  <c r="J16" i="9"/>
  <c r="J20" i="9" s="1"/>
  <c r="I16" i="9"/>
  <c r="I20" i="9" s="1"/>
  <c r="H16" i="9"/>
  <c r="H20" i="9" s="1"/>
  <c r="E16" i="9"/>
  <c r="E20" i="9" s="1"/>
  <c r="AA29" i="9" l="1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H29" i="9"/>
  <c r="G29" i="9"/>
  <c r="E29" i="9"/>
  <c r="AW18" i="9" l="1"/>
  <c r="BB9" i="9" l="1"/>
  <c r="I28" i="9" l="1"/>
  <c r="AW28" i="9" s="1"/>
  <c r="I29" i="9" l="1"/>
  <c r="BB13" i="9" l="1"/>
  <c r="AW22" i="9" l="1"/>
  <c r="AW10" i="9"/>
  <c r="AW14" i="9"/>
  <c r="AW12" i="9"/>
  <c r="G16" i="9"/>
  <c r="G20" i="9" s="1"/>
  <c r="AW6" i="9" l="1"/>
  <c r="F16" i="9"/>
  <c r="F20" i="9" s="1"/>
  <c r="F29" i="9"/>
  <c r="AW29" i="9" l="1"/>
  <c r="BB7" i="9"/>
  <c r="BB12" i="9"/>
  <c r="AW15" i="9" l="1"/>
  <c r="L16" i="9"/>
  <c r="L20" i="9" s="1"/>
  <c r="AW16" i="9" l="1"/>
  <c r="AW20" i="9" l="1"/>
  <c r="AW31" i="9"/>
  <c r="BB14" i="9" l="1"/>
  <c r="BB10" i="9" l="1"/>
  <c r="BB15" i="9" s="1"/>
  <c r="AW32" i="9" s="1"/>
</calcChain>
</file>

<file path=xl/sharedStrings.xml><?xml version="1.0" encoding="utf-8"?>
<sst xmlns="http://schemas.openxmlformats.org/spreadsheetml/2006/main" count="40" uniqueCount="40">
  <si>
    <t>WA</t>
  </si>
  <si>
    <t>Savings</t>
  </si>
  <si>
    <t>Total</t>
  </si>
  <si>
    <t>Bad Debts - True-up Jan-21</t>
  </si>
  <si>
    <t>Bad Debts - True-up Dec-20</t>
  </si>
  <si>
    <t xml:space="preserve">Savings - True-up Feb-21 </t>
  </si>
  <si>
    <t>Savings - True-up Jan-21</t>
  </si>
  <si>
    <t>Savings - True-up Dec-20</t>
  </si>
  <si>
    <t>Savings - True-up May-Nov-20</t>
  </si>
  <si>
    <t>4767000 - Credit &amp; Collections May-20-May-21</t>
  </si>
  <si>
    <t>Bad Debts - Not Recoverable Mar-Apr-20</t>
  </si>
  <si>
    <t>Bad Debts - Costs</t>
  </si>
  <si>
    <t>Interest - Past Due Bal Apr-20-May-21</t>
  </si>
  <si>
    <t>Bad Debt Expense</t>
  </si>
  <si>
    <t>Other Direct Costs</t>
  </si>
  <si>
    <t>Reconnect Fees/Late Payment Fees</t>
  </si>
  <si>
    <t>Total 186</t>
  </si>
  <si>
    <t>Other Direct Benefits</t>
  </si>
  <si>
    <t>Total 253</t>
  </si>
  <si>
    <t>4767000 - Credit &amp; Collections</t>
  </si>
  <si>
    <t>Total Ending Balance</t>
  </si>
  <si>
    <t>Variance</t>
  </si>
  <si>
    <t>Total Savings 47WA.2530.01290</t>
  </si>
  <si>
    <t>Total Costs 47WA.1860.20489</t>
  </si>
  <si>
    <t xml:space="preserve">CARES Act Tax Benefit </t>
  </si>
  <si>
    <t xml:space="preserve">COVID-19 Deferral </t>
  </si>
  <si>
    <t>Total Costs 1860</t>
  </si>
  <si>
    <t>Washington - COVID-19 Costs &amp; Savings</t>
  </si>
  <si>
    <t>Deferral Type</t>
  </si>
  <si>
    <t>Waived LPC - Not booked</t>
  </si>
  <si>
    <t>Waived Reconnection Fees - Not Booked</t>
  </si>
  <si>
    <t>Savings - Not Recoverable Mar &amp; Apr-20</t>
  </si>
  <si>
    <t>Savings - Cares Act Credit</t>
  </si>
  <si>
    <t>O&amp;M Workorder - Costs</t>
  </si>
  <si>
    <t>Interest - Past Due Balance - Over 30 days</t>
  </si>
  <si>
    <t>Interest - Past Due Bal corrects Oct-21 - Over 30 days</t>
  </si>
  <si>
    <t>Workorder Shutoff</t>
  </si>
  <si>
    <t>Washington COVID-19 Deferral Summary as of 6/30/2024</t>
  </si>
  <si>
    <t>Total Ending Balance 6.30.2024</t>
  </si>
  <si>
    <t>Credit &amp; Collections &amp; Past Due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</si>
</sst>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27">
    <xf numFmtId="0" fontId="0" fillId="0" borderId="0" xfId="0"/>
    <xf numFmtId="43" fontId="0" fillId="0" borderId="0" xfId="1" applyFont="1"/>
    <xf numFmtId="0" fontId="0" fillId="0" borderId="0" xfId="0" applyFont="1"/>
    <xf numFmtId="43" fontId="0" fillId="0" borderId="3" xfId="1" applyFont="1" applyBorder="1"/>
    <xf numFmtId="43" fontId="0" fillId="0" borderId="0" xfId="1" applyFont="1" applyBorder="1"/>
    <xf numFmtId="43" fontId="0" fillId="0" borderId="0" xfId="1" applyFont="1" applyFill="1"/>
    <xf numFmtId="43" fontId="0" fillId="0" borderId="3" xfId="1" applyFont="1" applyFill="1" applyBorder="1"/>
    <xf numFmtId="43" fontId="0" fillId="0" borderId="0" xfId="0" applyNumberFormat="1" applyFont="1"/>
    <xf numFmtId="43" fontId="0" fillId="0" borderId="0" xfId="0" applyNumberFormat="1" applyFont="1" applyFill="1"/>
    <xf numFmtId="0" fontId="0" fillId="0" borderId="0" xfId="0" applyFont="1" applyFill="1"/>
    <xf numFmtId="0" fontId="0" fillId="0" borderId="0" xfId="0" applyFont="1" applyBorder="1"/>
    <xf numFmtId="0" fontId="0" fillId="0" borderId="0" xfId="0" applyFont="1" applyAlignment="1">
      <alignment vertical="center"/>
    </xf>
    <xf numFmtId="43" fontId="0" fillId="0" borderId="0" xfId="1" applyFont="1" applyFill="1" applyBorder="1"/>
    <xf numFmtId="0" fontId="0" fillId="0" borderId="0" xfId="0" applyFont="1" applyFill="1" applyBorder="1"/>
    <xf numFmtId="0" fontId="0" fillId="0" borderId="3" xfId="0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0" fillId="0" borderId="3" xfId="0" applyFont="1" applyBorder="1"/>
    <xf numFmtId="0" fontId="0" fillId="0" borderId="1" xfId="0" applyFont="1" applyBorder="1"/>
    <xf numFmtId="165" fontId="0" fillId="0" borderId="3" xfId="1" applyNumberFormat="1" applyFont="1" applyBorder="1"/>
    <xf numFmtId="0" fontId="0" fillId="0" borderId="2" xfId="0" applyFont="1" applyBorder="1"/>
    <xf numFmtId="0" fontId="0" fillId="0" borderId="4" xfId="0" applyFont="1" applyBorder="1"/>
    <xf numFmtId="43" fontId="0" fillId="0" borderId="0" xfId="0" applyNumberFormat="1" applyFont="1" applyBorder="1"/>
    <xf numFmtId="43" fontId="8" fillId="0" borderId="0" xfId="1" applyFont="1"/>
    <xf numFmtId="165" fontId="8" fillId="0" borderId="16" xfId="1" applyNumberFormat="1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43" fontId="9" fillId="0" borderId="4" xfId="1" applyFont="1" applyBorder="1" applyAlignment="1">
      <alignment horizontal="left" indent="1"/>
    </xf>
    <xf numFmtId="43" fontId="9" fillId="0" borderId="0" xfId="1" applyFont="1" applyBorder="1" applyAlignment="1">
      <alignment horizontal="left" indent="1"/>
    </xf>
    <xf numFmtId="43" fontId="9" fillId="0" borderId="18" xfId="1" applyFont="1" applyBorder="1" applyAlignment="1">
      <alignment horizontal="left" indent="2"/>
    </xf>
    <xf numFmtId="43" fontId="8" fillId="0" borderId="3" xfId="1" applyFont="1" applyBorder="1"/>
    <xf numFmtId="165" fontId="8" fillId="0" borderId="12" xfId="1" applyNumberFormat="1" applyFont="1" applyBorder="1"/>
    <xf numFmtId="0" fontId="8" fillId="0" borderId="9" xfId="0" applyFont="1" applyBorder="1"/>
    <xf numFmtId="0" fontId="8" fillId="0" borderId="0" xfId="0" applyFont="1"/>
    <xf numFmtId="0" fontId="8" fillId="0" borderId="4" xfId="0" applyFont="1" applyBorder="1"/>
    <xf numFmtId="43" fontId="8" fillId="0" borderId="1" xfId="1" applyFont="1" applyBorder="1"/>
    <xf numFmtId="43" fontId="8" fillId="0" borderId="6" xfId="1" applyFont="1" applyBorder="1"/>
    <xf numFmtId="43" fontId="8" fillId="0" borderId="10" xfId="1" applyFont="1" applyBorder="1"/>
    <xf numFmtId="0" fontId="8" fillId="0" borderId="13" xfId="0" applyFont="1" applyBorder="1"/>
    <xf numFmtId="43" fontId="6" fillId="0" borderId="0" xfId="0" applyNumberFormat="1" applyFont="1" applyBorder="1"/>
    <xf numFmtId="43" fontId="0" fillId="0" borderId="1" xfId="0" applyNumberFormat="1" applyFont="1" applyFill="1" applyBorder="1"/>
    <xf numFmtId="0" fontId="8" fillId="0" borderId="8" xfId="0" applyFont="1" applyBorder="1"/>
    <xf numFmtId="0" fontId="8" fillId="0" borderId="0" xfId="0" applyFont="1" applyAlignment="1">
      <alignment horizontal="center" vertical="center"/>
    </xf>
    <xf numFmtId="43" fontId="2" fillId="0" borderId="0" xfId="1" applyFont="1" applyFill="1"/>
    <xf numFmtId="43" fontId="2" fillId="0" borderId="0" xfId="1" applyFont="1" applyFill="1" applyBorder="1"/>
    <xf numFmtId="43" fontId="0" fillId="0" borderId="0" xfId="0" applyNumberFormat="1" applyFont="1" applyFill="1" applyBorder="1"/>
    <xf numFmtId="165" fontId="8" fillId="0" borderId="1" xfId="1" applyNumberFormat="1" applyFont="1" applyFill="1" applyBorder="1"/>
    <xf numFmtId="0" fontId="0" fillId="0" borderId="10" xfId="0" applyFont="1" applyBorder="1"/>
    <xf numFmtId="0" fontId="0" fillId="2" borderId="0" xfId="0" applyFont="1" applyFill="1" applyAlignment="1">
      <alignment vertical="center"/>
    </xf>
    <xf numFmtId="43" fontId="0" fillId="0" borderId="3" xfId="0" applyNumberFormat="1" applyFont="1" applyBorder="1"/>
    <xf numFmtId="43" fontId="6" fillId="0" borderId="7" xfId="0" applyNumberFormat="1" applyFont="1" applyBorder="1"/>
    <xf numFmtId="0" fontId="0" fillId="0" borderId="3" xfId="1" applyNumberFormat="1" applyFont="1" applyFill="1" applyBorder="1" applyAlignment="1">
      <alignment horizontal="left"/>
    </xf>
    <xf numFmtId="43" fontId="0" fillId="0" borderId="3" xfId="1" applyFont="1" applyFill="1" applyBorder="1" applyAlignment="1">
      <alignment horizontal="right"/>
    </xf>
    <xf numFmtId="165" fontId="9" fillId="0" borderId="11" xfId="1" applyNumberFormat="1" applyFont="1" applyFill="1" applyBorder="1"/>
    <xf numFmtId="0" fontId="0" fillId="0" borderId="0" xfId="0" applyFont="1" applyBorder="1" applyAlignment="1">
      <alignment vertical="center"/>
    </xf>
    <xf numFmtId="0" fontId="0" fillId="0" borderId="8" xfId="0" applyFont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3"/>
    </xf>
    <xf numFmtId="43" fontId="0" fillId="0" borderId="1" xfId="0" applyNumberFormat="1" applyFont="1" applyBorder="1"/>
    <xf numFmtId="43" fontId="0" fillId="0" borderId="5" xfId="0" applyNumberFormat="1" applyFont="1" applyFill="1" applyBorder="1"/>
    <xf numFmtId="43" fontId="0" fillId="0" borderId="4" xfId="1" applyFont="1" applyFill="1" applyBorder="1"/>
    <xf numFmtId="0" fontId="0" fillId="0" borderId="0" xfId="0" applyFont="1" applyFill="1" applyBorder="1" applyAlignment="1">
      <alignment horizontal="left"/>
    </xf>
    <xf numFmtId="43" fontId="0" fillId="0" borderId="4" xfId="1" applyFont="1" applyFill="1" applyBorder="1" applyAlignment="1"/>
    <xf numFmtId="43" fontId="0" fillId="0" borderId="0" xfId="1" applyFont="1" applyFill="1" applyBorder="1" applyAlignment="1"/>
    <xf numFmtId="43" fontId="8" fillId="0" borderId="15" xfId="1" applyFont="1" applyBorder="1" applyAlignment="1">
      <alignment horizontal="left" indent="1"/>
    </xf>
    <xf numFmtId="43" fontId="0" fillId="0" borderId="4" xfId="1" applyNumberFormat="1" applyFont="1" applyFill="1" applyBorder="1"/>
    <xf numFmtId="43" fontId="0" fillId="0" borderId="2" xfId="1" applyFont="1" applyFill="1" applyBorder="1"/>
    <xf numFmtId="43" fontId="0" fillId="0" borderId="2" xfId="0" applyNumberFormat="1" applyFont="1" applyBorder="1"/>
    <xf numFmtId="0" fontId="8" fillId="0" borderId="0" xfId="0" applyFont="1" applyBorder="1"/>
    <xf numFmtId="43" fontId="8" fillId="0" borderId="1" xfId="0" applyNumberFormat="1" applyFont="1" applyBorder="1"/>
    <xf numFmtId="17" fontId="12" fillId="2" borderId="2" xfId="5" applyNumberFormat="1" applyFont="1" applyFill="1" applyBorder="1" applyAlignment="1">
      <alignment horizontal="center" vertical="center"/>
    </xf>
    <xf numFmtId="17" fontId="12" fillId="2" borderId="0" xfId="5" applyNumberFormat="1" applyFont="1" applyFill="1" applyAlignment="1">
      <alignment horizontal="center" vertical="center"/>
    </xf>
    <xf numFmtId="17" fontId="12" fillId="2" borderId="0" xfId="5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/>
    <xf numFmtId="2" fontId="0" fillId="0" borderId="0" xfId="0" applyNumberFormat="1" applyFont="1"/>
    <xf numFmtId="43" fontId="0" fillId="0" borderId="6" xfId="0" applyNumberFormat="1" applyFont="1" applyFill="1" applyBorder="1"/>
    <xf numFmtId="43" fontId="0" fillId="0" borderId="0" xfId="1" applyNumberFormat="1" applyFont="1"/>
    <xf numFmtId="0" fontId="0" fillId="0" borderId="0" xfId="0" applyFont="1" applyFill="1" applyAlignment="1">
      <alignment horizontal="left"/>
    </xf>
    <xf numFmtId="0" fontId="0" fillId="0" borderId="2" xfId="0" applyFont="1" applyFill="1" applyBorder="1" applyAlignment="1">
      <alignment horizontal="left"/>
    </xf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2" fillId="0" borderId="0" xfId="1" applyNumberFormat="1" applyFont="1" applyFill="1" applyBorder="1"/>
    <xf numFmtId="49" fontId="0" fillId="0" borderId="0" xfId="0" applyNumberFormat="1" applyFont="1" applyFill="1" applyBorder="1" applyAlignment="1"/>
    <xf numFmtId="43" fontId="0" fillId="0" borderId="2" xfId="1" applyFont="1" applyFill="1" applyBorder="1" applyAlignment="1"/>
    <xf numFmtId="43" fontId="0" fillId="0" borderId="0" xfId="1" applyNumberFormat="1" applyFont="1" applyFill="1" applyBorder="1" applyAlignment="1"/>
    <xf numFmtId="43" fontId="0" fillId="0" borderId="10" xfId="1" applyFont="1" applyFill="1" applyBorder="1" applyAlignment="1"/>
    <xf numFmtId="43" fontId="0" fillId="0" borderId="3" xfId="1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2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4" xfId="0" applyFont="1" applyFill="1" applyBorder="1" applyAlignment="1">
      <alignment horizontal="left" indent="1"/>
    </xf>
    <xf numFmtId="0" fontId="6" fillId="0" borderId="0" xfId="0" applyFont="1" applyFill="1"/>
    <xf numFmtId="0" fontId="0" fillId="0" borderId="1" xfId="0" applyFont="1" applyFill="1" applyBorder="1"/>
    <xf numFmtId="0" fontId="0" fillId="0" borderId="0" xfId="0" applyFont="1" applyFill="1" applyAlignment="1">
      <alignment horizontal="left" indent="1"/>
    </xf>
    <xf numFmtId="43" fontId="0" fillId="0" borderId="8" xfId="0" applyNumberFormat="1" applyFont="1" applyFill="1" applyBorder="1"/>
    <xf numFmtId="43" fontId="0" fillId="0" borderId="4" xfId="0" applyNumberFormat="1" applyFont="1" applyFill="1" applyBorder="1"/>
    <xf numFmtId="43" fontId="9" fillId="0" borderId="0" xfId="0" applyNumberFormat="1" applyFont="1" applyBorder="1"/>
    <xf numFmtId="0" fontId="8" fillId="0" borderId="0" xfId="0" applyFont="1" applyFill="1" applyBorder="1"/>
    <xf numFmtId="0" fontId="0" fillId="0" borderId="0" xfId="0" applyFill="1" applyBorder="1"/>
    <xf numFmtId="43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/>
    <xf numFmtId="165" fontId="0" fillId="0" borderId="0" xfId="1" applyNumberFormat="1" applyFont="1" applyFill="1" applyBorder="1"/>
    <xf numFmtId="43" fontId="9" fillId="0" borderId="0" xfId="1" applyFont="1" applyFill="1" applyBorder="1"/>
    <xf numFmtId="43" fontId="9" fillId="0" borderId="0" xfId="0" applyNumberFormat="1" applyFont="1" applyFill="1" applyBorder="1"/>
    <xf numFmtId="0" fontId="0" fillId="0" borderId="6" xfId="0" applyFont="1" applyFill="1" applyBorder="1"/>
    <xf numFmtId="43" fontId="0" fillId="0" borderId="11" xfId="0" applyNumberFormat="1" applyFont="1" applyFill="1" applyBorder="1"/>
    <xf numFmtId="0" fontId="0" fillId="0" borderId="0" xfId="0" applyFont="1" applyFill="1" applyBorder="1" applyAlignment="1">
      <alignment horizontal="left" indent="1"/>
    </xf>
    <xf numFmtId="0" fontId="0" fillId="0" borderId="11" xfId="0" applyFont="1" applyFill="1" applyBorder="1" applyAlignment="1">
      <alignment horizontal="left" indent="1"/>
    </xf>
    <xf numFmtId="0" fontId="0" fillId="0" borderId="10" xfId="0" applyFont="1" applyBorder="1" applyAlignment="1">
      <alignment horizontal="left" vertical="center" indent="1"/>
    </xf>
    <xf numFmtId="43" fontId="0" fillId="0" borderId="0" xfId="0" applyNumberFormat="1" applyFill="1" applyBorder="1"/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0" fontId="0" fillId="0" borderId="4" xfId="0" applyFont="1" applyFill="1" applyBorder="1" applyAlignment="1">
      <alignment horizontal="left" indent="1"/>
    </xf>
    <xf numFmtId="43" fontId="0" fillId="0" borderId="0" xfId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49" fontId="0" fillId="0" borderId="9" xfId="0" applyNumberFormat="1" applyFont="1" applyFill="1" applyBorder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0" fillId="0" borderId="1" xfId="1" applyNumberFormat="1" applyFont="1" applyFill="1" applyBorder="1" applyAlignment="1">
      <alignment horizontal="left"/>
    </xf>
    <xf numFmtId="43" fontId="9" fillId="3" borderId="14" xfId="1" applyFont="1" applyFill="1" applyBorder="1" applyAlignment="1">
      <alignment horizontal="center" vertical="center"/>
    </xf>
    <xf numFmtId="43" fontId="9" fillId="3" borderId="17" xfId="1" applyFont="1" applyFill="1" applyBorder="1" applyAlignment="1">
      <alignment horizontal="center" vertical="center"/>
    </xf>
    <xf numFmtId="0" fontId="10" fillId="2" borderId="0" xfId="5" applyFont="1" applyFill="1" applyAlignment="1">
      <alignment horizontal="left"/>
    </xf>
    <xf numFmtId="43" fontId="0" fillId="0" borderId="4" xfId="1" applyFont="1" applyFill="1" applyBorder="1" applyAlignment="1">
      <alignment horizontal="right"/>
    </xf>
    <xf numFmtId="166" fontId="12" fillId="2" borderId="2" xfId="5" applyNumberFormat="1" applyFont="1" applyFill="1" applyBorder="1" applyAlignment="1">
      <alignment horizontal="center"/>
    </xf>
  </cellXfs>
  <cellStyles count="22">
    <cellStyle name="Comma" xfId="1" builtinId="3"/>
    <cellStyle name="Comma 2" xfId="4" xr:uid="{00000000-0005-0000-0000-000001000000}"/>
    <cellStyle name="Comma 2 2" xfId="6" xr:uid="{00000000-0005-0000-0000-000002000000}"/>
    <cellStyle name="Comma 3" xfId="14" xr:uid="{3D37DA5E-4CF5-4389-AB8C-58833F6A7F2A}"/>
    <cellStyle name="Comma 4" xfId="10" xr:uid="{00000000-0005-0000-0000-000003000000}"/>
    <cellStyle name="Comma 5" xfId="21" xr:uid="{E880BF13-C873-4F0A-A4A8-884756512ABE}"/>
    <cellStyle name="Currency 2" xfId="8" xr:uid="{00000000-0005-0000-0000-000005000000}"/>
    <cellStyle name="Currency 3" xfId="17" xr:uid="{3BABD266-31FC-4D2E-B8AA-EC0BA76CC5D5}"/>
    <cellStyle name="Normal" xfId="0" builtinId="0"/>
    <cellStyle name="Normal 14" xfId="5" xr:uid="{00000000-0005-0000-0000-000007000000}"/>
    <cellStyle name="Normal 14 2" xfId="18" xr:uid="{37B812CE-9B6E-46F9-BA84-FDF67D9CB653}"/>
    <cellStyle name="Normal 2" xfId="2" xr:uid="{00000000-0005-0000-0000-000008000000}"/>
    <cellStyle name="Normal 2 2" xfId="7" xr:uid="{00000000-0005-0000-0000-000009000000}"/>
    <cellStyle name="Normal 3" xfId="11" xr:uid="{23727E03-B171-41B0-849B-A7B364BB66E5}"/>
    <cellStyle name="Normal 3 2" xfId="16" xr:uid="{DF1C1A47-A096-4728-ADF4-3E681E8986A0}"/>
    <cellStyle name="Normal 4" xfId="13" xr:uid="{CFB10456-07E6-4CC9-BAEF-10F13C881162}"/>
    <cellStyle name="Normal 5" xfId="20" xr:uid="{BD23E050-A471-4E93-9F53-6BFB93D8679A}"/>
    <cellStyle name="Percent 2" xfId="3" xr:uid="{00000000-0005-0000-0000-00000D000000}"/>
    <cellStyle name="Percent 2 2" xfId="9" xr:uid="{00000000-0005-0000-0000-00000E000000}"/>
    <cellStyle name="Percent 3" xfId="12" xr:uid="{14671C1C-29D1-4165-A405-3A0D0FA54A9C}"/>
    <cellStyle name="Percent 3 2" xfId="19" xr:uid="{EDC6CE70-35AA-43EF-89AD-594E2081438E}"/>
    <cellStyle name="Percent 4" xfId="15" xr:uid="{E2DCBEF8-5C47-40A3-B824-DD0B23CD83FC}"/>
  </cellStyles>
  <dxfs count="0"/>
  <tableStyles count="1" defaultTableStyle="TableStyleMedium2" defaultPivotStyle="PivotStyleLight16">
    <tableStyle name="Invisible" pivot="0" table="0" count="0" xr9:uid="{2C5D3A91-6DF7-4F29-866A-71DF69E8B335}"/>
  </tableStyles>
  <colors>
    <mruColors>
      <color rgb="FFFB7609"/>
      <color rgb="FFFFFF99"/>
      <color rgb="FFFDB66F"/>
      <color rgb="FFEB7703"/>
      <color rgb="FFEA6C04"/>
      <color rgb="FFEA6104"/>
      <color rgb="FFE472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35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59BFB-69F7-4AEB-9071-9A9CC4135F54}"/>
            </a:ext>
          </a:extLst>
        </xdr:cNvPr>
        <xdr:cNvSpPr txBox="1"/>
      </xdr:nvSpPr>
      <xdr:spPr>
        <a:xfrm>
          <a:off x="7747219" y="113340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I35"/>
  <sheetViews>
    <sheetView showGridLines="0" tabSelected="1" topLeftCell="AN3" zoomScale="115" zoomScaleNormal="115" zoomScaleSheetLayoutView="85" workbookViewId="0">
      <selection activeCell="AW32" sqref="AW32"/>
    </sheetView>
  </sheetViews>
  <sheetFormatPr defaultRowHeight="14.25" x14ac:dyDescent="0.2"/>
  <cols>
    <col min="1" max="1" width="3.25" style="2" customWidth="1"/>
    <col min="2" max="2" width="1.75" style="2" customWidth="1"/>
    <col min="3" max="3" width="3.875" style="2" customWidth="1"/>
    <col min="4" max="4" width="40.5" style="2" customWidth="1"/>
    <col min="5" max="5" width="11.875" style="2" customWidth="1"/>
    <col min="6" max="6" width="12.25" style="2" customWidth="1"/>
    <col min="7" max="8" width="11.75" style="2" customWidth="1"/>
    <col min="9" max="9" width="12.25" style="2" customWidth="1"/>
    <col min="10" max="11" width="11.5" style="2" customWidth="1"/>
    <col min="12" max="23" width="12.625" style="2" customWidth="1"/>
    <col min="24" max="24" width="11.125" style="2" customWidth="1"/>
    <col min="25" max="35" width="12.625" style="2" customWidth="1"/>
    <col min="36" max="37" width="11.125" style="2" customWidth="1"/>
    <col min="38" max="39" width="11.125" style="2" bestFit="1" customWidth="1"/>
    <col min="40" max="48" width="12.625" style="2" customWidth="1"/>
    <col min="49" max="49" width="15.75" style="2" bestFit="1" customWidth="1"/>
    <col min="50" max="50" width="6.625" style="2" customWidth="1"/>
    <col min="51" max="51" width="5.5" style="2" customWidth="1"/>
    <col min="52" max="52" width="3.125" style="1" customWidth="1"/>
    <col min="53" max="53" width="44.5" style="1" customWidth="1"/>
    <col min="54" max="54" width="15.25" style="15" bestFit="1" customWidth="1"/>
    <col min="55" max="55" width="2.125" style="2" customWidth="1"/>
    <col min="56" max="56" width="1.625" style="2" customWidth="1"/>
    <col min="57" max="16384" width="9" style="2"/>
  </cols>
  <sheetData>
    <row r="1" spans="1:60" ht="15.75" customHeight="1" x14ac:dyDescent="0.25">
      <c r="A1" s="10"/>
      <c r="AX1" s="39"/>
      <c r="AY1" s="7"/>
    </row>
    <row r="2" spans="1:60" ht="15.75" customHeight="1" x14ac:dyDescent="0.25">
      <c r="A2" s="10"/>
      <c r="AX2" s="39"/>
      <c r="AY2" s="7"/>
    </row>
    <row r="3" spans="1:60" ht="15.75" customHeight="1" x14ac:dyDescent="0.25">
      <c r="C3" s="112" t="s">
        <v>27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39"/>
      <c r="BA3" s="3"/>
      <c r="BB3" s="19"/>
    </row>
    <row r="4" spans="1:60" ht="12" customHeight="1" thickBot="1" x14ac:dyDescent="0.3">
      <c r="B4" s="124" t="s">
        <v>25</v>
      </c>
      <c r="C4" s="124"/>
      <c r="D4" s="124"/>
      <c r="E4" s="70">
        <v>43952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126" t="s">
        <v>2</v>
      </c>
      <c r="AX4" s="39"/>
      <c r="AY4" s="54"/>
      <c r="AZ4" s="41"/>
      <c r="BA4" s="33"/>
      <c r="BB4" s="33"/>
      <c r="BC4" s="34"/>
      <c r="BD4" s="20"/>
      <c r="BE4" s="10"/>
    </row>
    <row r="5" spans="1:60" s="33" customFormat="1" ht="16.5" thickBot="1" x14ac:dyDescent="0.3">
      <c r="A5" s="26"/>
      <c r="B5" s="124"/>
      <c r="C5" s="124"/>
      <c r="D5" s="124"/>
      <c r="E5" s="70">
        <v>44156</v>
      </c>
      <c r="F5" s="71">
        <v>44186</v>
      </c>
      <c r="G5" s="71">
        <v>44197</v>
      </c>
      <c r="H5" s="71">
        <v>44228</v>
      </c>
      <c r="I5" s="72">
        <v>44256</v>
      </c>
      <c r="J5" s="72">
        <v>44287</v>
      </c>
      <c r="K5" s="71">
        <v>44317</v>
      </c>
      <c r="L5" s="72">
        <v>44348</v>
      </c>
      <c r="M5" s="72">
        <v>44378</v>
      </c>
      <c r="N5" s="72">
        <v>44409</v>
      </c>
      <c r="O5" s="72">
        <v>44440</v>
      </c>
      <c r="P5" s="72">
        <v>44470</v>
      </c>
      <c r="Q5" s="72">
        <v>44501</v>
      </c>
      <c r="R5" s="72">
        <v>44531</v>
      </c>
      <c r="S5" s="72">
        <v>44562</v>
      </c>
      <c r="T5" s="72">
        <v>44593</v>
      </c>
      <c r="U5" s="72">
        <v>44621</v>
      </c>
      <c r="V5" s="72">
        <v>44652</v>
      </c>
      <c r="W5" s="72">
        <v>44682</v>
      </c>
      <c r="X5" s="72">
        <v>44713</v>
      </c>
      <c r="Y5" s="72">
        <v>44743</v>
      </c>
      <c r="Z5" s="72">
        <v>44774</v>
      </c>
      <c r="AA5" s="72">
        <v>44805</v>
      </c>
      <c r="AB5" s="72">
        <v>44835</v>
      </c>
      <c r="AC5" s="72">
        <v>44866</v>
      </c>
      <c r="AD5" s="72">
        <v>44896</v>
      </c>
      <c r="AE5" s="72">
        <v>44927</v>
      </c>
      <c r="AF5" s="72">
        <v>44958</v>
      </c>
      <c r="AG5" s="72">
        <v>44986</v>
      </c>
      <c r="AH5" s="72">
        <v>45017</v>
      </c>
      <c r="AI5" s="72">
        <v>45047</v>
      </c>
      <c r="AJ5" s="72">
        <v>45078</v>
      </c>
      <c r="AK5" s="72">
        <v>45108</v>
      </c>
      <c r="AL5" s="72">
        <v>45139</v>
      </c>
      <c r="AM5" s="72">
        <v>45170</v>
      </c>
      <c r="AN5" s="72">
        <v>45200</v>
      </c>
      <c r="AO5" s="72">
        <v>45231</v>
      </c>
      <c r="AP5" s="72">
        <v>45261</v>
      </c>
      <c r="AQ5" s="72">
        <v>45292</v>
      </c>
      <c r="AR5" s="72">
        <v>45323</v>
      </c>
      <c r="AS5" s="72">
        <v>45352</v>
      </c>
      <c r="AT5" s="72">
        <v>45383</v>
      </c>
      <c r="AU5" s="72">
        <v>45413</v>
      </c>
      <c r="AV5" s="72">
        <v>45444</v>
      </c>
      <c r="AW5" s="126"/>
      <c r="AX5" s="97"/>
      <c r="AY5" s="69"/>
      <c r="AZ5" s="23"/>
      <c r="BA5" s="122" t="s">
        <v>37</v>
      </c>
      <c r="BB5" s="123"/>
      <c r="BC5" s="38"/>
      <c r="BD5" s="68"/>
    </row>
    <row r="6" spans="1:60" ht="16.5" customHeight="1" x14ac:dyDescent="0.25">
      <c r="A6" s="18"/>
      <c r="C6" s="113" t="s">
        <v>11</v>
      </c>
      <c r="D6" s="113"/>
      <c r="E6" s="66">
        <v>95087.75</v>
      </c>
      <c r="F6" s="5">
        <v>215508.29</v>
      </c>
      <c r="G6" s="5">
        <v>-4356.18</v>
      </c>
      <c r="H6" s="5">
        <v>55165.84</v>
      </c>
      <c r="I6" s="5">
        <v>-41970.52</v>
      </c>
      <c r="J6" s="5">
        <v>-76832.52</v>
      </c>
      <c r="K6" s="5">
        <v>32913.49</v>
      </c>
      <c r="L6" s="5">
        <v>206292.17</v>
      </c>
      <c r="M6" s="5">
        <v>-89920.36</v>
      </c>
      <c r="N6" s="5">
        <v>7792.44</v>
      </c>
      <c r="O6" s="5">
        <v>-83970.18</v>
      </c>
      <c r="P6" s="5">
        <v>-86758.71</v>
      </c>
      <c r="Q6" s="5">
        <v>-171853.01</v>
      </c>
      <c r="R6" s="5">
        <v>-158238.84</v>
      </c>
      <c r="S6" s="5">
        <v>-2421.84</v>
      </c>
      <c r="T6" s="5">
        <v>-61922.69</v>
      </c>
      <c r="U6" s="5">
        <v>-420442.57</v>
      </c>
      <c r="V6" s="5">
        <v>-46712.73</v>
      </c>
      <c r="W6" s="5">
        <v>132894.85</v>
      </c>
      <c r="X6" s="43">
        <v>-50807.28</v>
      </c>
      <c r="Y6" s="5">
        <v>5709.59</v>
      </c>
      <c r="Z6" s="5">
        <v>128634.29</v>
      </c>
      <c r="AA6" s="43">
        <v>64545.88</v>
      </c>
      <c r="AB6" s="43">
        <v>67014.55</v>
      </c>
      <c r="AC6" s="43">
        <v>-61096.82</v>
      </c>
      <c r="AD6" s="43">
        <v>54711.07</v>
      </c>
      <c r="AE6" s="43">
        <v>71094.73</v>
      </c>
      <c r="AF6" s="43">
        <v>13721.07</v>
      </c>
      <c r="AG6" s="5">
        <v>11950.58</v>
      </c>
      <c r="AH6" s="5">
        <v>-34851.75</v>
      </c>
      <c r="AI6" s="5">
        <v>173034.08</v>
      </c>
      <c r="AJ6" s="5">
        <v>55326.82</v>
      </c>
      <c r="AK6" s="5">
        <v>117482.99</v>
      </c>
      <c r="AL6" s="5">
        <v>190327.14</v>
      </c>
      <c r="AM6" s="5">
        <v>52366.22</v>
      </c>
      <c r="AN6" s="5">
        <v>23465.9</v>
      </c>
      <c r="AO6" s="5">
        <v>246762.6</v>
      </c>
      <c r="AP6" s="5">
        <v>311344.13</v>
      </c>
      <c r="AQ6" s="5">
        <v>159230.39999999999</v>
      </c>
      <c r="AR6" s="5">
        <v>-60403.08</v>
      </c>
      <c r="AS6" s="5">
        <v>27771.55</v>
      </c>
      <c r="AT6" s="5">
        <v>-74152.38</v>
      </c>
      <c r="AU6" s="5">
        <v>-69.77</v>
      </c>
      <c r="AV6" s="5">
        <v>-9125</v>
      </c>
      <c r="AW6" s="59">
        <f t="shared" ref="AW6:AW15" si="0">SUM(E6:AV6)</f>
        <v>984242.18999999983</v>
      </c>
      <c r="AX6" s="39"/>
      <c r="AY6" s="58"/>
      <c r="AZ6" s="23"/>
      <c r="BA6" s="64" t="s">
        <v>28</v>
      </c>
      <c r="BB6" s="24" t="s">
        <v>0</v>
      </c>
      <c r="BC6" s="26"/>
      <c r="BD6" s="10"/>
    </row>
    <row r="7" spans="1:60" ht="16.5" customHeight="1" x14ac:dyDescent="0.25">
      <c r="A7" s="18"/>
      <c r="C7" s="113" t="s">
        <v>3</v>
      </c>
      <c r="D7" s="113"/>
      <c r="E7" s="78"/>
      <c r="F7" s="77"/>
      <c r="G7" s="5"/>
      <c r="H7" s="5"/>
      <c r="I7" s="5">
        <v>7357.82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43"/>
      <c r="Y7" s="5"/>
      <c r="Z7" s="5"/>
      <c r="AA7" s="43"/>
      <c r="AB7" s="43"/>
      <c r="AC7" s="43"/>
      <c r="AD7" s="43"/>
      <c r="AE7" s="43"/>
      <c r="AF7" s="43"/>
      <c r="AG7" s="5"/>
      <c r="AH7" s="5"/>
      <c r="AI7" s="5"/>
      <c r="AJ7" s="5"/>
      <c r="AK7" s="9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75">
        <f t="shared" si="0"/>
        <v>7357.82</v>
      </c>
      <c r="AX7" s="39"/>
      <c r="AY7" s="58"/>
      <c r="AZ7" s="35"/>
      <c r="BA7" s="23" t="s">
        <v>13</v>
      </c>
      <c r="BB7" s="46">
        <f>AW6+AW7+AW8+AW9</f>
        <v>951196.24999999977</v>
      </c>
      <c r="BC7" s="25"/>
      <c r="BD7" s="10"/>
    </row>
    <row r="8" spans="1:60" ht="16.5" customHeight="1" x14ac:dyDescent="0.25">
      <c r="A8" s="18"/>
      <c r="C8" s="113" t="s">
        <v>4</v>
      </c>
      <c r="D8" s="113"/>
      <c r="E8" s="78"/>
      <c r="F8" s="77"/>
      <c r="G8" s="5"/>
      <c r="H8" s="5"/>
      <c r="I8" s="5"/>
      <c r="J8" s="5">
        <v>7410.97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43"/>
      <c r="Y8" s="5"/>
      <c r="Z8" s="5"/>
      <c r="AA8" s="43"/>
      <c r="AB8" s="43"/>
      <c r="AC8" s="43"/>
      <c r="AD8" s="43"/>
      <c r="AE8" s="43"/>
      <c r="AF8" s="43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75">
        <f t="shared" si="0"/>
        <v>7410.97</v>
      </c>
      <c r="AX8" s="39"/>
      <c r="AY8" s="7"/>
      <c r="AZ8" s="36"/>
      <c r="BA8" s="23" t="s">
        <v>14</v>
      </c>
      <c r="BB8" s="46">
        <f>+AW13</f>
        <v>124102.42000000001</v>
      </c>
      <c r="BC8" s="26"/>
    </row>
    <row r="9" spans="1:60" ht="16.5" customHeight="1" x14ac:dyDescent="0.25">
      <c r="A9" s="18"/>
      <c r="C9" s="113" t="s">
        <v>10</v>
      </c>
      <c r="D9" s="113"/>
      <c r="E9" s="78"/>
      <c r="F9" s="77"/>
      <c r="G9" s="5"/>
      <c r="H9" s="5"/>
      <c r="I9" s="5"/>
      <c r="J9" s="5"/>
      <c r="K9" s="5"/>
      <c r="L9" s="5">
        <v>-47814.73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43"/>
      <c r="Y9" s="5"/>
      <c r="Z9" s="5"/>
      <c r="AA9" s="43"/>
      <c r="AB9" s="43"/>
      <c r="AC9" s="43"/>
      <c r="AD9" s="43"/>
      <c r="AE9" s="43"/>
      <c r="AF9" s="43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75">
        <f t="shared" si="0"/>
        <v>-47814.73</v>
      </c>
      <c r="AX9" s="39"/>
      <c r="AY9" s="7"/>
      <c r="AZ9" s="36"/>
      <c r="BA9" s="23" t="s">
        <v>15</v>
      </c>
      <c r="BB9" s="46">
        <f>+AW18+AW19</f>
        <v>6567138.5500000054</v>
      </c>
      <c r="BC9" s="26"/>
      <c r="BD9" s="10"/>
      <c r="BE9" s="33"/>
    </row>
    <row r="10" spans="1:60" ht="16.5" customHeight="1" x14ac:dyDescent="0.25">
      <c r="A10" s="18"/>
      <c r="C10" s="113" t="s">
        <v>34</v>
      </c>
      <c r="D10" s="113"/>
      <c r="E10" s="78"/>
      <c r="F10" s="77"/>
      <c r="G10" s="5"/>
      <c r="H10" s="5"/>
      <c r="I10" s="5"/>
      <c r="J10" s="5"/>
      <c r="K10" s="5"/>
      <c r="L10" s="12">
        <v>7261.85</v>
      </c>
      <c r="M10" s="12">
        <v>6846.45</v>
      </c>
      <c r="N10" s="12">
        <v>6066.44</v>
      </c>
      <c r="O10" s="12">
        <v>5547.32</v>
      </c>
      <c r="P10" s="12">
        <v>4674.8900000000003</v>
      </c>
      <c r="Q10" s="12">
        <v>4860.26</v>
      </c>
      <c r="R10" s="12">
        <v>6047.54</v>
      </c>
      <c r="S10" s="12">
        <v>8820.5400000000009</v>
      </c>
      <c r="T10" s="12">
        <v>11531.84</v>
      </c>
      <c r="U10" s="12">
        <v>8462.48</v>
      </c>
      <c r="V10" s="12">
        <v>14265.63</v>
      </c>
      <c r="W10" s="12">
        <v>13665.94</v>
      </c>
      <c r="X10" s="44">
        <v>12233.7</v>
      </c>
      <c r="Y10" s="12">
        <v>13600.64</v>
      </c>
      <c r="Z10" s="12">
        <v>10800.18</v>
      </c>
      <c r="AA10" s="12">
        <v>10061.11</v>
      </c>
      <c r="AB10" s="12">
        <v>9368.94</v>
      </c>
      <c r="AC10" s="12">
        <v>9076.7000000000007</v>
      </c>
      <c r="AD10" s="12">
        <v>10825.54</v>
      </c>
      <c r="AE10" s="12">
        <v>34412.080000000002</v>
      </c>
      <c r="AF10" s="12">
        <v>41171.660000000003</v>
      </c>
      <c r="AG10" s="12">
        <v>35431.07</v>
      </c>
      <c r="AH10" s="12">
        <v>42669.120000000003</v>
      </c>
      <c r="AI10" s="12">
        <v>40466.129999999997</v>
      </c>
      <c r="AJ10" s="12">
        <v>39627.919999999998</v>
      </c>
      <c r="AK10" s="12">
        <v>34058.07</v>
      </c>
      <c r="AL10" s="12">
        <v>25194.77</v>
      </c>
      <c r="AM10" s="79">
        <v>24412.49</v>
      </c>
      <c r="AN10" s="80">
        <v>17772.919999999998</v>
      </c>
      <c r="AO10" s="44">
        <v>17979.75</v>
      </c>
      <c r="AP10" s="44">
        <v>20201.82</v>
      </c>
      <c r="AQ10" s="44">
        <v>23330.6</v>
      </c>
      <c r="AR10" s="44">
        <v>28350.71</v>
      </c>
      <c r="AS10" s="81">
        <v>31021.72</v>
      </c>
      <c r="AT10" s="44">
        <v>39921.599999999999</v>
      </c>
      <c r="AU10" s="44">
        <v>33239.07</v>
      </c>
      <c r="AV10" s="44">
        <v>28621.64</v>
      </c>
      <c r="AW10" s="75">
        <f t="shared" si="0"/>
        <v>731901.12999999977</v>
      </c>
      <c r="AX10" s="39"/>
      <c r="AY10" s="7"/>
      <c r="AZ10" s="36"/>
      <c r="BA10" s="27" t="s">
        <v>16</v>
      </c>
      <c r="BB10" s="53">
        <f>SUM(BB7:BB9)</f>
        <v>7642437.2200000053</v>
      </c>
      <c r="BC10" s="26"/>
      <c r="BD10" s="10"/>
    </row>
    <row r="11" spans="1:60" ht="16.5" customHeight="1" x14ac:dyDescent="0.25">
      <c r="A11" s="18"/>
      <c r="C11" s="113" t="s">
        <v>35</v>
      </c>
      <c r="D11" s="113"/>
      <c r="E11" s="78"/>
      <c r="F11" s="77"/>
      <c r="G11" s="5"/>
      <c r="H11" s="5"/>
      <c r="I11" s="5"/>
      <c r="J11" s="5"/>
      <c r="K11" s="5"/>
      <c r="L11" s="12"/>
      <c r="M11" s="12"/>
      <c r="N11" s="12"/>
      <c r="O11" s="12"/>
      <c r="P11" s="12"/>
      <c r="Q11" s="12"/>
      <c r="R11" s="12">
        <v>301.66000000000003</v>
      </c>
      <c r="S11" s="12"/>
      <c r="T11" s="12"/>
      <c r="U11" s="12"/>
      <c r="V11" s="12"/>
      <c r="W11" s="12"/>
      <c r="X11" s="12"/>
      <c r="Y11" s="12"/>
      <c r="Z11" s="12"/>
      <c r="AA11" s="44"/>
      <c r="AB11" s="44"/>
      <c r="AC11" s="44"/>
      <c r="AD11" s="44"/>
      <c r="AE11" s="44"/>
      <c r="AF11" s="44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75">
        <f t="shared" si="0"/>
        <v>301.66000000000003</v>
      </c>
      <c r="AX11" s="39"/>
      <c r="AY11" s="7"/>
      <c r="AZ11" s="36"/>
      <c r="BB11" s="103"/>
      <c r="BC11" s="25"/>
      <c r="BD11" s="20"/>
      <c r="BF11" s="1"/>
      <c r="BG11" s="4"/>
      <c r="BH11" s="16"/>
    </row>
    <row r="12" spans="1:60" ht="16.5" customHeight="1" x14ac:dyDescent="0.25">
      <c r="A12" s="18"/>
      <c r="C12" s="113" t="s">
        <v>12</v>
      </c>
      <c r="D12" s="113"/>
      <c r="E12" s="78"/>
      <c r="F12" s="61"/>
      <c r="G12" s="12"/>
      <c r="H12" s="12"/>
      <c r="I12" s="12"/>
      <c r="J12" s="12"/>
      <c r="K12" s="12"/>
      <c r="L12" s="80">
        <v>97531.98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44"/>
      <c r="AB12" s="44"/>
      <c r="AC12" s="44"/>
      <c r="AD12" s="44"/>
      <c r="AE12" s="44"/>
      <c r="AF12" s="44"/>
      <c r="AG12" s="12"/>
      <c r="AH12" s="12"/>
      <c r="AI12" s="12"/>
      <c r="AJ12" s="12"/>
      <c r="AK12" s="9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75">
        <f t="shared" si="0"/>
        <v>97531.98</v>
      </c>
      <c r="AX12" s="39"/>
      <c r="AY12" s="7"/>
      <c r="AZ12" s="36"/>
      <c r="BA12" s="23" t="s">
        <v>17</v>
      </c>
      <c r="BB12" s="46">
        <f>SUM(AW22:AW27)</f>
        <v>-1007580.01</v>
      </c>
      <c r="BC12" s="26"/>
      <c r="BE12" s="7"/>
      <c r="BG12" s="10"/>
      <c r="BH12" s="10"/>
    </row>
    <row r="13" spans="1:60" ht="16.5" customHeight="1" x14ac:dyDescent="0.25">
      <c r="A13" s="18"/>
      <c r="B13" s="20"/>
      <c r="C13" s="82" t="s">
        <v>33</v>
      </c>
      <c r="D13" s="82"/>
      <c r="E13" s="83">
        <v>43682.06</v>
      </c>
      <c r="F13" s="63">
        <v>3023.96</v>
      </c>
      <c r="G13" s="63">
        <v>1120.47</v>
      </c>
      <c r="H13" s="63">
        <v>1596.99</v>
      </c>
      <c r="I13" s="63">
        <v>1889.89</v>
      </c>
      <c r="J13" s="63">
        <v>793.26</v>
      </c>
      <c r="K13" s="63">
        <v>732.38</v>
      </c>
      <c r="L13" s="63">
        <v>20735.18</v>
      </c>
      <c r="M13" s="63">
        <v>1611.76</v>
      </c>
      <c r="N13" s="63">
        <v>15855.71</v>
      </c>
      <c r="O13" s="63">
        <v>2330.2399999999998</v>
      </c>
      <c r="P13" s="63">
        <v>4638.7700000000004</v>
      </c>
      <c r="Q13" s="63">
        <v>1058.1099999999999</v>
      </c>
      <c r="R13" s="63">
        <v>771.89</v>
      </c>
      <c r="S13" s="63">
        <v>15519.05</v>
      </c>
      <c r="T13" s="63">
        <v>458.45</v>
      </c>
      <c r="U13" s="63">
        <v>1061.92</v>
      </c>
      <c r="V13" s="63">
        <v>545.05999999999995</v>
      </c>
      <c r="W13" s="63">
        <v>560.71</v>
      </c>
      <c r="X13" s="63">
        <v>545.05999999999995</v>
      </c>
      <c r="Y13" s="63">
        <v>557.9</v>
      </c>
      <c r="Z13" s="63">
        <v>545.05999999999995</v>
      </c>
      <c r="AA13" s="63">
        <v>539.79</v>
      </c>
      <c r="AB13" s="63">
        <v>878.1</v>
      </c>
      <c r="AC13" s="63">
        <v>539.79</v>
      </c>
      <c r="AD13" s="63">
        <v>878.1</v>
      </c>
      <c r="AE13" s="63">
        <v>707.91</v>
      </c>
      <c r="AF13" s="63">
        <v>539</v>
      </c>
      <c r="AG13" s="63">
        <v>713.16</v>
      </c>
      <c r="AH13" s="63">
        <v>-327.31</v>
      </c>
      <c r="AI13" s="63" t="s">
        <v>36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/>
      <c r="AU13" s="63"/>
      <c r="AV13" s="63"/>
      <c r="AW13" s="75">
        <f t="shared" si="0"/>
        <v>124102.42000000001</v>
      </c>
      <c r="AX13" s="39"/>
      <c r="AY13" s="7"/>
      <c r="AZ13" s="36"/>
      <c r="BA13" s="37" t="s">
        <v>24</v>
      </c>
      <c r="BB13" s="46">
        <f>+AW28</f>
        <v>-158487.77000000002</v>
      </c>
      <c r="BC13" s="26"/>
      <c r="BE13" s="7"/>
    </row>
    <row r="14" spans="1:60" ht="16.5" customHeight="1" x14ac:dyDescent="0.25">
      <c r="A14" s="18"/>
      <c r="B14" s="20"/>
      <c r="C14" s="82" t="s">
        <v>19</v>
      </c>
      <c r="D14" s="82"/>
      <c r="E14" s="83"/>
      <c r="F14" s="63"/>
      <c r="G14" s="63"/>
      <c r="H14" s="63"/>
      <c r="I14" s="63"/>
      <c r="J14" s="63"/>
      <c r="K14" s="63"/>
      <c r="L14" s="63">
        <v>25049.67</v>
      </c>
      <c r="M14" s="63">
        <v>29351.72</v>
      </c>
      <c r="N14" s="63">
        <v>25225.040000000001</v>
      </c>
      <c r="O14" s="63">
        <v>25408.93</v>
      </c>
      <c r="P14" s="63">
        <v>25999.73</v>
      </c>
      <c r="Q14" s="63">
        <v>24940.06</v>
      </c>
      <c r="R14" s="63">
        <v>25829.45</v>
      </c>
      <c r="S14" s="63">
        <v>25810.2</v>
      </c>
      <c r="T14" s="63">
        <v>23362.34</v>
      </c>
      <c r="U14" s="63">
        <v>27041.01</v>
      </c>
      <c r="V14" s="63">
        <v>22570.25</v>
      </c>
      <c r="W14" s="63">
        <v>22498.7</v>
      </c>
      <c r="X14" s="63">
        <v>20985.38</v>
      </c>
      <c r="Y14" s="63">
        <v>22922.03</v>
      </c>
      <c r="Z14" s="63">
        <v>22819.84</v>
      </c>
      <c r="AA14" s="63">
        <v>24327.41</v>
      </c>
      <c r="AB14" s="63">
        <v>19061.650000000001</v>
      </c>
      <c r="AC14" s="63">
        <v>20564.41</v>
      </c>
      <c r="AD14" s="63">
        <v>24226.79</v>
      </c>
      <c r="AE14" s="63">
        <v>23607.05</v>
      </c>
      <c r="AF14" s="63">
        <v>22024.51</v>
      </c>
      <c r="AG14" s="63">
        <v>23581.58</v>
      </c>
      <c r="AH14" s="63">
        <v>21175.51</v>
      </c>
      <c r="AI14" s="63">
        <v>24489.4</v>
      </c>
      <c r="AJ14" s="63">
        <v>22244.79</v>
      </c>
      <c r="AK14" s="63">
        <v>24297.74</v>
      </c>
      <c r="AL14" s="63">
        <v>25497.69</v>
      </c>
      <c r="AM14" s="63">
        <v>22089.66</v>
      </c>
      <c r="AN14" s="63">
        <v>24352.31</v>
      </c>
      <c r="AO14" s="63">
        <v>29791.99</v>
      </c>
      <c r="AP14" s="63">
        <v>32999.72</v>
      </c>
      <c r="AQ14" s="63">
        <v>40410.730000000003</v>
      </c>
      <c r="AR14" s="63">
        <v>47280.7</v>
      </c>
      <c r="AS14" s="84">
        <v>44630.63</v>
      </c>
      <c r="AT14" s="63">
        <v>46503.24</v>
      </c>
      <c r="AU14" s="63">
        <v>49159.56</v>
      </c>
      <c r="AV14" s="63">
        <v>43282.68</v>
      </c>
      <c r="AW14" s="75">
        <f t="shared" si="0"/>
        <v>1025414.1</v>
      </c>
      <c r="AX14" s="39"/>
      <c r="AY14" s="40"/>
      <c r="AZ14" s="36"/>
      <c r="BA14" s="28" t="s">
        <v>18</v>
      </c>
      <c r="BB14" s="53">
        <f>+BB13+BB12</f>
        <v>-1166067.78</v>
      </c>
      <c r="BC14" s="26"/>
      <c r="BE14" s="7"/>
    </row>
    <row r="15" spans="1:60" ht="16.5" customHeight="1" thickBot="1" x14ac:dyDescent="0.3">
      <c r="A15" s="18"/>
      <c r="B15" s="47"/>
      <c r="C15" s="114" t="s">
        <v>9</v>
      </c>
      <c r="D15" s="114"/>
      <c r="E15" s="85"/>
      <c r="F15" s="86"/>
      <c r="G15" s="86"/>
      <c r="H15" s="86"/>
      <c r="I15" s="86"/>
      <c r="J15" s="86"/>
      <c r="K15" s="86"/>
      <c r="L15" s="86">
        <v>314488.43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75">
        <f t="shared" si="0"/>
        <v>314488.43</v>
      </c>
      <c r="AX15" s="39"/>
      <c r="AY15" s="40"/>
      <c r="AZ15" s="36"/>
      <c r="BA15" s="29" t="s">
        <v>38</v>
      </c>
      <c r="BB15" s="53">
        <f>ROUND(BB10+BB14,2)</f>
        <v>6476369.4400000004</v>
      </c>
      <c r="BC15" s="26"/>
      <c r="BE15" s="7"/>
    </row>
    <row r="16" spans="1:60" ht="16.5" customHeight="1" thickTop="1" x14ac:dyDescent="0.25">
      <c r="A16" s="18"/>
      <c r="B16" s="21"/>
      <c r="C16" s="115" t="s">
        <v>23</v>
      </c>
      <c r="D16" s="115"/>
      <c r="E16" s="66">
        <f t="shared" ref="E16:AV16" si="1">SUM(E6:E15)</f>
        <v>138769.81</v>
      </c>
      <c r="F16" s="12">
        <f t="shared" si="1"/>
        <v>218532.25</v>
      </c>
      <c r="G16" s="12">
        <f t="shared" si="1"/>
        <v>-3235.71</v>
      </c>
      <c r="H16" s="12">
        <f t="shared" si="1"/>
        <v>56762.829999999994</v>
      </c>
      <c r="I16" s="12">
        <f t="shared" si="1"/>
        <v>-32722.809999999998</v>
      </c>
      <c r="J16" s="12">
        <f t="shared" si="1"/>
        <v>-68628.290000000008</v>
      </c>
      <c r="K16" s="12">
        <f t="shared" si="1"/>
        <v>33645.869999999995</v>
      </c>
      <c r="L16" s="12">
        <f t="shared" si="1"/>
        <v>623544.55000000005</v>
      </c>
      <c r="M16" s="12">
        <f t="shared" si="1"/>
        <v>-52110.430000000008</v>
      </c>
      <c r="N16" s="12">
        <f t="shared" si="1"/>
        <v>54939.63</v>
      </c>
      <c r="O16" s="12">
        <f t="shared" si="1"/>
        <v>-50683.689999999981</v>
      </c>
      <c r="P16" s="12">
        <f t="shared" si="1"/>
        <v>-51445.320000000007</v>
      </c>
      <c r="Q16" s="12">
        <f t="shared" si="1"/>
        <v>-140994.58000000002</v>
      </c>
      <c r="R16" s="12">
        <f t="shared" si="1"/>
        <v>-125288.29999999997</v>
      </c>
      <c r="S16" s="12">
        <f t="shared" si="1"/>
        <v>47727.95</v>
      </c>
      <c r="T16" s="12">
        <f t="shared" si="1"/>
        <v>-26570.060000000009</v>
      </c>
      <c r="U16" s="12">
        <f t="shared" si="1"/>
        <v>-383877.16000000003</v>
      </c>
      <c r="V16" s="12">
        <f t="shared" si="1"/>
        <v>-9331.7900000000045</v>
      </c>
      <c r="W16" s="12">
        <f t="shared" si="1"/>
        <v>169620.2</v>
      </c>
      <c r="X16" s="12">
        <f t="shared" si="1"/>
        <v>-17043.140000000003</v>
      </c>
      <c r="Y16" s="12">
        <f t="shared" si="1"/>
        <v>42790.16</v>
      </c>
      <c r="Z16" s="12">
        <f t="shared" si="1"/>
        <v>162799.37</v>
      </c>
      <c r="AA16" s="60">
        <f t="shared" si="1"/>
        <v>99474.189999999988</v>
      </c>
      <c r="AB16" s="60">
        <f t="shared" si="1"/>
        <v>96323.24000000002</v>
      </c>
      <c r="AC16" s="60">
        <f t="shared" si="1"/>
        <v>-30915.919999999995</v>
      </c>
      <c r="AD16" s="60">
        <f t="shared" si="1"/>
        <v>90641.5</v>
      </c>
      <c r="AE16" s="60">
        <f t="shared" si="1"/>
        <v>129821.77</v>
      </c>
      <c r="AF16" s="60">
        <f t="shared" si="1"/>
        <v>77456.240000000005</v>
      </c>
      <c r="AG16" s="65">
        <f t="shared" si="1"/>
        <v>71676.390000000014</v>
      </c>
      <c r="AH16" s="65">
        <f t="shared" si="1"/>
        <v>28665.57</v>
      </c>
      <c r="AI16" s="65">
        <f t="shared" si="1"/>
        <v>237989.61</v>
      </c>
      <c r="AJ16" s="65">
        <f t="shared" si="1"/>
        <v>117199.53</v>
      </c>
      <c r="AK16" s="65">
        <f t="shared" si="1"/>
        <v>175838.8</v>
      </c>
      <c r="AL16" s="65">
        <f t="shared" si="1"/>
        <v>241019.6</v>
      </c>
      <c r="AM16" s="65">
        <f t="shared" si="1"/>
        <v>98868.37000000001</v>
      </c>
      <c r="AN16" s="65">
        <f t="shared" si="1"/>
        <v>65591.13</v>
      </c>
      <c r="AO16" s="65">
        <f t="shared" si="1"/>
        <v>294534.33999999997</v>
      </c>
      <c r="AP16" s="65">
        <f t="shared" si="1"/>
        <v>364545.67000000004</v>
      </c>
      <c r="AQ16" s="65">
        <f t="shared" si="1"/>
        <v>222971.73</v>
      </c>
      <c r="AR16" s="65">
        <f t="shared" si="1"/>
        <v>15228.329999999994</v>
      </c>
      <c r="AS16" s="65">
        <f>SUM(AS6:AS15)</f>
        <v>103423.9</v>
      </c>
      <c r="AT16" s="65">
        <f>SUM(AT6:AT15)</f>
        <v>12272.459999999992</v>
      </c>
      <c r="AU16" s="65">
        <f t="shared" si="1"/>
        <v>82328.86</v>
      </c>
      <c r="AV16" s="65">
        <f t="shared" si="1"/>
        <v>62779.32</v>
      </c>
      <c r="AW16" s="59">
        <f>SUM(AW6:AW15)</f>
        <v>3244935.9699999993</v>
      </c>
      <c r="AX16" s="39"/>
      <c r="AY16" s="4"/>
      <c r="AZ16" s="37"/>
      <c r="BA16" s="30"/>
      <c r="BB16" s="31"/>
      <c r="BC16" s="32"/>
      <c r="BE16" s="7"/>
    </row>
    <row r="17" spans="1:61" ht="16.5" customHeight="1" x14ac:dyDescent="0.25">
      <c r="A17" s="18"/>
      <c r="B17" s="20"/>
      <c r="C17" s="87"/>
      <c r="D17" s="88"/>
      <c r="E17" s="87"/>
      <c r="F17" s="87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75"/>
      <c r="AX17" s="39"/>
      <c r="AY17" s="8"/>
      <c r="BE17" s="7"/>
    </row>
    <row r="18" spans="1:61" ht="16.5" customHeight="1" x14ac:dyDescent="0.2">
      <c r="A18" s="18"/>
      <c r="B18" s="20"/>
      <c r="C18" s="120" t="s">
        <v>29</v>
      </c>
      <c r="D18" s="121"/>
      <c r="E18" s="12">
        <v>274704.58999999997</v>
      </c>
      <c r="F18" s="12">
        <v>85717.04</v>
      </c>
      <c r="G18" s="12">
        <v>110279.5</v>
      </c>
      <c r="H18" s="12">
        <v>173644.32</v>
      </c>
      <c r="I18" s="12">
        <v>169823.35</v>
      </c>
      <c r="J18" s="12">
        <v>176527.62</v>
      </c>
      <c r="K18" s="12">
        <v>173084.35</v>
      </c>
      <c r="L18" s="12">
        <v>168228.91</v>
      </c>
      <c r="M18" s="12">
        <v>169463.26</v>
      </c>
      <c r="N18" s="12">
        <v>166165.07</v>
      </c>
      <c r="O18" s="12">
        <v>164080.9</v>
      </c>
      <c r="P18" s="12">
        <v>163118.51999999999</v>
      </c>
      <c r="Q18" s="12">
        <v>136848.84</v>
      </c>
      <c r="R18" s="12">
        <v>124345.49</v>
      </c>
      <c r="S18" s="12">
        <v>127726.62</v>
      </c>
      <c r="T18" s="12">
        <v>145980.93</v>
      </c>
      <c r="U18" s="12">
        <v>159985.37</v>
      </c>
      <c r="V18" s="12">
        <v>148690.31</v>
      </c>
      <c r="W18" s="12">
        <v>142940.93</v>
      </c>
      <c r="X18" s="12">
        <v>144126.24</v>
      </c>
      <c r="Y18" s="12">
        <v>140516.39000000001</v>
      </c>
      <c r="Z18" s="12">
        <v>146012.61000000138</v>
      </c>
      <c r="AA18" s="12">
        <v>144211.37</v>
      </c>
      <c r="AB18" s="12">
        <v>136919.07</v>
      </c>
      <c r="AC18" s="12">
        <v>117099.54</v>
      </c>
      <c r="AD18" s="12">
        <v>118928.34</v>
      </c>
      <c r="AE18" s="12">
        <v>152633.29</v>
      </c>
      <c r="AF18" s="12">
        <v>174479.52</v>
      </c>
      <c r="AG18" s="12">
        <v>179380.85</v>
      </c>
      <c r="AH18" s="12">
        <v>187179.25</v>
      </c>
      <c r="AI18" s="12">
        <v>183996.75</v>
      </c>
      <c r="AJ18" s="12">
        <v>189766.8</v>
      </c>
      <c r="AK18" s="12">
        <v>160555.79999999999</v>
      </c>
      <c r="AL18" s="12">
        <v>126898.92</v>
      </c>
      <c r="AM18" s="12">
        <v>87944.97</v>
      </c>
      <c r="AN18" s="12">
        <v>76516.23</v>
      </c>
      <c r="AO18" s="12">
        <v>76138.23</v>
      </c>
      <c r="AP18" s="12">
        <v>94088.45</v>
      </c>
      <c r="AQ18" s="12">
        <v>111607.5</v>
      </c>
      <c r="AR18" s="12">
        <v>129907.18</v>
      </c>
      <c r="AS18" s="12">
        <v>141137.09</v>
      </c>
      <c r="AT18" s="12">
        <v>147534.56</v>
      </c>
      <c r="AU18" s="12">
        <v>128101.4400000014</v>
      </c>
      <c r="AV18" s="12">
        <v>111470.24000000303</v>
      </c>
      <c r="AW18" s="75">
        <f>SUM(E18:AV18)</f>
        <v>6388506.5500000054</v>
      </c>
      <c r="AX18" s="10"/>
      <c r="AY18" s="8"/>
      <c r="BB18" s="76"/>
    </row>
    <row r="19" spans="1:61" ht="16.5" customHeight="1" x14ac:dyDescent="0.25">
      <c r="A19" s="18"/>
      <c r="B19" s="20"/>
      <c r="C19" s="120" t="s">
        <v>30</v>
      </c>
      <c r="D19" s="120"/>
      <c r="E19" s="89">
        <v>33504</v>
      </c>
      <c r="F19" s="90">
        <v>2016</v>
      </c>
      <c r="G19" s="5">
        <v>2904</v>
      </c>
      <c r="H19" s="5">
        <v>3648</v>
      </c>
      <c r="I19" s="5">
        <v>5016</v>
      </c>
      <c r="J19" s="5">
        <v>4368</v>
      </c>
      <c r="K19" s="5">
        <v>3504</v>
      </c>
      <c r="L19" s="5">
        <v>4320</v>
      </c>
      <c r="M19" s="5">
        <v>3480</v>
      </c>
      <c r="N19" s="5">
        <v>3984</v>
      </c>
      <c r="O19" s="5">
        <v>4824</v>
      </c>
      <c r="P19" s="5">
        <v>9288</v>
      </c>
      <c r="Q19" s="5">
        <v>672</v>
      </c>
      <c r="R19" s="5">
        <v>840</v>
      </c>
      <c r="S19" s="5">
        <v>576</v>
      </c>
      <c r="T19" s="5">
        <v>264</v>
      </c>
      <c r="U19" s="5">
        <v>336</v>
      </c>
      <c r="V19" s="5">
        <v>720</v>
      </c>
      <c r="W19" s="5">
        <v>1080</v>
      </c>
      <c r="X19" s="5">
        <v>912</v>
      </c>
      <c r="Y19" s="5">
        <v>408</v>
      </c>
      <c r="Z19" s="5">
        <v>744</v>
      </c>
      <c r="AA19" s="43">
        <v>864</v>
      </c>
      <c r="AB19" s="43">
        <v>1776</v>
      </c>
      <c r="AC19" s="43">
        <v>4344</v>
      </c>
      <c r="AD19" s="5">
        <v>1536</v>
      </c>
      <c r="AE19" s="43">
        <v>2688</v>
      </c>
      <c r="AF19" s="43">
        <v>4944</v>
      </c>
      <c r="AG19" s="5">
        <v>3456</v>
      </c>
      <c r="AH19" s="5">
        <v>4200</v>
      </c>
      <c r="AI19" s="5">
        <v>3504</v>
      </c>
      <c r="AJ19" s="5">
        <v>912</v>
      </c>
      <c r="AK19" s="5">
        <v>3408</v>
      </c>
      <c r="AL19" s="5">
        <v>7176</v>
      </c>
      <c r="AM19" s="5">
        <v>7944</v>
      </c>
      <c r="AN19" s="5">
        <v>9336</v>
      </c>
      <c r="AO19" s="5">
        <v>4848</v>
      </c>
      <c r="AP19" s="5">
        <v>2856</v>
      </c>
      <c r="AQ19" s="5">
        <v>5352</v>
      </c>
      <c r="AR19" s="5">
        <v>4392</v>
      </c>
      <c r="AS19" s="5">
        <v>3576</v>
      </c>
      <c r="AT19" s="5">
        <v>5184</v>
      </c>
      <c r="AU19" s="5">
        <v>4944</v>
      </c>
      <c r="AV19" s="5">
        <v>3984</v>
      </c>
      <c r="AW19" s="75">
        <f>SUM(E19:AV19)</f>
        <v>178632</v>
      </c>
      <c r="AX19" s="39"/>
      <c r="AY19" s="8"/>
      <c r="AZ19" s="2"/>
      <c r="BB19" s="2"/>
      <c r="BE19" s="7"/>
    </row>
    <row r="20" spans="1:61" ht="15.75" customHeight="1" x14ac:dyDescent="0.25">
      <c r="A20" s="18"/>
      <c r="B20" s="55"/>
      <c r="C20" s="91" t="s">
        <v>26</v>
      </c>
      <c r="D20" s="109"/>
      <c r="E20" s="96">
        <f t="shared" ref="E20:AW20" si="2">+E16+E18+E19</f>
        <v>446978.39999999997</v>
      </c>
      <c r="F20" s="96">
        <f t="shared" si="2"/>
        <v>306265.28999999998</v>
      </c>
      <c r="G20" s="96">
        <f t="shared" si="2"/>
        <v>109947.79</v>
      </c>
      <c r="H20" s="96">
        <f t="shared" si="2"/>
        <v>234055.15</v>
      </c>
      <c r="I20" s="96">
        <f t="shared" si="2"/>
        <v>142116.54</v>
      </c>
      <c r="J20" s="96">
        <f t="shared" si="2"/>
        <v>112267.32999999999</v>
      </c>
      <c r="K20" s="96">
        <f t="shared" si="2"/>
        <v>210234.22</v>
      </c>
      <c r="L20" s="96">
        <f t="shared" si="2"/>
        <v>796093.46000000008</v>
      </c>
      <c r="M20" s="96">
        <f t="shared" si="2"/>
        <v>120832.83</v>
      </c>
      <c r="N20" s="96">
        <f t="shared" si="2"/>
        <v>225088.7</v>
      </c>
      <c r="O20" s="96">
        <f t="shared" si="2"/>
        <v>118221.21000000002</v>
      </c>
      <c r="P20" s="96">
        <f t="shared" si="2"/>
        <v>120961.19999999998</v>
      </c>
      <c r="Q20" s="96">
        <f t="shared" si="2"/>
        <v>-3473.7400000000198</v>
      </c>
      <c r="R20" s="96">
        <f t="shared" si="2"/>
        <v>-102.80999999996857</v>
      </c>
      <c r="S20" s="96">
        <f t="shared" si="2"/>
        <v>176030.57</v>
      </c>
      <c r="T20" s="96">
        <f t="shared" si="2"/>
        <v>119674.86999999998</v>
      </c>
      <c r="U20" s="96">
        <f t="shared" si="2"/>
        <v>-223555.79000000004</v>
      </c>
      <c r="V20" s="96">
        <f t="shared" si="2"/>
        <v>140078.51999999999</v>
      </c>
      <c r="W20" s="96">
        <f t="shared" si="2"/>
        <v>313641.13</v>
      </c>
      <c r="X20" s="96">
        <f t="shared" si="2"/>
        <v>127995.09999999999</v>
      </c>
      <c r="Y20" s="96">
        <f t="shared" si="2"/>
        <v>183714.55000000002</v>
      </c>
      <c r="Z20" s="96">
        <f t="shared" si="2"/>
        <v>309555.98000000138</v>
      </c>
      <c r="AA20" s="96">
        <f t="shared" si="2"/>
        <v>244549.56</v>
      </c>
      <c r="AB20" s="96">
        <f t="shared" si="2"/>
        <v>235018.31000000003</v>
      </c>
      <c r="AC20" s="96">
        <f t="shared" si="2"/>
        <v>90527.62</v>
      </c>
      <c r="AD20" s="96">
        <f t="shared" si="2"/>
        <v>211105.84</v>
      </c>
      <c r="AE20" s="96">
        <f t="shared" si="2"/>
        <v>285143.06</v>
      </c>
      <c r="AF20" s="96">
        <f t="shared" si="2"/>
        <v>256879.76</v>
      </c>
      <c r="AG20" s="96">
        <f t="shared" si="2"/>
        <v>254513.24000000002</v>
      </c>
      <c r="AH20" s="96">
        <f t="shared" si="2"/>
        <v>220044.82</v>
      </c>
      <c r="AI20" s="96">
        <f t="shared" si="2"/>
        <v>425490.36</v>
      </c>
      <c r="AJ20" s="96">
        <f t="shared" si="2"/>
        <v>307878.32999999996</v>
      </c>
      <c r="AK20" s="96">
        <f t="shared" si="2"/>
        <v>339802.6</v>
      </c>
      <c r="AL20" s="96">
        <f t="shared" si="2"/>
        <v>375094.52</v>
      </c>
      <c r="AM20" s="96">
        <f t="shared" si="2"/>
        <v>194757.34000000003</v>
      </c>
      <c r="AN20" s="96">
        <f t="shared" si="2"/>
        <v>151443.35999999999</v>
      </c>
      <c r="AO20" s="96">
        <f t="shared" si="2"/>
        <v>375520.56999999995</v>
      </c>
      <c r="AP20" s="96">
        <f t="shared" si="2"/>
        <v>461490.12000000005</v>
      </c>
      <c r="AQ20" s="96">
        <f t="shared" si="2"/>
        <v>339931.23</v>
      </c>
      <c r="AR20" s="96">
        <f t="shared" si="2"/>
        <v>149527.50999999998</v>
      </c>
      <c r="AS20" s="96">
        <f t="shared" si="2"/>
        <v>248136.99</v>
      </c>
      <c r="AT20" s="96">
        <f t="shared" si="2"/>
        <v>164991.01999999999</v>
      </c>
      <c r="AU20" s="96">
        <f t="shared" si="2"/>
        <v>215374.30000000139</v>
      </c>
      <c r="AV20" s="96">
        <f t="shared" si="2"/>
        <v>178233.56000000302</v>
      </c>
      <c r="AW20" s="107">
        <f t="shared" si="2"/>
        <v>9812074.5200000051</v>
      </c>
      <c r="AX20" s="39"/>
      <c r="AY20" s="8"/>
      <c r="AZ20" s="2"/>
      <c r="BA20" s="98"/>
      <c r="BB20" s="111"/>
      <c r="BE20" s="7"/>
    </row>
    <row r="21" spans="1:61" ht="15.75" customHeight="1" x14ac:dyDescent="0.25">
      <c r="A21" s="18"/>
      <c r="B21" s="20"/>
      <c r="C21" s="13"/>
      <c r="D21" s="93"/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2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06"/>
      <c r="AX21" s="39"/>
      <c r="AY21" s="8"/>
      <c r="AZ21" s="10"/>
      <c r="BA21" s="73"/>
      <c r="BB21" s="73"/>
      <c r="BE21" s="7"/>
    </row>
    <row r="22" spans="1:61" ht="15.75" customHeight="1" x14ac:dyDescent="0.25">
      <c r="A22" s="18"/>
      <c r="B22" s="20"/>
      <c r="C22" s="117" t="s">
        <v>1</v>
      </c>
      <c r="D22" s="118"/>
      <c r="E22" s="12">
        <v>-589798.68000000005</v>
      </c>
      <c r="F22" s="5">
        <v>-45280.94</v>
      </c>
      <c r="G22" s="5">
        <v>-54563.8</v>
      </c>
      <c r="H22" s="5">
        <v>-54213.71</v>
      </c>
      <c r="I22" s="5">
        <v>-53307.5</v>
      </c>
      <c r="J22" s="5">
        <v>-52164.36</v>
      </c>
      <c r="K22" s="5">
        <v>-55635.519999999997</v>
      </c>
      <c r="L22" s="5">
        <v>-59690.81</v>
      </c>
      <c r="M22" s="5">
        <v>-50992.19</v>
      </c>
      <c r="N22" s="5">
        <v>459.77</v>
      </c>
      <c r="O22" s="5">
        <v>-94037.94</v>
      </c>
      <c r="P22" s="5">
        <v>-48130.39</v>
      </c>
      <c r="Q22" s="5">
        <v>-18648.64</v>
      </c>
      <c r="R22" s="5">
        <v>-17212.32</v>
      </c>
      <c r="S22" s="5">
        <v>5775.18</v>
      </c>
      <c r="T22" s="5">
        <v>-14927.01</v>
      </c>
      <c r="U22" s="5">
        <v>2194.59</v>
      </c>
      <c r="V22" s="5">
        <v>45687.87</v>
      </c>
      <c r="W22" s="5">
        <v>6698.71</v>
      </c>
      <c r="X22" s="43">
        <v>-1822.94</v>
      </c>
      <c r="Y22" s="5">
        <v>9548.9</v>
      </c>
      <c r="Z22" s="5">
        <v>946.59</v>
      </c>
      <c r="AA22" s="43">
        <v>-22552.58</v>
      </c>
      <c r="AB22" s="43">
        <v>-11541.98</v>
      </c>
      <c r="AC22" s="43">
        <v>-11107.15</v>
      </c>
      <c r="AD22" s="5">
        <v>-4286.3500000000004</v>
      </c>
      <c r="AE22" s="43">
        <v>21073.99</v>
      </c>
      <c r="AF22" s="43">
        <v>12302.16</v>
      </c>
      <c r="AG22" s="5">
        <v>-12835.59</v>
      </c>
      <c r="AH22" s="5">
        <v>-1338.18</v>
      </c>
      <c r="AI22" s="5">
        <v>-7676.78</v>
      </c>
      <c r="AJ22" s="5">
        <v>-35711.5</v>
      </c>
      <c r="AK22" s="5">
        <v>10880.25</v>
      </c>
      <c r="AL22" s="5">
        <v>-27777.33</v>
      </c>
      <c r="AM22" s="5">
        <v>-28777.599999999999</v>
      </c>
      <c r="AN22" s="5">
        <v>-2706.28</v>
      </c>
      <c r="AO22" s="5">
        <v>-6389.37</v>
      </c>
      <c r="AP22" s="5">
        <v>5548.64</v>
      </c>
      <c r="AQ22" s="5">
        <v>22586.63</v>
      </c>
      <c r="AR22" s="5">
        <v>12490.27</v>
      </c>
      <c r="AS22" s="5">
        <v>24830</v>
      </c>
      <c r="AT22" s="5">
        <v>-8772.9699999999993</v>
      </c>
      <c r="AU22" s="5">
        <v>-9045.64</v>
      </c>
      <c r="AV22" s="5">
        <v>12681.59</v>
      </c>
      <c r="AW22" s="75">
        <f t="shared" ref="AW22:AW28" si="3">SUM(E22:AV22)</f>
        <v>-1207240.9100000001</v>
      </c>
      <c r="AX22" s="39"/>
      <c r="AZ22" s="10"/>
      <c r="BA22" s="100"/>
      <c r="BB22" s="101"/>
      <c r="BE22" s="42"/>
    </row>
    <row r="23" spans="1:61" ht="15.75" customHeight="1" x14ac:dyDescent="0.25">
      <c r="A23" s="18"/>
      <c r="B23" s="20"/>
      <c r="C23" s="117" t="s">
        <v>5</v>
      </c>
      <c r="D23" s="118"/>
      <c r="E23" s="108"/>
      <c r="F23" s="94"/>
      <c r="G23" s="12"/>
      <c r="H23" s="12"/>
      <c r="I23" s="12"/>
      <c r="J23" s="12">
        <v>5272.16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75">
        <f t="shared" si="3"/>
        <v>5272.16</v>
      </c>
      <c r="AX23" s="39"/>
      <c r="AY23" s="42"/>
      <c r="AZ23" s="10"/>
      <c r="BA23" s="99"/>
      <c r="BB23" s="99"/>
      <c r="BE23" s="4"/>
    </row>
    <row r="24" spans="1:61" ht="15.75" customHeight="1" x14ac:dyDescent="0.25">
      <c r="A24" s="18"/>
      <c r="B24" s="20"/>
      <c r="C24" s="117" t="s">
        <v>6</v>
      </c>
      <c r="D24" s="118"/>
      <c r="E24" s="108"/>
      <c r="F24" s="94"/>
      <c r="G24" s="5"/>
      <c r="H24" s="5"/>
      <c r="I24" s="5">
        <v>-122.08</v>
      </c>
      <c r="J24" s="5">
        <v>62796.59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75">
        <f t="shared" si="3"/>
        <v>62674.509999999995</v>
      </c>
      <c r="AX24" s="39"/>
      <c r="AY24" s="22"/>
      <c r="AZ24" s="10"/>
      <c r="BA24" s="98"/>
      <c r="BB24" s="99"/>
      <c r="BE24" s="4"/>
    </row>
    <row r="25" spans="1:61" ht="15.75" customHeight="1" x14ac:dyDescent="0.25">
      <c r="A25" s="18"/>
      <c r="B25" s="20"/>
      <c r="C25" s="117" t="s">
        <v>7</v>
      </c>
      <c r="D25" s="118"/>
      <c r="E25" s="108"/>
      <c r="F25" s="94"/>
      <c r="G25" s="5"/>
      <c r="H25" s="5"/>
      <c r="I25" s="5"/>
      <c r="J25" s="5">
        <v>-29154.41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75">
        <f t="shared" si="3"/>
        <v>-29154.41</v>
      </c>
      <c r="AX25" s="39"/>
      <c r="AY25" s="4"/>
      <c r="AZ25" s="10"/>
      <c r="BA25" s="73"/>
      <c r="BB25" s="73"/>
      <c r="BE25" s="7"/>
      <c r="BI25" s="10"/>
    </row>
    <row r="26" spans="1:61" ht="15.75" customHeight="1" x14ac:dyDescent="0.25">
      <c r="A26" s="18"/>
      <c r="B26" s="20"/>
      <c r="C26" s="117" t="s">
        <v>8</v>
      </c>
      <c r="D26" s="118"/>
      <c r="E26" s="108"/>
      <c r="F26" s="94"/>
      <c r="G26" s="5"/>
      <c r="H26" s="5"/>
      <c r="I26" s="5"/>
      <c r="J26" s="5"/>
      <c r="K26" s="5"/>
      <c r="L26" s="12">
        <v>78885.58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75">
        <f t="shared" si="3"/>
        <v>78885.58</v>
      </c>
      <c r="AX26" s="39"/>
      <c r="AY26" s="8"/>
      <c r="AZ26" s="10"/>
      <c r="BA26" s="98"/>
      <c r="BB26" s="102"/>
      <c r="BE26" s="7"/>
      <c r="BF26" s="10"/>
      <c r="BG26" s="10"/>
      <c r="BH26" s="10"/>
      <c r="BI26" s="10"/>
    </row>
    <row r="27" spans="1:61" ht="15.75" customHeight="1" x14ac:dyDescent="0.25">
      <c r="A27" s="18"/>
      <c r="B27" s="20"/>
      <c r="C27" s="117" t="s">
        <v>31</v>
      </c>
      <c r="D27" s="118"/>
      <c r="E27" s="108"/>
      <c r="F27" s="94"/>
      <c r="G27" s="13"/>
      <c r="H27" s="13"/>
      <c r="I27" s="13"/>
      <c r="J27" s="13"/>
      <c r="K27" s="12"/>
      <c r="L27" s="12">
        <v>81983.06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75">
        <f t="shared" si="3"/>
        <v>81983.06</v>
      </c>
      <c r="AX27" s="39"/>
      <c r="AY27" s="8"/>
      <c r="AZ27" s="4"/>
      <c r="BA27" s="12"/>
      <c r="BB27" s="103"/>
    </row>
    <row r="28" spans="1:61" ht="15.75" customHeight="1" x14ac:dyDescent="0.25">
      <c r="A28" s="18"/>
      <c r="B28" s="110"/>
      <c r="C28" s="114" t="s">
        <v>32</v>
      </c>
      <c r="D28" s="119"/>
      <c r="E28" s="12"/>
      <c r="F28" s="5"/>
      <c r="G28" s="5"/>
      <c r="H28" s="5"/>
      <c r="I28" s="5">
        <f>+-60630.47</f>
        <v>-60630.47</v>
      </c>
      <c r="J28" s="5"/>
      <c r="K28" s="5"/>
      <c r="L28" s="5"/>
      <c r="M28" s="5">
        <v>-36075.24</v>
      </c>
      <c r="N28" s="5"/>
      <c r="O28" s="5"/>
      <c r="P28" s="5"/>
      <c r="Q28" s="5">
        <v>-51300.91</v>
      </c>
      <c r="R28" s="5">
        <v>957.71</v>
      </c>
      <c r="S28" s="5"/>
      <c r="T28" s="5"/>
      <c r="U28" s="5">
        <v>-11438.86</v>
      </c>
      <c r="V28" s="5"/>
      <c r="W28" s="5"/>
      <c r="X28" s="5"/>
      <c r="Y28" s="5"/>
      <c r="Z28" s="5"/>
      <c r="AA28" s="5"/>
      <c r="AB28" s="6"/>
      <c r="AC28" s="14"/>
      <c r="AD28" s="6"/>
      <c r="AE28" s="6"/>
      <c r="AF28" s="6"/>
      <c r="AG28" s="6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75">
        <f t="shared" si="3"/>
        <v>-158487.77000000002</v>
      </c>
      <c r="AX28" s="39"/>
      <c r="AY28" s="8"/>
      <c r="AZ28" s="10"/>
      <c r="BA28" s="99"/>
      <c r="BB28" s="99"/>
    </row>
    <row r="29" spans="1:61" ht="15.75" customHeight="1" x14ac:dyDescent="0.25">
      <c r="A29" s="18"/>
      <c r="B29" s="55"/>
      <c r="C29" s="91" t="s">
        <v>22</v>
      </c>
      <c r="D29" s="91"/>
      <c r="E29" s="95">
        <f>SUM(E22:E28)</f>
        <v>-589798.68000000005</v>
      </c>
      <c r="F29" s="96">
        <f t="shared" ref="F29:AB29" si="4">SUM(F22:F28)</f>
        <v>-45280.94</v>
      </c>
      <c r="G29" s="96">
        <f t="shared" si="4"/>
        <v>-54563.8</v>
      </c>
      <c r="H29" s="96">
        <f t="shared" si="4"/>
        <v>-54213.71</v>
      </c>
      <c r="I29" s="96">
        <f t="shared" si="4"/>
        <v>-114060.05</v>
      </c>
      <c r="J29" s="96">
        <f t="shared" si="4"/>
        <v>-13250.02</v>
      </c>
      <c r="K29" s="96">
        <f t="shared" si="4"/>
        <v>-55635.519999999997</v>
      </c>
      <c r="L29" s="96">
        <f t="shared" si="4"/>
        <v>101177.83</v>
      </c>
      <c r="M29" s="96">
        <f t="shared" si="4"/>
        <v>-87067.43</v>
      </c>
      <c r="N29" s="96">
        <f t="shared" si="4"/>
        <v>459.77</v>
      </c>
      <c r="O29" s="96">
        <f t="shared" si="4"/>
        <v>-94037.94</v>
      </c>
      <c r="P29" s="96">
        <f t="shared" si="4"/>
        <v>-48130.39</v>
      </c>
      <c r="Q29" s="96">
        <f t="shared" si="4"/>
        <v>-69949.55</v>
      </c>
      <c r="R29" s="96">
        <f t="shared" si="4"/>
        <v>-16254.61</v>
      </c>
      <c r="S29" s="96">
        <f t="shared" si="4"/>
        <v>5775.18</v>
      </c>
      <c r="T29" s="96">
        <f t="shared" si="4"/>
        <v>-14927.01</v>
      </c>
      <c r="U29" s="96">
        <f t="shared" si="4"/>
        <v>-9244.27</v>
      </c>
      <c r="V29" s="96">
        <f t="shared" si="4"/>
        <v>45687.87</v>
      </c>
      <c r="W29" s="96">
        <f t="shared" si="4"/>
        <v>6698.71</v>
      </c>
      <c r="X29" s="96">
        <f t="shared" si="4"/>
        <v>-1822.94</v>
      </c>
      <c r="Y29" s="96">
        <f t="shared" si="4"/>
        <v>9548.9</v>
      </c>
      <c r="Z29" s="96">
        <f t="shared" si="4"/>
        <v>946.59</v>
      </c>
      <c r="AA29" s="96">
        <f t="shared" si="4"/>
        <v>-22552.58</v>
      </c>
      <c r="AB29" s="96">
        <f t="shared" si="4"/>
        <v>-11541.98</v>
      </c>
      <c r="AC29" s="96">
        <f>SUM(AC22:AC27)</f>
        <v>-11107.15</v>
      </c>
      <c r="AD29" s="96">
        <f t="shared" ref="AD29:AL29" si="5">SUM(AD22:AD28)</f>
        <v>-4286.3500000000004</v>
      </c>
      <c r="AE29" s="96">
        <f t="shared" si="5"/>
        <v>21073.99</v>
      </c>
      <c r="AF29" s="96">
        <f t="shared" si="5"/>
        <v>12302.16</v>
      </c>
      <c r="AG29" s="96">
        <f t="shared" si="5"/>
        <v>-12835.59</v>
      </c>
      <c r="AH29" s="96">
        <f t="shared" si="5"/>
        <v>-1338.18</v>
      </c>
      <c r="AI29" s="96">
        <f t="shared" si="5"/>
        <v>-7676.78</v>
      </c>
      <c r="AJ29" s="96">
        <f t="shared" si="5"/>
        <v>-35711.5</v>
      </c>
      <c r="AK29" s="96">
        <f t="shared" si="5"/>
        <v>10880.25</v>
      </c>
      <c r="AL29" s="96">
        <f t="shared" si="5"/>
        <v>-27777.33</v>
      </c>
      <c r="AM29" s="96">
        <f t="shared" ref="AM29:AV29" si="6">SUM(AM22:AM28)</f>
        <v>-28777.599999999999</v>
      </c>
      <c r="AN29" s="96">
        <f t="shared" si="6"/>
        <v>-2706.28</v>
      </c>
      <c r="AO29" s="96">
        <f t="shared" si="6"/>
        <v>-6389.37</v>
      </c>
      <c r="AP29" s="96">
        <f t="shared" si="6"/>
        <v>5548.64</v>
      </c>
      <c r="AQ29" s="96">
        <f t="shared" si="6"/>
        <v>22586.63</v>
      </c>
      <c r="AR29" s="96">
        <f t="shared" si="6"/>
        <v>12490.27</v>
      </c>
      <c r="AS29" s="96">
        <f t="shared" si="6"/>
        <v>24830</v>
      </c>
      <c r="AT29" s="96">
        <f>SUM(AT22:AT28)</f>
        <v>-8772.9699999999993</v>
      </c>
      <c r="AU29" s="96">
        <f t="shared" si="6"/>
        <v>-9045.64</v>
      </c>
      <c r="AV29" s="96">
        <f t="shared" si="6"/>
        <v>12681.59</v>
      </c>
      <c r="AW29" s="59">
        <f>SUM(AW22:AW28)</f>
        <v>-1166067.78</v>
      </c>
      <c r="AX29" s="39"/>
      <c r="AY29" s="8"/>
      <c r="AZ29" s="10"/>
      <c r="BA29" s="99"/>
      <c r="BB29" s="99"/>
    </row>
    <row r="30" spans="1:61" ht="15.75" customHeight="1" x14ac:dyDescent="0.25">
      <c r="A30" s="18"/>
      <c r="B30" s="20"/>
      <c r="C30" s="57"/>
      <c r="D30" s="57"/>
      <c r="E30" s="6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75"/>
      <c r="AX30" s="39"/>
      <c r="AY30" s="8"/>
      <c r="AZ30" s="4"/>
      <c r="BA30" s="12"/>
      <c r="BB30" s="103"/>
    </row>
    <row r="31" spans="1:61" ht="15.75" customHeight="1" x14ac:dyDescent="0.25">
      <c r="A31" s="18"/>
      <c r="B31" s="47"/>
      <c r="C31" s="56" t="s">
        <v>20</v>
      </c>
      <c r="D31" s="51"/>
      <c r="E31" s="4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49"/>
      <c r="S31" s="17"/>
      <c r="T31" s="17"/>
      <c r="U31" s="17"/>
      <c r="V31" s="17"/>
      <c r="W31" s="17"/>
      <c r="X31" s="17"/>
      <c r="Y31" s="52"/>
      <c r="Z31" s="52"/>
      <c r="AA31" s="52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50">
        <f>AW18+AW19+AW29+AW16</f>
        <v>8646006.7400000039</v>
      </c>
      <c r="AX31" s="39"/>
      <c r="AY31" s="8"/>
      <c r="AZ31" s="4"/>
      <c r="BA31" s="104"/>
      <c r="BB31" s="105"/>
    </row>
    <row r="32" spans="1:61" ht="15.75" customHeight="1" x14ac:dyDescent="0.2">
      <c r="A32" s="1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AA32" s="62"/>
      <c r="AC32" s="125" t="s">
        <v>21</v>
      </c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22">
        <f>+AW31-BB15</f>
        <v>2169637.3000000035</v>
      </c>
      <c r="AY32" s="11"/>
    </row>
    <row r="33" spans="27:54" ht="15.75" customHeight="1" x14ac:dyDescent="0.2">
      <c r="AA33" s="63"/>
      <c r="AC33" s="116" t="s">
        <v>39</v>
      </c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45">
        <f>+AW10+AW11+AW12+AW14+AW15</f>
        <v>2169637.2999999998</v>
      </c>
      <c r="AX33" s="10"/>
      <c r="AY33" s="22"/>
    </row>
    <row r="34" spans="27:54" ht="15" x14ac:dyDescent="0.25">
      <c r="AX34" s="39"/>
      <c r="AY34" s="10"/>
      <c r="BB34" s="16"/>
    </row>
    <row r="35" spans="27:54" ht="15" x14ac:dyDescent="0.25">
      <c r="AD35" s="74"/>
      <c r="AO35" s="10"/>
      <c r="AP35" s="10"/>
      <c r="AX35" s="39"/>
      <c r="AY35" s="10"/>
    </row>
  </sheetData>
  <mergeCells count="24">
    <mergeCell ref="BA5:BB5"/>
    <mergeCell ref="B4:D5"/>
    <mergeCell ref="AC32:AV32"/>
    <mergeCell ref="AW4:AW5"/>
    <mergeCell ref="C16:D16"/>
    <mergeCell ref="AC33:AV33"/>
    <mergeCell ref="C10:D10"/>
    <mergeCell ref="C9:D9"/>
    <mergeCell ref="C23:D23"/>
    <mergeCell ref="C24:D24"/>
    <mergeCell ref="C25:D25"/>
    <mergeCell ref="C26:D26"/>
    <mergeCell ref="C27:D27"/>
    <mergeCell ref="C28:D28"/>
    <mergeCell ref="C19:D19"/>
    <mergeCell ref="C18:D18"/>
    <mergeCell ref="C22:D22"/>
    <mergeCell ref="C3:AW3"/>
    <mergeCell ref="C12:D12"/>
    <mergeCell ref="C6:D6"/>
    <mergeCell ref="C7:D7"/>
    <mergeCell ref="C15:D15"/>
    <mergeCell ref="C11:D11"/>
    <mergeCell ref="C8:D8"/>
  </mergeCells>
  <pageMargins left="0.2" right="0.2" top="0.25" bottom="0.25" header="0.3" footer="0.3"/>
  <pageSetup scale="19" fitToHeight="2" orientation="portrait" r:id="rId1"/>
  <ignoredErrors>
    <ignoredError sqref="E16 H16:O16" formulaRange="1"/>
    <ignoredError sqref="AW1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2024-07-31T07:00:00+00:00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FAE795-3EA0-469F-A839-26DA0731D071}"/>
</file>

<file path=customXml/itemProps2.xml><?xml version="1.0" encoding="utf-8"?>
<ds:datastoreItem xmlns:ds="http://schemas.openxmlformats.org/officeDocument/2006/customXml" ds:itemID="{C38CF9C2-7D28-491C-8332-ADCDD1918C8A}"/>
</file>

<file path=customXml/itemProps3.xml><?xml version="1.0" encoding="utf-8"?>
<ds:datastoreItem xmlns:ds="http://schemas.openxmlformats.org/officeDocument/2006/customXml" ds:itemID="{1E99CC6E-A288-49D9-9C75-94105B94D567}"/>
</file>

<file path=customXml/itemProps4.xml><?xml version="1.0" encoding="utf-8"?>
<ds:datastoreItem xmlns:ds="http://schemas.openxmlformats.org/officeDocument/2006/customXml" ds:itemID="{0F50D70A-9904-43F4-B70F-C66AE5441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COVID-19</vt:lpstr>
      <vt:lpstr>'COVID-19'!Print_Area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Hoyle, Brian</dc:creator>
  <cp:lastModifiedBy>Darrington, Jacob</cp:lastModifiedBy>
  <cp:lastPrinted>2023-01-25T23:36:58Z</cp:lastPrinted>
  <dcterms:created xsi:type="dcterms:W3CDTF">2021-04-28T21:51:49Z</dcterms:created>
  <dcterms:modified xsi:type="dcterms:W3CDTF">2024-07-26T22:17:52Z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MSIP_Label_1da8032d-c4fe-48b8-9054-92634c9ea061_Enabled">
    <vt:lpwstr>true</vt:lpwstr>
  </property>
  <property fmtid="{D5CDD505-2E9C-101B-9397-08002B2CF9AE}" pid="4" name="MSIP_Label_1da8032d-c4fe-48b8-9054-92634c9ea061_SetDate">
    <vt:lpwstr>2024-07-02T22:34:21Z</vt:lpwstr>
  </property>
  <property fmtid="{D5CDD505-2E9C-101B-9397-08002B2CF9AE}" pid="5" name="MSIP_Label_1da8032d-c4fe-48b8-9054-92634c9ea061_Method">
    <vt:lpwstr>Standard</vt:lpwstr>
  </property>
  <property fmtid="{D5CDD505-2E9C-101B-9397-08002B2CF9AE}" pid="6" name="MSIP_Label_1da8032d-c4fe-48b8-9054-92634c9ea061_Name">
    <vt:lpwstr>Label 2 - Docs</vt:lpwstr>
  </property>
  <property fmtid="{D5CDD505-2E9C-101B-9397-08002B2CF9AE}" pid="7" name="MSIP_Label_1da8032d-c4fe-48b8-9054-92634c9ea061_SiteId">
    <vt:lpwstr>ce6a0196-6152-4c6a-9d1d-e946c3735743</vt:lpwstr>
  </property>
  <property fmtid="{D5CDD505-2E9C-101B-9397-08002B2CF9AE}" pid="8" name="MSIP_Label_1da8032d-c4fe-48b8-9054-92634c9ea061_ActionId">
    <vt:lpwstr>f19241b9-01bd-4a81-849a-a22b28174ca7</vt:lpwstr>
  </property>
  <property fmtid="{D5CDD505-2E9C-101B-9397-08002B2CF9AE}" pid="9" name="MSIP_Label_1da8032d-c4fe-48b8-9054-92634c9ea061_ContentBits">
    <vt:lpwstr>0</vt:lpwstr>
  </property>
  <property fmtid="{D5CDD505-2E9C-101B-9397-08002B2CF9AE}" pid="10" name="ContentTypeId">
    <vt:lpwstr>0x0101006E56B4D1795A2E4DB2F0B01679ED314A00997A3B8E360FE040B2ACCDE0622B3ACE</vt:lpwstr>
  </property>
  <property fmtid="{D5CDD505-2E9C-101B-9397-08002B2CF9AE}" pid="11" name="_docset_NoMedatataSyncRequired">
    <vt:lpwstr>False</vt:lpwstr>
  </property>
</Properties>
</file>