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EDAEC5A-19F5-4A53-BE9C-F24AD1596838}" xr6:coauthVersionLast="47" xr6:coauthVersionMax="47" xr10:uidLastSave="{00000000-0000-0000-0000-000000000000}"/>
  <bookViews>
    <workbookView xWindow="19080" yWindow="480" windowWidth="19440" windowHeight="15000" xr2:uid="{B383E152-74F5-4248-A60C-0CFB7EAFAE6F}"/>
  </bookViews>
  <sheets>
    <sheet name="6.4" sheetId="1" r:id="rId1"/>
    <sheet name="6.4.1" sheetId="2" r:id="rId2"/>
    <sheet name="6.4.2" sheetId="3" r:id="rId3"/>
    <sheet name="6.4.3" sheetId="4" r:id="rId4"/>
    <sheet name="6.4.4_REDACTED" sheetId="5" r:id="rId5"/>
  </sheets>
  <externalReferences>
    <externalReference r:id="rId6"/>
    <externalReference r:id="rId7"/>
    <externalReference r:id="rId8"/>
    <externalReference r:id="rId9"/>
    <externalReference r:id="rId10"/>
    <externalReference r:id="rId11"/>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0">'6.4'!$A$1:$J$59</definedName>
    <definedName name="_xlnm.Print_Area" localSheetId="2">'6.4.2'!$A$1:$H$47</definedName>
    <definedName name="_xlnm.Print_Area" localSheetId="3">'6.4.3'!$A$1:$G$45</definedName>
    <definedName name="_xlnm.Print_Area" localSheetId="4">'6.4.4_REDACTED'!$A$1:$H$36</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8" i="2"/>
  <c r="E8" i="3"/>
  <c r="D8" i="3"/>
  <c r="A3" i="5"/>
  <c r="A2" i="5"/>
  <c r="A1" i="5"/>
  <c r="D8" i="2"/>
  <c r="E8" i="2"/>
  <c r="B1" i="4" l="1"/>
  <c r="B1" i="3"/>
  <c r="B1" i="2"/>
  <c r="B3" i="2"/>
  <c r="B2" i="2"/>
  <c r="C20" i="4" l="1"/>
  <c r="D20" i="4" s="1"/>
  <c r="E20" i="4" s="1"/>
  <c r="B3" i="4"/>
  <c r="B3" i="3"/>
  <c r="B2" i="4"/>
  <c r="B2" i="3"/>
  <c r="C23" i="4" l="1"/>
  <c r="D23" i="4" s="1"/>
  <c r="E23" i="4" s="1"/>
  <c r="C29" i="4"/>
  <c r="D29" i="4" s="1"/>
  <c r="E29" i="4" s="1"/>
  <c r="C30" i="4"/>
  <c r="D30" i="4" s="1"/>
  <c r="E30" i="4" s="1"/>
  <c r="C28" i="4"/>
  <c r="D28" i="4" s="1"/>
  <c r="E28" i="4" s="1"/>
  <c r="C25" i="4"/>
  <c r="D25" i="4" s="1"/>
  <c r="E25" i="4" s="1"/>
  <c r="C22" i="4"/>
  <c r="D22" i="4" s="1"/>
  <c r="E22" i="4" s="1"/>
  <c r="C27" i="4"/>
  <c r="D27" i="4" s="1"/>
  <c r="E27" i="4" s="1"/>
  <c r="C26" i="4"/>
  <c r="D26" i="4" s="1"/>
  <c r="E26" i="4" s="1"/>
  <c r="C32" i="4"/>
  <c r="D32" i="4" s="1"/>
  <c r="E32" i="4" s="1"/>
  <c r="C31" i="4"/>
  <c r="D31" i="4" s="1"/>
  <c r="E31" i="4" s="1"/>
  <c r="C21" i="4"/>
  <c r="D21" i="4" s="1"/>
  <c r="C25" i="3"/>
  <c r="D25" i="3" s="1"/>
  <c r="E25" i="3" s="1"/>
  <c r="F21" i="4"/>
  <c r="C31" i="2"/>
  <c r="D31" i="2" s="1"/>
  <c r="E31" i="2" s="1"/>
  <c r="C23" i="2"/>
  <c r="D23" i="2" s="1"/>
  <c r="E23" i="2" s="1"/>
  <c r="C34" i="2"/>
  <c r="D34" i="2" s="1"/>
  <c r="E34" i="2" s="1"/>
  <c r="C26" i="2"/>
  <c r="D26" i="2" s="1"/>
  <c r="E26" i="2" s="1"/>
  <c r="C29" i="2"/>
  <c r="D29" i="2" s="1"/>
  <c r="E29" i="2" s="1"/>
  <c r="C35" i="2"/>
  <c r="D35" i="2" s="1"/>
  <c r="E35" i="2" s="1"/>
  <c r="C33" i="2"/>
  <c r="D33" i="2" s="1"/>
  <c r="E33" i="2" s="1"/>
  <c r="C28" i="2"/>
  <c r="D28" i="2" s="1"/>
  <c r="E28" i="2" s="1"/>
  <c r="C30" i="2"/>
  <c r="D30" i="2" s="1"/>
  <c r="E30" i="2" s="1"/>
  <c r="C25" i="2"/>
  <c r="D25" i="2" s="1"/>
  <c r="E25" i="2" s="1"/>
  <c r="C24" i="2"/>
  <c r="C32" i="2"/>
  <c r="D32" i="2" s="1"/>
  <c r="E32" i="2" s="1"/>
  <c r="C27" i="2"/>
  <c r="D27" i="2" s="1"/>
  <c r="E27" i="2" s="1"/>
  <c r="F22" i="4" l="1"/>
  <c r="F23" i="4" s="1"/>
  <c r="C24" i="4"/>
  <c r="D24" i="4" s="1"/>
  <c r="E24" i="4" s="1"/>
  <c r="C27" i="3"/>
  <c r="D27" i="3" s="1"/>
  <c r="E27" i="3" s="1"/>
  <c r="C28" i="3"/>
  <c r="D28" i="3" s="1"/>
  <c r="E28" i="3" s="1"/>
  <c r="C33" i="3"/>
  <c r="D33" i="3" s="1"/>
  <c r="E33" i="3" s="1"/>
  <c r="C29" i="3"/>
  <c r="D29" i="3" s="1"/>
  <c r="E29" i="3" s="1"/>
  <c r="C26" i="3"/>
  <c r="D26" i="3" s="1"/>
  <c r="E26" i="3" s="1"/>
  <c r="C30" i="3"/>
  <c r="D30" i="3" s="1"/>
  <c r="E30" i="3" s="1"/>
  <c r="C23" i="3"/>
  <c r="D23" i="3" s="1"/>
  <c r="C32" i="3"/>
  <c r="D32" i="3" s="1"/>
  <c r="E32" i="3" s="1"/>
  <c r="C31" i="3"/>
  <c r="D31" i="3" s="1"/>
  <c r="E31" i="3" s="1"/>
  <c r="C22" i="3"/>
  <c r="D22" i="3" s="1"/>
  <c r="E22" i="3" s="1"/>
  <c r="C24" i="3"/>
  <c r="D24" i="3" s="1"/>
  <c r="E24" i="3" s="1"/>
  <c r="C34" i="3"/>
  <c r="D34" i="3" s="1"/>
  <c r="E34" i="3" s="1"/>
  <c r="E21" i="4"/>
  <c r="D24" i="2"/>
  <c r="C37" i="2"/>
  <c r="F24" i="4" l="1"/>
  <c r="F25" i="4" s="1"/>
  <c r="F26" i="4" s="1"/>
  <c r="F27" i="4" s="1"/>
  <c r="F28" i="4" s="1"/>
  <c r="F29" i="4" s="1"/>
  <c r="F30" i="4" s="1"/>
  <c r="F31" i="4" s="1"/>
  <c r="F32" i="4" s="1"/>
  <c r="F37" i="4" s="1"/>
  <c r="F14" i="4" s="1"/>
  <c r="F15" i="4" s="1"/>
  <c r="F18" i="1" s="1"/>
  <c r="I18" i="1" s="1"/>
  <c r="C34" i="4"/>
  <c r="E14" i="4" s="1"/>
  <c r="E15" i="4" s="1"/>
  <c r="F13" i="1" s="1"/>
  <c r="I13" i="1" s="1"/>
  <c r="E34" i="4"/>
  <c r="E41" i="4" s="1"/>
  <c r="E42" i="4" s="1"/>
  <c r="F31" i="1" s="1"/>
  <c r="I31" i="1" s="1"/>
  <c r="D34" i="4"/>
  <c r="D41" i="4" s="1"/>
  <c r="C36" i="3"/>
  <c r="E14" i="3" s="1"/>
  <c r="E15" i="3" s="1"/>
  <c r="F12" i="1" s="1"/>
  <c r="I12" i="1" s="1"/>
  <c r="F23" i="3"/>
  <c r="F24" i="3" s="1"/>
  <c r="F25" i="3" s="1"/>
  <c r="F26" i="3" s="1"/>
  <c r="F27" i="3" s="1"/>
  <c r="F28" i="3" s="1"/>
  <c r="F29" i="3" s="1"/>
  <c r="F30" i="3" s="1"/>
  <c r="F31" i="3" s="1"/>
  <c r="F32" i="3" s="1"/>
  <c r="F33" i="3" s="1"/>
  <c r="F34" i="3" s="1"/>
  <c r="F39" i="3" s="1"/>
  <c r="F14" i="3" s="1"/>
  <c r="F15" i="3" s="1"/>
  <c r="F17" i="1" s="1"/>
  <c r="I17" i="1" s="1"/>
  <c r="F11" i="1"/>
  <c r="I11" i="1" s="1"/>
  <c r="E15" i="2"/>
  <c r="E16" i="2" s="1"/>
  <c r="E24" i="2"/>
  <c r="E37" i="2" s="1"/>
  <c r="F23" i="1" s="1"/>
  <c r="I23" i="1" s="1"/>
  <c r="D37" i="2"/>
  <c r="F22" i="1" s="1"/>
  <c r="I22" i="1" s="1"/>
  <c r="F24" i="2"/>
  <c r="F25" i="2" s="1"/>
  <c r="F26" i="2" s="1"/>
  <c r="F27" i="2" s="1"/>
  <c r="F28" i="2" s="1"/>
  <c r="F29" i="2" s="1"/>
  <c r="F30" i="2" s="1"/>
  <c r="F31" i="2" s="1"/>
  <c r="F32" i="2" s="1"/>
  <c r="F33" i="2" s="1"/>
  <c r="F34" i="2" s="1"/>
  <c r="F35" i="2" s="1"/>
  <c r="F40" i="2" s="1"/>
  <c r="F15" i="2" s="1"/>
  <c r="F16" i="2" s="1"/>
  <c r="F16" i="1" s="1"/>
  <c r="I16" i="1" s="1"/>
  <c r="E23" i="3"/>
  <c r="E36" i="3" s="1"/>
  <c r="D36" i="3"/>
  <c r="G21" i="4"/>
  <c r="G22" i="4" s="1"/>
  <c r="G23" i="4" s="1"/>
  <c r="G24" i="4" s="1"/>
  <c r="G25" i="4" s="1"/>
  <c r="G26" i="4" s="1"/>
  <c r="G27" i="4" s="1"/>
  <c r="G28" i="4" s="1"/>
  <c r="G29" i="4" s="1"/>
  <c r="G30" i="4" s="1"/>
  <c r="G31" i="4" s="1"/>
  <c r="G32" i="4" s="1"/>
  <c r="G37" i="4" s="1"/>
  <c r="D43" i="3" l="1"/>
  <c r="D44" i="3" s="1"/>
  <c r="F26" i="1" s="1"/>
  <c r="I26" i="1" s="1"/>
  <c r="E43" i="3"/>
  <c r="E44" i="3" s="1"/>
  <c r="F27" i="1" s="1"/>
  <c r="I27" i="1" s="1"/>
  <c r="G41" i="4"/>
  <c r="G42" i="4" s="1"/>
  <c r="F32" i="1" s="1"/>
  <c r="I32" i="1" s="1"/>
  <c r="D42" i="4"/>
  <c r="F30" i="1" s="1"/>
  <c r="I30" i="1" s="1"/>
  <c r="G24" i="2"/>
  <c r="G25" i="2" s="1"/>
  <c r="G26" i="2" s="1"/>
  <c r="G27" i="2" s="1"/>
  <c r="G28" i="2" s="1"/>
  <c r="G29" i="2" s="1"/>
  <c r="G30" i="2" s="1"/>
  <c r="G31" i="2" s="1"/>
  <c r="G32" i="2" s="1"/>
  <c r="G33" i="2" s="1"/>
  <c r="G34" i="2" s="1"/>
  <c r="G35" i="2" s="1"/>
  <c r="G40" i="2" s="1"/>
  <c r="F24" i="1" s="1"/>
  <c r="I24" i="1" s="1"/>
  <c r="G23" i="3"/>
  <c r="G24" i="3" s="1"/>
  <c r="G25" i="3" s="1"/>
  <c r="G26" i="3" s="1"/>
  <c r="G27" i="3" s="1"/>
  <c r="G28" i="3" s="1"/>
  <c r="G29" i="3" s="1"/>
  <c r="G30" i="3" s="1"/>
  <c r="G31" i="3" s="1"/>
  <c r="G32" i="3" s="1"/>
  <c r="G33" i="3" s="1"/>
  <c r="G34" i="3" s="1"/>
  <c r="G39" i="3" s="1"/>
  <c r="G43" i="3" l="1"/>
  <c r="G44" i="3" s="1"/>
  <c r="F28" i="1" s="1"/>
  <c r="I28" i="1" s="1"/>
</calcChain>
</file>

<file path=xl/sharedStrings.xml><?xml version="1.0" encoding="utf-8"?>
<sst xmlns="http://schemas.openxmlformats.org/spreadsheetml/2006/main" count="220" uniqueCount="89">
  <si>
    <t>PacifiCorp</t>
  </si>
  <si>
    <t>PAGE</t>
  </si>
  <si>
    <t>TOTAL</t>
  </si>
  <si>
    <t>WASHINGTON</t>
  </si>
  <si>
    <t>ACCOUNT</t>
  </si>
  <si>
    <t>Type</t>
  </si>
  <si>
    <t>COMPANY</t>
  </si>
  <si>
    <t>FACTOR</t>
  </si>
  <si>
    <t>FACTOR %</t>
  </si>
  <si>
    <t>ALLOCATED</t>
  </si>
  <si>
    <t>REF#</t>
  </si>
  <si>
    <t>Adjustment to Expense</t>
  </si>
  <si>
    <t>RES</t>
  </si>
  <si>
    <t>WA</t>
  </si>
  <si>
    <t>6.4.1</t>
  </si>
  <si>
    <t>Other Closure Costs</t>
  </si>
  <si>
    <t>6.4.2</t>
  </si>
  <si>
    <t>Reclamation Costs</t>
  </si>
  <si>
    <t>6.4.3</t>
  </si>
  <si>
    <t>Adjustment to Rate Base</t>
  </si>
  <si>
    <t xml:space="preserve">Accum. Reg Liab. - Incr. Decomm. </t>
  </si>
  <si>
    <t>PRO</t>
  </si>
  <si>
    <t>Adjustment to Tax:</t>
  </si>
  <si>
    <t>SCHMAT</t>
  </si>
  <si>
    <t>Description of Adjustment:</t>
  </si>
  <si>
    <t>Incremental Decommissioning Costs</t>
  </si>
  <si>
    <t>Plant</t>
  </si>
  <si>
    <t>End of Depreciable Life</t>
  </si>
  <si>
    <t>Remaining Depr. Life (Years)</t>
  </si>
  <si>
    <t>Decomm Costs</t>
  </si>
  <si>
    <t>Total Company Annual Amount</t>
  </si>
  <si>
    <t>Approved Washington Allocation</t>
  </si>
  <si>
    <t>Jim Bridger</t>
  </si>
  <si>
    <t>Colstrip - Unit 4</t>
  </si>
  <si>
    <t xml:space="preserve">Total   </t>
  </si>
  <si>
    <t>Ref 6.4</t>
  </si>
  <si>
    <t>Reg. Liability</t>
  </si>
  <si>
    <t>Amortization</t>
  </si>
  <si>
    <t>Balance</t>
  </si>
  <si>
    <t>Base Period Amount</t>
  </si>
  <si>
    <t>Pro Forma Amount (below)</t>
  </si>
  <si>
    <t>below</t>
  </si>
  <si>
    <t>Adjustment:</t>
  </si>
  <si>
    <t>Mthly Accum.</t>
  </si>
  <si>
    <t>Tax</t>
  </si>
  <si>
    <t>Def Inc Tax Exp</t>
  </si>
  <si>
    <t>Reg. Liab.</t>
  </si>
  <si>
    <t>ADIT</t>
  </si>
  <si>
    <t>Annual Total</t>
  </si>
  <si>
    <t>AMA</t>
  </si>
  <si>
    <t>Bridger Mine Reclamation Costs</t>
  </si>
  <si>
    <t>Total Reclamation Contribution</t>
  </si>
  <si>
    <t>Unrecovered Investment</t>
  </si>
  <si>
    <t>Years to End of Depreciable Life (2030)</t>
  </si>
  <si>
    <t>Annual Incremental Expense</t>
  </si>
  <si>
    <t>Currently Approved Washington Allocation Annual Amount</t>
  </si>
  <si>
    <t>Proposed Change in Amount Due to Operating the Bridger Mine Through 2025:</t>
  </si>
  <si>
    <t>Updated Washington Allocation Annual Amount</t>
  </si>
  <si>
    <t>Situs</t>
  </si>
  <si>
    <t>PAGE 6.4.1</t>
  </si>
  <si>
    <t>PAGE 6.4.2</t>
  </si>
  <si>
    <t>PAGE 6.4.3</t>
  </si>
  <si>
    <t>Washington 2023 General Rate Case</t>
  </si>
  <si>
    <t>Decommissioning and Other Plant Closure Costs - Year 1</t>
  </si>
  <si>
    <t>41110</t>
  </si>
  <si>
    <t>Base Period Tax Amounts - 705.425</t>
  </si>
  <si>
    <t>December 2024 Proforma Tax Amounts</t>
  </si>
  <si>
    <t>Costs Summary by Plant</t>
  </si>
  <si>
    <t>Ref 6.4.1</t>
  </si>
  <si>
    <t>Ref 6.4.2</t>
  </si>
  <si>
    <t>Ref 6.4.3</t>
  </si>
  <si>
    <t>Accum. Reg Liab. - Reclamation</t>
  </si>
  <si>
    <t>Accum. Reg Liab. - Other Closure</t>
  </si>
  <si>
    <t>Annual Incremental Decomm.</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</si>
  <si>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</si>
  <si>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</si>
  <si>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</si>
  <si>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</si>
  <si>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</si>
  <si>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</si>
  <si>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</si>
  <si>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</si>
  <si>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</si>
  <si>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Proposed Washington Allocation Annual Amount</t>
  </si>
  <si>
    <t>Test Period Tax Amounts - 705.425</t>
  </si>
  <si>
    <t>REDACTED</t>
  </si>
  <si>
    <t>PAGE 6.4.4_REDACTED</t>
  </si>
  <si>
    <t>Ref 6.4.4</t>
  </si>
  <si>
    <t xml:space="preserve">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Mine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The annual level of expense is reflected in this adjustment, while the regulatory liability balance is included on an average-of-monthly-averages basis for the year ending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</si>
</sst>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0.000%"/>
    <numFmt numFmtId="168" formatCode="_(&quot;$&quot;* #,##0_);_(&quot;$&quot;* \(#,##0\);_(&quot;$&quot;* &quot;-&quot;??_);_(@_)"/>
    <numFmt numFmtId="169" formatCode="[$-409]mmm\-yy;@"/>
  </numFmts>
  <fonts count="16" x14ac:knownFonts="1">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2"/>
      <name val="Times New Roman"/>
      <family val="1"/>
    </font>
    <font>
      <sz val="10"/>
      <name val="MS Sans Serif"/>
      <family val="2"/>
    </font>
    <font>
      <i/>
      <sz val="10"/>
      <name val="Arial"/>
      <family val="2"/>
    </font>
    <font>
      <b/>
      <i/>
      <u/>
      <sz val="10"/>
      <name val="Arial"/>
      <family val="2"/>
    </font>
    <font>
      <b/>
      <sz val="10"/>
      <color theme="1"/>
      <name val="Arial"/>
      <family val="2"/>
    </font>
    <font>
      <b/>
      <u/>
      <sz val="10"/>
      <name val="Arial"/>
      <family val="2"/>
    </font>
    <font>
      <b/>
      <i/>
      <sz val="10"/>
      <name val="Arial"/>
      <family val="2"/>
    </font>
    <font>
      <sz val="10"/>
      <color theme="1"/>
      <name val="Arial"/>
      <family val="2"/>
    </font>
    <font>
      <i/>
      <sz val="10"/>
      <color theme="1"/>
      <name val="Arial"/>
      <family val="2"/>
    </font>
    <font>
      <u/>
      <sz val="10"/>
      <color theme="1"/>
      <name val="Arial"/>
      <family val="2"/>
    </font>
    <font>
      <i/>
      <sz val="10"/>
      <color rgb="FFFF0000"/>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6" fillId="0" borderId="0"/>
    <xf numFmtId="0" fontId="3" fillId="0" borderId="0"/>
    <xf numFmtId="9" fontId="1" fillId="0" borderId="0" applyFont="0" applyFill="0" applyBorder="0" applyAlignment="0" applyProtection="0"/>
  </cellStyleXfs>
  <cellXfs count="131">
    <xf numFmtId="0" fontId="0" fillId="0" borderId="0" xfId="0"/>
    <xf numFmtId="0" fontId="2" fillId="0" borderId="0" xfId="0" applyFont="1"/>
    <xf numFmtId="0" fontId="3" fillId="0" borderId="0" xfId="0" applyFont="1"/>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3" applyNumberFormat="1" applyFont="1" applyFill="1" applyAlignment="1">
      <alignment horizontal="center"/>
    </xf>
    <xf numFmtId="41" fontId="3" fillId="0" borderId="0" xfId="1" applyNumberFormat="1" applyFont="1" applyFill="1" applyAlignment="1">
      <alignment horizontal="center"/>
    </xf>
    <xf numFmtId="167" fontId="3" fillId="0" borderId="0" xfId="3" applyNumberFormat="1" applyFont="1" applyFill="1" applyAlignment="1">
      <alignment horizontal="center"/>
    </xf>
    <xf numFmtId="165" fontId="3" fillId="0" borderId="0" xfId="1" applyNumberFormat="1" applyFont="1" applyFill="1"/>
    <xf numFmtId="166" fontId="3" fillId="0" borderId="0" xfId="3" applyNumberFormat="1" applyFont="1" applyFill="1" applyBorder="1" applyAlignment="1">
      <alignment horizontal="center"/>
    </xf>
    <xf numFmtId="2" fontId="3" fillId="0" borderId="0" xfId="0" applyNumberFormat="1" applyFont="1" applyAlignment="1">
      <alignment horizontal="right"/>
    </xf>
    <xf numFmtId="0" fontId="2" fillId="0" borderId="0" xfId="8" applyFont="1" applyAlignment="1">
      <alignment vertical="center"/>
    </xf>
    <xf numFmtId="0" fontId="7" fillId="0" borderId="0" xfId="0" applyFont="1" applyAlignment="1">
      <alignment horizontal="right"/>
    </xf>
    <xf numFmtId="16" fontId="3" fillId="0" borderId="0" xfId="0" applyNumberFormat="1" applyFont="1" applyAlignment="1">
      <alignment horizontal="center"/>
    </xf>
    <xf numFmtId="0" fontId="3" fillId="0" borderId="0" xfId="8" applyFont="1" applyAlignment="1">
      <alignment vertical="center"/>
    </xf>
    <xf numFmtId="0" fontId="8" fillId="0" borderId="0" xfId="8" applyFont="1" applyAlignment="1">
      <alignment vertical="center"/>
    </xf>
    <xf numFmtId="0" fontId="3" fillId="0" borderId="0" xfId="8" applyFont="1" applyAlignment="1">
      <alignment horizontal="center" vertical="center"/>
    </xf>
    <xf numFmtId="0" fontId="2" fillId="0" borderId="11" xfId="8" applyFont="1" applyBorder="1" applyAlignment="1">
      <alignment horizontal="center" vertical="center" wrapText="1"/>
    </xf>
    <xf numFmtId="0" fontId="3" fillId="0" borderId="11" xfId="8" applyFont="1" applyBorder="1" applyAlignment="1">
      <alignment horizontal="center" vertical="center"/>
    </xf>
    <xf numFmtId="164" fontId="3" fillId="0" borderId="11" xfId="8" applyNumberFormat="1" applyFont="1" applyBorder="1" applyAlignment="1">
      <alignment horizontal="center" vertical="center"/>
    </xf>
    <xf numFmtId="0" fontId="2" fillId="0" borderId="11" xfId="8" applyFont="1" applyBorder="1" applyAlignment="1">
      <alignment horizontal="right" vertical="center"/>
    </xf>
    <xf numFmtId="165" fontId="2" fillId="0" borderId="11" xfId="8" applyNumberFormat="1" applyFont="1" applyBorder="1" applyAlignment="1">
      <alignment horizontal="center" vertical="center"/>
    </xf>
    <xf numFmtId="0" fontId="2" fillId="0" borderId="0" xfId="0" applyFont="1" applyAlignment="1">
      <alignment horizontal="center"/>
    </xf>
    <xf numFmtId="165" fontId="2" fillId="0" borderId="0" xfId="0" applyNumberFormat="1" applyFont="1" applyAlignment="1">
      <alignment horizontal="right"/>
    </xf>
    <xf numFmtId="0" fontId="10" fillId="0" borderId="0" xfId="9" applyFont="1" applyAlignment="1">
      <alignment horizontal="center"/>
    </xf>
    <xf numFmtId="165" fontId="3" fillId="0" borderId="0" xfId="0" applyNumberFormat="1" applyFont="1"/>
    <xf numFmtId="0" fontId="11" fillId="0" borderId="0" xfId="9" applyFont="1"/>
    <xf numFmtId="165" fontId="2" fillId="0" borderId="13" xfId="0" applyNumberFormat="1" applyFont="1" applyBorder="1"/>
    <xf numFmtId="165" fontId="2" fillId="0" borderId="0" xfId="0" applyNumberFormat="1" applyFont="1"/>
    <xf numFmtId="0" fontId="2" fillId="0" borderId="0" xfId="9" applyFont="1" applyAlignment="1">
      <alignment horizontal="right"/>
    </xf>
    <xf numFmtId="165" fontId="2" fillId="0" borderId="0" xfId="9" applyNumberFormat="1" applyFont="1" applyAlignment="1">
      <alignment horizontal="right"/>
    </xf>
    <xf numFmtId="0" fontId="2" fillId="0" borderId="14" xfId="0" applyFont="1" applyBorder="1" applyAlignment="1">
      <alignment horizontal="center"/>
    </xf>
    <xf numFmtId="165" fontId="2" fillId="0" borderId="14" xfId="0" applyNumberFormat="1" applyFont="1" applyBorder="1" applyAlignment="1">
      <alignment horizontal="center"/>
    </xf>
    <xf numFmtId="0" fontId="2" fillId="0" borderId="15" xfId="0" applyFont="1" applyBorder="1" applyAlignment="1">
      <alignment horizontal="center"/>
    </xf>
    <xf numFmtId="165" fontId="2" fillId="0" borderId="15" xfId="0" applyNumberFormat="1" applyFont="1" applyBorder="1" applyAlignment="1">
      <alignment horizontal="center"/>
    </xf>
    <xf numFmtId="169" fontId="3" fillId="0" borderId="0" xfId="0" applyNumberFormat="1" applyFont="1" applyAlignment="1">
      <alignment horizontal="center"/>
    </xf>
    <xf numFmtId="165" fontId="3" fillId="0" borderId="0" xfId="1" applyNumberFormat="1" applyFont="1" applyFill="1" applyBorder="1" applyAlignment="1">
      <alignment horizontal="right"/>
    </xf>
    <xf numFmtId="165" fontId="3" fillId="0" borderId="0" xfId="1" applyNumberFormat="1" applyFont="1" applyFill="1" applyBorder="1"/>
    <xf numFmtId="17" fontId="3" fillId="0" borderId="0" xfId="0" applyNumberFormat="1" applyFont="1" applyAlignment="1">
      <alignment horizontal="center"/>
    </xf>
    <xf numFmtId="165" fontId="2" fillId="0" borderId="0" xfId="1" applyNumberFormat="1" applyFont="1" applyFill="1" applyBorder="1"/>
    <xf numFmtId="17" fontId="2" fillId="0" borderId="16" xfId="0" applyNumberFormat="1" applyFont="1" applyBorder="1" applyAlignment="1">
      <alignment horizontal="center"/>
    </xf>
    <xf numFmtId="165" fontId="2" fillId="0" borderId="17" xfId="0" applyNumberFormat="1" applyFont="1" applyBorder="1" applyAlignment="1">
      <alignment horizontal="right"/>
    </xf>
    <xf numFmtId="165" fontId="2" fillId="0" borderId="18" xfId="0" applyNumberFormat="1" applyFont="1" applyBorder="1" applyAlignment="1">
      <alignment horizontal="right"/>
    </xf>
    <xf numFmtId="165" fontId="2" fillId="0" borderId="17" xfId="0" applyNumberFormat="1" applyFont="1" applyBorder="1"/>
    <xf numFmtId="165" fontId="2" fillId="0" borderId="18" xfId="0" applyNumberFormat="1" applyFont="1" applyBorder="1"/>
    <xf numFmtId="0" fontId="12" fillId="0" borderId="0" xfId="0" applyFont="1"/>
    <xf numFmtId="17" fontId="2" fillId="0" borderId="0" xfId="10" applyNumberFormat="1" applyFont="1"/>
    <xf numFmtId="0" fontId="2" fillId="0" borderId="0" xfId="0" applyFont="1" applyFill="1"/>
    <xf numFmtId="0" fontId="3"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vertical="center"/>
    </xf>
    <xf numFmtId="0" fontId="2" fillId="0" borderId="0" xfId="0" applyFont="1" applyFill="1" applyAlignment="1">
      <alignment horizontal="left"/>
    </xf>
    <xf numFmtId="167" fontId="3" fillId="0" borderId="0" xfId="0" applyNumberFormat="1" applyFont="1" applyFill="1"/>
    <xf numFmtId="0" fontId="3" fillId="0" borderId="0" xfId="0" applyFont="1" applyFill="1" applyAlignment="1">
      <alignment horizontal="left"/>
    </xf>
    <xf numFmtId="0" fontId="3" fillId="0" borderId="0" xfId="0" quotePrefix="1" applyFont="1" applyFill="1" applyAlignment="1">
      <alignment horizontal="left"/>
    </xf>
    <xf numFmtId="0" fontId="2" fillId="0" borderId="0" xfId="4" applyFont="1" applyFill="1" applyAlignment="1">
      <alignment horizontal="left"/>
    </xf>
    <xf numFmtId="167" fontId="3" fillId="0" borderId="0" xfId="0" applyNumberFormat="1" applyFont="1" applyFill="1" applyAlignment="1">
      <alignment horizontal="center"/>
    </xf>
    <xf numFmtId="165" fontId="3" fillId="0" borderId="0" xfId="5" applyNumberFormat="1" applyFont="1" applyFill="1" applyBorder="1" applyAlignment="1">
      <alignment horizontal="center"/>
    </xf>
    <xf numFmtId="0" fontId="3" fillId="0" borderId="0" xfId="0" applyFont="1" applyFill="1" applyAlignment="1">
      <alignment horizontal="left" indent="1"/>
    </xf>
    <xf numFmtId="0" fontId="4" fillId="0" borderId="0" xfId="0" applyFont="1" applyFill="1" applyAlignment="1">
      <alignment horizontal="left"/>
    </xf>
    <xf numFmtId="168" fontId="3" fillId="0" borderId="0" xfId="2" applyNumberFormat="1" applyFont="1" applyFill="1"/>
    <xf numFmtId="10" fontId="3" fillId="0" borderId="0" xfId="0" applyNumberFormat="1" applyFont="1" applyFill="1"/>
    <xf numFmtId="166" fontId="3" fillId="0" borderId="0" xfId="6" applyNumberFormat="1" applyFont="1" applyFill="1" applyBorder="1" applyAlignment="1" applyProtection="1">
      <alignment horizontal="right"/>
      <protection locked="0"/>
    </xf>
    <xf numFmtId="165" fontId="3" fillId="0" borderId="0" xfId="7" applyNumberFormat="1" applyFont="1" applyFill="1" applyBorder="1" applyAlignment="1">
      <alignment horizontal="center"/>
    </xf>
    <xf numFmtId="0" fontId="3" fillId="0" borderId="0" xfId="9" applyFont="1"/>
    <xf numFmtId="0" fontId="3" fillId="0" borderId="0" xfId="9" applyFont="1" applyAlignment="1">
      <alignment horizontal="right"/>
    </xf>
    <xf numFmtId="165" fontId="3" fillId="0" borderId="0" xfId="9" applyNumberFormat="1" applyFont="1"/>
    <xf numFmtId="165" fontId="3" fillId="0" borderId="12" xfId="9" applyNumberFormat="1" applyFont="1" applyBorder="1"/>
    <xf numFmtId="0" fontId="3" fillId="0" borderId="0" xfId="8" applyFont="1" applyFill="1" applyAlignment="1">
      <alignment vertical="center"/>
    </xf>
    <xf numFmtId="0" fontId="3" fillId="0" borderId="0" xfId="8" applyFont="1" applyFill="1" applyAlignment="1">
      <alignment horizontal="center" vertical="center"/>
    </xf>
    <xf numFmtId="164" fontId="3" fillId="0" borderId="0" xfId="8" applyNumberFormat="1" applyFont="1" applyFill="1" applyAlignment="1">
      <alignment horizontal="center" vertical="center"/>
    </xf>
    <xf numFmtId="0" fontId="2" fillId="0" borderId="0" xfId="8" applyFont="1" applyFill="1" applyAlignment="1">
      <alignment horizontal="right" vertical="center"/>
    </xf>
    <xf numFmtId="0" fontId="12" fillId="0" borderId="0" xfId="0" applyFont="1" applyFill="1"/>
    <xf numFmtId="0" fontId="9" fillId="0" borderId="0" xfId="0" applyFont="1" applyFill="1" applyAlignment="1">
      <alignment horizontal="right"/>
    </xf>
    <xf numFmtId="0" fontId="12" fillId="0" borderId="0" xfId="0" applyFont="1" applyFill="1" applyAlignment="1">
      <alignment horizontal="right"/>
    </xf>
    <xf numFmtId="0" fontId="14" fillId="0" borderId="0" xfId="0" applyFont="1" applyFill="1"/>
    <xf numFmtId="0" fontId="13" fillId="0" borderId="0" xfId="0" applyFont="1" applyFill="1" applyAlignment="1">
      <alignment horizontal="right"/>
    </xf>
    <xf numFmtId="16" fontId="12" fillId="0" borderId="0" xfId="0" applyNumberFormat="1" applyFont="1" applyFill="1" applyAlignment="1">
      <alignment horizontal="center"/>
    </xf>
    <xf numFmtId="165" fontId="12" fillId="0" borderId="11" xfId="0" applyNumberFormat="1" applyFont="1" applyFill="1" applyBorder="1" applyAlignment="1">
      <alignment horizontal="right"/>
    </xf>
    <xf numFmtId="165" fontId="9" fillId="0" borderId="0" xfId="0" applyNumberFormat="1" applyFont="1" applyFill="1" applyAlignment="1">
      <alignment horizontal="right"/>
    </xf>
    <xf numFmtId="0" fontId="9" fillId="0" borderId="0" xfId="0" applyFont="1" applyFill="1" applyAlignment="1">
      <alignment horizontal="center"/>
    </xf>
    <xf numFmtId="165" fontId="9" fillId="0" borderId="11" xfId="0" applyNumberFormat="1" applyFont="1" applyFill="1" applyBorder="1" applyAlignment="1">
      <alignment horizontal="right"/>
    </xf>
    <xf numFmtId="165" fontId="2" fillId="0" borderId="12" xfId="1" applyNumberFormat="1" applyFont="1" applyFill="1" applyBorder="1" applyAlignment="1">
      <alignment horizontal="center"/>
    </xf>
    <xf numFmtId="165" fontId="2" fillId="0" borderId="12" xfId="1" quotePrefix="1" applyNumberFormat="1" applyFont="1" applyFill="1" applyBorder="1" applyAlignment="1">
      <alignment horizontal="center"/>
    </xf>
    <xf numFmtId="0" fontId="2" fillId="0" borderId="12" xfId="0" applyFont="1" applyBorder="1" applyAlignment="1">
      <alignment horizontal="center"/>
    </xf>
    <xf numFmtId="0" fontId="3" fillId="0" borderId="0" xfId="0" applyFont="1" applyAlignment="1">
      <alignment horizontal="right"/>
    </xf>
    <xf numFmtId="165" fontId="3" fillId="0" borderId="13" xfId="0" applyNumberFormat="1" applyFont="1" applyBorder="1"/>
    <xf numFmtId="0" fontId="3" fillId="0" borderId="13" xfId="0" applyFont="1" applyBorder="1"/>
    <xf numFmtId="0" fontId="10" fillId="0" borderId="0" xfId="8" applyFont="1" applyAlignment="1">
      <alignment vertical="center"/>
    </xf>
    <xf numFmtId="0" fontId="2" fillId="0" borderId="0" xfId="8" applyFont="1" applyBorder="1" applyAlignment="1">
      <alignment horizontal="center" vertical="center" wrapText="1"/>
    </xf>
    <xf numFmtId="0" fontId="2" fillId="0" borderId="0" xfId="8" applyFont="1" applyBorder="1" applyAlignment="1">
      <alignment vertical="center"/>
    </xf>
    <xf numFmtId="165" fontId="12" fillId="0" borderId="0" xfId="0" applyNumberFormat="1" applyFont="1" applyFill="1" applyAlignment="1">
      <alignment horizontal="right"/>
    </xf>
    <xf numFmtId="0" fontId="15" fillId="0" borderId="0" xfId="0" applyFont="1" applyFill="1"/>
    <xf numFmtId="165" fontId="12" fillId="2" borderId="11" xfId="1" applyNumberFormat="1" applyFont="1" applyFill="1" applyBorder="1"/>
    <xf numFmtId="165" fontId="3" fillId="2" borderId="14" xfId="1" applyNumberFormat="1" applyFont="1" applyFill="1" applyBorder="1" applyAlignment="1">
      <alignment horizontal="right" vertical="center"/>
    </xf>
    <xf numFmtId="165" fontId="12" fillId="2" borderId="15" xfId="1" applyNumberFormat="1" applyFont="1" applyFill="1" applyBorder="1"/>
    <xf numFmtId="165" fontId="3" fillId="2" borderId="11" xfId="1" applyNumberFormat="1" applyFont="1" applyFill="1" applyBorder="1" applyAlignment="1">
      <alignment horizontal="center" vertical="center"/>
    </xf>
    <xf numFmtId="165" fontId="3" fillId="2" borderId="11" xfId="1" applyNumberFormat="1" applyFont="1" applyFill="1" applyBorder="1" applyAlignment="1">
      <alignment horizontal="right" vertical="center"/>
    </xf>
    <xf numFmtId="165" fontId="2" fillId="2" borderId="11" xfId="1" applyNumberFormat="1" applyFont="1" applyFill="1" applyBorder="1" applyAlignment="1">
      <alignment horizontal="right" vertical="center"/>
    </xf>
    <xf numFmtId="0" fontId="3" fillId="0" borderId="0" xfId="0" applyFont="1" applyFill="1" applyAlignment="1">
      <alignment horizontal="right"/>
    </xf>
    <xf numFmtId="0" fontId="3" fillId="0" borderId="1" xfId="0" applyFont="1" applyFill="1" applyBorder="1"/>
    <xf numFmtId="0" fontId="3" fillId="0" borderId="4" xfId="0" applyFont="1" applyFill="1" applyBorder="1"/>
    <xf numFmtId="0" fontId="3" fillId="0" borderId="6" xfId="0" applyFont="1" applyFill="1" applyBorder="1"/>
    <xf numFmtId="165" fontId="2" fillId="0" borderId="0" xfId="0" applyNumberFormat="1" applyFont="1" applyFill="1" applyAlignment="1">
      <alignment horizontal="left"/>
    </xf>
    <xf numFmtId="0" fontId="2" fillId="0" borderId="0" xfId="0" applyFont="1" applyAlignment="1">
      <alignment horizontal="right"/>
    </xf>
    <xf numFmtId="165" fontId="3" fillId="0" borderId="11" xfId="0" applyNumberFormat="1" applyFont="1" applyFill="1" applyBorder="1" applyAlignment="1">
      <alignment horizontal="right"/>
    </xf>
    <xf numFmtId="165" fontId="3" fillId="0" borderId="0" xfId="0" applyNumberFormat="1" applyFont="1" applyFill="1" applyAlignment="1">
      <alignment horizontal="left"/>
    </xf>
    <xf numFmtId="0" fontId="2" fillId="0" borderId="0" xfId="0" applyFont="1" applyFill="1" applyAlignment="1">
      <alignment horizontal="right"/>
    </xf>
    <xf numFmtId="165" fontId="2" fillId="0" borderId="0" xfId="0" applyNumberFormat="1" applyFont="1" applyFill="1" applyAlignment="1">
      <alignment horizontal="right"/>
    </xf>
    <xf numFmtId="165" fontId="2" fillId="0" borderId="11" xfId="0" applyNumberFormat="1" applyFont="1" applyFill="1" applyBorder="1" applyAlignment="1">
      <alignment horizontal="right"/>
    </xf>
    <xf numFmtId="165" fontId="2" fillId="0" borderId="0" xfId="0" applyNumberFormat="1" applyFont="1" applyAlignment="1">
      <alignment horizontal="left"/>
    </xf>
    <xf numFmtId="0" fontId="3" fillId="0" borderId="0" xfId="0" applyFont="1" applyAlignment="1">
      <alignment horizontal="center"/>
    </xf>
    <xf numFmtId="0" fontId="3" fillId="0" borderId="0" xfId="0" applyFont="1" applyAlignment="1">
      <alignment vertical="center"/>
    </xf>
    <xf numFmtId="166" fontId="3" fillId="0" borderId="0" xfId="3" applyNumberFormat="1" applyFont="1"/>
    <xf numFmtId="0" fontId="3" fillId="0" borderId="0" xfId="0" applyFont="1" applyAlignment="1">
      <alignment horizontal="left" vertical="center" indent="5"/>
    </xf>
    <xf numFmtId="165" fontId="2" fillId="0" borderId="17" xfId="1" applyNumberFormat="1" applyFont="1" applyFill="1" applyBorder="1"/>
    <xf numFmtId="165" fontId="2" fillId="0" borderId="18" xfId="1" applyNumberFormat="1" applyFont="1" applyFill="1" applyBorder="1"/>
    <xf numFmtId="165" fontId="3" fillId="0" borderId="0" xfId="1" applyNumberFormat="1" applyFont="1" applyBorder="1"/>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8" applyFont="1" applyBorder="1" applyAlignment="1">
      <alignment horizontal="center" vertical="center"/>
    </xf>
    <xf numFmtId="0" fontId="3" fillId="0" borderId="10" xfId="8" applyFont="1" applyBorder="1" applyAlignment="1">
      <alignment horizontal="center" vertical="center"/>
    </xf>
    <xf numFmtId="0" fontId="2" fillId="0" borderId="9" xfId="8" applyFont="1" applyBorder="1" applyAlignment="1">
      <alignment horizontal="center" vertical="center"/>
    </xf>
    <xf numFmtId="0" fontId="2" fillId="0" borderId="10" xfId="8" applyFont="1" applyBorder="1" applyAlignment="1">
      <alignment horizontal="center" vertical="center"/>
    </xf>
  </cellXfs>
  <cellStyles count="11">
    <cellStyle name="Comma" xfId="1" builtinId="3"/>
    <cellStyle name="Comma 10 2" xfId="7" xr:uid="{467560ED-C97A-434E-9FE3-A95CADC9A743}"/>
    <cellStyle name="Comma 11" xfId="6" xr:uid="{A8452DA8-89D0-42CD-A29F-0CF7CF10A2BB}"/>
    <cellStyle name="Currency" xfId="2" builtinId="4"/>
    <cellStyle name="Normal" xfId="0" builtinId="0"/>
    <cellStyle name="Normal 10 30" xfId="4" xr:uid="{43CE8FBF-EF58-4D1B-893B-595C9D8A9590}"/>
    <cellStyle name="Normal 11 3" xfId="9" xr:uid="{89064E7D-6578-473E-8CDD-F074C3C7D303}"/>
    <cellStyle name="Normal_Hydro Life Estimates - 5-1-02" xfId="8" xr:uid="{E3D6C978-146C-4F7B-8D80-08F555B8D35E}"/>
    <cellStyle name="Percent" xfId="3" builtinId="5"/>
    <cellStyle name="Percent 2 2" xfId="10" xr:uid="{4ABFFBE5-3329-4A76-97B0-BEEFAAE1B2CD}"/>
    <cellStyle name="Percent 2 2 2" xfId="5" xr:uid="{C160FB6B-9219-4F8F-84B9-C6E07F0AA442}"/>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09A0-5BA1-4670-BDA5-7E425606A385}">
  <sheetPr>
    <pageSetUpPr fitToPage="1"/>
  </sheetPr>
  <dimension ref="A2:J79"/>
  <sheetViews>
    <sheetView tabSelected="1" view="pageBreakPreview" topLeftCell="A22" zoomScale="85" zoomScaleNormal="100" zoomScaleSheetLayoutView="85" workbookViewId="0">
      <selection activeCell="F38" sqref="F38"/>
    </sheetView>
  </sheetViews>
  <sheetFormatPr defaultColWidth="9.140625" defaultRowHeight="12.75" x14ac:dyDescent="0.2"/>
  <cols>
    <col min="1" max="1" width="2.5703125" style="48" customWidth="1"/>
    <col min="2" max="2" width="4.140625" style="48" customWidth="1"/>
    <col min="3" max="3" width="28.7109375" style="48" customWidth="1"/>
    <col min="4" max="4" width="9.85546875" style="48" bestFit="1" customWidth="1"/>
    <col min="5" max="5" width="5.140625" style="48" bestFit="1" customWidth="1"/>
    <col min="6" max="6" width="11.28515625" style="48" bestFit="1" customWidth="1"/>
    <col min="7" max="7" width="8.42578125" style="48" bestFit="1" customWidth="1"/>
    <col min="8" max="8" width="10.7109375" style="48" bestFit="1" customWidth="1"/>
    <col min="9" max="9" width="13.7109375" style="48" bestFit="1" customWidth="1"/>
    <col min="10" max="10" width="5.7109375" style="51" bestFit="1" customWidth="1"/>
    <col min="11" max="16384" width="9.140625" style="48"/>
  </cols>
  <sheetData>
    <row r="2" spans="2:10" x14ac:dyDescent="0.2">
      <c r="B2" s="47" t="s">
        <v>0</v>
      </c>
      <c r="D2" s="49"/>
      <c r="E2" s="49"/>
      <c r="F2" s="49"/>
      <c r="G2" s="49"/>
      <c r="H2" s="49"/>
      <c r="I2" s="102" t="s">
        <v>1</v>
      </c>
      <c r="J2" s="50">
        <v>6.4</v>
      </c>
    </row>
    <row r="3" spans="2:10" x14ac:dyDescent="0.2">
      <c r="B3" s="47" t="s">
        <v>62</v>
      </c>
      <c r="D3" s="49"/>
      <c r="E3" s="49"/>
      <c r="F3" s="49"/>
      <c r="G3" s="49"/>
      <c r="H3" s="49"/>
      <c r="I3" s="49"/>
    </row>
    <row r="4" spans="2:10" x14ac:dyDescent="0.2">
      <c r="B4" s="47" t="s">
        <v>63</v>
      </c>
      <c r="D4" s="49"/>
      <c r="E4" s="49"/>
      <c r="F4" s="49"/>
      <c r="G4" s="49"/>
      <c r="H4" s="49"/>
      <c r="I4" s="49"/>
    </row>
    <row r="5" spans="2:10" x14ac:dyDescent="0.2">
      <c r="B5" s="1"/>
      <c r="D5" s="49"/>
      <c r="E5" s="49"/>
      <c r="F5" s="49"/>
      <c r="G5" s="49"/>
      <c r="H5" s="49"/>
      <c r="I5" s="49"/>
    </row>
    <row r="6" spans="2:10" x14ac:dyDescent="0.2">
      <c r="D6" s="49"/>
      <c r="E6" s="49"/>
      <c r="F6" s="49"/>
      <c r="G6" s="49"/>
      <c r="H6" s="49"/>
      <c r="I6" s="49"/>
    </row>
    <row r="7" spans="2:10" x14ac:dyDescent="0.2">
      <c r="D7" s="49"/>
      <c r="E7" s="49"/>
      <c r="F7" s="49" t="s">
        <v>2</v>
      </c>
      <c r="G7" s="49"/>
      <c r="H7" s="49"/>
      <c r="I7" s="49" t="s">
        <v>3</v>
      </c>
    </row>
    <row r="8" spans="2:10" x14ac:dyDescent="0.2">
      <c r="D8" s="52" t="s">
        <v>4</v>
      </c>
      <c r="E8" s="52" t="s">
        <v>5</v>
      </c>
      <c r="F8" s="52" t="s">
        <v>6</v>
      </c>
      <c r="G8" s="52" t="s">
        <v>7</v>
      </c>
      <c r="H8" s="52" t="s">
        <v>8</v>
      </c>
      <c r="I8" s="52" t="s">
        <v>9</v>
      </c>
      <c r="J8" s="53" t="s">
        <v>10</v>
      </c>
    </row>
    <row r="9" spans="2:10" x14ac:dyDescent="0.2">
      <c r="B9" s="54"/>
      <c r="D9" s="49"/>
      <c r="E9" s="49"/>
      <c r="F9" s="49"/>
      <c r="G9" s="49"/>
      <c r="H9" s="49"/>
      <c r="I9" s="3"/>
    </row>
    <row r="10" spans="2:10" x14ac:dyDescent="0.2">
      <c r="B10" s="54" t="s">
        <v>11</v>
      </c>
      <c r="D10" s="49"/>
      <c r="E10" s="49"/>
      <c r="F10" s="4"/>
      <c r="G10" s="49"/>
      <c r="H10" s="5"/>
      <c r="I10" s="6"/>
    </row>
    <row r="11" spans="2:10" x14ac:dyDescent="0.2">
      <c r="C11" s="48" t="s">
        <v>73</v>
      </c>
      <c r="D11" s="49">
        <v>407</v>
      </c>
      <c r="E11" s="49" t="s">
        <v>12</v>
      </c>
      <c r="F11" s="4">
        <f>'6.4.1'!C37</f>
        <v>2344846.8325303458</v>
      </c>
      <c r="G11" s="49" t="s">
        <v>13</v>
      </c>
      <c r="H11" s="59" t="s">
        <v>58</v>
      </c>
      <c r="I11" s="6">
        <f>F11</f>
        <v>2344846.8325303458</v>
      </c>
      <c r="J11" s="51" t="s">
        <v>14</v>
      </c>
    </row>
    <row r="12" spans="2:10" x14ac:dyDescent="0.2">
      <c r="C12" s="48" t="s">
        <v>15</v>
      </c>
      <c r="D12" s="49">
        <v>407</v>
      </c>
      <c r="E12" s="49" t="s">
        <v>12</v>
      </c>
      <c r="F12" s="4">
        <f>'6.4.2'!E15</f>
        <v>1355735.8017940987</v>
      </c>
      <c r="G12" s="49" t="s">
        <v>13</v>
      </c>
      <c r="H12" s="59" t="s">
        <v>58</v>
      </c>
      <c r="I12" s="6">
        <f t="shared" ref="I12:I13" si="0">F12</f>
        <v>1355735.8017940987</v>
      </c>
      <c r="J12" s="51" t="s">
        <v>16</v>
      </c>
    </row>
    <row r="13" spans="2:10" x14ac:dyDescent="0.2">
      <c r="C13" s="48" t="s">
        <v>17</v>
      </c>
      <c r="D13" s="49">
        <v>501</v>
      </c>
      <c r="E13" s="49" t="s">
        <v>12</v>
      </c>
      <c r="F13" s="4">
        <f>'6.4.3'!E15</f>
        <v>2233092.2074194313</v>
      </c>
      <c r="G13" s="49" t="s">
        <v>13</v>
      </c>
      <c r="H13" s="59" t="s">
        <v>58</v>
      </c>
      <c r="I13" s="6">
        <f t="shared" si="0"/>
        <v>2233092.2074194313</v>
      </c>
      <c r="J13" s="51" t="s">
        <v>18</v>
      </c>
    </row>
    <row r="14" spans="2:10" x14ac:dyDescent="0.2">
      <c r="B14" s="56"/>
      <c r="D14" s="49"/>
      <c r="E14" s="49"/>
      <c r="F14" s="4"/>
      <c r="G14" s="49"/>
      <c r="H14" s="7"/>
      <c r="I14" s="6"/>
    </row>
    <row r="15" spans="2:10" x14ac:dyDescent="0.2">
      <c r="B15" s="47" t="s">
        <v>19</v>
      </c>
      <c r="D15" s="49"/>
      <c r="E15" s="49"/>
      <c r="F15" s="4"/>
      <c r="G15" s="49"/>
      <c r="H15" s="7"/>
      <c r="I15" s="6"/>
    </row>
    <row r="16" spans="2:10" x14ac:dyDescent="0.2">
      <c r="B16" s="57"/>
      <c r="C16" s="56" t="s">
        <v>20</v>
      </c>
      <c r="D16" s="49">
        <v>254</v>
      </c>
      <c r="E16" s="49" t="s">
        <v>21</v>
      </c>
      <c r="F16" s="4">
        <f>'6.4.1'!F16</f>
        <v>-6873921.5338562131</v>
      </c>
      <c r="G16" s="49" t="s">
        <v>13</v>
      </c>
      <c r="H16" s="59" t="s">
        <v>58</v>
      </c>
      <c r="I16" s="6">
        <f t="shared" ref="I16:I18" si="1">F16</f>
        <v>-6873921.5338562131</v>
      </c>
      <c r="J16" s="51" t="s">
        <v>14</v>
      </c>
    </row>
    <row r="17" spans="2:10" x14ac:dyDescent="0.2">
      <c r="B17" s="57"/>
      <c r="C17" s="56" t="s">
        <v>72</v>
      </c>
      <c r="D17" s="49">
        <v>254</v>
      </c>
      <c r="E17" s="49" t="s">
        <v>21</v>
      </c>
      <c r="F17" s="4">
        <f>'6.4.2'!F15</f>
        <v>-3389339.4212793428</v>
      </c>
      <c r="G17" s="49" t="s">
        <v>13</v>
      </c>
      <c r="H17" s="59" t="s">
        <v>58</v>
      </c>
      <c r="I17" s="6">
        <f t="shared" si="1"/>
        <v>-3389339.4212793428</v>
      </c>
      <c r="J17" s="51" t="s">
        <v>16</v>
      </c>
    </row>
    <row r="18" spans="2:10" x14ac:dyDescent="0.2">
      <c r="B18" s="57"/>
      <c r="C18" s="56" t="s">
        <v>71</v>
      </c>
      <c r="D18" s="49">
        <v>254</v>
      </c>
      <c r="E18" s="49" t="s">
        <v>21</v>
      </c>
      <c r="F18" s="4">
        <f>'6.4.3'!F15</f>
        <v>-6215361.9218137115</v>
      </c>
      <c r="G18" s="49" t="s">
        <v>13</v>
      </c>
      <c r="H18" s="59" t="s">
        <v>58</v>
      </c>
      <c r="I18" s="6">
        <f t="shared" si="1"/>
        <v>-6215361.9218137115</v>
      </c>
      <c r="J18" s="51" t="s">
        <v>18</v>
      </c>
    </row>
    <row r="19" spans="2:10" x14ac:dyDescent="0.2">
      <c r="B19" s="56"/>
      <c r="D19" s="49"/>
      <c r="E19" s="49"/>
      <c r="F19" s="4"/>
      <c r="G19" s="49"/>
      <c r="H19" s="7"/>
      <c r="I19" s="6"/>
    </row>
    <row r="20" spans="2:10" x14ac:dyDescent="0.2">
      <c r="B20" s="56"/>
      <c r="D20" s="49"/>
      <c r="E20" s="49"/>
      <c r="F20" s="4"/>
      <c r="G20" s="49"/>
      <c r="H20" s="7"/>
      <c r="I20" s="6"/>
    </row>
    <row r="21" spans="2:10" x14ac:dyDescent="0.2">
      <c r="B21" s="58" t="s">
        <v>22</v>
      </c>
      <c r="D21" s="49"/>
      <c r="E21" s="49"/>
      <c r="F21" s="8"/>
      <c r="G21" s="49"/>
      <c r="H21" s="59"/>
      <c r="I21" s="60"/>
    </row>
    <row r="22" spans="2:10" x14ac:dyDescent="0.2">
      <c r="B22" s="61"/>
      <c r="C22" s="2" t="s">
        <v>74</v>
      </c>
      <c r="D22" s="49" t="s">
        <v>23</v>
      </c>
      <c r="E22" s="49" t="s">
        <v>12</v>
      </c>
      <c r="F22" s="8">
        <f>'6.4.1'!D37</f>
        <v>2344846.8325303458</v>
      </c>
      <c r="G22" s="49" t="s">
        <v>13</v>
      </c>
      <c r="H22" s="59" t="s">
        <v>58</v>
      </c>
      <c r="I22" s="6">
        <f t="shared" ref="I22:I24" si="2">F22</f>
        <v>2344846.8325303458</v>
      </c>
      <c r="J22" s="51" t="s">
        <v>14</v>
      </c>
    </row>
    <row r="23" spans="2:10" x14ac:dyDescent="0.2">
      <c r="B23" s="61"/>
      <c r="C23" s="2" t="s">
        <v>75</v>
      </c>
      <c r="D23" s="49">
        <v>41110</v>
      </c>
      <c r="E23" s="49" t="s">
        <v>21</v>
      </c>
      <c r="F23" s="8">
        <f>'6.4.1'!E37</f>
        <v>-576518.1113269059</v>
      </c>
      <c r="G23" s="49" t="s">
        <v>13</v>
      </c>
      <c r="H23" s="59" t="s">
        <v>58</v>
      </c>
      <c r="I23" s="6">
        <f t="shared" si="2"/>
        <v>-576518.1113269059</v>
      </c>
      <c r="J23" s="51" t="s">
        <v>14</v>
      </c>
    </row>
    <row r="24" spans="2:10" x14ac:dyDescent="0.2">
      <c r="B24" s="47"/>
      <c r="C24" s="2" t="s">
        <v>76</v>
      </c>
      <c r="D24" s="49">
        <v>190</v>
      </c>
      <c r="E24" s="49" t="s">
        <v>21</v>
      </c>
      <c r="F24" s="8">
        <f>'6.4.1'!G40</f>
        <v>2017811.4542611723</v>
      </c>
      <c r="G24" s="49" t="s">
        <v>13</v>
      </c>
      <c r="H24" s="59" t="s">
        <v>58</v>
      </c>
      <c r="I24" s="6">
        <f t="shared" si="2"/>
        <v>2017811.4542611723</v>
      </c>
      <c r="J24" s="51" t="s">
        <v>14</v>
      </c>
    </row>
    <row r="25" spans="2:10" x14ac:dyDescent="0.2">
      <c r="B25" s="62"/>
      <c r="C25" s="2"/>
      <c r="D25" s="49"/>
      <c r="E25" s="49"/>
      <c r="F25" s="63"/>
      <c r="G25" s="49"/>
      <c r="H25" s="64"/>
      <c r="I25" s="6"/>
    </row>
    <row r="26" spans="2:10" x14ac:dyDescent="0.2">
      <c r="B26" s="61"/>
      <c r="C26" s="2" t="s">
        <v>77</v>
      </c>
      <c r="D26" s="49" t="s">
        <v>23</v>
      </c>
      <c r="E26" s="49" t="s">
        <v>12</v>
      </c>
      <c r="F26" s="8">
        <f>'6.4.2'!D44</f>
        <v>0</v>
      </c>
      <c r="G26" s="49" t="s">
        <v>13</v>
      </c>
      <c r="H26" s="59" t="s">
        <v>58</v>
      </c>
      <c r="I26" s="6">
        <f t="shared" ref="I26:I28" si="3">F26</f>
        <v>0</v>
      </c>
      <c r="J26" s="51" t="s">
        <v>16</v>
      </c>
    </row>
    <row r="27" spans="2:10" x14ac:dyDescent="0.2">
      <c r="B27" s="61"/>
      <c r="C27" s="2" t="s">
        <v>78</v>
      </c>
      <c r="D27" s="49">
        <v>41110</v>
      </c>
      <c r="E27" s="49" t="s">
        <v>21</v>
      </c>
      <c r="F27" s="8">
        <f>'6.4.2'!E44</f>
        <v>0</v>
      </c>
      <c r="G27" s="49" t="s">
        <v>13</v>
      </c>
      <c r="H27" s="59" t="s">
        <v>58</v>
      </c>
      <c r="I27" s="6">
        <f t="shared" si="3"/>
        <v>0</v>
      </c>
      <c r="J27" s="51" t="s">
        <v>16</v>
      </c>
    </row>
    <row r="28" spans="2:10" x14ac:dyDescent="0.2">
      <c r="B28" s="61"/>
      <c r="C28" s="2" t="s">
        <v>79</v>
      </c>
      <c r="D28" s="49">
        <v>190</v>
      </c>
      <c r="E28" s="49" t="s">
        <v>21</v>
      </c>
      <c r="F28" s="8">
        <f>'6.4.2'!G44</f>
        <v>833326</v>
      </c>
      <c r="G28" s="49" t="s">
        <v>13</v>
      </c>
      <c r="H28" s="59" t="s">
        <v>58</v>
      </c>
      <c r="I28" s="6">
        <f t="shared" si="3"/>
        <v>833326</v>
      </c>
      <c r="J28" s="51" t="s">
        <v>16</v>
      </c>
    </row>
    <row r="29" spans="2:10" x14ac:dyDescent="0.2">
      <c r="B29" s="61"/>
      <c r="C29" s="2"/>
      <c r="D29" s="49"/>
      <c r="E29" s="49"/>
      <c r="F29" s="8"/>
      <c r="G29" s="49"/>
      <c r="H29" s="65"/>
      <c r="I29" s="66"/>
    </row>
    <row r="30" spans="2:10" x14ac:dyDescent="0.2">
      <c r="B30" s="56"/>
      <c r="C30" s="2" t="s">
        <v>80</v>
      </c>
      <c r="D30" s="49" t="s">
        <v>23</v>
      </c>
      <c r="E30" s="49" t="s">
        <v>12</v>
      </c>
      <c r="F30" s="8">
        <f>'6.4.3'!D42</f>
        <v>-316315.91999999993</v>
      </c>
      <c r="G30" s="49" t="s">
        <v>13</v>
      </c>
      <c r="H30" s="59" t="s">
        <v>58</v>
      </c>
      <c r="I30" s="6">
        <f t="shared" ref="I30:I32" si="4">F30</f>
        <v>-316315.91999999993</v>
      </c>
      <c r="J30" s="51" t="s">
        <v>18</v>
      </c>
    </row>
    <row r="31" spans="2:10" x14ac:dyDescent="0.2">
      <c r="B31" s="56"/>
      <c r="C31" s="2" t="s">
        <v>81</v>
      </c>
      <c r="D31" s="49">
        <v>41110</v>
      </c>
      <c r="E31" s="49" t="s">
        <v>21</v>
      </c>
      <c r="F31" s="8">
        <f>'6.4.3'!E42</f>
        <v>77772</v>
      </c>
      <c r="G31" s="49" t="s">
        <v>13</v>
      </c>
      <c r="H31" s="59" t="s">
        <v>58</v>
      </c>
      <c r="I31" s="6">
        <f t="shared" si="4"/>
        <v>77772</v>
      </c>
      <c r="J31" s="51" t="s">
        <v>18</v>
      </c>
    </row>
    <row r="32" spans="2:10" x14ac:dyDescent="0.2">
      <c r="B32" s="57"/>
      <c r="C32" s="2" t="s">
        <v>82</v>
      </c>
      <c r="D32" s="49">
        <v>190</v>
      </c>
      <c r="E32" s="49" t="s">
        <v>21</v>
      </c>
      <c r="F32" s="8">
        <f>'6.4.3'!G42</f>
        <v>1528150</v>
      </c>
      <c r="G32" s="49" t="s">
        <v>13</v>
      </c>
      <c r="H32" s="59" t="s">
        <v>58</v>
      </c>
      <c r="I32" s="6">
        <f t="shared" si="4"/>
        <v>1528150</v>
      </c>
      <c r="J32" s="51" t="s">
        <v>18</v>
      </c>
    </row>
    <row r="33" spans="1:10" x14ac:dyDescent="0.2">
      <c r="B33" s="57"/>
      <c r="C33" s="2"/>
      <c r="D33" s="49"/>
      <c r="E33" s="49"/>
      <c r="F33" s="8"/>
      <c r="G33" s="49"/>
      <c r="H33" s="59"/>
      <c r="I33" s="6"/>
    </row>
    <row r="34" spans="1:10" x14ac:dyDescent="0.2">
      <c r="B34" s="57"/>
      <c r="C34" s="2"/>
      <c r="D34" s="49"/>
      <c r="E34" s="49"/>
      <c r="F34" s="8"/>
      <c r="G34" s="49"/>
      <c r="H34" s="59"/>
      <c r="I34" s="6"/>
    </row>
    <row r="35" spans="1:10" x14ac:dyDescent="0.2">
      <c r="B35" s="57"/>
      <c r="C35" s="2"/>
      <c r="D35" s="49"/>
      <c r="E35" s="49"/>
      <c r="F35" s="8"/>
      <c r="G35" s="49"/>
      <c r="H35" s="59"/>
      <c r="I35" s="6"/>
    </row>
    <row r="36" spans="1:10" x14ac:dyDescent="0.2">
      <c r="B36" s="57"/>
      <c r="C36" s="2"/>
      <c r="D36" s="49"/>
      <c r="E36" s="49"/>
      <c r="F36" s="8"/>
      <c r="G36" s="49"/>
      <c r="H36" s="59"/>
      <c r="I36" s="6"/>
    </row>
    <row r="37" spans="1:10" x14ac:dyDescent="0.2">
      <c r="B37" s="57"/>
      <c r="C37" s="2"/>
      <c r="D37" s="49"/>
      <c r="E37" s="49"/>
      <c r="F37" s="8"/>
      <c r="G37" s="49"/>
      <c r="H37" s="59"/>
      <c r="I37" s="6"/>
    </row>
    <row r="38" spans="1:10" x14ac:dyDescent="0.2">
      <c r="B38" s="57"/>
      <c r="C38" s="2"/>
      <c r="D38" s="49"/>
      <c r="E38" s="49"/>
      <c r="F38" s="8"/>
      <c r="G38" s="49"/>
      <c r="H38" s="59"/>
      <c r="I38" s="6"/>
    </row>
    <row r="39" spans="1:10" x14ac:dyDescent="0.2">
      <c r="B39" s="57"/>
      <c r="C39" s="2"/>
      <c r="D39" s="49"/>
      <c r="E39" s="49"/>
      <c r="F39" s="8"/>
      <c r="G39" s="49"/>
      <c r="H39" s="59"/>
      <c r="I39" s="6"/>
    </row>
    <row r="40" spans="1:10" x14ac:dyDescent="0.2">
      <c r="B40" s="57"/>
      <c r="D40" s="49"/>
      <c r="E40" s="49"/>
      <c r="F40" s="4"/>
      <c r="G40" s="49"/>
      <c r="H40" s="5"/>
      <c r="I40" s="6"/>
    </row>
    <row r="41" spans="1:10" x14ac:dyDescent="0.2">
      <c r="B41" s="57"/>
      <c r="D41" s="49"/>
      <c r="E41" s="49"/>
      <c r="F41" s="8"/>
      <c r="G41" s="49"/>
      <c r="H41" s="55"/>
      <c r="I41" s="6"/>
    </row>
    <row r="42" spans="1:10" x14ac:dyDescent="0.2">
      <c r="B42" s="57"/>
      <c r="D42" s="49"/>
      <c r="E42" s="49"/>
      <c r="F42" s="8"/>
      <c r="G42" s="49"/>
      <c r="H42" s="55"/>
      <c r="I42" s="6"/>
    </row>
    <row r="43" spans="1:10" x14ac:dyDescent="0.2">
      <c r="B43" s="57"/>
      <c r="D43" s="49"/>
      <c r="E43" s="49"/>
      <c r="F43" s="4"/>
      <c r="G43" s="49"/>
      <c r="H43" s="5"/>
      <c r="I43" s="6"/>
    </row>
    <row r="44" spans="1:10" x14ac:dyDescent="0.2">
      <c r="D44" s="49"/>
      <c r="E44" s="49"/>
      <c r="F44" s="4"/>
      <c r="G44" s="49"/>
      <c r="H44" s="5"/>
      <c r="I44" s="6"/>
    </row>
    <row r="45" spans="1:10" x14ac:dyDescent="0.2">
      <c r="D45" s="49"/>
      <c r="E45" s="49"/>
      <c r="F45" s="49"/>
      <c r="G45" s="49"/>
      <c r="H45" s="9"/>
      <c r="I45" s="4"/>
    </row>
    <row r="46" spans="1:10" ht="13.5" thickBot="1" x14ac:dyDescent="0.25">
      <c r="B46" s="47" t="s">
        <v>24</v>
      </c>
      <c r="D46" s="49"/>
      <c r="E46" s="49"/>
      <c r="F46" s="49"/>
      <c r="G46" s="49"/>
      <c r="H46" s="9"/>
      <c r="I46" s="4"/>
    </row>
    <row r="47" spans="1:10" ht="15" customHeight="1" x14ac:dyDescent="0.2">
      <c r="A47" s="103"/>
      <c r="B47" s="121" t="s">
        <v>88</v>
      </c>
      <c r="C47" s="121"/>
      <c r="D47" s="121"/>
      <c r="E47" s="121"/>
      <c r="F47" s="121"/>
      <c r="G47" s="121"/>
      <c r="H47" s="121"/>
      <c r="I47" s="121"/>
      <c r="J47" s="122"/>
    </row>
    <row r="48" spans="1:10" ht="15" customHeight="1" x14ac:dyDescent="0.2">
      <c r="A48" s="104"/>
      <c r="B48" s="123"/>
      <c r="C48" s="123"/>
      <c r="D48" s="123"/>
      <c r="E48" s="123"/>
      <c r="F48" s="123"/>
      <c r="G48" s="123"/>
      <c r="H48" s="123"/>
      <c r="I48" s="123"/>
      <c r="J48" s="124"/>
    </row>
    <row r="49" spans="1:10" ht="15" customHeight="1" x14ac:dyDescent="0.2">
      <c r="A49" s="104"/>
      <c r="B49" s="123"/>
      <c r="C49" s="123"/>
      <c r="D49" s="123"/>
      <c r="E49" s="123"/>
      <c r="F49" s="123"/>
      <c r="G49" s="123"/>
      <c r="H49" s="123"/>
      <c r="I49" s="123"/>
      <c r="J49" s="124"/>
    </row>
    <row r="50" spans="1:10" ht="15" customHeight="1" x14ac:dyDescent="0.2">
      <c r="A50" s="104"/>
      <c r="B50" s="123"/>
      <c r="C50" s="123"/>
      <c r="D50" s="123"/>
      <c r="E50" s="123"/>
      <c r="F50" s="123"/>
      <c r="G50" s="123"/>
      <c r="H50" s="123"/>
      <c r="I50" s="123"/>
      <c r="J50" s="124"/>
    </row>
    <row r="51" spans="1:10" ht="15" customHeight="1" x14ac:dyDescent="0.2">
      <c r="A51" s="104"/>
      <c r="B51" s="123"/>
      <c r="C51" s="123"/>
      <c r="D51" s="123"/>
      <c r="E51" s="123"/>
      <c r="F51" s="123"/>
      <c r="G51" s="123"/>
      <c r="H51" s="123"/>
      <c r="I51" s="123"/>
      <c r="J51" s="124"/>
    </row>
    <row r="52" spans="1:10" ht="15" customHeight="1" x14ac:dyDescent="0.2">
      <c r="A52" s="104"/>
      <c r="B52" s="123"/>
      <c r="C52" s="123"/>
      <c r="D52" s="123"/>
      <c r="E52" s="123"/>
      <c r="F52" s="123"/>
      <c r="G52" s="123"/>
      <c r="H52" s="123"/>
      <c r="I52" s="123"/>
      <c r="J52" s="124"/>
    </row>
    <row r="53" spans="1:10" ht="15" customHeight="1" x14ac:dyDescent="0.2">
      <c r="A53" s="104"/>
      <c r="B53" s="123"/>
      <c r="C53" s="123"/>
      <c r="D53" s="123"/>
      <c r="E53" s="123"/>
      <c r="F53" s="123"/>
      <c r="G53" s="123"/>
      <c r="H53" s="123"/>
      <c r="I53" s="123"/>
      <c r="J53" s="124"/>
    </row>
    <row r="54" spans="1:10" ht="15" customHeight="1" x14ac:dyDescent="0.2">
      <c r="A54" s="104"/>
      <c r="B54" s="123"/>
      <c r="C54" s="123"/>
      <c r="D54" s="123"/>
      <c r="E54" s="123"/>
      <c r="F54" s="123"/>
      <c r="G54" s="123"/>
      <c r="H54" s="123"/>
      <c r="I54" s="123"/>
      <c r="J54" s="124"/>
    </row>
    <row r="55" spans="1:10" ht="15" customHeight="1" x14ac:dyDescent="0.2">
      <c r="A55" s="104"/>
      <c r="B55" s="123"/>
      <c r="C55" s="123"/>
      <c r="D55" s="123"/>
      <c r="E55" s="123"/>
      <c r="F55" s="123"/>
      <c r="G55" s="123"/>
      <c r="H55" s="123"/>
      <c r="I55" s="123"/>
      <c r="J55" s="124"/>
    </row>
    <row r="56" spans="1:10" ht="15" customHeight="1" x14ac:dyDescent="0.2">
      <c r="A56" s="104"/>
      <c r="B56" s="123"/>
      <c r="C56" s="123"/>
      <c r="D56" s="123"/>
      <c r="E56" s="123"/>
      <c r="F56" s="123"/>
      <c r="G56" s="123"/>
      <c r="H56" s="123"/>
      <c r="I56" s="123"/>
      <c r="J56" s="124"/>
    </row>
    <row r="57" spans="1:10" ht="15" customHeight="1" x14ac:dyDescent="0.2">
      <c r="A57" s="104"/>
      <c r="B57" s="123"/>
      <c r="C57" s="123"/>
      <c r="D57" s="123"/>
      <c r="E57" s="123"/>
      <c r="F57" s="123"/>
      <c r="G57" s="123"/>
      <c r="H57" s="123"/>
      <c r="I57" s="123"/>
      <c r="J57" s="124"/>
    </row>
    <row r="58" spans="1:10" ht="15" customHeight="1" x14ac:dyDescent="0.2">
      <c r="A58" s="104"/>
      <c r="B58" s="123"/>
      <c r="C58" s="123"/>
      <c r="D58" s="123"/>
      <c r="E58" s="123"/>
      <c r="F58" s="123"/>
      <c r="G58" s="123"/>
      <c r="H58" s="123"/>
      <c r="I58" s="123"/>
      <c r="J58" s="124"/>
    </row>
    <row r="59" spans="1:10" ht="15.75" customHeight="1" thickBot="1" x14ac:dyDescent="0.25">
      <c r="A59" s="105"/>
      <c r="B59" s="125"/>
      <c r="C59" s="125"/>
      <c r="D59" s="125"/>
      <c r="E59" s="125"/>
      <c r="F59" s="125"/>
      <c r="G59" s="125"/>
      <c r="H59" s="125"/>
      <c r="I59" s="125"/>
      <c r="J59" s="126"/>
    </row>
    <row r="61" spans="1:10" x14ac:dyDescent="0.2">
      <c r="C61" s="95"/>
    </row>
    <row r="76" spans="4:9" x14ac:dyDescent="0.2">
      <c r="D76" s="49"/>
      <c r="E76" s="49"/>
      <c r="G76" s="49"/>
      <c r="H76" s="9"/>
      <c r="I76" s="4"/>
    </row>
    <row r="77" spans="4:9" x14ac:dyDescent="0.2">
      <c r="D77" s="49"/>
      <c r="E77" s="49"/>
      <c r="G77" s="49"/>
      <c r="H77" s="9"/>
      <c r="I77" s="4"/>
    </row>
    <row r="78" spans="4:9" x14ac:dyDescent="0.2">
      <c r="H78" s="49"/>
      <c r="I78" s="49"/>
    </row>
    <row r="79" spans="4:9" x14ac:dyDescent="0.2">
      <c r="H79" s="49"/>
      <c r="I79" s="49"/>
    </row>
  </sheetData>
  <mergeCells count="1">
    <mergeCell ref="B47:J59"/>
  </mergeCells>
  <conditionalFormatting sqref="J2">
    <cfRule type="cellIs" dxfId="9" priority="5" stopIfTrue="1" operator="equal">
      <formula>"x.x"</formula>
    </cfRule>
  </conditionalFormatting>
  <conditionalFormatting sqref="B9:B10">
    <cfRule type="cellIs" dxfId="8" priority="6" stopIfTrue="1" operator="equal">
      <formula>"Adjustment to Income/Expense/Rate Base:"</formula>
    </cfRule>
  </conditionalFormatting>
  <conditionalFormatting sqref="C16">
    <cfRule type="cellIs" dxfId="7" priority="4" stopIfTrue="1" operator="equal">
      <formula>"Adjustment to Income/Expense/Rate Base:"</formula>
    </cfRule>
  </conditionalFormatting>
  <conditionalFormatting sqref="B25">
    <cfRule type="cellIs" dxfId="6" priority="3" stopIfTrue="1" operator="equal">
      <formula>"Adjustment to Income/Expense/Rate Base:"</formula>
    </cfRule>
  </conditionalFormatting>
  <conditionalFormatting sqref="C17">
    <cfRule type="cellIs" dxfId="5" priority="2" stopIfTrue="1" operator="equal">
      <formula>"Adjustment to Income/Expense/Rate Base:"</formula>
    </cfRule>
  </conditionalFormatting>
  <conditionalFormatting sqref="C18">
    <cfRule type="cellIs" dxfId="4" priority="1" stopIfTrue="1" operator="equal">
      <formula>"Adjustment to Income/Expense/Rate Base:"</formula>
    </cfRule>
  </conditionalFormatting>
  <pageMargins left="0.7" right="0.7" top="0.75" bottom="0.75" header="0.3" footer="0.3"/>
  <pageSetup scale="9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A62F-AD88-4169-92B5-26A1584E56C7}">
  <sheetPr>
    <pageSetUpPr fitToPage="1"/>
  </sheetPr>
  <dimension ref="B1:H42"/>
  <sheetViews>
    <sheetView view="pageBreakPreview" zoomScale="90" zoomScaleNormal="100" zoomScaleSheetLayoutView="90" workbookViewId="0">
      <selection activeCell="J21" sqref="J21"/>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'6.4'!B2</f>
        <v>PacifiCorp</v>
      </c>
      <c r="H1" s="10" t="s">
        <v>59</v>
      </c>
    </row>
    <row r="2" spans="2:8" x14ac:dyDescent="0.2">
      <c r="B2" s="1" t="str">
        <f>'6.4'!B3</f>
        <v>Washington 2023 General Rate Case</v>
      </c>
    </row>
    <row r="3" spans="2:8" x14ac:dyDescent="0.2">
      <c r="B3" s="1" t="str">
        <f>'6.4'!B4</f>
        <v>Decommissioning and Other Plant Closure Costs - Year 1</v>
      </c>
    </row>
    <row r="4" spans="2:8" x14ac:dyDescent="0.2">
      <c r="B4" s="11" t="s">
        <v>25</v>
      </c>
    </row>
    <row r="5" spans="2:8" x14ac:dyDescent="0.2">
      <c r="B5" s="1"/>
      <c r="D5" s="12"/>
      <c r="E5" s="13"/>
    </row>
    <row r="6" spans="2:8" x14ac:dyDescent="0.2">
      <c r="B6" s="11"/>
      <c r="C6" s="15"/>
      <c r="D6" s="15"/>
      <c r="E6" s="16"/>
    </row>
    <row r="7" spans="2:8" ht="38.25" x14ac:dyDescent="0.2">
      <c r="C7" s="92"/>
      <c r="D7" s="17" t="s">
        <v>29</v>
      </c>
      <c r="E7" s="17" t="s">
        <v>30</v>
      </c>
      <c r="F7" s="17" t="s">
        <v>31</v>
      </c>
    </row>
    <row r="8" spans="2:8" x14ac:dyDescent="0.2">
      <c r="C8" s="20" t="s">
        <v>34</v>
      </c>
      <c r="D8" s="21">
        <f>'6.4.4_REDACTED'!F11</f>
        <v>108672463.53999999</v>
      </c>
      <c r="E8" s="21">
        <f>'6.4.4_REDACTED'!G11</f>
        <v>10867247</v>
      </c>
      <c r="F8" s="21">
        <f>'6.4.4_REDACTED'!H11</f>
        <v>2344846.8325303458</v>
      </c>
      <c r="G8" s="106" t="s">
        <v>87</v>
      </c>
    </row>
    <row r="9" spans="2:8" x14ac:dyDescent="0.2">
      <c r="C9" s="22"/>
      <c r="F9" s="23"/>
    </row>
    <row r="10" spans="2:8" x14ac:dyDescent="0.2">
      <c r="C10" s="22"/>
      <c r="F10" s="23"/>
    </row>
    <row r="11" spans="2:8" x14ac:dyDescent="0.2">
      <c r="C11" s="22"/>
      <c r="F11" s="23"/>
    </row>
    <row r="12" spans="2:8" x14ac:dyDescent="0.2">
      <c r="C12" s="67"/>
      <c r="D12" s="67"/>
      <c r="E12" s="67"/>
      <c r="F12" s="22" t="s">
        <v>36</v>
      </c>
      <c r="G12" s="22"/>
    </row>
    <row r="13" spans="2:8" x14ac:dyDescent="0.2">
      <c r="C13" s="67"/>
      <c r="D13" s="68"/>
      <c r="E13" s="24" t="s">
        <v>37</v>
      </c>
      <c r="F13" s="24" t="s">
        <v>38</v>
      </c>
      <c r="G13" s="24"/>
      <c r="H13" s="23"/>
    </row>
    <row r="14" spans="2:8" x14ac:dyDescent="0.2">
      <c r="C14" s="67"/>
      <c r="D14" s="68" t="s">
        <v>39</v>
      </c>
      <c r="E14" s="69">
        <v>0</v>
      </c>
      <c r="F14" s="25">
        <v>-1333042.3799999999</v>
      </c>
      <c r="G14" s="26"/>
      <c r="H14" s="23"/>
    </row>
    <row r="15" spans="2:8" x14ac:dyDescent="0.2">
      <c r="C15" s="67"/>
      <c r="D15" s="68" t="s">
        <v>40</v>
      </c>
      <c r="E15" s="70">
        <f>C37</f>
        <v>2344846.8325303458</v>
      </c>
      <c r="F15" s="25">
        <f>F40</f>
        <v>-8206963.913856213</v>
      </c>
      <c r="G15" s="26" t="s">
        <v>41</v>
      </c>
      <c r="H15" s="23"/>
    </row>
    <row r="16" spans="2:8" ht="13.5" thickBot="1" x14ac:dyDescent="0.25">
      <c r="C16" s="67"/>
      <c r="D16" s="68" t="s">
        <v>42</v>
      </c>
      <c r="E16" s="27">
        <f>E15-E14</f>
        <v>2344846.8325303458</v>
      </c>
      <c r="F16" s="27">
        <f>F15-F14</f>
        <v>-6873921.5338562131</v>
      </c>
      <c r="G16" s="28"/>
      <c r="H16" s="23"/>
    </row>
    <row r="17" spans="2:8" ht="13.5" thickTop="1" x14ac:dyDescent="0.2">
      <c r="C17" s="67"/>
      <c r="D17" s="29"/>
      <c r="E17" s="23"/>
      <c r="F17" s="23" t="s">
        <v>35</v>
      </c>
      <c r="G17" s="30"/>
      <c r="H17" s="23"/>
    </row>
    <row r="18" spans="2:8" x14ac:dyDescent="0.2">
      <c r="C18" s="67"/>
      <c r="D18" s="67"/>
      <c r="E18" s="69"/>
      <c r="F18" s="69"/>
      <c r="G18" s="69"/>
      <c r="H18" s="23"/>
    </row>
    <row r="19" spans="2:8" x14ac:dyDescent="0.2">
      <c r="E19" s="22"/>
      <c r="F19" s="22"/>
      <c r="G19" s="22"/>
      <c r="H19" s="23"/>
    </row>
    <row r="20" spans="2:8" x14ac:dyDescent="0.2">
      <c r="D20" s="22"/>
      <c r="E20" s="23"/>
      <c r="G20" s="25"/>
    </row>
    <row r="21" spans="2:8" x14ac:dyDescent="0.2">
      <c r="C21" s="31">
        <v>407</v>
      </c>
      <c r="D21" s="32" t="s">
        <v>23</v>
      </c>
      <c r="E21" s="31">
        <v>41110</v>
      </c>
      <c r="F21" s="31">
        <v>254</v>
      </c>
      <c r="G21" s="31">
        <v>190</v>
      </c>
    </row>
    <row r="22" spans="2:8" x14ac:dyDescent="0.2">
      <c r="C22" s="33" t="s">
        <v>43</v>
      </c>
      <c r="D22" s="34" t="s">
        <v>44</v>
      </c>
      <c r="E22" s="33" t="s">
        <v>45</v>
      </c>
      <c r="F22" s="33" t="s">
        <v>46</v>
      </c>
      <c r="G22" s="33" t="s">
        <v>47</v>
      </c>
    </row>
    <row r="23" spans="2:8" x14ac:dyDescent="0.2">
      <c r="B23" s="35">
        <v>45261</v>
      </c>
      <c r="C23" s="3">
        <f t="shared" ref="C23:C35" si="0">$F$8/12</f>
        <v>195403.90271086214</v>
      </c>
      <c r="D23" s="36">
        <f t="shared" ref="D23:D35" si="1">+C23</f>
        <v>195403.90271086214</v>
      </c>
      <c r="E23" s="37">
        <f t="shared" ref="E23:E35" si="2">-D23*0.245866</f>
        <v>-48043.175943908827</v>
      </c>
      <c r="F23" s="3">
        <v>-7034540.4975910401</v>
      </c>
      <c r="G23" s="8">
        <v>1729552.3985977198</v>
      </c>
    </row>
    <row r="24" spans="2:8" x14ac:dyDescent="0.2">
      <c r="B24" s="35">
        <v>45292</v>
      </c>
      <c r="C24" s="3">
        <f t="shared" si="0"/>
        <v>195403.90271086214</v>
      </c>
      <c r="D24" s="36">
        <f t="shared" si="1"/>
        <v>195403.90271086214</v>
      </c>
      <c r="E24" s="37">
        <f t="shared" si="2"/>
        <v>-48043.175943908827</v>
      </c>
      <c r="F24" s="3">
        <f t="shared" ref="F24:F35" si="3">F23-C24</f>
        <v>-7229944.4003019026</v>
      </c>
      <c r="G24" s="8">
        <f t="shared" ref="G24:G35" si="4">+G23-E24</f>
        <v>1777595.5745416286</v>
      </c>
    </row>
    <row r="25" spans="2:8" x14ac:dyDescent="0.2">
      <c r="B25" s="35">
        <v>45323</v>
      </c>
      <c r="C25" s="3">
        <f t="shared" si="0"/>
        <v>195403.90271086214</v>
      </c>
      <c r="D25" s="36">
        <f t="shared" si="1"/>
        <v>195403.90271086214</v>
      </c>
      <c r="E25" s="37">
        <f t="shared" si="2"/>
        <v>-48043.175943908827</v>
      </c>
      <c r="F25" s="3">
        <f t="shared" si="3"/>
        <v>-7425348.303012765</v>
      </c>
      <c r="G25" s="8">
        <f t="shared" si="4"/>
        <v>1825638.7504855373</v>
      </c>
    </row>
    <row r="26" spans="2:8" x14ac:dyDescent="0.2">
      <c r="B26" s="35">
        <v>45352</v>
      </c>
      <c r="C26" s="3">
        <f t="shared" si="0"/>
        <v>195403.90271086214</v>
      </c>
      <c r="D26" s="36">
        <f t="shared" si="1"/>
        <v>195403.90271086214</v>
      </c>
      <c r="E26" s="37">
        <f t="shared" si="2"/>
        <v>-48043.175943908827</v>
      </c>
      <c r="F26" s="3">
        <f t="shared" si="3"/>
        <v>-7620752.2057236275</v>
      </c>
      <c r="G26" s="8">
        <f t="shared" si="4"/>
        <v>1873681.9264294461</v>
      </c>
    </row>
    <row r="27" spans="2:8" x14ac:dyDescent="0.2">
      <c r="B27" s="35">
        <v>45383</v>
      </c>
      <c r="C27" s="3">
        <f t="shared" si="0"/>
        <v>195403.90271086214</v>
      </c>
      <c r="D27" s="36">
        <f t="shared" si="1"/>
        <v>195403.90271086214</v>
      </c>
      <c r="E27" s="37">
        <f t="shared" si="2"/>
        <v>-48043.175943908827</v>
      </c>
      <c r="F27" s="3">
        <f t="shared" si="3"/>
        <v>-7816156.1084344899</v>
      </c>
      <c r="G27" s="8">
        <f t="shared" si="4"/>
        <v>1921725.1023733548</v>
      </c>
    </row>
    <row r="28" spans="2:8" x14ac:dyDescent="0.2">
      <c r="B28" s="35">
        <v>45413</v>
      </c>
      <c r="C28" s="3">
        <f t="shared" si="0"/>
        <v>195403.90271086214</v>
      </c>
      <c r="D28" s="36">
        <f t="shared" si="1"/>
        <v>195403.90271086214</v>
      </c>
      <c r="E28" s="37">
        <f t="shared" si="2"/>
        <v>-48043.175943908827</v>
      </c>
      <c r="F28" s="3">
        <f t="shared" si="3"/>
        <v>-8011560.0111453524</v>
      </c>
      <c r="G28" s="8">
        <f t="shared" si="4"/>
        <v>1969768.2783172636</v>
      </c>
    </row>
    <row r="29" spans="2:8" x14ac:dyDescent="0.2">
      <c r="B29" s="35">
        <v>45444</v>
      </c>
      <c r="C29" s="3">
        <f t="shared" si="0"/>
        <v>195403.90271086214</v>
      </c>
      <c r="D29" s="36">
        <f t="shared" si="1"/>
        <v>195403.90271086214</v>
      </c>
      <c r="E29" s="37">
        <f t="shared" si="2"/>
        <v>-48043.175943908827</v>
      </c>
      <c r="F29" s="3">
        <f t="shared" si="3"/>
        <v>-8206963.9138562148</v>
      </c>
      <c r="G29" s="8">
        <f t="shared" si="4"/>
        <v>2017811.4542611723</v>
      </c>
    </row>
    <row r="30" spans="2:8" x14ac:dyDescent="0.2">
      <c r="B30" s="35">
        <v>45474</v>
      </c>
      <c r="C30" s="3">
        <f t="shared" si="0"/>
        <v>195403.90271086214</v>
      </c>
      <c r="D30" s="36">
        <f t="shared" si="1"/>
        <v>195403.90271086214</v>
      </c>
      <c r="E30" s="37">
        <f t="shared" si="2"/>
        <v>-48043.175943908827</v>
      </c>
      <c r="F30" s="3">
        <f t="shared" si="3"/>
        <v>-8402367.8165670764</v>
      </c>
      <c r="G30" s="8">
        <f t="shared" si="4"/>
        <v>2065854.6302050811</v>
      </c>
    </row>
    <row r="31" spans="2:8" x14ac:dyDescent="0.2">
      <c r="B31" s="35">
        <v>45505</v>
      </c>
      <c r="C31" s="3">
        <f t="shared" si="0"/>
        <v>195403.90271086214</v>
      </c>
      <c r="D31" s="36">
        <f t="shared" si="1"/>
        <v>195403.90271086214</v>
      </c>
      <c r="E31" s="37">
        <f t="shared" si="2"/>
        <v>-48043.175943908827</v>
      </c>
      <c r="F31" s="3">
        <f t="shared" si="3"/>
        <v>-8597771.7192779388</v>
      </c>
      <c r="G31" s="8">
        <f t="shared" si="4"/>
        <v>2113897.8061489901</v>
      </c>
    </row>
    <row r="32" spans="2:8" x14ac:dyDescent="0.2">
      <c r="B32" s="35">
        <v>45536</v>
      </c>
      <c r="C32" s="3">
        <f t="shared" si="0"/>
        <v>195403.90271086214</v>
      </c>
      <c r="D32" s="36">
        <f t="shared" si="1"/>
        <v>195403.90271086214</v>
      </c>
      <c r="E32" s="37">
        <f t="shared" si="2"/>
        <v>-48043.175943908827</v>
      </c>
      <c r="F32" s="3">
        <f t="shared" si="3"/>
        <v>-8793175.6219888013</v>
      </c>
      <c r="G32" s="8">
        <f t="shared" si="4"/>
        <v>2161940.9820928988</v>
      </c>
    </row>
    <row r="33" spans="2:7" x14ac:dyDescent="0.2">
      <c r="B33" s="35">
        <v>45566</v>
      </c>
      <c r="C33" s="3">
        <f t="shared" si="0"/>
        <v>195403.90271086214</v>
      </c>
      <c r="D33" s="36">
        <f t="shared" si="1"/>
        <v>195403.90271086214</v>
      </c>
      <c r="E33" s="37">
        <f t="shared" si="2"/>
        <v>-48043.175943908827</v>
      </c>
      <c r="F33" s="3">
        <f t="shared" si="3"/>
        <v>-8988579.5246996637</v>
      </c>
      <c r="G33" s="8">
        <f t="shared" si="4"/>
        <v>2209984.1580368076</v>
      </c>
    </row>
    <row r="34" spans="2:7" x14ac:dyDescent="0.2">
      <c r="B34" s="35">
        <v>45597</v>
      </c>
      <c r="C34" s="3">
        <f t="shared" si="0"/>
        <v>195403.90271086214</v>
      </c>
      <c r="D34" s="36">
        <f t="shared" si="1"/>
        <v>195403.90271086214</v>
      </c>
      <c r="E34" s="37">
        <f t="shared" si="2"/>
        <v>-48043.175943908827</v>
      </c>
      <c r="F34" s="3">
        <f t="shared" si="3"/>
        <v>-9183983.4274105262</v>
      </c>
      <c r="G34" s="8">
        <f t="shared" si="4"/>
        <v>2258027.3339807163</v>
      </c>
    </row>
    <row r="35" spans="2:7" x14ac:dyDescent="0.2">
      <c r="B35" s="35">
        <v>45627</v>
      </c>
      <c r="C35" s="3">
        <f t="shared" si="0"/>
        <v>195403.90271086214</v>
      </c>
      <c r="D35" s="36">
        <f t="shared" si="1"/>
        <v>195403.90271086214</v>
      </c>
      <c r="E35" s="37">
        <f t="shared" si="2"/>
        <v>-48043.175943908827</v>
      </c>
      <c r="F35" s="3">
        <f t="shared" si="3"/>
        <v>-9379387.3301213887</v>
      </c>
      <c r="G35" s="8">
        <f t="shared" si="4"/>
        <v>2306070.509924625</v>
      </c>
    </row>
    <row r="36" spans="2:7" ht="13.5" thickBot="1" x14ac:dyDescent="0.25">
      <c r="B36" s="38"/>
      <c r="C36" s="39"/>
      <c r="D36" s="39"/>
      <c r="E36" s="23"/>
      <c r="F36" s="37"/>
      <c r="G36" s="25"/>
    </row>
    <row r="37" spans="2:7" ht="13.5" thickBot="1" x14ac:dyDescent="0.25">
      <c r="B37" s="40" t="s">
        <v>48</v>
      </c>
      <c r="C37" s="41">
        <f>SUM(C24:C35)</f>
        <v>2344846.8325303458</v>
      </c>
      <c r="D37" s="41">
        <f>SUM(D24:D35)</f>
        <v>2344846.8325303458</v>
      </c>
      <c r="E37" s="42">
        <f>SUM(E24:E35)</f>
        <v>-576518.1113269059</v>
      </c>
      <c r="F37" s="37"/>
      <c r="G37" s="25"/>
    </row>
    <row r="38" spans="2:7" x14ac:dyDescent="0.2">
      <c r="B38" s="38"/>
      <c r="C38" s="39"/>
      <c r="D38" s="23" t="s">
        <v>35</v>
      </c>
      <c r="E38" s="23" t="s">
        <v>35</v>
      </c>
      <c r="F38" s="37"/>
      <c r="G38" s="25"/>
    </row>
    <row r="39" spans="2:7" ht="13.5" thickBot="1" x14ac:dyDescent="0.25">
      <c r="B39" s="38"/>
      <c r="C39" s="39"/>
      <c r="D39" s="23"/>
      <c r="E39" s="23"/>
      <c r="F39" s="37"/>
      <c r="G39" s="25"/>
    </row>
    <row r="40" spans="2:7" ht="13.5" thickBot="1" x14ac:dyDescent="0.25">
      <c r="E40" s="40" t="s">
        <v>49</v>
      </c>
      <c r="F40" s="43">
        <f>(F23+F35+2*SUM(F24:F34))/24</f>
        <v>-8206963.913856213</v>
      </c>
      <c r="G40" s="44">
        <f>(G23+G35+2*SUM(G24:G34))/24</f>
        <v>2017811.4542611723</v>
      </c>
    </row>
    <row r="41" spans="2:7" x14ac:dyDescent="0.2">
      <c r="D41" s="37"/>
      <c r="E41" s="37"/>
      <c r="F41" s="23"/>
      <c r="G41" s="107" t="s">
        <v>35</v>
      </c>
    </row>
    <row r="42" spans="2:7" x14ac:dyDescent="0.2">
      <c r="B42" s="38"/>
      <c r="C42" s="36"/>
      <c r="D42" s="37"/>
      <c r="E42" s="37"/>
    </row>
  </sheetData>
  <conditionalFormatting sqref="H1">
    <cfRule type="cellIs" dxfId="3" priority="1" stopIfTrue="1" operator="equal">
      <formula>"x.x"</formula>
    </cfRule>
  </conditionalFormatting>
  <pageMargins left="0.7" right="0.7" top="0.75" bottom="0.75" header="0.3" footer="0.3"/>
  <pageSetup scale="7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ACAF-8EFA-4123-93AD-F51D21916AA7}">
  <sheetPr>
    <pageSetUpPr fitToPage="1"/>
  </sheetPr>
  <dimension ref="B1:H45"/>
  <sheetViews>
    <sheetView view="pageBreakPreview" zoomScale="80" zoomScaleNormal="100" zoomScaleSheetLayoutView="80" workbookViewId="0">
      <selection activeCell="G9" sqref="G9"/>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'6.4'!B2</f>
        <v>PacifiCorp</v>
      </c>
      <c r="H1" s="10" t="s">
        <v>60</v>
      </c>
    </row>
    <row r="2" spans="2:8" x14ac:dyDescent="0.2">
      <c r="B2" s="1" t="str">
        <f>'6.4'!B3</f>
        <v>Washington 2023 General Rate Case</v>
      </c>
    </row>
    <row r="3" spans="2:8" x14ac:dyDescent="0.2">
      <c r="B3" s="1" t="str">
        <f>'6.4'!B4</f>
        <v>Decommissioning and Other Plant Closure Costs - Year 1</v>
      </c>
    </row>
    <row r="4" spans="2:8" x14ac:dyDescent="0.2">
      <c r="B4" s="11" t="s">
        <v>15</v>
      </c>
    </row>
    <row r="5" spans="2:8" x14ac:dyDescent="0.2">
      <c r="B5" s="11"/>
      <c r="C5" s="15"/>
      <c r="D5" s="15"/>
      <c r="E5" s="16"/>
    </row>
    <row r="6" spans="2:8" x14ac:dyDescent="0.2">
      <c r="B6" s="11"/>
      <c r="C6" s="15"/>
      <c r="D6" s="15"/>
      <c r="E6" s="16"/>
    </row>
    <row r="7" spans="2:8" ht="38.25" x14ac:dyDescent="0.2">
      <c r="B7" s="93"/>
      <c r="C7" s="92"/>
      <c r="D7" s="17" t="s">
        <v>15</v>
      </c>
      <c r="E7" s="17" t="s">
        <v>30</v>
      </c>
      <c r="F7" s="17" t="s">
        <v>31</v>
      </c>
    </row>
    <row r="8" spans="2:8" x14ac:dyDescent="0.2">
      <c r="B8" s="14"/>
      <c r="C8" s="20" t="s">
        <v>34</v>
      </c>
      <c r="D8" s="21">
        <f>'6.4.4_REDACTED'!F18</f>
        <v>62831888.51617527</v>
      </c>
      <c r="E8" s="21">
        <f>'6.4.4_REDACTED'!G18</f>
        <v>6283189</v>
      </c>
      <c r="F8" s="21">
        <f>'6.4.4_REDACTED'!H18</f>
        <v>1355735.8017940985</v>
      </c>
      <c r="G8" s="106" t="s">
        <v>87</v>
      </c>
    </row>
    <row r="9" spans="2:8" x14ac:dyDescent="0.2">
      <c r="C9" s="22"/>
    </row>
    <row r="10" spans="2:8" x14ac:dyDescent="0.2">
      <c r="C10" s="22"/>
      <c r="F10" s="23"/>
    </row>
    <row r="11" spans="2:8" x14ac:dyDescent="0.2">
      <c r="C11" s="67"/>
      <c r="D11" s="67"/>
      <c r="E11" s="67"/>
      <c r="F11" s="22" t="s">
        <v>36</v>
      </c>
      <c r="G11" s="22"/>
    </row>
    <row r="12" spans="2:8" x14ac:dyDescent="0.2">
      <c r="C12" s="67"/>
      <c r="D12" s="68"/>
      <c r="E12" s="24" t="s">
        <v>37</v>
      </c>
      <c r="F12" s="24" t="s">
        <v>38</v>
      </c>
      <c r="G12" s="24"/>
      <c r="H12" s="23"/>
    </row>
    <row r="13" spans="2:8" x14ac:dyDescent="0.2">
      <c r="C13" s="67"/>
      <c r="D13" s="68" t="s">
        <v>39</v>
      </c>
      <c r="E13" s="69">
        <v>0</v>
      </c>
      <c r="F13" s="25">
        <v>-1355735.885</v>
      </c>
      <c r="G13" s="26"/>
      <c r="H13" s="23"/>
    </row>
    <row r="14" spans="2:8" x14ac:dyDescent="0.2">
      <c r="C14" s="67"/>
      <c r="D14" s="68" t="s">
        <v>40</v>
      </c>
      <c r="E14" s="70">
        <f>C36</f>
        <v>1355735.8017940987</v>
      </c>
      <c r="F14" s="25">
        <f>F39</f>
        <v>-4745075.3062793426</v>
      </c>
      <c r="G14" s="26" t="s">
        <v>41</v>
      </c>
      <c r="H14" s="23"/>
    </row>
    <row r="15" spans="2:8" ht="13.5" thickBot="1" x14ac:dyDescent="0.25">
      <c r="C15" s="67"/>
      <c r="D15" s="68" t="s">
        <v>42</v>
      </c>
      <c r="E15" s="27">
        <f>E14-E13</f>
        <v>1355735.8017940987</v>
      </c>
      <c r="F15" s="27">
        <f>F14-F13</f>
        <v>-3389339.4212793428</v>
      </c>
      <c r="G15" s="28"/>
      <c r="H15" s="23"/>
    </row>
    <row r="16" spans="2:8" ht="13.5" thickTop="1" x14ac:dyDescent="0.2">
      <c r="C16" s="67"/>
      <c r="D16" s="29"/>
      <c r="E16" s="23"/>
      <c r="F16" s="23" t="s">
        <v>35</v>
      </c>
      <c r="G16" s="30"/>
      <c r="H16" s="23"/>
    </row>
    <row r="17" spans="2:8" x14ac:dyDescent="0.2">
      <c r="C17" s="67"/>
      <c r="D17" s="67"/>
      <c r="E17" s="69"/>
      <c r="F17" s="69"/>
      <c r="G17" s="69"/>
      <c r="H17" s="23"/>
    </row>
    <row r="18" spans="2:8" x14ac:dyDescent="0.2">
      <c r="E18" s="22"/>
      <c r="F18" s="22"/>
      <c r="G18" s="22"/>
      <c r="H18" s="23"/>
    </row>
    <row r="19" spans="2:8" x14ac:dyDescent="0.2">
      <c r="D19" s="22"/>
      <c r="E19" s="23"/>
      <c r="G19" s="25"/>
    </row>
    <row r="20" spans="2:8" x14ac:dyDescent="0.2">
      <c r="C20" s="31">
        <v>407</v>
      </c>
      <c r="D20" s="32" t="s">
        <v>23</v>
      </c>
      <c r="E20" s="31">
        <v>41110</v>
      </c>
      <c r="F20" s="31">
        <v>254</v>
      </c>
      <c r="G20" s="31">
        <v>190</v>
      </c>
    </row>
    <row r="21" spans="2:8" x14ac:dyDescent="0.2">
      <c r="C21" s="33" t="s">
        <v>43</v>
      </c>
      <c r="D21" s="34" t="s">
        <v>44</v>
      </c>
      <c r="E21" s="33" t="s">
        <v>45</v>
      </c>
      <c r="F21" s="33" t="s">
        <v>46</v>
      </c>
      <c r="G21" s="33" t="s">
        <v>47</v>
      </c>
    </row>
    <row r="22" spans="2:8" x14ac:dyDescent="0.2">
      <c r="B22" s="35">
        <v>45261</v>
      </c>
      <c r="C22" s="3">
        <f t="shared" ref="C22:C34" si="0">$F$8/12</f>
        <v>112977.98348284153</v>
      </c>
      <c r="D22" s="36">
        <f t="shared" ref="D22:D34" si="1">+C22</f>
        <v>112977.98348284153</v>
      </c>
      <c r="E22" s="37">
        <f t="shared" ref="E22:E34" si="2">-D22*0.245866</f>
        <v>-27777.444886992318</v>
      </c>
      <c r="F22" s="3">
        <v>-4067207.4053822937</v>
      </c>
      <c r="G22" s="8">
        <v>999988.01593172387</v>
      </c>
    </row>
    <row r="23" spans="2:8" x14ac:dyDescent="0.2">
      <c r="B23" s="35">
        <v>45292</v>
      </c>
      <c r="C23" s="3">
        <f t="shared" si="0"/>
        <v>112977.98348284153</v>
      </c>
      <c r="D23" s="36">
        <f t="shared" si="1"/>
        <v>112977.98348284153</v>
      </c>
      <c r="E23" s="37">
        <f t="shared" si="2"/>
        <v>-27777.444886992318</v>
      </c>
      <c r="F23" s="3">
        <f t="shared" ref="F23:F34" si="3">F22-C23</f>
        <v>-4180185.3888651351</v>
      </c>
      <c r="G23" s="8">
        <f t="shared" ref="G23:G34" si="4">+G22-E23</f>
        <v>1027765.4608187162</v>
      </c>
    </row>
    <row r="24" spans="2:8" x14ac:dyDescent="0.2">
      <c r="B24" s="35">
        <v>45323</v>
      </c>
      <c r="C24" s="3">
        <f t="shared" si="0"/>
        <v>112977.98348284153</v>
      </c>
      <c r="D24" s="36">
        <f t="shared" si="1"/>
        <v>112977.98348284153</v>
      </c>
      <c r="E24" s="37">
        <f t="shared" si="2"/>
        <v>-27777.444886992318</v>
      </c>
      <c r="F24" s="3">
        <f t="shared" si="3"/>
        <v>-4293163.372347977</v>
      </c>
      <c r="G24" s="8">
        <f t="shared" si="4"/>
        <v>1055542.9057057085</v>
      </c>
    </row>
    <row r="25" spans="2:8" x14ac:dyDescent="0.2">
      <c r="B25" s="35">
        <v>45352</v>
      </c>
      <c r="C25" s="3">
        <f t="shared" si="0"/>
        <v>112977.98348284153</v>
      </c>
      <c r="D25" s="36">
        <f t="shared" si="1"/>
        <v>112977.98348284153</v>
      </c>
      <c r="E25" s="37">
        <f t="shared" si="2"/>
        <v>-27777.444886992318</v>
      </c>
      <c r="F25" s="3">
        <f t="shared" si="3"/>
        <v>-4406141.3558308184</v>
      </c>
      <c r="G25" s="8">
        <f t="shared" si="4"/>
        <v>1083320.3505927008</v>
      </c>
    </row>
    <row r="26" spans="2:8" x14ac:dyDescent="0.2">
      <c r="B26" s="35">
        <v>45383</v>
      </c>
      <c r="C26" s="3">
        <f t="shared" si="0"/>
        <v>112977.98348284153</v>
      </c>
      <c r="D26" s="36">
        <f t="shared" si="1"/>
        <v>112977.98348284153</v>
      </c>
      <c r="E26" s="37">
        <f t="shared" si="2"/>
        <v>-27777.444886992318</v>
      </c>
      <c r="F26" s="3">
        <f t="shared" si="3"/>
        <v>-4519119.3393136598</v>
      </c>
      <c r="G26" s="8">
        <f t="shared" si="4"/>
        <v>1111097.795479693</v>
      </c>
    </row>
    <row r="27" spans="2:8" x14ac:dyDescent="0.2">
      <c r="B27" s="35">
        <v>45413</v>
      </c>
      <c r="C27" s="3">
        <f t="shared" si="0"/>
        <v>112977.98348284153</v>
      </c>
      <c r="D27" s="36">
        <f t="shared" si="1"/>
        <v>112977.98348284153</v>
      </c>
      <c r="E27" s="37">
        <f t="shared" si="2"/>
        <v>-27777.444886992318</v>
      </c>
      <c r="F27" s="3">
        <f t="shared" si="3"/>
        <v>-4632097.3227965012</v>
      </c>
      <c r="G27" s="8">
        <f t="shared" si="4"/>
        <v>1138875.2403666852</v>
      </c>
    </row>
    <row r="28" spans="2:8" x14ac:dyDescent="0.2">
      <c r="B28" s="35">
        <v>45444</v>
      </c>
      <c r="C28" s="3">
        <f t="shared" si="0"/>
        <v>112977.98348284153</v>
      </c>
      <c r="D28" s="36">
        <f t="shared" si="1"/>
        <v>112977.98348284153</v>
      </c>
      <c r="E28" s="37">
        <f t="shared" si="2"/>
        <v>-27777.444886992318</v>
      </c>
      <c r="F28" s="3">
        <f t="shared" si="3"/>
        <v>-4745075.3062793426</v>
      </c>
      <c r="G28" s="8">
        <f t="shared" si="4"/>
        <v>1166652.6852536774</v>
      </c>
    </row>
    <row r="29" spans="2:8" x14ac:dyDescent="0.2">
      <c r="B29" s="35">
        <v>45474</v>
      </c>
      <c r="C29" s="3">
        <f t="shared" si="0"/>
        <v>112977.98348284153</v>
      </c>
      <c r="D29" s="36">
        <f t="shared" si="1"/>
        <v>112977.98348284153</v>
      </c>
      <c r="E29" s="37">
        <f t="shared" si="2"/>
        <v>-27777.444886992318</v>
      </c>
      <c r="F29" s="3">
        <f t="shared" si="3"/>
        <v>-4858053.289762184</v>
      </c>
      <c r="G29" s="8">
        <f t="shared" si="4"/>
        <v>1194430.1301406696</v>
      </c>
    </row>
    <row r="30" spans="2:8" x14ac:dyDescent="0.2">
      <c r="B30" s="35">
        <v>45505</v>
      </c>
      <c r="C30" s="3">
        <f t="shared" si="0"/>
        <v>112977.98348284153</v>
      </c>
      <c r="D30" s="36">
        <f t="shared" si="1"/>
        <v>112977.98348284153</v>
      </c>
      <c r="E30" s="37">
        <f t="shared" si="2"/>
        <v>-27777.444886992318</v>
      </c>
      <c r="F30" s="3">
        <f t="shared" si="3"/>
        <v>-4971031.2732450254</v>
      </c>
      <c r="G30" s="8">
        <f t="shared" si="4"/>
        <v>1222207.5750276619</v>
      </c>
    </row>
    <row r="31" spans="2:8" x14ac:dyDescent="0.2">
      <c r="B31" s="35">
        <v>45536</v>
      </c>
      <c r="C31" s="3">
        <f t="shared" si="0"/>
        <v>112977.98348284153</v>
      </c>
      <c r="D31" s="36">
        <f t="shared" si="1"/>
        <v>112977.98348284153</v>
      </c>
      <c r="E31" s="37">
        <f t="shared" si="2"/>
        <v>-27777.444886992318</v>
      </c>
      <c r="F31" s="3">
        <f t="shared" si="3"/>
        <v>-5084009.2567278668</v>
      </c>
      <c r="G31" s="8">
        <f t="shared" si="4"/>
        <v>1249985.0199146541</v>
      </c>
    </row>
    <row r="32" spans="2:8" x14ac:dyDescent="0.2">
      <c r="B32" s="35">
        <v>45566</v>
      </c>
      <c r="C32" s="3">
        <f t="shared" si="0"/>
        <v>112977.98348284153</v>
      </c>
      <c r="D32" s="36">
        <f t="shared" si="1"/>
        <v>112977.98348284153</v>
      </c>
      <c r="E32" s="37">
        <f t="shared" si="2"/>
        <v>-27777.444886992318</v>
      </c>
      <c r="F32" s="3">
        <f t="shared" si="3"/>
        <v>-5196987.2402107082</v>
      </c>
      <c r="G32" s="8">
        <f t="shared" si="4"/>
        <v>1277762.4648016463</v>
      </c>
    </row>
    <row r="33" spans="2:7" x14ac:dyDescent="0.2">
      <c r="B33" s="35">
        <v>45597</v>
      </c>
      <c r="C33" s="3">
        <f t="shared" si="0"/>
        <v>112977.98348284153</v>
      </c>
      <c r="D33" s="36">
        <f t="shared" si="1"/>
        <v>112977.98348284153</v>
      </c>
      <c r="E33" s="37">
        <f t="shared" si="2"/>
        <v>-27777.444886992318</v>
      </c>
      <c r="F33" s="3">
        <f t="shared" si="3"/>
        <v>-5309965.2236935496</v>
      </c>
      <c r="G33" s="8">
        <f t="shared" si="4"/>
        <v>1305539.9096886385</v>
      </c>
    </row>
    <row r="34" spans="2:7" x14ac:dyDescent="0.2">
      <c r="B34" s="35">
        <v>45627</v>
      </c>
      <c r="C34" s="3">
        <f t="shared" si="0"/>
        <v>112977.98348284153</v>
      </c>
      <c r="D34" s="36">
        <f t="shared" si="1"/>
        <v>112977.98348284153</v>
      </c>
      <c r="E34" s="37">
        <f t="shared" si="2"/>
        <v>-27777.444886992318</v>
      </c>
      <c r="F34" s="3">
        <f t="shared" si="3"/>
        <v>-5422943.207176391</v>
      </c>
      <c r="G34" s="8">
        <f t="shared" si="4"/>
        <v>1333317.3545756307</v>
      </c>
    </row>
    <row r="35" spans="2:7" ht="13.5" thickBot="1" x14ac:dyDescent="0.25">
      <c r="B35" s="38"/>
      <c r="C35" s="39"/>
      <c r="D35" s="39"/>
      <c r="E35" s="23"/>
      <c r="F35" s="37"/>
      <c r="G35" s="25"/>
    </row>
    <row r="36" spans="2:7" ht="13.5" thickBot="1" x14ac:dyDescent="0.25">
      <c r="B36" s="40" t="s">
        <v>48</v>
      </c>
      <c r="C36" s="41">
        <f>SUM(C23:C34)</f>
        <v>1355735.8017940987</v>
      </c>
      <c r="D36" s="41">
        <f>SUM(D23:D34)</f>
        <v>1355735.8017940987</v>
      </c>
      <c r="E36" s="42">
        <f>SUM(E23:E34)</f>
        <v>-333329.3386439078</v>
      </c>
      <c r="F36" s="37"/>
      <c r="G36" s="25"/>
    </row>
    <row r="37" spans="2:7" x14ac:dyDescent="0.2">
      <c r="B37" s="38"/>
      <c r="C37" s="39"/>
      <c r="D37" s="23"/>
      <c r="E37" s="23"/>
      <c r="F37" s="37"/>
      <c r="G37" s="25"/>
    </row>
    <row r="38" spans="2:7" ht="13.5" thickBot="1" x14ac:dyDescent="0.25">
      <c r="B38" s="38"/>
      <c r="C38" s="39"/>
      <c r="D38" s="23"/>
      <c r="E38" s="23"/>
      <c r="F38" s="37"/>
      <c r="G38" s="25"/>
    </row>
    <row r="39" spans="2:7" ht="13.5" thickBot="1" x14ac:dyDescent="0.25">
      <c r="E39" s="40" t="s">
        <v>49</v>
      </c>
      <c r="F39" s="43">
        <f>(F22+F34+2*SUM(F23:F33))/24</f>
        <v>-4745075.3062793426</v>
      </c>
      <c r="G39" s="44">
        <f>(G22+G34+2*SUM(G23:G33))/24</f>
        <v>1166652.6852536777</v>
      </c>
    </row>
    <row r="40" spans="2:7" x14ac:dyDescent="0.2">
      <c r="D40" s="37"/>
      <c r="E40" s="37"/>
      <c r="F40" s="23"/>
      <c r="G40" s="107"/>
    </row>
    <row r="41" spans="2:7" x14ac:dyDescent="0.2">
      <c r="B41" s="38"/>
      <c r="C41" s="36"/>
      <c r="D41" s="85" t="s">
        <v>23</v>
      </c>
      <c r="E41" s="86" t="s">
        <v>64</v>
      </c>
      <c r="F41" s="87"/>
      <c r="G41" s="87" t="s">
        <v>47</v>
      </c>
    </row>
    <row r="42" spans="2:7" x14ac:dyDescent="0.2">
      <c r="C42" s="88" t="s">
        <v>65</v>
      </c>
      <c r="D42" s="37">
        <v>1355736</v>
      </c>
      <c r="E42" s="37">
        <v>-333329</v>
      </c>
      <c r="F42" s="37"/>
      <c r="G42" s="37">
        <v>333327</v>
      </c>
    </row>
    <row r="43" spans="2:7" x14ac:dyDescent="0.2">
      <c r="C43" s="88" t="s">
        <v>66</v>
      </c>
      <c r="D43" s="37">
        <f>ROUND(D36,0)</f>
        <v>1355736</v>
      </c>
      <c r="E43" s="37">
        <f>ROUND(E36,0)</f>
        <v>-333329</v>
      </c>
      <c r="F43" s="37"/>
      <c r="G43" s="37">
        <f>ROUND(G39,0)</f>
        <v>1166653</v>
      </c>
    </row>
    <row r="44" spans="2:7" ht="13.5" thickBot="1" x14ac:dyDescent="0.25">
      <c r="C44" s="88" t="s">
        <v>42</v>
      </c>
      <c r="D44" s="89">
        <f>D43-D42</f>
        <v>0</v>
      </c>
      <c r="E44" s="89">
        <f>E43-E42</f>
        <v>0</v>
      </c>
      <c r="F44" s="90"/>
      <c r="G44" s="89">
        <f>G43-G42</f>
        <v>833326</v>
      </c>
    </row>
    <row r="45" spans="2:7" ht="13.5" thickTop="1" x14ac:dyDescent="0.2">
      <c r="D45" s="23" t="s">
        <v>35</v>
      </c>
      <c r="E45" s="23" t="s">
        <v>35</v>
      </c>
      <c r="G45" s="107" t="s">
        <v>35</v>
      </c>
    </row>
  </sheetData>
  <conditionalFormatting sqref="H1">
    <cfRule type="cellIs" dxfId="2" priority="1" stopIfTrue="1" operator="equal">
      <formula>"x.x"</formula>
    </cfRule>
  </conditionalFormatting>
  <pageMargins left="0.7" right="0.7" top="0.75" bottom="0.75" header="0.3" footer="0.3"/>
  <pageSetup scale="7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556D-9755-4326-A08D-2BFA31542101}">
  <sheetPr>
    <pageSetUpPr fitToPage="1"/>
  </sheetPr>
  <dimension ref="B1:K134"/>
  <sheetViews>
    <sheetView view="pageBreakPreview" zoomScaleNormal="100" zoomScaleSheetLayoutView="100" workbookViewId="0">
      <selection activeCell="F7" sqref="F7"/>
    </sheetView>
  </sheetViews>
  <sheetFormatPr defaultRowHeight="12.75" x14ac:dyDescent="0.2"/>
  <cols>
    <col min="1" max="1" width="1.42578125" style="2" customWidth="1"/>
    <col min="2" max="2" width="18.7109375" style="2" customWidth="1"/>
    <col min="3" max="3" width="15.7109375" style="2" customWidth="1"/>
    <col min="4" max="4" width="14.7109375" style="2" customWidth="1"/>
    <col min="5" max="5" width="17.28515625" style="2" customWidth="1"/>
    <col min="6" max="6" width="17.5703125" style="2" bestFit="1" customWidth="1"/>
    <col min="7" max="7" width="16.7109375" style="2" customWidth="1"/>
    <col min="8" max="8" width="15.140625" style="2" customWidth="1"/>
    <col min="9" max="9" width="13.5703125" style="2" bestFit="1" customWidth="1"/>
    <col min="10" max="10" width="9.140625" style="2"/>
    <col min="11" max="12" width="14.28515625" style="2" bestFit="1" customWidth="1"/>
    <col min="13" max="13" width="9.85546875" style="2" bestFit="1" customWidth="1"/>
    <col min="14" max="16384" width="9.140625" style="2"/>
  </cols>
  <sheetData>
    <row r="1" spans="2:7" x14ac:dyDescent="0.2">
      <c r="B1" s="1" t="str">
        <f>'6.4'!B2</f>
        <v>PacifiCorp</v>
      </c>
      <c r="G1" s="10" t="s">
        <v>61</v>
      </c>
    </row>
    <row r="2" spans="2:7" x14ac:dyDescent="0.2">
      <c r="B2" s="1" t="str">
        <f>'6.4'!B3</f>
        <v>Washington 2023 General Rate Case</v>
      </c>
    </row>
    <row r="3" spans="2:7" x14ac:dyDescent="0.2">
      <c r="B3" s="1" t="str">
        <f>'6.4'!B4</f>
        <v>Decommissioning and Other Plant Closure Costs - Year 1</v>
      </c>
    </row>
    <row r="4" spans="2:7" x14ac:dyDescent="0.2">
      <c r="B4" s="11" t="s">
        <v>50</v>
      </c>
    </row>
    <row r="5" spans="2:7" x14ac:dyDescent="0.2">
      <c r="B5" s="1"/>
    </row>
    <row r="6" spans="2:7" x14ac:dyDescent="0.2">
      <c r="B6" s="48"/>
      <c r="C6" s="48"/>
      <c r="D6" s="102" t="s">
        <v>55</v>
      </c>
      <c r="E6" s="108">
        <v>2549407.9127013339</v>
      </c>
      <c r="F6" s="109" t="s">
        <v>87</v>
      </c>
    </row>
    <row r="7" spans="2:7" x14ac:dyDescent="0.2">
      <c r="B7" s="48"/>
      <c r="C7" s="48"/>
      <c r="D7" s="110"/>
      <c r="E7" s="111"/>
      <c r="F7" s="106"/>
    </row>
    <row r="8" spans="2:7" x14ac:dyDescent="0.2">
      <c r="B8" s="48"/>
      <c r="C8" s="48"/>
      <c r="D8" s="110" t="s">
        <v>83</v>
      </c>
      <c r="E8" s="112">
        <v>2233092.2074194313</v>
      </c>
      <c r="F8" s="106" t="s">
        <v>87</v>
      </c>
    </row>
    <row r="9" spans="2:7" x14ac:dyDescent="0.2">
      <c r="B9" s="48"/>
      <c r="C9" s="48"/>
      <c r="D9" s="48"/>
      <c r="E9" s="110"/>
      <c r="G9" s="106"/>
    </row>
    <row r="10" spans="2:7" x14ac:dyDescent="0.2">
      <c r="E10" s="107"/>
      <c r="F10" s="23"/>
      <c r="G10" s="113"/>
    </row>
    <row r="11" spans="2:7" x14ac:dyDescent="0.2">
      <c r="D11" s="67"/>
      <c r="E11" s="67"/>
      <c r="F11" s="22" t="s">
        <v>36</v>
      </c>
      <c r="G11" s="22"/>
    </row>
    <row r="12" spans="2:7" x14ac:dyDescent="0.2">
      <c r="D12" s="68"/>
      <c r="E12" s="24" t="s">
        <v>37</v>
      </c>
      <c r="F12" s="24" t="s">
        <v>38</v>
      </c>
      <c r="G12" s="24"/>
    </row>
    <row r="13" spans="2:7" x14ac:dyDescent="0.2">
      <c r="D13" s="68" t="s">
        <v>39</v>
      </c>
      <c r="E13" s="69">
        <v>0</v>
      </c>
      <c r="F13" s="25">
        <v>-2549407.92</v>
      </c>
      <c r="G13" s="26"/>
    </row>
    <row r="14" spans="2:7" x14ac:dyDescent="0.2">
      <c r="D14" s="68" t="s">
        <v>40</v>
      </c>
      <c r="E14" s="70">
        <f>C34</f>
        <v>2233092.2074194313</v>
      </c>
      <c r="F14" s="25">
        <f>F37</f>
        <v>-8764769.8418137114</v>
      </c>
      <c r="G14" s="26" t="s">
        <v>41</v>
      </c>
    </row>
    <row r="15" spans="2:7" ht="13.5" thickBot="1" x14ac:dyDescent="0.25">
      <c r="D15" s="68" t="s">
        <v>42</v>
      </c>
      <c r="E15" s="27">
        <f>E14-E13</f>
        <v>2233092.2074194313</v>
      </c>
      <c r="F15" s="27">
        <f>F14-F13</f>
        <v>-6215361.9218137115</v>
      </c>
      <c r="G15" s="28"/>
    </row>
    <row r="16" spans="2:7" ht="13.5" thickTop="1" x14ac:dyDescent="0.2">
      <c r="E16" s="23"/>
      <c r="F16" s="23" t="s">
        <v>35</v>
      </c>
      <c r="G16" s="113"/>
    </row>
    <row r="17" spans="2:11" x14ac:dyDescent="0.2">
      <c r="D17" s="22"/>
      <c r="E17" s="23"/>
      <c r="G17" s="25"/>
    </row>
    <row r="18" spans="2:11" x14ac:dyDescent="0.2">
      <c r="C18" s="31">
        <v>501</v>
      </c>
      <c r="D18" s="32" t="s">
        <v>23</v>
      </c>
      <c r="E18" s="31">
        <v>41110</v>
      </c>
      <c r="F18" s="31">
        <v>254</v>
      </c>
      <c r="G18" s="31">
        <v>190</v>
      </c>
      <c r="I18" s="114"/>
      <c r="J18" s="115"/>
    </row>
    <row r="19" spans="2:11" x14ac:dyDescent="0.2">
      <c r="C19" s="33" t="s">
        <v>43</v>
      </c>
      <c r="D19" s="34" t="s">
        <v>44</v>
      </c>
      <c r="E19" s="33" t="s">
        <v>45</v>
      </c>
      <c r="F19" s="33" t="s">
        <v>46</v>
      </c>
      <c r="G19" s="33" t="s">
        <v>47</v>
      </c>
      <c r="I19" s="116"/>
      <c r="J19" s="115"/>
    </row>
    <row r="20" spans="2:11" ht="12.75" customHeight="1" x14ac:dyDescent="0.2">
      <c r="B20" s="35">
        <v>45261</v>
      </c>
      <c r="C20" s="3">
        <f>($E$6)/12</f>
        <v>212450.65939177782</v>
      </c>
      <c r="D20" s="36">
        <f t="shared" ref="D20:D32" si="0">+C20</f>
        <v>212450.65939177782</v>
      </c>
      <c r="E20" s="37">
        <f t="shared" ref="E20:E32" si="1">-D20*0.245866</f>
        <v>-52234.393822018843</v>
      </c>
      <c r="F20" s="3">
        <v>-7648223.738103996</v>
      </c>
      <c r="G20" s="8">
        <v>1880438.1775926773</v>
      </c>
      <c r="K20" s="117"/>
    </row>
    <row r="21" spans="2:11" ht="12.75" customHeight="1" x14ac:dyDescent="0.2">
      <c r="B21" s="35">
        <v>45292</v>
      </c>
      <c r="C21" s="3">
        <f t="shared" ref="C21:C32" si="2">($E$8)/12</f>
        <v>186091.0172849526</v>
      </c>
      <c r="D21" s="36">
        <f t="shared" si="0"/>
        <v>186091.0172849526</v>
      </c>
      <c r="E21" s="37">
        <f t="shared" si="1"/>
        <v>-45753.454055782153</v>
      </c>
      <c r="F21" s="3">
        <f t="shared" ref="F21:F32" si="3">F20-C21</f>
        <v>-7834314.7553889491</v>
      </c>
      <c r="G21" s="8">
        <f t="shared" ref="G21:G32" si="4">+G20-E21</f>
        <v>1926191.6316484595</v>
      </c>
      <c r="K21" s="117"/>
    </row>
    <row r="22" spans="2:11" ht="12.75" customHeight="1" x14ac:dyDescent="0.2">
      <c r="B22" s="35">
        <v>45323</v>
      </c>
      <c r="C22" s="3">
        <f t="shared" si="2"/>
        <v>186091.0172849526</v>
      </c>
      <c r="D22" s="36">
        <f t="shared" si="0"/>
        <v>186091.0172849526</v>
      </c>
      <c r="E22" s="37">
        <f t="shared" si="1"/>
        <v>-45753.454055782153</v>
      </c>
      <c r="F22" s="3">
        <f t="shared" si="3"/>
        <v>-8020405.7726739021</v>
      </c>
      <c r="G22" s="8">
        <f t="shared" si="4"/>
        <v>1971945.0857042416</v>
      </c>
      <c r="K22" s="117"/>
    </row>
    <row r="23" spans="2:11" ht="12.75" customHeight="1" x14ac:dyDescent="0.2">
      <c r="B23" s="35">
        <v>45352</v>
      </c>
      <c r="C23" s="3">
        <f t="shared" si="2"/>
        <v>186091.0172849526</v>
      </c>
      <c r="D23" s="36">
        <f t="shared" si="0"/>
        <v>186091.0172849526</v>
      </c>
      <c r="E23" s="37">
        <f t="shared" si="1"/>
        <v>-45753.454055782153</v>
      </c>
      <c r="F23" s="3">
        <f t="shared" si="3"/>
        <v>-8206496.7899588551</v>
      </c>
      <c r="G23" s="8">
        <f t="shared" si="4"/>
        <v>2017698.5397600238</v>
      </c>
      <c r="K23" s="117"/>
    </row>
    <row r="24" spans="2:11" ht="12.75" customHeight="1" x14ac:dyDescent="0.2">
      <c r="B24" s="35">
        <v>45383</v>
      </c>
      <c r="C24" s="3">
        <f t="shared" si="2"/>
        <v>186091.0172849526</v>
      </c>
      <c r="D24" s="36">
        <f t="shared" si="0"/>
        <v>186091.0172849526</v>
      </c>
      <c r="E24" s="37">
        <f t="shared" si="1"/>
        <v>-45753.454055782153</v>
      </c>
      <c r="F24" s="3">
        <f t="shared" si="3"/>
        <v>-8392587.8072438072</v>
      </c>
      <c r="G24" s="8">
        <f t="shared" si="4"/>
        <v>2063451.993815806</v>
      </c>
      <c r="K24" s="117"/>
    </row>
    <row r="25" spans="2:11" ht="12.75" customHeight="1" x14ac:dyDescent="0.2">
      <c r="B25" s="35">
        <v>45413</v>
      </c>
      <c r="C25" s="3">
        <f t="shared" si="2"/>
        <v>186091.0172849526</v>
      </c>
      <c r="D25" s="36">
        <f t="shared" si="0"/>
        <v>186091.0172849526</v>
      </c>
      <c r="E25" s="37">
        <f t="shared" si="1"/>
        <v>-45753.454055782153</v>
      </c>
      <c r="F25" s="3">
        <f t="shared" si="3"/>
        <v>-8578678.8245287593</v>
      </c>
      <c r="G25" s="8">
        <f t="shared" si="4"/>
        <v>2109205.4478715882</v>
      </c>
      <c r="K25" s="117"/>
    </row>
    <row r="26" spans="2:11" ht="12.75" customHeight="1" x14ac:dyDescent="0.2">
      <c r="B26" s="35">
        <v>45444</v>
      </c>
      <c r="C26" s="3">
        <f t="shared" si="2"/>
        <v>186091.0172849526</v>
      </c>
      <c r="D26" s="36">
        <f t="shared" si="0"/>
        <v>186091.0172849526</v>
      </c>
      <c r="E26" s="37">
        <f t="shared" si="1"/>
        <v>-45753.454055782153</v>
      </c>
      <c r="F26" s="3">
        <f t="shared" si="3"/>
        <v>-8764769.8418137114</v>
      </c>
      <c r="G26" s="8">
        <f t="shared" si="4"/>
        <v>2154958.9019273701</v>
      </c>
      <c r="K26" s="117"/>
    </row>
    <row r="27" spans="2:11" ht="12.75" customHeight="1" x14ac:dyDescent="0.2">
      <c r="B27" s="35">
        <v>45474</v>
      </c>
      <c r="C27" s="3">
        <f t="shared" si="2"/>
        <v>186091.0172849526</v>
      </c>
      <c r="D27" s="36">
        <f t="shared" si="0"/>
        <v>186091.0172849526</v>
      </c>
      <c r="E27" s="37">
        <f t="shared" si="1"/>
        <v>-45753.454055782153</v>
      </c>
      <c r="F27" s="3">
        <f t="shared" si="3"/>
        <v>-8950860.8590986636</v>
      </c>
      <c r="G27" s="8">
        <f t="shared" si="4"/>
        <v>2200712.3559831521</v>
      </c>
      <c r="K27" s="117"/>
    </row>
    <row r="28" spans="2:11" ht="12.75" customHeight="1" x14ac:dyDescent="0.2">
      <c r="B28" s="35">
        <v>45505</v>
      </c>
      <c r="C28" s="3">
        <f t="shared" si="2"/>
        <v>186091.0172849526</v>
      </c>
      <c r="D28" s="36">
        <f t="shared" si="0"/>
        <v>186091.0172849526</v>
      </c>
      <c r="E28" s="37">
        <f t="shared" si="1"/>
        <v>-45753.454055782153</v>
      </c>
      <c r="F28" s="3">
        <f t="shared" si="3"/>
        <v>-9136951.8763836157</v>
      </c>
      <c r="G28" s="8">
        <f t="shared" si="4"/>
        <v>2246465.810038934</v>
      </c>
      <c r="K28" s="117"/>
    </row>
    <row r="29" spans="2:11" ht="12.75" customHeight="1" x14ac:dyDescent="0.2">
      <c r="B29" s="35">
        <v>45536</v>
      </c>
      <c r="C29" s="3">
        <f t="shared" si="2"/>
        <v>186091.0172849526</v>
      </c>
      <c r="D29" s="36">
        <f t="shared" si="0"/>
        <v>186091.0172849526</v>
      </c>
      <c r="E29" s="37">
        <f t="shared" si="1"/>
        <v>-45753.454055782153</v>
      </c>
      <c r="F29" s="3">
        <f t="shared" si="3"/>
        <v>-9323042.8936685678</v>
      </c>
      <c r="G29" s="8">
        <f t="shared" si="4"/>
        <v>2292219.2640947159</v>
      </c>
      <c r="K29" s="117"/>
    </row>
    <row r="30" spans="2:11" ht="12.75" customHeight="1" x14ac:dyDescent="0.2">
      <c r="B30" s="35">
        <v>45566</v>
      </c>
      <c r="C30" s="3">
        <f t="shared" si="2"/>
        <v>186091.0172849526</v>
      </c>
      <c r="D30" s="36">
        <f t="shared" si="0"/>
        <v>186091.0172849526</v>
      </c>
      <c r="E30" s="37">
        <f t="shared" si="1"/>
        <v>-45753.454055782153</v>
      </c>
      <c r="F30" s="3">
        <f t="shared" si="3"/>
        <v>-9509133.9109535199</v>
      </c>
      <c r="G30" s="8">
        <f t="shared" si="4"/>
        <v>2337972.7181504979</v>
      </c>
      <c r="K30" s="117"/>
    </row>
    <row r="31" spans="2:11" ht="12.75" customHeight="1" x14ac:dyDescent="0.2">
      <c r="B31" s="35">
        <v>45597</v>
      </c>
      <c r="C31" s="3">
        <f t="shared" si="2"/>
        <v>186091.0172849526</v>
      </c>
      <c r="D31" s="36">
        <f t="shared" si="0"/>
        <v>186091.0172849526</v>
      </c>
      <c r="E31" s="37">
        <f t="shared" si="1"/>
        <v>-45753.454055782153</v>
      </c>
      <c r="F31" s="3">
        <f t="shared" si="3"/>
        <v>-9695224.928238472</v>
      </c>
      <c r="G31" s="8">
        <f t="shared" si="4"/>
        <v>2383726.1722062798</v>
      </c>
      <c r="K31" s="117"/>
    </row>
    <row r="32" spans="2:11" ht="12.75" customHeight="1" x14ac:dyDescent="0.2">
      <c r="B32" s="35">
        <v>45627</v>
      </c>
      <c r="C32" s="3">
        <f t="shared" si="2"/>
        <v>186091.0172849526</v>
      </c>
      <c r="D32" s="36">
        <f t="shared" si="0"/>
        <v>186091.0172849526</v>
      </c>
      <c r="E32" s="37">
        <f t="shared" si="1"/>
        <v>-45753.454055782153</v>
      </c>
      <c r="F32" s="3">
        <f t="shared" si="3"/>
        <v>-9881315.9455234241</v>
      </c>
      <c r="G32" s="8">
        <f t="shared" si="4"/>
        <v>2429479.6262620618</v>
      </c>
      <c r="K32" s="117"/>
    </row>
    <row r="33" spans="2:8" ht="13.5" thickBot="1" x14ac:dyDescent="0.25">
      <c r="B33" s="38"/>
      <c r="C33" s="39"/>
      <c r="D33" s="39"/>
      <c r="E33" s="23"/>
      <c r="F33" s="37"/>
      <c r="G33" s="25"/>
    </row>
    <row r="34" spans="2:8" ht="13.5" thickBot="1" x14ac:dyDescent="0.25">
      <c r="B34" s="40" t="s">
        <v>48</v>
      </c>
      <c r="C34" s="41">
        <f>SUM(C21:C32)</f>
        <v>2233092.2074194313</v>
      </c>
      <c r="D34" s="41">
        <f>SUM(D21:D32)</f>
        <v>2233092.2074194313</v>
      </c>
      <c r="E34" s="42">
        <f>SUM(E21:E32)</f>
        <v>-549041.44866938598</v>
      </c>
      <c r="F34" s="37"/>
      <c r="G34" s="25"/>
    </row>
    <row r="35" spans="2:8" x14ac:dyDescent="0.2">
      <c r="B35" s="38"/>
      <c r="C35" s="39"/>
      <c r="D35" s="107"/>
      <c r="E35" s="107"/>
      <c r="F35" s="37"/>
      <c r="G35" s="25"/>
    </row>
    <row r="36" spans="2:8" ht="13.5" thickBot="1" x14ac:dyDescent="0.25">
      <c r="B36" s="38"/>
      <c r="C36" s="39"/>
      <c r="D36" s="23"/>
      <c r="E36" s="23"/>
      <c r="F36" s="37"/>
      <c r="G36" s="25"/>
    </row>
    <row r="37" spans="2:8" ht="13.5" thickBot="1" x14ac:dyDescent="0.25">
      <c r="E37" s="40" t="s">
        <v>49</v>
      </c>
      <c r="F37" s="118">
        <f>(F32+F20+2*SUM(F21:F31))/24</f>
        <v>-8764769.8418137114</v>
      </c>
      <c r="G37" s="119">
        <f>(G32+G20+2*SUM(G21:G31))/24</f>
        <v>2154958.9019273696</v>
      </c>
    </row>
    <row r="38" spans="2:8" x14ac:dyDescent="0.2">
      <c r="D38" s="37"/>
      <c r="E38" s="37"/>
      <c r="F38" s="107"/>
      <c r="G38" s="107"/>
      <c r="H38" s="22"/>
    </row>
    <row r="39" spans="2:8" x14ac:dyDescent="0.2">
      <c r="B39" s="38"/>
      <c r="C39" s="36"/>
      <c r="D39" s="37"/>
      <c r="E39" s="37"/>
    </row>
    <row r="40" spans="2:8" x14ac:dyDescent="0.2">
      <c r="C40" s="88" t="s">
        <v>84</v>
      </c>
      <c r="D40" s="37">
        <v>2549407.92</v>
      </c>
      <c r="E40" s="37">
        <v>-626813</v>
      </c>
      <c r="F40" s="37"/>
      <c r="G40" s="37">
        <v>626809</v>
      </c>
    </row>
    <row r="41" spans="2:8" x14ac:dyDescent="0.2">
      <c r="C41" s="88" t="s">
        <v>66</v>
      </c>
      <c r="D41" s="8">
        <f>ROUND(D34,0)</f>
        <v>2233092</v>
      </c>
      <c r="E41" s="8">
        <f>ROUND(E34,0)</f>
        <v>-549041</v>
      </c>
      <c r="F41" s="8"/>
      <c r="G41" s="8">
        <f>ROUND(G37,0)</f>
        <v>2154959</v>
      </c>
    </row>
    <row r="42" spans="2:8" ht="13.5" thickBot="1" x14ac:dyDescent="0.25">
      <c r="C42" s="88" t="s">
        <v>42</v>
      </c>
      <c r="D42" s="89">
        <f>D41-D40</f>
        <v>-316315.91999999993</v>
      </c>
      <c r="E42" s="89">
        <f>E41-E40</f>
        <v>77772</v>
      </c>
      <c r="F42" s="90"/>
      <c r="G42" s="89">
        <f>G41-G40</f>
        <v>1528150</v>
      </c>
    </row>
    <row r="43" spans="2:8" ht="13.5" thickTop="1" x14ac:dyDescent="0.2">
      <c r="B43" s="38"/>
      <c r="C43" s="120"/>
      <c r="D43" s="107" t="s">
        <v>35</v>
      </c>
      <c r="E43" s="107" t="s">
        <v>35</v>
      </c>
      <c r="G43" s="107" t="s">
        <v>35</v>
      </c>
    </row>
    <row r="44" spans="2:8" x14ac:dyDescent="0.2">
      <c r="B44" s="38"/>
      <c r="C44" s="120"/>
      <c r="D44" s="120"/>
      <c r="E44" s="120"/>
      <c r="F44" s="120"/>
    </row>
    <row r="45" spans="2:8" x14ac:dyDescent="0.2">
      <c r="B45" s="38"/>
      <c r="C45" s="120"/>
      <c r="D45" s="120"/>
      <c r="E45" s="120"/>
      <c r="F45" s="120"/>
    </row>
    <row r="46" spans="2:8" x14ac:dyDescent="0.2">
      <c r="B46" s="38"/>
      <c r="C46" s="120"/>
      <c r="D46" s="120"/>
      <c r="E46" s="120"/>
      <c r="F46" s="120"/>
    </row>
    <row r="47" spans="2:8" x14ac:dyDescent="0.2">
      <c r="B47" s="38"/>
      <c r="C47" s="120"/>
      <c r="D47" s="120"/>
      <c r="E47" s="120"/>
      <c r="F47" s="120"/>
    </row>
    <row r="48" spans="2:8" x14ac:dyDescent="0.2">
      <c r="B48" s="38"/>
      <c r="C48" s="120"/>
      <c r="D48" s="120"/>
      <c r="E48" s="120"/>
      <c r="F48" s="120"/>
    </row>
    <row r="49" spans="2:7" x14ac:dyDescent="0.2">
      <c r="B49" s="38"/>
      <c r="C49" s="120"/>
      <c r="D49" s="120"/>
      <c r="E49" s="120"/>
      <c r="F49" s="120"/>
    </row>
    <row r="50" spans="2:7" x14ac:dyDescent="0.2">
      <c r="B50" s="38"/>
      <c r="C50" s="120"/>
      <c r="D50" s="120"/>
      <c r="E50" s="120"/>
      <c r="F50" s="120"/>
      <c r="G50" s="120"/>
    </row>
    <row r="51" spans="2:7" x14ac:dyDescent="0.2">
      <c r="B51" s="38"/>
      <c r="C51" s="120"/>
      <c r="D51" s="120"/>
      <c r="E51" s="120"/>
      <c r="F51" s="120"/>
      <c r="G51" s="120"/>
    </row>
    <row r="52" spans="2:7" x14ac:dyDescent="0.2">
      <c r="B52" s="38"/>
      <c r="C52" s="120"/>
      <c r="D52" s="120"/>
      <c r="E52" s="120"/>
      <c r="F52" s="120"/>
      <c r="G52" s="120"/>
    </row>
    <row r="53" spans="2:7" x14ac:dyDescent="0.2">
      <c r="B53" s="38"/>
      <c r="C53" s="120"/>
      <c r="D53" s="120"/>
      <c r="E53" s="120"/>
      <c r="F53" s="120"/>
      <c r="G53" s="120"/>
    </row>
    <row r="54" spans="2:7" x14ac:dyDescent="0.2">
      <c r="B54" s="38"/>
      <c r="C54" s="120"/>
      <c r="D54" s="120"/>
      <c r="E54" s="120"/>
      <c r="F54" s="120"/>
      <c r="G54" s="120"/>
    </row>
    <row r="55" spans="2:7" x14ac:dyDescent="0.2">
      <c r="B55" s="38"/>
      <c r="C55" s="120"/>
      <c r="D55" s="120"/>
      <c r="E55" s="120"/>
      <c r="F55" s="120"/>
      <c r="G55" s="120"/>
    </row>
    <row r="56" spans="2:7" x14ac:dyDescent="0.2">
      <c r="B56" s="38"/>
      <c r="C56" s="120"/>
      <c r="D56" s="120"/>
      <c r="E56" s="120"/>
      <c r="F56" s="120"/>
      <c r="G56" s="120"/>
    </row>
    <row r="57" spans="2:7" x14ac:dyDescent="0.2">
      <c r="B57" s="38"/>
      <c r="C57" s="120"/>
      <c r="D57" s="120"/>
      <c r="E57" s="120"/>
      <c r="F57" s="120"/>
      <c r="G57" s="120"/>
    </row>
    <row r="58" spans="2:7" x14ac:dyDescent="0.2">
      <c r="B58" s="38"/>
      <c r="C58" s="120"/>
      <c r="D58" s="120"/>
      <c r="E58" s="120"/>
      <c r="F58" s="120"/>
      <c r="G58" s="120"/>
    </row>
    <row r="59" spans="2:7" x14ac:dyDescent="0.2">
      <c r="B59" s="38"/>
      <c r="C59" s="120"/>
      <c r="D59" s="120"/>
      <c r="E59" s="120"/>
      <c r="F59" s="120"/>
      <c r="G59" s="120"/>
    </row>
    <row r="60" spans="2:7" x14ac:dyDescent="0.2">
      <c r="B60" s="38"/>
      <c r="C60" s="120"/>
      <c r="D60" s="120"/>
      <c r="E60" s="120"/>
      <c r="F60" s="120"/>
      <c r="G60" s="120"/>
    </row>
    <row r="61" spans="2:7" x14ac:dyDescent="0.2">
      <c r="B61" s="38"/>
      <c r="C61" s="120"/>
      <c r="D61" s="120"/>
      <c r="E61" s="120"/>
      <c r="F61" s="120"/>
      <c r="G61" s="120"/>
    </row>
    <row r="62" spans="2:7" x14ac:dyDescent="0.2">
      <c r="B62" s="38"/>
      <c r="C62" s="120"/>
      <c r="D62" s="120"/>
      <c r="E62" s="120"/>
      <c r="F62" s="120"/>
      <c r="G62" s="120"/>
    </row>
    <row r="63" spans="2:7" x14ac:dyDescent="0.2">
      <c r="B63" s="38"/>
      <c r="C63" s="120"/>
      <c r="D63" s="120"/>
      <c r="E63" s="120"/>
      <c r="F63" s="120"/>
      <c r="G63" s="120"/>
    </row>
    <row r="64" spans="2:7" x14ac:dyDescent="0.2">
      <c r="B64" s="38"/>
      <c r="C64" s="120"/>
      <c r="D64" s="120"/>
      <c r="E64" s="120"/>
      <c r="F64" s="120"/>
      <c r="G64" s="120"/>
    </row>
    <row r="65" spans="2:7" x14ac:dyDescent="0.2">
      <c r="B65" s="38"/>
      <c r="C65" s="120"/>
      <c r="D65" s="120"/>
      <c r="E65" s="120"/>
      <c r="F65" s="120"/>
      <c r="G65" s="120"/>
    </row>
    <row r="66" spans="2:7" x14ac:dyDescent="0.2">
      <c r="B66" s="38"/>
      <c r="C66" s="120"/>
      <c r="D66" s="120"/>
      <c r="E66" s="120"/>
      <c r="F66" s="120"/>
      <c r="G66" s="120"/>
    </row>
    <row r="67" spans="2:7" x14ac:dyDescent="0.2">
      <c r="B67" s="38"/>
      <c r="C67" s="120"/>
      <c r="D67" s="120"/>
      <c r="E67" s="120"/>
      <c r="F67" s="120"/>
      <c r="G67" s="120"/>
    </row>
    <row r="68" spans="2:7" x14ac:dyDescent="0.2">
      <c r="B68" s="38"/>
      <c r="C68" s="120"/>
      <c r="D68" s="120"/>
      <c r="E68" s="120"/>
      <c r="F68" s="120"/>
      <c r="G68" s="120"/>
    </row>
    <row r="69" spans="2:7" x14ac:dyDescent="0.2">
      <c r="B69" s="38"/>
      <c r="C69" s="120"/>
      <c r="D69" s="120"/>
      <c r="E69" s="120"/>
      <c r="F69" s="120"/>
      <c r="G69" s="120"/>
    </row>
    <row r="70" spans="2:7" x14ac:dyDescent="0.2">
      <c r="B70" s="38"/>
      <c r="C70" s="120"/>
      <c r="D70" s="120"/>
      <c r="E70" s="120"/>
      <c r="F70" s="120"/>
      <c r="G70" s="120"/>
    </row>
    <row r="71" spans="2:7" x14ac:dyDescent="0.2">
      <c r="B71" s="38"/>
      <c r="C71" s="120"/>
      <c r="D71" s="120"/>
      <c r="E71" s="120"/>
      <c r="F71" s="120"/>
      <c r="G71" s="120"/>
    </row>
    <row r="72" spans="2:7" x14ac:dyDescent="0.2">
      <c r="B72" s="38"/>
      <c r="C72" s="120"/>
      <c r="D72" s="120"/>
      <c r="E72" s="120"/>
      <c r="F72" s="120"/>
      <c r="G72" s="120"/>
    </row>
    <row r="73" spans="2:7" x14ac:dyDescent="0.2">
      <c r="B73" s="38"/>
      <c r="C73" s="120"/>
      <c r="D73" s="120"/>
      <c r="E73" s="120"/>
      <c r="F73" s="120"/>
      <c r="G73" s="120"/>
    </row>
    <row r="74" spans="2:7" x14ac:dyDescent="0.2">
      <c r="B74" s="38"/>
      <c r="C74" s="120"/>
      <c r="D74" s="120"/>
      <c r="E74" s="120"/>
      <c r="F74" s="120"/>
      <c r="G74" s="120"/>
    </row>
    <row r="75" spans="2:7" x14ac:dyDescent="0.2">
      <c r="B75" s="38"/>
      <c r="C75" s="120"/>
      <c r="D75" s="120"/>
      <c r="E75" s="120"/>
      <c r="F75" s="120"/>
      <c r="G75" s="120"/>
    </row>
    <row r="76" spans="2:7" x14ac:dyDescent="0.2">
      <c r="B76" s="38"/>
      <c r="C76" s="120"/>
      <c r="D76" s="120"/>
      <c r="E76" s="120"/>
      <c r="F76" s="120"/>
      <c r="G76" s="120"/>
    </row>
    <row r="77" spans="2:7" x14ac:dyDescent="0.2">
      <c r="B77" s="38"/>
      <c r="C77" s="120"/>
      <c r="D77" s="120"/>
      <c r="E77" s="120"/>
      <c r="F77" s="120"/>
      <c r="G77" s="120"/>
    </row>
    <row r="78" spans="2:7" x14ac:dyDescent="0.2">
      <c r="B78" s="38"/>
      <c r="C78" s="120"/>
      <c r="D78" s="120"/>
      <c r="E78" s="120"/>
      <c r="F78" s="120"/>
      <c r="G78" s="120"/>
    </row>
    <row r="79" spans="2:7" x14ac:dyDescent="0.2">
      <c r="B79" s="38"/>
      <c r="C79" s="120"/>
      <c r="D79" s="120"/>
      <c r="E79" s="120"/>
      <c r="F79" s="120"/>
      <c r="G79" s="120"/>
    </row>
    <row r="80" spans="2:7" x14ac:dyDescent="0.2">
      <c r="B80" s="38"/>
      <c r="C80" s="120"/>
      <c r="D80" s="120"/>
      <c r="E80" s="120"/>
      <c r="F80" s="120"/>
      <c r="G80" s="120"/>
    </row>
    <row r="81" spans="2:7" x14ac:dyDescent="0.2">
      <c r="B81" s="38"/>
      <c r="C81" s="120"/>
      <c r="D81" s="120"/>
      <c r="E81" s="120"/>
      <c r="F81" s="120"/>
      <c r="G81" s="120"/>
    </row>
    <row r="82" spans="2:7" x14ac:dyDescent="0.2">
      <c r="B82" s="38"/>
      <c r="C82" s="120"/>
      <c r="D82" s="120"/>
      <c r="E82" s="120"/>
      <c r="F82" s="120"/>
      <c r="G82" s="120"/>
    </row>
    <row r="83" spans="2:7" x14ac:dyDescent="0.2">
      <c r="B83" s="38"/>
      <c r="C83" s="120"/>
      <c r="D83" s="120"/>
      <c r="E83" s="120"/>
      <c r="F83" s="120"/>
      <c r="G83" s="120"/>
    </row>
    <row r="84" spans="2:7" x14ac:dyDescent="0.2">
      <c r="B84" s="38"/>
      <c r="C84" s="120"/>
      <c r="D84" s="120"/>
      <c r="E84" s="120"/>
      <c r="F84" s="120"/>
      <c r="G84" s="120"/>
    </row>
    <row r="85" spans="2:7" x14ac:dyDescent="0.2">
      <c r="B85" s="38"/>
      <c r="C85" s="120"/>
      <c r="D85" s="120"/>
      <c r="E85" s="120"/>
      <c r="F85" s="120"/>
      <c r="G85" s="120"/>
    </row>
    <row r="86" spans="2:7" x14ac:dyDescent="0.2">
      <c r="B86" s="38"/>
      <c r="C86" s="120"/>
      <c r="D86" s="120"/>
      <c r="E86" s="120"/>
      <c r="F86" s="120"/>
      <c r="G86" s="120"/>
    </row>
    <row r="87" spans="2:7" x14ac:dyDescent="0.2">
      <c r="B87" s="38"/>
      <c r="C87" s="120"/>
      <c r="D87" s="120"/>
      <c r="E87" s="120"/>
      <c r="F87" s="120"/>
      <c r="G87" s="120"/>
    </row>
    <row r="88" spans="2:7" x14ac:dyDescent="0.2">
      <c r="B88" s="38"/>
      <c r="C88" s="120"/>
      <c r="D88" s="120"/>
      <c r="E88" s="120"/>
      <c r="F88" s="120"/>
      <c r="G88" s="120"/>
    </row>
    <row r="89" spans="2:7" x14ac:dyDescent="0.2">
      <c r="B89" s="38"/>
      <c r="C89" s="120"/>
      <c r="D89" s="120"/>
      <c r="E89" s="120"/>
      <c r="F89" s="120"/>
      <c r="G89" s="120"/>
    </row>
    <row r="90" spans="2:7" x14ac:dyDescent="0.2">
      <c r="B90" s="38"/>
      <c r="C90" s="120"/>
      <c r="D90" s="120"/>
      <c r="E90" s="120"/>
      <c r="F90" s="120"/>
      <c r="G90" s="120"/>
    </row>
    <row r="91" spans="2:7" x14ac:dyDescent="0.2">
      <c r="B91" s="38"/>
      <c r="C91" s="120"/>
      <c r="D91" s="120"/>
      <c r="E91" s="120"/>
      <c r="F91" s="120"/>
      <c r="G91" s="120"/>
    </row>
    <row r="92" spans="2:7" x14ac:dyDescent="0.2">
      <c r="B92" s="38"/>
      <c r="C92" s="120"/>
      <c r="D92" s="120"/>
      <c r="E92" s="120"/>
      <c r="F92" s="120"/>
      <c r="G92" s="120"/>
    </row>
    <row r="93" spans="2:7" x14ac:dyDescent="0.2">
      <c r="B93" s="38"/>
      <c r="C93" s="120"/>
      <c r="D93" s="120"/>
      <c r="E93" s="120"/>
      <c r="F93" s="120"/>
      <c r="G93" s="120"/>
    </row>
    <row r="94" spans="2:7" x14ac:dyDescent="0.2">
      <c r="B94" s="38"/>
      <c r="C94" s="120"/>
      <c r="D94" s="120"/>
      <c r="E94" s="120"/>
      <c r="F94" s="120"/>
      <c r="G94" s="120"/>
    </row>
    <row r="95" spans="2:7" x14ac:dyDescent="0.2">
      <c r="B95" s="38"/>
      <c r="C95" s="120"/>
      <c r="D95" s="120"/>
      <c r="E95" s="120"/>
      <c r="F95" s="120"/>
      <c r="G95" s="120"/>
    </row>
    <row r="96" spans="2:7" x14ac:dyDescent="0.2">
      <c r="B96" s="38"/>
      <c r="C96" s="120"/>
      <c r="D96" s="120"/>
      <c r="E96" s="120"/>
      <c r="F96" s="120"/>
      <c r="G96" s="120"/>
    </row>
    <row r="97" spans="2:7" x14ac:dyDescent="0.2">
      <c r="B97" s="38"/>
      <c r="C97" s="120"/>
      <c r="D97" s="120"/>
      <c r="E97" s="120"/>
      <c r="F97" s="120"/>
      <c r="G97" s="120"/>
    </row>
    <row r="98" spans="2:7" x14ac:dyDescent="0.2">
      <c r="B98" s="38"/>
      <c r="C98" s="120"/>
      <c r="D98" s="120"/>
      <c r="E98" s="120"/>
      <c r="F98" s="120"/>
      <c r="G98" s="120"/>
    </row>
    <row r="99" spans="2:7" x14ac:dyDescent="0.2">
      <c r="B99" s="38"/>
      <c r="C99" s="120"/>
      <c r="D99" s="120"/>
      <c r="E99" s="120"/>
      <c r="F99" s="120"/>
      <c r="G99" s="120"/>
    </row>
    <row r="100" spans="2:7" x14ac:dyDescent="0.2">
      <c r="B100" s="38"/>
      <c r="C100" s="120"/>
      <c r="D100" s="120"/>
      <c r="E100" s="120"/>
      <c r="F100" s="120"/>
      <c r="G100" s="120"/>
    </row>
    <row r="101" spans="2:7" x14ac:dyDescent="0.2">
      <c r="B101" s="38"/>
      <c r="C101" s="120"/>
      <c r="D101" s="120"/>
      <c r="E101" s="120"/>
      <c r="F101" s="120"/>
      <c r="G101" s="120"/>
    </row>
    <row r="102" spans="2:7" x14ac:dyDescent="0.2">
      <c r="B102" s="38"/>
      <c r="C102" s="120"/>
      <c r="D102" s="120"/>
      <c r="E102" s="120"/>
      <c r="F102" s="120"/>
      <c r="G102" s="120"/>
    </row>
    <row r="103" spans="2:7" x14ac:dyDescent="0.2">
      <c r="B103" s="38"/>
      <c r="C103" s="120"/>
      <c r="D103" s="120"/>
      <c r="E103" s="120"/>
      <c r="F103" s="120"/>
      <c r="G103" s="120"/>
    </row>
    <row r="104" spans="2:7" x14ac:dyDescent="0.2">
      <c r="B104" s="38"/>
      <c r="C104" s="120"/>
      <c r="D104" s="120"/>
      <c r="E104" s="120"/>
      <c r="F104" s="120"/>
      <c r="G104" s="120"/>
    </row>
    <row r="105" spans="2:7" x14ac:dyDescent="0.2">
      <c r="B105" s="38"/>
      <c r="C105" s="120"/>
      <c r="D105" s="120"/>
      <c r="E105" s="120"/>
      <c r="F105" s="120"/>
      <c r="G105" s="120"/>
    </row>
    <row r="106" spans="2:7" x14ac:dyDescent="0.2">
      <c r="B106" s="38"/>
      <c r="C106" s="120"/>
      <c r="D106" s="120"/>
      <c r="E106" s="120"/>
      <c r="F106" s="120"/>
      <c r="G106" s="120"/>
    </row>
    <row r="107" spans="2:7" x14ac:dyDescent="0.2">
      <c r="B107" s="38"/>
      <c r="C107" s="120"/>
      <c r="D107" s="120"/>
      <c r="E107" s="120"/>
      <c r="F107" s="120"/>
      <c r="G107" s="120"/>
    </row>
    <row r="108" spans="2:7" x14ac:dyDescent="0.2">
      <c r="B108" s="38"/>
      <c r="C108" s="120"/>
      <c r="D108" s="120"/>
      <c r="E108" s="120"/>
      <c r="F108" s="120"/>
      <c r="G108" s="120"/>
    </row>
    <row r="109" spans="2:7" x14ac:dyDescent="0.2">
      <c r="B109" s="38"/>
      <c r="C109" s="120"/>
      <c r="D109" s="120"/>
      <c r="E109" s="120"/>
      <c r="F109" s="120"/>
      <c r="G109" s="120"/>
    </row>
    <row r="110" spans="2:7" x14ac:dyDescent="0.2">
      <c r="B110" s="38"/>
      <c r="C110" s="120"/>
      <c r="D110" s="120"/>
      <c r="E110" s="120"/>
      <c r="F110" s="120"/>
      <c r="G110" s="120"/>
    </row>
    <row r="111" spans="2:7" x14ac:dyDescent="0.2">
      <c r="B111" s="38"/>
      <c r="C111" s="120"/>
      <c r="D111" s="120"/>
      <c r="E111" s="120"/>
      <c r="F111" s="120"/>
      <c r="G111" s="120"/>
    </row>
    <row r="112" spans="2:7" x14ac:dyDescent="0.2">
      <c r="B112" s="38"/>
      <c r="C112" s="120"/>
      <c r="D112" s="120"/>
      <c r="E112" s="120"/>
      <c r="F112" s="120"/>
      <c r="G112" s="120"/>
    </row>
    <row r="113" spans="2:7" x14ac:dyDescent="0.2">
      <c r="B113" s="38"/>
      <c r="C113" s="120"/>
      <c r="D113" s="120"/>
      <c r="E113" s="120"/>
      <c r="F113" s="120"/>
      <c r="G113" s="120"/>
    </row>
    <row r="114" spans="2:7" x14ac:dyDescent="0.2">
      <c r="B114" s="38"/>
      <c r="C114" s="120"/>
      <c r="D114" s="120"/>
      <c r="E114" s="120"/>
      <c r="F114" s="120"/>
      <c r="G114" s="120"/>
    </row>
    <row r="115" spans="2:7" x14ac:dyDescent="0.2">
      <c r="B115" s="38"/>
      <c r="C115" s="120"/>
      <c r="D115" s="120"/>
      <c r="E115" s="120"/>
      <c r="F115" s="120"/>
      <c r="G115" s="120"/>
    </row>
    <row r="116" spans="2:7" x14ac:dyDescent="0.2">
      <c r="B116" s="38"/>
      <c r="C116" s="120"/>
      <c r="D116" s="120"/>
      <c r="E116" s="120"/>
      <c r="F116" s="120"/>
      <c r="G116" s="120"/>
    </row>
    <row r="117" spans="2:7" x14ac:dyDescent="0.2">
      <c r="B117" s="38"/>
      <c r="C117" s="120"/>
      <c r="D117" s="120"/>
      <c r="E117" s="120"/>
      <c r="F117" s="120"/>
      <c r="G117" s="120"/>
    </row>
    <row r="118" spans="2:7" x14ac:dyDescent="0.2">
      <c r="B118" s="38"/>
      <c r="C118" s="120"/>
      <c r="D118" s="120"/>
      <c r="E118" s="120"/>
      <c r="F118" s="120"/>
      <c r="G118" s="120"/>
    </row>
    <row r="119" spans="2:7" x14ac:dyDescent="0.2">
      <c r="B119" s="38"/>
      <c r="C119" s="120"/>
      <c r="D119" s="120"/>
      <c r="E119" s="120"/>
      <c r="F119" s="120"/>
      <c r="G119" s="120"/>
    </row>
    <row r="120" spans="2:7" x14ac:dyDescent="0.2">
      <c r="B120" s="38"/>
      <c r="C120" s="120"/>
      <c r="D120" s="120"/>
      <c r="E120" s="120"/>
      <c r="F120" s="120"/>
      <c r="G120" s="120"/>
    </row>
    <row r="121" spans="2:7" x14ac:dyDescent="0.2">
      <c r="B121" s="38"/>
      <c r="C121" s="120"/>
      <c r="D121" s="120"/>
      <c r="E121" s="120"/>
      <c r="F121" s="120"/>
      <c r="G121" s="120"/>
    </row>
    <row r="122" spans="2:7" x14ac:dyDescent="0.2">
      <c r="B122" s="38"/>
      <c r="C122" s="120"/>
      <c r="D122" s="120"/>
      <c r="E122" s="120"/>
      <c r="F122" s="120"/>
      <c r="G122" s="120"/>
    </row>
    <row r="123" spans="2:7" x14ac:dyDescent="0.2">
      <c r="B123" s="38"/>
      <c r="C123" s="120"/>
      <c r="D123" s="120"/>
      <c r="E123" s="120"/>
      <c r="F123" s="120"/>
      <c r="G123" s="120"/>
    </row>
    <row r="124" spans="2:7" x14ac:dyDescent="0.2">
      <c r="B124" s="38"/>
      <c r="C124" s="120"/>
      <c r="D124" s="120"/>
      <c r="E124" s="120"/>
      <c r="F124" s="120"/>
      <c r="G124" s="120"/>
    </row>
    <row r="125" spans="2:7" x14ac:dyDescent="0.2">
      <c r="B125" s="38"/>
      <c r="C125" s="120"/>
      <c r="D125" s="120"/>
      <c r="E125" s="120"/>
      <c r="F125" s="120"/>
      <c r="G125" s="120"/>
    </row>
    <row r="126" spans="2:7" x14ac:dyDescent="0.2">
      <c r="B126" s="38"/>
      <c r="C126" s="120"/>
      <c r="D126" s="120"/>
      <c r="E126" s="120"/>
      <c r="F126" s="120"/>
      <c r="G126" s="120"/>
    </row>
    <row r="127" spans="2:7" x14ac:dyDescent="0.2">
      <c r="B127" s="38"/>
      <c r="C127" s="120"/>
      <c r="D127" s="120"/>
      <c r="E127" s="120"/>
      <c r="F127" s="120"/>
      <c r="G127" s="120"/>
    </row>
    <row r="128" spans="2:7" x14ac:dyDescent="0.2">
      <c r="B128" s="38"/>
      <c r="C128" s="120"/>
      <c r="D128" s="120"/>
      <c r="E128" s="120"/>
      <c r="F128" s="120"/>
      <c r="G128" s="120"/>
    </row>
    <row r="129" spans="2:7" x14ac:dyDescent="0.2">
      <c r="B129" s="38"/>
      <c r="C129" s="120"/>
      <c r="D129" s="120"/>
      <c r="E129" s="120"/>
      <c r="F129" s="120"/>
      <c r="G129" s="120"/>
    </row>
    <row r="130" spans="2:7" x14ac:dyDescent="0.2">
      <c r="B130" s="38"/>
      <c r="C130" s="120"/>
      <c r="D130" s="120"/>
      <c r="E130" s="120"/>
      <c r="F130" s="120"/>
      <c r="G130" s="120"/>
    </row>
    <row r="131" spans="2:7" x14ac:dyDescent="0.2">
      <c r="B131" s="38"/>
      <c r="C131" s="120"/>
      <c r="D131" s="120"/>
      <c r="E131" s="120"/>
      <c r="F131" s="120"/>
      <c r="G131" s="120"/>
    </row>
    <row r="132" spans="2:7" x14ac:dyDescent="0.2">
      <c r="B132" s="38"/>
      <c r="C132" s="120"/>
      <c r="D132" s="120"/>
      <c r="E132" s="120"/>
      <c r="F132" s="120"/>
      <c r="G132" s="120"/>
    </row>
    <row r="133" spans="2:7" x14ac:dyDescent="0.2">
      <c r="B133" s="46"/>
      <c r="E133" s="28"/>
      <c r="F133" s="28"/>
    </row>
    <row r="134" spans="2:7" x14ac:dyDescent="0.2">
      <c r="E134" s="107"/>
    </row>
  </sheetData>
  <conditionalFormatting sqref="G1">
    <cfRule type="cellIs" dxfId="1" priority="1" stopIfTrue="1" operator="equal">
      <formula>"x.x"</formula>
    </cfRule>
  </conditionalFormatting>
  <pageMargins left="0.7" right="0.7" top="0.75" bottom="0.75" header="0.3" footer="0.3"/>
  <pageSetup scale="8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EBA0-6E14-4586-920C-030F0AB57679}">
  <sheetPr>
    <pageSetUpPr fitToPage="1"/>
  </sheetPr>
  <dimension ref="A1:H36"/>
  <sheetViews>
    <sheetView view="pageBreakPreview" zoomScale="80" zoomScaleNormal="100" zoomScaleSheetLayoutView="80" workbookViewId="0">
      <selection activeCell="J21" sqref="J21"/>
    </sheetView>
  </sheetViews>
  <sheetFormatPr defaultRowHeight="12.75" x14ac:dyDescent="0.2"/>
  <cols>
    <col min="1" max="1" width="2.28515625" style="45" customWidth="1"/>
    <col min="2" max="2" width="12.140625" style="45" customWidth="1"/>
    <col min="3" max="3" width="9.7109375" style="45" customWidth="1"/>
    <col min="4" max="5" width="15.28515625" style="45" customWidth="1"/>
    <col min="6" max="6" width="17" style="45" customWidth="1"/>
    <col min="7" max="7" width="18.7109375" style="45" customWidth="1"/>
    <col min="8" max="8" width="17.140625" style="45" customWidth="1"/>
    <col min="9" max="16384" width="9.140625" style="45"/>
  </cols>
  <sheetData>
    <row r="1" spans="1:8" x14ac:dyDescent="0.2">
      <c r="A1" s="1" t="str">
        <f>'6.4'!B2</f>
        <v>PacifiCorp</v>
      </c>
      <c r="B1" s="2"/>
      <c r="C1" s="2"/>
      <c r="D1" s="2"/>
      <c r="E1" s="2"/>
      <c r="F1" s="2"/>
      <c r="H1" s="10" t="s">
        <v>86</v>
      </c>
    </row>
    <row r="2" spans="1:8" x14ac:dyDescent="0.2">
      <c r="A2" s="1" t="str">
        <f>'6.4'!B3</f>
        <v>Washington 2023 General Rate Case</v>
      </c>
      <c r="B2" s="2"/>
      <c r="C2" s="2"/>
      <c r="D2" s="2"/>
      <c r="E2" s="2"/>
      <c r="F2" s="2"/>
      <c r="G2" s="2"/>
    </row>
    <row r="3" spans="1:8" x14ac:dyDescent="0.2">
      <c r="A3" s="1" t="str">
        <f>'6.4'!B4</f>
        <v>Decommissioning and Other Plant Closure Costs - Year 1</v>
      </c>
      <c r="B3" s="2"/>
      <c r="C3" s="2"/>
      <c r="D3" s="2"/>
      <c r="E3" s="2"/>
      <c r="F3" s="2"/>
      <c r="G3" s="2"/>
    </row>
    <row r="4" spans="1:8" x14ac:dyDescent="0.2">
      <c r="A4" s="11" t="s">
        <v>67</v>
      </c>
      <c r="B4" s="2"/>
      <c r="C4" s="2"/>
      <c r="D4" s="2"/>
      <c r="E4" s="2"/>
      <c r="F4" s="2"/>
      <c r="G4" s="2"/>
    </row>
    <row r="5" spans="1:8" x14ac:dyDescent="0.2">
      <c r="A5" s="11" t="s">
        <v>85</v>
      </c>
    </row>
    <row r="7" spans="1:8" x14ac:dyDescent="0.2">
      <c r="B7" s="11" t="s">
        <v>25</v>
      </c>
    </row>
    <row r="8" spans="1:8" s="2" customFormat="1" ht="38.25" x14ac:dyDescent="0.2">
      <c r="B8" s="129" t="s">
        <v>26</v>
      </c>
      <c r="C8" s="130"/>
      <c r="D8" s="17" t="s">
        <v>27</v>
      </c>
      <c r="E8" s="17" t="s">
        <v>28</v>
      </c>
      <c r="F8" s="17" t="s">
        <v>29</v>
      </c>
      <c r="G8" s="17" t="s">
        <v>30</v>
      </c>
      <c r="H8" s="17" t="s">
        <v>31</v>
      </c>
    </row>
    <row r="9" spans="1:8" s="2" customFormat="1" x14ac:dyDescent="0.2">
      <c r="B9" s="127" t="s">
        <v>32</v>
      </c>
      <c r="C9" s="128"/>
      <c r="D9" s="18">
        <v>2030</v>
      </c>
      <c r="E9" s="19">
        <v>10</v>
      </c>
      <c r="F9" s="99"/>
      <c r="G9" s="100"/>
      <c r="H9" s="101"/>
    </row>
    <row r="10" spans="1:8" s="2" customFormat="1" x14ac:dyDescent="0.2">
      <c r="B10" s="127" t="s">
        <v>33</v>
      </c>
      <c r="C10" s="128"/>
      <c r="D10" s="18">
        <v>2030</v>
      </c>
      <c r="E10" s="19">
        <v>10</v>
      </c>
      <c r="F10" s="99"/>
      <c r="G10" s="100"/>
      <c r="H10" s="101"/>
    </row>
    <row r="11" spans="1:8" s="2" customFormat="1" x14ac:dyDescent="0.2">
      <c r="B11" s="14"/>
      <c r="C11" s="14"/>
      <c r="D11" s="16"/>
      <c r="E11" s="20" t="s">
        <v>34</v>
      </c>
      <c r="F11" s="21">
        <v>108672463.53999999</v>
      </c>
      <c r="G11" s="21">
        <v>10867247</v>
      </c>
      <c r="H11" s="21">
        <v>2344846.8325303458</v>
      </c>
    </row>
    <row r="12" spans="1:8" x14ac:dyDescent="0.2">
      <c r="H12" s="23" t="s">
        <v>68</v>
      </c>
    </row>
    <row r="14" spans="1:8" x14ac:dyDescent="0.2">
      <c r="B14" s="11" t="s">
        <v>15</v>
      </c>
    </row>
    <row r="15" spans="1:8" ht="38.25" x14ac:dyDescent="0.2">
      <c r="B15" s="129" t="s">
        <v>26</v>
      </c>
      <c r="C15" s="130"/>
      <c r="D15" s="17" t="s">
        <v>27</v>
      </c>
      <c r="E15" s="17" t="s">
        <v>28</v>
      </c>
      <c r="F15" s="17" t="s">
        <v>15</v>
      </c>
      <c r="G15" s="17" t="s">
        <v>30</v>
      </c>
      <c r="H15" s="17" t="s">
        <v>31</v>
      </c>
    </row>
    <row r="16" spans="1:8" x14ac:dyDescent="0.2">
      <c r="B16" s="127" t="s">
        <v>32</v>
      </c>
      <c r="C16" s="128"/>
      <c r="D16" s="18">
        <v>2030</v>
      </c>
      <c r="E16" s="19">
        <v>10</v>
      </c>
      <c r="F16" s="99"/>
      <c r="G16" s="100"/>
      <c r="H16" s="101"/>
    </row>
    <row r="17" spans="2:8" x14ac:dyDescent="0.2">
      <c r="B17" s="127" t="s">
        <v>33</v>
      </c>
      <c r="C17" s="128"/>
      <c r="D17" s="18">
        <v>2030</v>
      </c>
      <c r="E17" s="19">
        <v>10</v>
      </c>
      <c r="F17" s="99"/>
      <c r="G17" s="100"/>
      <c r="H17" s="101"/>
    </row>
    <row r="18" spans="2:8" x14ac:dyDescent="0.2">
      <c r="B18" s="14"/>
      <c r="C18" s="14"/>
      <c r="D18" s="16"/>
      <c r="E18" s="20" t="s">
        <v>34</v>
      </c>
      <c r="F18" s="21">
        <v>62831888.51617527</v>
      </c>
      <c r="G18" s="21">
        <v>6283189</v>
      </c>
      <c r="H18" s="21">
        <v>1355735.8017940985</v>
      </c>
    </row>
    <row r="19" spans="2:8" x14ac:dyDescent="0.2">
      <c r="B19" s="2"/>
      <c r="C19" s="2"/>
      <c r="D19" s="2"/>
      <c r="E19" s="22"/>
      <c r="F19" s="2"/>
      <c r="G19" s="2"/>
      <c r="H19" s="23" t="s">
        <v>69</v>
      </c>
    </row>
    <row r="21" spans="2:8" x14ac:dyDescent="0.2">
      <c r="B21" s="91" t="s">
        <v>50</v>
      </c>
    </row>
    <row r="22" spans="2:8" x14ac:dyDescent="0.2">
      <c r="B22" s="71"/>
      <c r="C22" s="72"/>
      <c r="E22" s="73"/>
      <c r="F22" s="74" t="s">
        <v>51</v>
      </c>
      <c r="G22" s="97"/>
    </row>
    <row r="23" spans="2:8" x14ac:dyDescent="0.2">
      <c r="B23" s="75"/>
      <c r="C23" s="75"/>
      <c r="E23" s="75"/>
      <c r="F23" s="76" t="s">
        <v>52</v>
      </c>
      <c r="G23" s="98"/>
    </row>
    <row r="24" spans="2:8" x14ac:dyDescent="0.2">
      <c r="B24" s="75"/>
      <c r="C24" s="75"/>
      <c r="E24" s="75"/>
      <c r="F24" s="77" t="s">
        <v>53</v>
      </c>
      <c r="G24" s="94">
        <v>10</v>
      </c>
    </row>
    <row r="25" spans="2:8" x14ac:dyDescent="0.2">
      <c r="B25" s="75"/>
      <c r="C25" s="75"/>
      <c r="E25" s="75"/>
      <c r="F25" s="77" t="s">
        <v>54</v>
      </c>
      <c r="G25" s="96"/>
    </row>
    <row r="26" spans="2:8" x14ac:dyDescent="0.2">
      <c r="B26" s="75"/>
      <c r="C26" s="75"/>
      <c r="E26" s="75"/>
      <c r="F26" s="76" t="s">
        <v>55</v>
      </c>
      <c r="G26" s="81">
        <v>2549407.9127013339</v>
      </c>
    </row>
    <row r="27" spans="2:8" x14ac:dyDescent="0.2">
      <c r="B27" s="75"/>
      <c r="C27" s="75"/>
      <c r="E27" s="75"/>
      <c r="F27" s="76"/>
      <c r="G27" s="82"/>
    </row>
    <row r="28" spans="2:8" x14ac:dyDescent="0.2">
      <c r="B28" s="75"/>
      <c r="C28" s="75"/>
      <c r="E28" s="75"/>
      <c r="F28" s="76"/>
      <c r="G28" s="82"/>
    </row>
    <row r="29" spans="2:8" x14ac:dyDescent="0.2">
      <c r="B29" s="78" t="s">
        <v>56</v>
      </c>
      <c r="C29" s="75"/>
      <c r="E29" s="79"/>
      <c r="F29" s="80"/>
      <c r="G29" s="83"/>
    </row>
    <row r="30" spans="2:8" x14ac:dyDescent="0.2">
      <c r="B30" s="78"/>
      <c r="C30" s="75"/>
      <c r="E30" s="79"/>
      <c r="F30" s="80"/>
      <c r="G30" s="83"/>
    </row>
    <row r="31" spans="2:8" x14ac:dyDescent="0.2">
      <c r="B31" s="75"/>
      <c r="C31" s="75"/>
      <c r="E31" s="73"/>
      <c r="F31" s="74" t="s">
        <v>51</v>
      </c>
      <c r="G31" s="97"/>
    </row>
    <row r="32" spans="2:8" x14ac:dyDescent="0.2">
      <c r="B32" s="75"/>
      <c r="C32" s="75"/>
      <c r="E32" s="75"/>
      <c r="F32" s="76" t="s">
        <v>52</v>
      </c>
      <c r="G32" s="98"/>
    </row>
    <row r="33" spans="2:7" x14ac:dyDescent="0.2">
      <c r="B33" s="75"/>
      <c r="C33" s="75"/>
      <c r="E33" s="75"/>
      <c r="F33" s="77" t="s">
        <v>53</v>
      </c>
      <c r="G33" s="94">
        <v>7</v>
      </c>
    </row>
    <row r="34" spans="2:7" x14ac:dyDescent="0.2">
      <c r="B34" s="75"/>
      <c r="C34" s="75"/>
      <c r="E34" s="75"/>
      <c r="F34" s="77" t="s">
        <v>54</v>
      </c>
      <c r="G34" s="96"/>
    </row>
    <row r="35" spans="2:7" x14ac:dyDescent="0.2">
      <c r="B35" s="75"/>
      <c r="C35" s="75"/>
      <c r="E35" s="75"/>
      <c r="F35" s="76" t="s">
        <v>57</v>
      </c>
      <c r="G35" s="84">
        <v>2233092.2074194313</v>
      </c>
    </row>
    <row r="36" spans="2:7" x14ac:dyDescent="0.2">
      <c r="G36" s="82" t="s">
        <v>70</v>
      </c>
    </row>
  </sheetData>
  <mergeCells count="6">
    <mergeCell ref="B17:C17"/>
    <mergeCell ref="B8:C8"/>
    <mergeCell ref="B9:C9"/>
    <mergeCell ref="B10:C10"/>
    <mergeCell ref="B15:C15"/>
    <mergeCell ref="B16:C16"/>
  </mergeCells>
  <conditionalFormatting sqref="H1">
    <cfRule type="cellIs" dxfId="0" priority="1" stopIfTrue="1" operator="equal">
      <formula>"x.x"</formula>
    </cfRule>
  </conditionalFormatting>
  <pageMargins left="0.7" right="0.7" top="0.75" bottom="0.75" header="0.3" footer="0.3"/>
  <pageSetup scale="85"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C57BC155-65D1-4E00-BF85-9F5892D61DBD}"/>
</file>

<file path=customXml/itemProps2.xml><?xml version="1.0" encoding="utf-8"?>
<ds:datastoreItem xmlns:ds="http://schemas.openxmlformats.org/officeDocument/2006/customXml" ds:itemID="{92A8617F-5292-49D6-BDCA-7E84689CA520}"/>
</file>

<file path=customXml/itemProps3.xml><?xml version="1.0" encoding="utf-8"?>
<ds:datastoreItem xmlns:ds="http://schemas.openxmlformats.org/officeDocument/2006/customXml" ds:itemID="{70388D44-02F1-4D8E-900C-1AF783CF7C52}"/>
</file>

<file path=customXml/itemProps4.xml><?xml version="1.0" encoding="utf-8"?>
<ds:datastoreItem xmlns:ds="http://schemas.openxmlformats.org/officeDocument/2006/customXml" ds:itemID="{ECF8AB21-DB4F-48C3-9846-9A5643871D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6.4</vt:lpstr>
      <vt:lpstr>6.4.1</vt:lpstr>
      <vt:lpstr>6.4.2</vt:lpstr>
      <vt:lpstr>6.4.3</vt:lpstr>
      <vt:lpstr>6.4.4_REDACTED</vt:lpstr>
      <vt:lpstr>'6.4'!Print_Area</vt:lpstr>
      <vt:lpstr>'6.4.2'!Print_Area</vt:lpstr>
      <vt:lpstr>'6.4.3'!Print_Area</vt:lpstr>
      <vt:lpstr>'6.4.4_REDACTED'!Print_Area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2023-03-07T19:00:09Z</dcterms:created>
  <dcterms:modified xsi:type="dcterms:W3CDTF">2023-03-12T01:04:02Z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