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01m107\c01m107\2017\2017_ WA Elec and Gas GRC\Rebuttal Testimony &amp; Exhibits\Andrews\Workpapers\"/>
    </mc:Choice>
  </mc:AlternateContent>
  <bookViews>
    <workbookView xWindow="240" yWindow="90" windowWidth="20985" windowHeight="11595"/>
  </bookViews>
  <sheets>
    <sheet name="E-POFF-1" sheetId="12" r:id="rId1"/>
    <sheet name=" G-POFF-1" sheetId="8" r:id="rId2"/>
    <sheet name="POFF-2" sheetId="11" r:id="rId3"/>
  </sheets>
  <definedNames>
    <definedName name="_xlnm._FilterDatabase" localSheetId="1" hidden="1">' G-POFF-1'!$A$10:$H$26</definedName>
    <definedName name="_xlnm._FilterDatabase" localSheetId="0" hidden="1">'E-POFF-1'!$A$10:$H$25</definedName>
    <definedName name="_xlnm.Print_Area" localSheetId="1">' G-POFF-1'!$A$1:$L$34</definedName>
    <definedName name="_xlnm.Print_Area" localSheetId="0">'E-POFF-1'!$A$1:$L$33</definedName>
    <definedName name="_xlnm.Print_Titles" localSheetId="1">' G-POFF-1'!$6:$10</definedName>
    <definedName name="_xlnm.Print_Titles" localSheetId="0">'E-POFF-1'!$6:$10</definedName>
  </definedNames>
  <calcPr calcId="152511" calcMode="manual"/>
</workbook>
</file>

<file path=xl/calcChain.xml><?xml version="1.0" encoding="utf-8"?>
<calcChain xmlns="http://schemas.openxmlformats.org/spreadsheetml/2006/main">
  <c r="L26" i="8" l="1"/>
  <c r="J26" i="8"/>
  <c r="H26" i="8"/>
  <c r="L25" i="8"/>
  <c r="J25" i="8"/>
  <c r="I25" i="12"/>
  <c r="L24" i="12"/>
  <c r="J24" i="12"/>
  <c r="J28" i="11" l="1"/>
  <c r="H28" i="11"/>
  <c r="I28" i="11"/>
  <c r="H14" i="8"/>
  <c r="J14" i="8"/>
  <c r="H14" i="12"/>
  <c r="J13" i="8"/>
  <c r="J12" i="8"/>
  <c r="J20" i="11"/>
  <c r="H20" i="11"/>
  <c r="I20" i="11"/>
  <c r="H14" i="11"/>
  <c r="I14" i="11"/>
  <c r="J14" i="11"/>
  <c r="A23" i="8"/>
  <c r="H23" i="8"/>
  <c r="J23" i="8" s="1"/>
  <c r="I13" i="11"/>
  <c r="J13" i="11" s="1"/>
  <c r="I12" i="11"/>
  <c r="J12" i="11" s="1"/>
  <c r="J13" i="12"/>
  <c r="J12" i="12"/>
  <c r="J14" i="12" s="1"/>
  <c r="L23" i="8" l="1"/>
  <c r="F24" i="11"/>
  <c r="F23" i="11"/>
  <c r="F18" i="11"/>
  <c r="I18" i="11" s="1"/>
  <c r="J18" i="11" s="1"/>
  <c r="E19" i="11"/>
  <c r="F19" i="11" s="1"/>
  <c r="E20" i="11" l="1"/>
  <c r="E25" i="11"/>
  <c r="E28" i="11" s="1"/>
  <c r="H18" i="12" l="1"/>
  <c r="J18" i="12" s="1"/>
  <c r="J20" i="12" s="1"/>
  <c r="H18" i="8"/>
  <c r="L18" i="8" s="1"/>
  <c r="I19" i="11"/>
  <c r="J19" i="11" s="1"/>
  <c r="F20" i="11"/>
  <c r="L18" i="12" l="1"/>
  <c r="H19" i="12"/>
  <c r="L19" i="12" s="1"/>
  <c r="H19" i="8"/>
  <c r="L19" i="8" s="1"/>
  <c r="J18" i="8"/>
  <c r="L20" i="8" l="1"/>
  <c r="H20" i="8"/>
  <c r="H20" i="12"/>
  <c r="J20" i="8"/>
  <c r="L20" i="12"/>
  <c r="A3" i="11"/>
  <c r="A3" i="8"/>
  <c r="A23" i="12" l="1"/>
  <c r="H25" i="11" l="1"/>
  <c r="L25" i="11" l="1"/>
  <c r="L28" i="11" s="1"/>
  <c r="I23" i="11" l="1"/>
  <c r="J23" i="11" l="1"/>
  <c r="H23" i="12" l="1"/>
  <c r="H25" i="12" s="1"/>
  <c r="M23" i="11"/>
  <c r="F25" i="11"/>
  <c r="F28" i="11" s="1"/>
  <c r="L23" i="12" l="1"/>
  <c r="L25" i="12" s="1"/>
  <c r="J23" i="12"/>
  <c r="J25" i="12" s="1"/>
  <c r="J27" i="12" s="1"/>
  <c r="J29" i="12" s="1"/>
  <c r="J30" i="12" s="1"/>
  <c r="I24" i="11"/>
  <c r="I25" i="11" s="1"/>
  <c r="J24" i="11" l="1"/>
  <c r="J25" i="11" s="1"/>
  <c r="H27" i="12" l="1"/>
  <c r="H24" i="8"/>
  <c r="H28" i="8" s="1"/>
  <c r="M24" i="11"/>
  <c r="M25" i="11" s="1"/>
  <c r="M28" i="11" s="1"/>
  <c r="L27" i="12" l="1"/>
  <c r="L29" i="12" s="1"/>
  <c r="L30" i="12" s="1"/>
  <c r="J24" i="8"/>
  <c r="J28" i="8" s="1"/>
  <c r="L24" i="8"/>
  <c r="L28" i="8" s="1"/>
</calcChain>
</file>

<file path=xl/sharedStrings.xml><?xml version="1.0" encoding="utf-8"?>
<sst xmlns="http://schemas.openxmlformats.org/spreadsheetml/2006/main" count="147" uniqueCount="50">
  <si>
    <t>AN</t>
  </si>
  <si>
    <t>WA</t>
  </si>
  <si>
    <t>Avista Utilities</t>
  </si>
  <si>
    <t xml:space="preserve">  Excludes Plant Additions for Customer Growth (Budget Category 1,000's)</t>
  </si>
  <si>
    <t>Plant Additions by Month</t>
  </si>
  <si>
    <t>in (000's)</t>
  </si>
  <si>
    <t>Functional Plant Categories</t>
  </si>
  <si>
    <t>ER</t>
  </si>
  <si>
    <t>General Plant Subtotal</t>
  </si>
  <si>
    <t>Total</t>
  </si>
  <si>
    <t>Electric</t>
  </si>
  <si>
    <t>Gas</t>
  </si>
  <si>
    <t>System</t>
  </si>
  <si>
    <t>Share</t>
  </si>
  <si>
    <t>Subtotal Offsets</t>
  </si>
  <si>
    <t>CD</t>
  </si>
  <si>
    <t>COF Long-Term Restructuring Plan</t>
  </si>
  <si>
    <t>Total Offsets</t>
  </si>
  <si>
    <t>General:</t>
  </si>
  <si>
    <t>Service</t>
  </si>
  <si>
    <t>State</t>
  </si>
  <si>
    <t>O&amp;M</t>
  </si>
  <si>
    <t>Incremental</t>
  </si>
  <si>
    <t>Cummulative</t>
  </si>
  <si>
    <t>O&amp;M Offsets</t>
  </si>
  <si>
    <t xml:space="preserve">Savings / (Costs) </t>
  </si>
  <si>
    <t>2017 System</t>
  </si>
  <si>
    <t>Downtown Network New Warehouse/Ops Bldg</t>
  </si>
  <si>
    <t>2018 System</t>
  </si>
  <si>
    <t>Test Year Dec 31, 2016</t>
  </si>
  <si>
    <t>COF Long-Term Restructuring Plan 2</t>
  </si>
  <si>
    <t>ED</t>
  </si>
  <si>
    <t>Electric Distribution</t>
  </si>
  <si>
    <t>Wood Pole Mgmt</t>
  </si>
  <si>
    <t>Street Light Conversion to LED Fixtures</t>
  </si>
  <si>
    <t>Electric Distribution Subtotal</t>
  </si>
  <si>
    <t xml:space="preserve">ED </t>
  </si>
  <si>
    <t xml:space="preserve">Electric Transmission </t>
  </si>
  <si>
    <t>System Transmission Rebuild Condition</t>
  </si>
  <si>
    <t xml:space="preserve">Benton-Othello 115kV Reconductor </t>
  </si>
  <si>
    <t>Electric Transmission Subtotal</t>
  </si>
  <si>
    <t>Information Technology refresh</t>
  </si>
  <si>
    <t xml:space="preserve">CD </t>
  </si>
  <si>
    <t>AA</t>
  </si>
  <si>
    <t>O&amp;M Offsets - REVISED ON REBUTTAL</t>
  </si>
  <si>
    <t>As-Filed</t>
  </si>
  <si>
    <t>Difference from as-filed</t>
  </si>
  <si>
    <t>Impact on revenue requirement</t>
  </si>
  <si>
    <t>Rebuttal Adjustment to Expense</t>
  </si>
  <si>
    <t>Total Offsets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</si>
</sst>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;\(#,###,\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5" fillId="0" borderId="0"/>
  </cellStyleXfs>
  <cellXfs count="136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Fill="1"/>
    <xf numFmtId="10" fontId="8" fillId="0" borderId="0" xfId="1" applyNumberFormat="1" applyFont="1" applyBorder="1"/>
    <xf numFmtId="0" fontId="8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right"/>
    </xf>
    <xf numFmtId="165" fontId="2" fillId="0" borderId="0" xfId="3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5" fontId="8" fillId="0" borderId="0" xfId="30" applyNumberFormat="1" applyFont="1" applyFill="1" applyAlignment="1">
      <alignment horizontal="right"/>
    </xf>
    <xf numFmtId="165" fontId="0" fillId="0" borderId="0" xfId="30" applyNumberFormat="1" applyFont="1" applyAlignment="1">
      <alignment horizontal="right"/>
    </xf>
    <xf numFmtId="165" fontId="0" fillId="0" borderId="0" xfId="30" applyNumberFormat="1" applyFont="1" applyFill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5" fontId="2" fillId="0" borderId="0" xfId="30" applyNumberFormat="1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5" fontId="0" fillId="0" borderId="0" xfId="3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/>
    <xf numFmtId="0" fontId="0" fillId="0" borderId="0" xfId="0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0" xfId="0" applyFont="1" applyAlignment="1">
      <alignment wrapText="1"/>
    </xf>
    <xf numFmtId="0" fontId="8" fillId="0" borderId="0" xfId="2" applyFont="1" applyBorder="1" applyAlignment="1">
      <alignment horizontal="center" wrapText="1"/>
    </xf>
    <xf numFmtId="0" fontId="8" fillId="0" borderId="0" xfId="2" applyFont="1" applyFill="1" applyBorder="1" applyAlignment="1">
      <alignment horizontal="center"/>
    </xf>
    <xf numFmtId="0" fontId="11" fillId="0" borderId="0" xfId="0" applyFont="1"/>
    <xf numFmtId="0" fontId="12" fillId="0" borderId="0" xfId="3" applyFont="1" applyFill="1" applyBorder="1" applyAlignment="1">
      <alignment horizontal="right" wrapText="1"/>
    </xf>
    <xf numFmtId="0" fontId="9" fillId="0" borderId="0" xfId="2" applyFont="1" applyFill="1" applyBorder="1" applyAlignment="1">
      <alignment horizontal="center"/>
    </xf>
    <xf numFmtId="0" fontId="13" fillId="0" borderId="0" xfId="3" applyFont="1" applyFill="1" applyBorder="1" applyAlignment="1">
      <alignment wrapText="1"/>
    </xf>
    <xf numFmtId="0" fontId="14" fillId="0" borderId="0" xfId="3" applyFont="1" applyFill="1" applyBorder="1" applyAlignment="1">
      <alignment horizontal="center" wrapText="1"/>
    </xf>
    <xf numFmtId="0" fontId="13" fillId="0" borderId="0" xfId="3" applyFont="1" applyFill="1" applyBorder="1" applyAlignment="1">
      <alignment horizontal="center" wrapText="1"/>
    </xf>
    <xf numFmtId="0" fontId="12" fillId="0" borderId="0" xfId="3" applyFont="1" applyFill="1" applyBorder="1" applyAlignment="1">
      <alignment wrapText="1"/>
    </xf>
    <xf numFmtId="0" fontId="0" fillId="0" borderId="7" xfId="0" applyFont="1" applyBorder="1"/>
    <xf numFmtId="165" fontId="2" fillId="0" borderId="0" xfId="30" applyNumberFormat="1" applyFont="1" applyBorder="1" applyAlignment="1">
      <alignment horizontal="right"/>
    </xf>
    <xf numFmtId="165" fontId="0" fillId="0" borderId="0" xfId="30" applyNumberFormat="1" applyFont="1" applyBorder="1" applyAlignment="1">
      <alignment horizontal="right"/>
    </xf>
    <xf numFmtId="165" fontId="2" fillId="0" borderId="0" xfId="30" applyNumberFormat="1" applyFont="1" applyAlignment="1">
      <alignment horizontal="right"/>
    </xf>
    <xf numFmtId="0" fontId="0" fillId="0" borderId="0" xfId="0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5" fontId="8" fillId="0" borderId="1" xfId="30" applyNumberFormat="1" applyFont="1" applyFill="1" applyBorder="1" applyAlignment="1">
      <alignment horizontal="right"/>
    </xf>
    <xf numFmtId="165" fontId="8" fillId="0" borderId="0" xfId="30" applyNumberFormat="1" applyFont="1" applyFill="1" applyAlignment="1">
      <alignment horizontal="right"/>
    </xf>
    <xf numFmtId="165" fontId="8" fillId="0" borderId="0" xfId="30" applyNumberFormat="1" applyFont="1" applyFill="1" applyBorder="1" applyAlignment="1">
      <alignment horizontal="right"/>
    </xf>
    <xf numFmtId="165" fontId="2" fillId="0" borderId="5" xfId="30" applyNumberFormat="1" applyFont="1" applyFill="1" applyBorder="1" applyAlignment="1">
      <alignment horizontal="right"/>
    </xf>
    <xf numFmtId="165" fontId="0" fillId="0" borderId="0" xfId="30" applyNumberFormat="1" applyFont="1"/>
    <xf numFmtId="0" fontId="2" fillId="0" borderId="0" xfId="0" applyFont="1" applyBorder="1" applyAlignment="1">
      <alignment horizontal="center" wrapText="1"/>
    </xf>
    <xf numFmtId="165" fontId="8" fillId="2" borderId="0" xfId="30" applyNumberFormat="1" applyFont="1" applyFill="1" applyAlignment="1">
      <alignment horizontal="right"/>
    </xf>
    <xf numFmtId="165" fontId="0" fillId="0" borderId="0" xfId="0" applyNumberFormat="1" applyFont="1"/>
    <xf numFmtId="0" fontId="8" fillId="0" borderId="0" xfId="0" applyFont="1"/>
    <xf numFmtId="0" fontId="8" fillId="0" borderId="0" xfId="35" applyFont="1" applyFill="1" applyBorder="1" applyAlignment="1">
      <alignment horizontal="left"/>
    </xf>
    <xf numFmtId="0" fontId="8" fillId="0" borderId="0" xfId="35" applyFont="1" applyFill="1" applyBorder="1" applyAlignment="1">
      <alignment horizontal="center" wrapText="1"/>
    </xf>
    <xf numFmtId="0" fontId="8" fillId="0" borderId="0" xfId="35" applyFont="1" applyFill="1" applyBorder="1" applyAlignment="1">
      <alignment horizontal="center"/>
    </xf>
    <xf numFmtId="0" fontId="8" fillId="0" borderId="0" xfId="35" applyFont="1" applyFill="1"/>
    <xf numFmtId="0" fontId="8" fillId="0" borderId="0" xfId="0" applyFont="1" applyFill="1"/>
    <xf numFmtId="165" fontId="8" fillId="0" borderId="0" xfId="35" applyNumberFormat="1" applyFont="1" applyFill="1" applyAlignment="1">
      <alignment horizontal="right"/>
    </xf>
    <xf numFmtId="165" fontId="8" fillId="0" borderId="1" xfId="35" applyNumberFormat="1" applyFont="1" applyFill="1" applyBorder="1" applyAlignment="1">
      <alignment horizontal="right"/>
    </xf>
    <xf numFmtId="165" fontId="8" fillId="2" borderId="0" xfId="35" applyNumberFormat="1" applyFont="1" applyFill="1" applyAlignment="1">
      <alignment horizontal="right"/>
    </xf>
    <xf numFmtId="165" fontId="8" fillId="2" borderId="1" xfId="35" applyNumberFormat="1" applyFont="1" applyFill="1" applyBorder="1" applyAlignment="1">
      <alignment horizontal="right"/>
    </xf>
    <xf numFmtId="0" fontId="9" fillId="2" borderId="7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/>
    <xf numFmtId="165" fontId="9" fillId="2" borderId="0" xfId="30" applyNumberFormat="1" applyFont="1" applyFill="1" applyAlignment="1">
      <alignment horizontal="right"/>
    </xf>
    <xf numFmtId="165" fontId="9" fillId="2" borderId="5" xfId="30" applyNumberFormat="1" applyFont="1" applyFill="1" applyBorder="1" applyAlignment="1">
      <alignment horizontal="right"/>
    </xf>
    <xf numFmtId="165" fontId="9" fillId="0" borderId="0" xfId="30" applyNumberFormat="1" applyFont="1" applyAlignment="1">
      <alignment horizontal="right"/>
    </xf>
    <xf numFmtId="165" fontId="9" fillId="0" borderId="5" xfId="30" applyNumberFormat="1" applyFont="1" applyFill="1" applyBorder="1" applyAlignment="1">
      <alignment horizontal="right"/>
    </xf>
    <xf numFmtId="165" fontId="8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8" fillId="0" borderId="0" xfId="2" applyFont="1"/>
    <xf numFmtId="0" fontId="8" fillId="0" borderId="0" xfId="2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/>
    </xf>
    <xf numFmtId="10" fontId="9" fillId="0" borderId="0" xfId="1" applyNumberFormat="1" applyFont="1" applyBorder="1"/>
    <xf numFmtId="10" fontId="8" fillId="0" borderId="0" xfId="1" applyNumberFormat="1" applyFont="1" applyFill="1" applyBorder="1"/>
    <xf numFmtId="0" fontId="8" fillId="0" borderId="0" xfId="2" applyFont="1" applyFill="1" applyBorder="1"/>
    <xf numFmtId="10" fontId="9" fillId="0" borderId="0" xfId="1" applyNumberFormat="1" applyFont="1" applyFill="1" applyBorder="1"/>
    <xf numFmtId="0" fontId="9" fillId="0" borderId="0" xfId="2" applyFont="1" applyFill="1" applyBorder="1"/>
    <xf numFmtId="0" fontId="8" fillId="0" borderId="0" xfId="2" applyFont="1" applyFill="1"/>
    <xf numFmtId="0" fontId="17" fillId="0" borderId="0" xfId="0" applyFont="1" applyBorder="1" applyAlignment="1">
      <alignment horizontal="center"/>
    </xf>
    <xf numFmtId="0" fontId="3" fillId="0" borderId="0" xfId="3" applyFont="1" applyFill="1" applyBorder="1" applyAlignment="1">
      <alignment horizontal="center" wrapText="1"/>
    </xf>
    <xf numFmtId="0" fontId="3" fillId="0" borderId="0" xfId="32" applyFont="1" applyFill="1" applyBorder="1" applyAlignment="1">
      <alignment horizontal="left"/>
    </xf>
    <xf numFmtId="0" fontId="16" fillId="0" borderId="0" xfId="0" applyFont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36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0" fontId="3" fillId="0" borderId="0" xfId="3" applyFont="1" applyFill="1" applyBorder="1" applyAlignment="1">
      <alignment wrapText="1"/>
    </xf>
    <xf numFmtId="0" fontId="18" fillId="0" borderId="0" xfId="3" applyFont="1" applyFill="1" applyBorder="1" applyAlignment="1">
      <alignment horizontal="right"/>
    </xf>
    <xf numFmtId="0" fontId="19" fillId="0" borderId="0" xfId="3" applyFont="1" applyFill="1" applyBorder="1" applyAlignment="1">
      <alignment horizontal="center" wrapText="1"/>
    </xf>
    <xf numFmtId="0" fontId="19" fillId="0" borderId="0" xfId="36" applyFont="1" applyFill="1" applyBorder="1" applyAlignment="1">
      <alignment horizontal="center" wrapText="1"/>
    </xf>
    <xf numFmtId="164" fontId="20" fillId="0" borderId="0" xfId="0" applyNumberFormat="1" applyFont="1" applyBorder="1" applyAlignment="1">
      <alignment horizontal="center"/>
    </xf>
    <xf numFmtId="165" fontId="0" fillId="0" borderId="1" xfId="30" applyNumberFormat="1" applyFont="1" applyBorder="1" applyAlignment="1">
      <alignment horizontal="right"/>
    </xf>
    <xf numFmtId="165" fontId="2" fillId="4" borderId="6" xfId="0" applyNumberFormat="1" applyFont="1" applyFill="1" applyBorder="1" applyAlignment="1">
      <alignment horizontal="right"/>
    </xf>
    <xf numFmtId="43" fontId="2" fillId="4" borderId="0" xfId="0" applyNumberFormat="1" applyFont="1" applyFill="1" applyBorder="1" applyAlignment="1">
      <alignment horizontal="right"/>
    </xf>
    <xf numFmtId="10" fontId="8" fillId="0" borderId="1" xfId="1" applyNumberFormat="1" applyFont="1" applyBorder="1"/>
    <xf numFmtId="0" fontId="0" fillId="0" borderId="1" xfId="0" applyFont="1" applyFill="1" applyBorder="1"/>
    <xf numFmtId="165" fontId="9" fillId="2" borderId="0" xfId="0" applyNumberFormat="1" applyFont="1" applyFill="1"/>
    <xf numFmtId="165" fontId="9" fillId="0" borderId="0" xfId="0" applyNumberFormat="1" applyFont="1" applyFill="1"/>
    <xf numFmtId="165" fontId="0" fillId="0" borderId="0" xfId="0" applyNumberFormat="1" applyFont="1" applyFill="1" applyAlignment="1">
      <alignment horizontal="center"/>
    </xf>
    <xf numFmtId="165" fontId="0" fillId="0" borderId="0" xfId="0" applyNumberFormat="1" applyFont="1" applyFill="1"/>
    <xf numFmtId="165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5" fontId="0" fillId="0" borderId="0" xfId="0" applyNumberFormat="1" applyFont="1" applyFill="1" applyBorder="1"/>
    <xf numFmtId="0" fontId="2" fillId="0" borderId="1" xfId="0" applyFont="1" applyFill="1" applyBorder="1"/>
    <xf numFmtId="10" fontId="9" fillId="0" borderId="1" xfId="1" applyNumberFormat="1" applyFont="1" applyFill="1" applyBorder="1"/>
    <xf numFmtId="0" fontId="9" fillId="0" borderId="1" xfId="2" applyFont="1" applyFill="1" applyBorder="1"/>
    <xf numFmtId="0" fontId="9" fillId="0" borderId="1" xfId="2" applyFont="1" applyFill="1" applyBorder="1" applyAlignment="1">
      <alignment horizontal="center"/>
    </xf>
    <xf numFmtId="165" fontId="2" fillId="0" borderId="9" xfId="30" applyNumberFormat="1" applyFont="1" applyFill="1" applyBorder="1" applyAlignment="1">
      <alignment horizontal="right"/>
    </xf>
    <xf numFmtId="165" fontId="2" fillId="0" borderId="1" xfId="30" applyNumberFormat="1" applyFont="1" applyFill="1" applyBorder="1" applyAlignment="1">
      <alignment horizontal="right"/>
    </xf>
    <xf numFmtId="0" fontId="8" fillId="0" borderId="1" xfId="2" applyFont="1" applyBorder="1"/>
    <xf numFmtId="0" fontId="8" fillId="0" borderId="1" xfId="2" applyFont="1" applyFill="1" applyBorder="1"/>
    <xf numFmtId="165" fontId="0" fillId="2" borderId="8" xfId="0" applyNumberFormat="1" applyFont="1" applyFill="1" applyBorder="1"/>
    <xf numFmtId="165" fontId="2" fillId="2" borderId="8" xfId="0" applyNumberFormat="1" applyFont="1" applyFill="1" applyBorder="1" applyAlignment="1">
      <alignment horizontal="right"/>
    </xf>
    <xf numFmtId="43" fontId="2" fillId="0" borderId="1" xfId="0" applyNumberFormat="1" applyFont="1" applyFill="1" applyBorder="1" applyAlignment="1">
      <alignment horizontal="right"/>
    </xf>
  </cellXfs>
  <cellStyles count="37">
    <cellStyle name="Comma" xfId="30" builtinId="3"/>
    <cellStyle name="Comma 2" xfId="10"/>
    <cellStyle name="Comma 2 2" xfId="18"/>
    <cellStyle name="Comma 2 3" xfId="19"/>
    <cellStyle name="Comma 3" xfId="20"/>
    <cellStyle name="Comma 4" xfId="17"/>
    <cellStyle name="Comma 4 2" xfId="31"/>
    <cellStyle name="Currency 2" xfId="22"/>
    <cellStyle name="Currency 3" xfId="21"/>
    <cellStyle name="Currency 3 2" xfId="33"/>
    <cellStyle name="Good" xfId="35" builtinId="26"/>
    <cellStyle name="Normal" xfId="0" builtinId="0"/>
    <cellStyle name="Normal 10" xfId="4"/>
    <cellStyle name="Normal 12" xfId="7"/>
    <cellStyle name="Normal 13" xfId="8"/>
    <cellStyle name="Normal 2" xfId="2"/>
    <cellStyle name="Normal 2 2" xfId="23"/>
    <cellStyle name="Normal 3" xfId="6"/>
    <cellStyle name="Normal 3 2" xfId="24"/>
    <cellStyle name="Normal 4" xfId="16"/>
    <cellStyle name="Normal 4 2" xfId="32"/>
    <cellStyle name="Normal 5" xfId="11"/>
    <cellStyle name="Normal 6" xfId="9"/>
    <cellStyle name="Normal 7" xfId="12"/>
    <cellStyle name="Normal 8" xfId="13"/>
    <cellStyle name="Normal 9" xfId="5"/>
    <cellStyle name="Normal_1.08.08" xfId="36"/>
    <cellStyle name="Normal_Pro forma Rates" xfId="3"/>
    <cellStyle name="Percent" xfId="1" builtinId="5"/>
    <cellStyle name="Percent 2" xfId="14"/>
    <cellStyle name="Percent 2 2" xfId="26"/>
    <cellStyle name="Percent 2 2 2" xfId="27"/>
    <cellStyle name="Percent 2 3" xfId="28"/>
    <cellStyle name="Percent 2 4" xfId="25"/>
    <cellStyle name="Percent 2 4 2" xfId="34"/>
    <cellStyle name="Percent 3" xfId="15"/>
    <cellStyle name="Percent 3 2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3"/>
  <sheetViews>
    <sheetView tabSelected="1" zoomScaleNormal="100" zoomScaleSheetLayoutView="100" zoomScalePageLayoutView="85" workbookViewId="0">
      <selection activeCell="H7" sqref="H7"/>
    </sheetView>
  </sheetViews>
  <sheetFormatPr defaultRowHeight="15" x14ac:dyDescent="0.25"/>
  <cols>
    <col min="1" max="1" width="48.7109375" style="22" customWidth="1"/>
    <col min="2" max="2" width="9.5703125" style="22" customWidth="1"/>
    <col min="3" max="3" width="8.28515625" style="22" customWidth="1"/>
    <col min="4" max="4" width="8.28515625" style="44" customWidth="1"/>
    <col min="5" max="5" width="11.28515625" style="81" customWidth="1"/>
    <col min="6" max="6" width="11" style="81" customWidth="1"/>
    <col min="7" max="7" width="3.7109375" style="27" customWidth="1"/>
    <col min="8" max="8" width="11" style="74" customWidth="1"/>
    <col min="9" max="9" width="1.5703125" style="74" customWidth="1"/>
    <col min="10" max="10" width="11.5703125" style="25" bestFit="1" customWidth="1"/>
    <col min="11" max="11" width="1.5703125" style="25" customWidth="1"/>
    <col min="12" max="16" width="9.140625" style="25"/>
    <col min="17" max="17" width="21.7109375" style="25" bestFit="1" customWidth="1"/>
    <col min="18" max="18" width="10.5703125" style="25" bestFit="1" customWidth="1"/>
    <col min="19" max="16384" width="9.140625" style="25"/>
  </cols>
  <sheetData>
    <row r="1" spans="1:12" x14ac:dyDescent="0.25">
      <c r="A1" s="22" t="s">
        <v>2</v>
      </c>
    </row>
    <row r="2" spans="1:12" x14ac:dyDescent="0.25">
      <c r="A2" s="22" t="s">
        <v>44</v>
      </c>
    </row>
    <row r="3" spans="1:12" x14ac:dyDescent="0.25">
      <c r="A3" s="22" t="s">
        <v>29</v>
      </c>
    </row>
    <row r="4" spans="1:12" ht="12" customHeight="1" x14ac:dyDescent="0.25"/>
    <row r="5" spans="1:12" ht="15.75" thickBot="1" x14ac:dyDescent="0.3">
      <c r="A5" s="22" t="s">
        <v>3</v>
      </c>
    </row>
    <row r="6" spans="1:12" ht="15.75" customHeight="1" thickBot="1" x14ac:dyDescent="0.3">
      <c r="G6" s="28"/>
      <c r="H6" s="121" t="s">
        <v>49</v>
      </c>
      <c r="I6" s="122"/>
      <c r="J6" s="122"/>
      <c r="K6" s="122"/>
      <c r="L6" s="123"/>
    </row>
    <row r="7" spans="1:12" x14ac:dyDescent="0.25">
      <c r="E7" s="82" t="s">
        <v>10</v>
      </c>
      <c r="F7" s="82" t="s">
        <v>11</v>
      </c>
      <c r="H7" s="46" t="s">
        <v>12</v>
      </c>
      <c r="I7" s="46"/>
      <c r="J7" s="5" t="s">
        <v>10</v>
      </c>
      <c r="K7" s="83"/>
      <c r="L7" s="5" t="s">
        <v>11</v>
      </c>
    </row>
    <row r="8" spans="1:12" x14ac:dyDescent="0.25">
      <c r="A8" s="84" t="s">
        <v>4</v>
      </c>
      <c r="B8" s="74" t="s">
        <v>5</v>
      </c>
      <c r="C8" s="74"/>
      <c r="E8" s="82" t="s">
        <v>1</v>
      </c>
      <c r="F8" s="82" t="s">
        <v>1</v>
      </c>
      <c r="H8" s="46" t="s">
        <v>9</v>
      </c>
      <c r="I8" s="46"/>
      <c r="J8" s="5" t="s">
        <v>1</v>
      </c>
      <c r="K8" s="83"/>
      <c r="L8" s="5" t="s">
        <v>1</v>
      </c>
    </row>
    <row r="9" spans="1:12" x14ac:dyDescent="0.25">
      <c r="B9" s="45"/>
      <c r="C9" s="45"/>
      <c r="E9" s="86" t="s">
        <v>13</v>
      </c>
      <c r="F9" s="86" t="s">
        <v>13</v>
      </c>
      <c r="G9" s="31"/>
      <c r="H9" s="46"/>
      <c r="I9" s="46"/>
      <c r="J9" s="5" t="s">
        <v>13</v>
      </c>
      <c r="K9" s="87"/>
      <c r="L9" s="5" t="s">
        <v>13</v>
      </c>
    </row>
    <row r="10" spans="1:12" x14ac:dyDescent="0.25">
      <c r="A10" s="32" t="s">
        <v>6</v>
      </c>
      <c r="B10" s="45" t="s">
        <v>7</v>
      </c>
      <c r="C10" s="45" t="s">
        <v>19</v>
      </c>
      <c r="D10" s="45" t="s">
        <v>20</v>
      </c>
      <c r="H10" s="75"/>
      <c r="I10" s="75"/>
    </row>
    <row r="11" spans="1:12" x14ac:dyDescent="0.25">
      <c r="A11" s="99" t="s">
        <v>37</v>
      </c>
      <c r="B11" s="45"/>
      <c r="C11" s="45"/>
      <c r="D11" s="45"/>
      <c r="H11" s="75"/>
      <c r="I11" s="75"/>
    </row>
    <row r="12" spans="1:12" x14ac:dyDescent="0.25">
      <c r="A12" s="25" t="s">
        <v>38</v>
      </c>
      <c r="B12" s="97">
        <v>2423</v>
      </c>
      <c r="C12" s="103" t="s">
        <v>36</v>
      </c>
      <c r="D12" s="102" t="s">
        <v>0</v>
      </c>
      <c r="E12" s="3">
        <v>0.6573</v>
      </c>
      <c r="H12" s="13">
        <v>33000</v>
      </c>
      <c r="I12" s="75"/>
      <c r="J12" s="76">
        <f t="shared" ref="J12:J13" si="0">H12*E12</f>
        <v>21690.9</v>
      </c>
    </row>
    <row r="13" spans="1:12" x14ac:dyDescent="0.25">
      <c r="A13" s="25" t="s">
        <v>39</v>
      </c>
      <c r="B13" s="97">
        <v>2457</v>
      </c>
      <c r="C13" s="103" t="s">
        <v>36</v>
      </c>
      <c r="D13" s="102" t="s">
        <v>0</v>
      </c>
      <c r="E13" s="3">
        <v>0.6573</v>
      </c>
      <c r="H13" s="109">
        <v>10000</v>
      </c>
      <c r="I13" s="75"/>
      <c r="J13" s="78">
        <f t="shared" si="0"/>
        <v>6573</v>
      </c>
      <c r="L13" s="113"/>
    </row>
    <row r="14" spans="1:12" x14ac:dyDescent="0.25">
      <c r="A14" s="105" t="s">
        <v>40</v>
      </c>
      <c r="B14" s="97"/>
      <c r="C14" s="103"/>
      <c r="D14" s="102"/>
      <c r="E14" s="3"/>
      <c r="H14" s="116">
        <f>SUM(H12:H13)</f>
        <v>43000</v>
      </c>
      <c r="I14" s="75"/>
      <c r="J14" s="116">
        <f>SUM(J12:J13)</f>
        <v>28263.9</v>
      </c>
    </row>
    <row r="15" spans="1:12" x14ac:dyDescent="0.25">
      <c r="A15" s="32"/>
      <c r="B15" s="45"/>
      <c r="C15" s="45"/>
      <c r="D15" s="45"/>
      <c r="H15" s="75"/>
      <c r="I15" s="75"/>
    </row>
    <row r="16" spans="1:12" x14ac:dyDescent="0.25">
      <c r="A16" s="32"/>
      <c r="B16" s="45"/>
      <c r="C16" s="45"/>
      <c r="D16" s="45"/>
      <c r="H16" s="75"/>
      <c r="I16" s="75"/>
    </row>
    <row r="17" spans="1:12" x14ac:dyDescent="0.25">
      <c r="A17" s="99" t="s">
        <v>32</v>
      </c>
      <c r="B17" s="100"/>
      <c r="C17" s="101"/>
      <c r="D17" s="96"/>
      <c r="E17" s="3"/>
      <c r="F17" s="3"/>
      <c r="H17" s="75"/>
      <c r="I17" s="75"/>
    </row>
    <row r="18" spans="1:12" x14ac:dyDescent="0.25">
      <c r="A18" s="104" t="s">
        <v>33</v>
      </c>
      <c r="B18" s="97">
        <v>2060</v>
      </c>
      <c r="C18" s="103" t="s">
        <v>31</v>
      </c>
      <c r="D18" s="102" t="s">
        <v>0</v>
      </c>
      <c r="E18" s="3">
        <v>0.6573</v>
      </c>
      <c r="F18" s="3"/>
      <c r="H18" s="13">
        <f>'POFF-2'!J18</f>
        <v>68400</v>
      </c>
      <c r="I18" s="41"/>
      <c r="J18" s="76">
        <f t="shared" ref="J18" si="1">H18*E18</f>
        <v>44959.32</v>
      </c>
      <c r="K18" s="77"/>
      <c r="L18" s="76">
        <f t="shared" ref="L18" si="2">H18*F18</f>
        <v>0</v>
      </c>
    </row>
    <row r="19" spans="1:12" x14ac:dyDescent="0.25">
      <c r="A19" s="98" t="s">
        <v>34</v>
      </c>
      <c r="B19" s="97">
        <v>2584</v>
      </c>
      <c r="C19" s="103" t="s">
        <v>31</v>
      </c>
      <c r="D19" s="102" t="s">
        <v>0</v>
      </c>
      <c r="E19" s="3"/>
      <c r="F19" s="3"/>
      <c r="H19" s="47">
        <f>'POFF-2'!J19</f>
        <v>1060249</v>
      </c>
      <c r="I19" s="49"/>
      <c r="J19" s="78">
        <v>800038</v>
      </c>
      <c r="K19" s="77"/>
      <c r="L19" s="78">
        <f>H19*F19</f>
        <v>0</v>
      </c>
    </row>
    <row r="20" spans="1:12" x14ac:dyDescent="0.25">
      <c r="A20" s="105" t="s">
        <v>35</v>
      </c>
      <c r="B20" s="106"/>
      <c r="C20" s="108"/>
      <c r="D20" s="107"/>
      <c r="H20" s="42">
        <f>SUM(H18:H19)</f>
        <v>1128649</v>
      </c>
      <c r="I20" s="40"/>
      <c r="J20" s="42">
        <f>SUM(J18:J19)</f>
        <v>844997.32</v>
      </c>
      <c r="K20" s="6"/>
      <c r="L20" s="42">
        <f>SUM(L18:L19)</f>
        <v>0</v>
      </c>
    </row>
    <row r="21" spans="1:12" x14ac:dyDescent="0.25">
      <c r="A21" s="32"/>
      <c r="B21" s="45"/>
      <c r="C21" s="45"/>
      <c r="D21" s="45"/>
      <c r="H21" s="75"/>
      <c r="I21" s="75"/>
    </row>
    <row r="22" spans="1:12" x14ac:dyDescent="0.25">
      <c r="A22" s="38" t="s">
        <v>18</v>
      </c>
      <c r="B22" s="26"/>
      <c r="C22" s="26"/>
      <c r="E22" s="3"/>
      <c r="F22" s="3"/>
      <c r="G22" s="31"/>
      <c r="H22" s="13"/>
      <c r="I22" s="41"/>
      <c r="J22" s="76"/>
      <c r="K22" s="77"/>
      <c r="L22" s="76"/>
    </row>
    <row r="23" spans="1:12" x14ac:dyDescent="0.25">
      <c r="A23" s="35" t="str">
        <f>'POFF-2'!A23</f>
        <v>Downtown Network New Warehouse/Ops Bldg</v>
      </c>
      <c r="B23" s="26">
        <v>7139</v>
      </c>
      <c r="C23" s="9" t="s">
        <v>36</v>
      </c>
      <c r="D23" s="88" t="s">
        <v>1</v>
      </c>
      <c r="E23" s="91">
        <v>1</v>
      </c>
      <c r="F23" s="91">
        <v>0</v>
      </c>
      <c r="G23" s="31"/>
      <c r="H23" s="14">
        <f>'POFF-2'!J23</f>
        <v>210000</v>
      </c>
      <c r="I23" s="20"/>
      <c r="J23" s="76">
        <f>H23*E23</f>
        <v>210000</v>
      </c>
      <c r="K23" s="77"/>
      <c r="L23" s="76">
        <f>H23*F23</f>
        <v>0</v>
      </c>
    </row>
    <row r="24" spans="1:12" x14ac:dyDescent="0.25">
      <c r="A24" s="89" t="s">
        <v>41</v>
      </c>
      <c r="B24" s="88">
        <v>5005</v>
      </c>
      <c r="C24" s="9" t="s">
        <v>42</v>
      </c>
      <c r="D24" s="88" t="s">
        <v>43</v>
      </c>
      <c r="E24" s="3">
        <v>0.486942602</v>
      </c>
      <c r="F24" s="3">
        <v>0.14027879460000001</v>
      </c>
      <c r="G24" s="31"/>
      <c r="H24" s="47">
        <v>37000</v>
      </c>
      <c r="I24" s="47"/>
      <c r="J24" s="78">
        <f>H24*E24</f>
        <v>18016.876273999998</v>
      </c>
      <c r="K24" s="120"/>
      <c r="L24" s="78">
        <f>H24*F24</f>
        <v>5190.3154002000001</v>
      </c>
    </row>
    <row r="25" spans="1:12" s="2" customFormat="1" x14ac:dyDescent="0.25">
      <c r="A25" s="33" t="s">
        <v>8</v>
      </c>
      <c r="B25" s="36"/>
      <c r="C25" s="1"/>
      <c r="D25" s="8"/>
      <c r="E25" s="90"/>
      <c r="F25" s="90"/>
      <c r="G25" s="34"/>
      <c r="H25" s="42">
        <f>SUM(H23:H24)</f>
        <v>247000</v>
      </c>
      <c r="I25" s="42">
        <f>SUM(I23:I24)</f>
        <v>0</v>
      </c>
      <c r="J25" s="42">
        <f>SUM(J23:J24)</f>
        <v>228016.87627400001</v>
      </c>
      <c r="K25" s="6"/>
      <c r="L25" s="42">
        <f>SUM(L23:L24)</f>
        <v>5190.3154002000001</v>
      </c>
    </row>
    <row r="26" spans="1:12" ht="15.75" thickBot="1" x14ac:dyDescent="0.3">
      <c r="A26" s="35"/>
      <c r="B26" s="37"/>
      <c r="C26" s="25"/>
      <c r="D26" s="25"/>
      <c r="E26" s="91"/>
      <c r="F26" s="92"/>
      <c r="G26" s="31"/>
      <c r="H26" s="14"/>
      <c r="I26" s="20"/>
      <c r="J26" s="76"/>
      <c r="K26" s="77"/>
      <c r="L26" s="77"/>
    </row>
    <row r="27" spans="1:12" s="2" customFormat="1" ht="15.75" thickBot="1" x14ac:dyDescent="0.3">
      <c r="A27" s="33" t="s">
        <v>14</v>
      </c>
      <c r="B27" s="36"/>
      <c r="D27" s="125" t="s">
        <v>48</v>
      </c>
      <c r="E27" s="126"/>
      <c r="F27" s="127"/>
      <c r="G27" s="128"/>
      <c r="H27" s="129">
        <f>H25+H20+H14</f>
        <v>1418649</v>
      </c>
      <c r="I27" s="130"/>
      <c r="J27" s="134">
        <f>J25+J20+J14</f>
        <v>1101278.0962739999</v>
      </c>
      <c r="K27" s="135"/>
      <c r="L27" s="134">
        <f>L25+L20</f>
        <v>5190.3154002000001</v>
      </c>
    </row>
    <row r="28" spans="1:12" x14ac:dyDescent="0.25">
      <c r="A28" s="25"/>
      <c r="B28" s="25"/>
      <c r="C28" s="25"/>
      <c r="D28" s="19"/>
      <c r="E28" s="92" t="s">
        <v>45</v>
      </c>
      <c r="F28" s="92"/>
      <c r="G28" s="31"/>
      <c r="H28" s="79"/>
      <c r="I28" s="79"/>
      <c r="J28" s="113">
        <v>987017</v>
      </c>
      <c r="K28" s="80"/>
      <c r="L28" s="113">
        <v>31761</v>
      </c>
    </row>
    <row r="29" spans="1:12" s="80" customFormat="1" ht="15.75" thickBot="1" x14ac:dyDescent="0.3">
      <c r="D29" s="4"/>
      <c r="E29" s="92" t="s">
        <v>46</v>
      </c>
      <c r="F29" s="92"/>
      <c r="G29" s="31"/>
      <c r="H29" s="79"/>
      <c r="I29" s="79"/>
      <c r="J29" s="124">
        <f>J27-J28</f>
        <v>114261.09627399989</v>
      </c>
      <c r="L29" s="124">
        <f>L27-L28</f>
        <v>-26570.684599799999</v>
      </c>
    </row>
    <row r="30" spans="1:12" ht="15.75" thickBot="1" x14ac:dyDescent="0.3">
      <c r="A30" s="2"/>
      <c r="B30" s="25"/>
      <c r="C30" s="25"/>
      <c r="D30" s="125" t="s">
        <v>47</v>
      </c>
      <c r="E30" s="131"/>
      <c r="F30" s="132"/>
      <c r="G30" s="31"/>
      <c r="H30" s="75"/>
      <c r="I30" s="75"/>
      <c r="J30" s="133">
        <f>J29*0.65/0.62*-1</f>
        <v>-119789.85899693538</v>
      </c>
      <c r="L30" s="133">
        <f>L29*0.65/0.62*-1</f>
        <v>27856.362886887098</v>
      </c>
    </row>
    <row r="31" spans="1:12" x14ac:dyDescent="0.25">
      <c r="A31" s="25"/>
      <c r="B31" s="25"/>
      <c r="C31" s="25"/>
      <c r="D31" s="19"/>
      <c r="E31" s="95"/>
      <c r="F31" s="95"/>
      <c r="G31" s="31"/>
      <c r="H31" s="75"/>
      <c r="I31" s="75"/>
    </row>
    <row r="32" spans="1:12" x14ac:dyDescent="0.25">
      <c r="B32" s="25"/>
      <c r="C32" s="25"/>
      <c r="D32" s="19"/>
      <c r="E32" s="95"/>
      <c r="F32" s="95"/>
      <c r="G32" s="31"/>
      <c r="H32" s="75"/>
      <c r="I32" s="75"/>
    </row>
    <row r="33" spans="1:1" x14ac:dyDescent="0.25">
      <c r="A33" s="25"/>
    </row>
  </sheetData>
  <mergeCells count="1">
    <mergeCell ref="H6:L6"/>
  </mergeCells>
  <pageMargins left="0.7" right="0.7" top="0.75" bottom="0.75" header="0.3" footer="0.3"/>
  <pageSetup scale="90" orientation="landscape" r:id="rId1"/>
  <headerFooter alignWithMargins="0">
    <oddHeader>&amp;R
O and M Offsets - Rebuttal Adjustment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4"/>
  <sheetViews>
    <sheetView zoomScaleNormal="100" zoomScaleSheetLayoutView="100" zoomScalePageLayoutView="85" workbookViewId="0">
      <selection activeCell="E28" sqref="E28"/>
    </sheetView>
  </sheetViews>
  <sheetFormatPr defaultRowHeight="15" x14ac:dyDescent="0.25"/>
  <cols>
    <col min="1" max="1" width="48.7109375" style="22" customWidth="1"/>
    <col min="2" max="2" width="9.5703125" style="22" customWidth="1"/>
    <col min="3" max="3" width="8.28515625" style="44" customWidth="1"/>
    <col min="4" max="4" width="8.28515625" style="22" customWidth="1"/>
    <col min="5" max="5" width="11.28515625" style="81" customWidth="1"/>
    <col min="6" max="6" width="11" style="81" customWidth="1"/>
    <col min="7" max="7" width="3.7109375" style="27" customWidth="1"/>
    <col min="8" max="8" width="11" style="74" customWidth="1"/>
    <col min="9" max="9" width="1.5703125" style="74" customWidth="1"/>
    <col min="10" max="10" width="10.5703125" style="25" bestFit="1" customWidth="1"/>
    <col min="11" max="11" width="1.5703125" style="25" customWidth="1"/>
    <col min="12" max="16" width="9.140625" style="25"/>
    <col min="17" max="17" width="21.7109375" style="25" bestFit="1" customWidth="1"/>
    <col min="18" max="18" width="10.5703125" style="25" bestFit="1" customWidth="1"/>
    <col min="19" max="16384" width="9.140625" style="25"/>
  </cols>
  <sheetData>
    <row r="1" spans="1:12" x14ac:dyDescent="0.25">
      <c r="A1" s="22" t="s">
        <v>2</v>
      </c>
    </row>
    <row r="2" spans="1:12" x14ac:dyDescent="0.25">
      <c r="A2" s="22" t="s">
        <v>44</v>
      </c>
    </row>
    <row r="3" spans="1:12" x14ac:dyDescent="0.25">
      <c r="A3" s="22" t="str">
        <f>'E-POFF-1'!A3</f>
        <v>Test Year Dec 31, 2016</v>
      </c>
    </row>
    <row r="4" spans="1:12" ht="12" customHeight="1" x14ac:dyDescent="0.25"/>
    <row r="5" spans="1:12" ht="15.75" thickBot="1" x14ac:dyDescent="0.3">
      <c r="A5" s="22" t="s">
        <v>3</v>
      </c>
    </row>
    <row r="6" spans="1:12" ht="15.75" customHeight="1" thickBot="1" x14ac:dyDescent="0.3">
      <c r="G6" s="28"/>
      <c r="H6" s="121" t="s">
        <v>17</v>
      </c>
      <c r="I6" s="122"/>
      <c r="J6" s="122"/>
      <c r="K6" s="122"/>
      <c r="L6" s="123"/>
    </row>
    <row r="7" spans="1:12" x14ac:dyDescent="0.25">
      <c r="E7" s="82" t="s">
        <v>10</v>
      </c>
      <c r="F7" s="82" t="s">
        <v>11</v>
      </c>
      <c r="H7" s="46" t="s">
        <v>12</v>
      </c>
      <c r="I7" s="46"/>
      <c r="J7" s="5" t="s">
        <v>10</v>
      </c>
      <c r="K7" s="83"/>
      <c r="L7" s="5" t="s">
        <v>11</v>
      </c>
    </row>
    <row r="8" spans="1:12" x14ac:dyDescent="0.25">
      <c r="A8" s="84" t="s">
        <v>4</v>
      </c>
      <c r="B8" s="74" t="s">
        <v>5</v>
      </c>
      <c r="D8" s="74"/>
      <c r="E8" s="82" t="s">
        <v>1</v>
      </c>
      <c r="F8" s="82" t="s">
        <v>1</v>
      </c>
      <c r="H8" s="46" t="s">
        <v>9</v>
      </c>
      <c r="I8" s="46"/>
      <c r="J8" s="5" t="s">
        <v>1</v>
      </c>
      <c r="K8" s="83"/>
      <c r="L8" s="5" t="s">
        <v>1</v>
      </c>
    </row>
    <row r="9" spans="1:12" x14ac:dyDescent="0.25">
      <c r="B9" s="45"/>
      <c r="C9" s="85"/>
      <c r="D9" s="45"/>
      <c r="E9" s="86" t="s">
        <v>13</v>
      </c>
      <c r="F9" s="86" t="s">
        <v>13</v>
      </c>
      <c r="G9" s="31"/>
      <c r="H9" s="46"/>
      <c r="I9" s="46"/>
      <c r="J9" s="5" t="s">
        <v>13</v>
      </c>
      <c r="K9" s="87"/>
      <c r="L9" s="5" t="s">
        <v>13</v>
      </c>
    </row>
    <row r="10" spans="1:12" x14ac:dyDescent="0.25">
      <c r="A10" s="32" t="s">
        <v>6</v>
      </c>
      <c r="B10" s="45" t="s">
        <v>7</v>
      </c>
      <c r="C10" s="45" t="s">
        <v>19</v>
      </c>
      <c r="D10" s="45" t="s">
        <v>20</v>
      </c>
      <c r="H10" s="75"/>
      <c r="I10" s="75"/>
    </row>
    <row r="11" spans="1:12" x14ac:dyDescent="0.25">
      <c r="A11" s="99" t="s">
        <v>37</v>
      </c>
      <c r="B11" s="45"/>
      <c r="C11" s="45"/>
      <c r="D11" s="45"/>
      <c r="H11" s="75"/>
      <c r="I11" s="75"/>
    </row>
    <row r="12" spans="1:12" x14ac:dyDescent="0.25">
      <c r="A12" s="25" t="s">
        <v>38</v>
      </c>
      <c r="B12" s="97">
        <v>2423</v>
      </c>
      <c r="C12" s="103" t="s">
        <v>36</v>
      </c>
      <c r="D12" s="102" t="s">
        <v>0</v>
      </c>
      <c r="E12" s="3">
        <v>0.6573</v>
      </c>
      <c r="F12" s="3">
        <v>0</v>
      </c>
      <c r="H12" s="13">
        <v>33000</v>
      </c>
      <c r="I12" s="75"/>
      <c r="J12" s="76">
        <f t="shared" ref="J12:J13" si="0">H12*E12</f>
        <v>21690.9</v>
      </c>
    </row>
    <row r="13" spans="1:12" x14ac:dyDescent="0.25">
      <c r="A13" s="25" t="s">
        <v>39</v>
      </c>
      <c r="B13" s="97">
        <v>2457</v>
      </c>
      <c r="C13" s="103" t="s">
        <v>36</v>
      </c>
      <c r="D13" s="102" t="s">
        <v>0</v>
      </c>
      <c r="E13" s="3">
        <v>0.6573</v>
      </c>
      <c r="F13" s="3">
        <v>0</v>
      </c>
      <c r="H13" s="109">
        <v>10000</v>
      </c>
      <c r="I13" s="75"/>
      <c r="J13" s="78">
        <f t="shared" si="0"/>
        <v>6573</v>
      </c>
    </row>
    <row r="14" spans="1:12" x14ac:dyDescent="0.25">
      <c r="A14" s="105" t="s">
        <v>40</v>
      </c>
      <c r="B14" s="45"/>
      <c r="C14" s="45"/>
      <c r="D14" s="45"/>
      <c r="H14" s="117">
        <f>SUM(H12:H13)</f>
        <v>43000</v>
      </c>
      <c r="I14" s="75"/>
      <c r="J14" s="117">
        <f>SUM(J12:J13)</f>
        <v>28263.9</v>
      </c>
    </row>
    <row r="15" spans="1:12" x14ac:dyDescent="0.25">
      <c r="A15" s="32"/>
      <c r="B15" s="45"/>
      <c r="C15" s="45"/>
      <c r="D15" s="45"/>
      <c r="H15" s="75"/>
      <c r="I15" s="75"/>
    </row>
    <row r="16" spans="1:12" x14ac:dyDescent="0.25">
      <c r="A16" s="32"/>
      <c r="B16" s="45"/>
      <c r="C16" s="45"/>
      <c r="D16" s="45"/>
      <c r="H16" s="75"/>
      <c r="I16" s="75"/>
    </row>
    <row r="17" spans="1:12" x14ac:dyDescent="0.25">
      <c r="A17" s="99" t="s">
        <v>32</v>
      </c>
      <c r="B17" s="100"/>
      <c r="C17" s="101"/>
      <c r="D17" s="96"/>
      <c r="E17" s="3"/>
      <c r="F17" s="3"/>
      <c r="H17" s="75"/>
      <c r="I17" s="75"/>
    </row>
    <row r="18" spans="1:12" x14ac:dyDescent="0.25">
      <c r="A18" s="104" t="s">
        <v>33</v>
      </c>
      <c r="B18" s="97">
        <v>2060</v>
      </c>
      <c r="C18" s="103" t="s">
        <v>31</v>
      </c>
      <c r="D18" s="102" t="s">
        <v>0</v>
      </c>
      <c r="E18" s="3">
        <v>0.6573</v>
      </c>
      <c r="F18" s="3">
        <v>0</v>
      </c>
      <c r="H18" s="13">
        <f>'POFF-2'!J18</f>
        <v>68400</v>
      </c>
      <c r="I18" s="41"/>
      <c r="J18" s="76">
        <f t="shared" ref="J18" si="1">H18*E18</f>
        <v>44959.32</v>
      </c>
      <c r="K18" s="77"/>
      <c r="L18" s="76">
        <f>H18*F18</f>
        <v>0</v>
      </c>
    </row>
    <row r="19" spans="1:12" x14ac:dyDescent="0.25">
      <c r="A19" s="98" t="s">
        <v>34</v>
      </c>
      <c r="B19" s="97">
        <v>2584</v>
      </c>
      <c r="C19" s="103" t="s">
        <v>31</v>
      </c>
      <c r="D19" s="102" t="s">
        <v>0</v>
      </c>
      <c r="E19" s="3">
        <v>0.6573</v>
      </c>
      <c r="F19" s="3">
        <v>0</v>
      </c>
      <c r="H19" s="109">
        <f>'POFF-2'!J19</f>
        <v>1060249</v>
      </c>
      <c r="I19" s="49"/>
      <c r="J19" s="78">
        <v>800038</v>
      </c>
      <c r="K19" s="77"/>
      <c r="L19" s="78">
        <f>H19*F19</f>
        <v>0</v>
      </c>
    </row>
    <row r="20" spans="1:12" x14ac:dyDescent="0.25">
      <c r="A20" s="105" t="s">
        <v>35</v>
      </c>
      <c r="B20" s="106"/>
      <c r="C20" s="108"/>
      <c r="D20" s="107"/>
      <c r="H20" s="42">
        <f>SUM(H18:H19)</f>
        <v>1128649</v>
      </c>
      <c r="I20" s="40"/>
      <c r="J20" s="42">
        <f>SUM(J18:J19)</f>
        <v>844997.32</v>
      </c>
      <c r="K20" s="6"/>
      <c r="L20" s="42">
        <f>SUM(L18:L19)</f>
        <v>0</v>
      </c>
    </row>
    <row r="21" spans="1:12" x14ac:dyDescent="0.25">
      <c r="A21" s="32"/>
      <c r="B21" s="45"/>
      <c r="C21" s="45"/>
      <c r="D21" s="45"/>
      <c r="H21" s="75"/>
      <c r="I21" s="75"/>
    </row>
    <row r="22" spans="1:12" x14ac:dyDescent="0.25">
      <c r="A22" s="38" t="s">
        <v>18</v>
      </c>
      <c r="B22" s="26"/>
      <c r="D22" s="26"/>
      <c r="E22" s="3"/>
      <c r="F22" s="3"/>
      <c r="G22" s="31"/>
      <c r="H22" s="13"/>
      <c r="I22" s="41"/>
      <c r="J22" s="76"/>
      <c r="K22" s="77"/>
      <c r="L22" s="76"/>
    </row>
    <row r="23" spans="1:12" x14ac:dyDescent="0.25">
      <c r="A23" s="35" t="str">
        <f>'POFF-2'!A23</f>
        <v>Downtown Network New Warehouse/Ops Bldg</v>
      </c>
      <c r="B23" s="26">
        <v>7139</v>
      </c>
      <c r="C23" s="9" t="s">
        <v>31</v>
      </c>
      <c r="D23" s="88" t="s">
        <v>1</v>
      </c>
      <c r="E23" s="91">
        <v>1</v>
      </c>
      <c r="F23" s="91">
        <v>0</v>
      </c>
      <c r="G23" s="31"/>
      <c r="H23" s="14">
        <f>'POFF-2'!J23</f>
        <v>210000</v>
      </c>
      <c r="I23" s="20"/>
      <c r="J23" s="76">
        <f>H23*E23</f>
        <v>210000</v>
      </c>
      <c r="K23" s="77"/>
      <c r="L23" s="76">
        <f>H23*F23</f>
        <v>0</v>
      </c>
    </row>
    <row r="24" spans="1:12" x14ac:dyDescent="0.25">
      <c r="A24" s="89" t="s">
        <v>16</v>
      </c>
      <c r="B24" s="88">
        <v>7126</v>
      </c>
      <c r="C24" s="9" t="s">
        <v>15</v>
      </c>
      <c r="D24" s="88" t="s">
        <v>1</v>
      </c>
      <c r="E24" s="3">
        <v>0.78481999999999996</v>
      </c>
      <c r="F24" s="3">
        <v>0.21518000000000001</v>
      </c>
      <c r="G24" s="31"/>
      <c r="H24" s="49">
        <f>'POFF-2'!J24</f>
        <v>0</v>
      </c>
      <c r="I24" s="49"/>
      <c r="J24" s="118">
        <f>H24*E24</f>
        <v>0</v>
      </c>
      <c r="K24" s="119"/>
      <c r="L24" s="118">
        <f>H24*F24</f>
        <v>0</v>
      </c>
    </row>
    <row r="25" spans="1:12" x14ac:dyDescent="0.25">
      <c r="A25" s="89" t="s">
        <v>41</v>
      </c>
      <c r="B25" s="88">
        <v>5005</v>
      </c>
      <c r="C25" s="9" t="s">
        <v>42</v>
      </c>
      <c r="D25" s="88" t="s">
        <v>43</v>
      </c>
      <c r="E25" s="3">
        <v>0.486942602</v>
      </c>
      <c r="F25" s="3">
        <v>0.14027879460000001</v>
      </c>
      <c r="G25" s="31"/>
      <c r="H25" s="47">
        <v>37000</v>
      </c>
      <c r="I25" s="47"/>
      <c r="J25" s="78">
        <f>H25*E25</f>
        <v>18016.876273999998</v>
      </c>
      <c r="K25" s="120"/>
      <c r="L25" s="78">
        <f>H25*F25</f>
        <v>5190.3154002000001</v>
      </c>
    </row>
    <row r="26" spans="1:12" s="2" customFormat="1" x14ac:dyDescent="0.25">
      <c r="A26" s="33" t="s">
        <v>8</v>
      </c>
      <c r="B26" s="36"/>
      <c r="C26" s="8"/>
      <c r="D26" s="1"/>
      <c r="E26" s="90"/>
      <c r="F26" s="90"/>
      <c r="G26" s="34"/>
      <c r="H26" s="42">
        <f>SUM(H23:H25)</f>
        <v>247000</v>
      </c>
      <c r="I26" s="40"/>
      <c r="J26" s="42">
        <f>SUM(J23:J25)</f>
        <v>228016.87627400001</v>
      </c>
      <c r="K26" s="6"/>
      <c r="L26" s="42">
        <f>SUM(L23:L25)</f>
        <v>5190.3154002000001</v>
      </c>
    </row>
    <row r="27" spans="1:12" ht="15.75" thickBot="1" x14ac:dyDescent="0.3">
      <c r="A27" s="35"/>
      <c r="B27" s="37"/>
      <c r="C27" s="18"/>
      <c r="D27" s="37"/>
      <c r="E27" s="91"/>
      <c r="F27" s="92"/>
      <c r="G27" s="31"/>
      <c r="H27" s="14"/>
      <c r="I27" s="20"/>
      <c r="J27" s="76"/>
      <c r="K27" s="77"/>
      <c r="L27" s="77"/>
    </row>
    <row r="28" spans="1:12" s="2" customFormat="1" ht="15.75" thickBot="1" x14ac:dyDescent="0.3">
      <c r="A28" s="33" t="s">
        <v>14</v>
      </c>
      <c r="B28" s="36"/>
      <c r="C28" s="16"/>
      <c r="D28" s="15"/>
      <c r="E28" s="93"/>
      <c r="F28" s="94"/>
      <c r="G28" s="34"/>
      <c r="H28" s="50">
        <f>H26+H20+H14</f>
        <v>1418649</v>
      </c>
      <c r="I28" s="17"/>
      <c r="J28" s="110">
        <f>J26+J20+J14</f>
        <v>1101278.0962739999</v>
      </c>
      <c r="K28" s="111"/>
      <c r="L28" s="110">
        <f>L26</f>
        <v>5190.3154002000001</v>
      </c>
    </row>
    <row r="29" spans="1:12" x14ac:dyDescent="0.25">
      <c r="A29" s="25"/>
      <c r="B29" s="25"/>
      <c r="C29" s="19"/>
      <c r="D29" s="25"/>
      <c r="E29" s="92"/>
      <c r="F29" s="92"/>
      <c r="G29" s="31"/>
      <c r="H29" s="79"/>
      <c r="I29" s="79"/>
      <c r="J29" s="80"/>
      <c r="K29" s="80"/>
      <c r="L29" s="80"/>
    </row>
    <row r="30" spans="1:12" s="80" customFormat="1" x14ac:dyDescent="0.25">
      <c r="C30" s="4"/>
      <c r="E30" s="92"/>
      <c r="F30" s="92"/>
      <c r="G30" s="31"/>
      <c r="H30" s="79"/>
      <c r="I30" s="79"/>
    </row>
    <row r="31" spans="1:12" x14ac:dyDescent="0.25">
      <c r="A31" s="2"/>
      <c r="B31" s="25"/>
      <c r="C31" s="19"/>
      <c r="D31" s="25"/>
      <c r="E31" s="95"/>
      <c r="F31" s="95"/>
      <c r="G31" s="31"/>
      <c r="H31" s="75"/>
      <c r="I31" s="75"/>
    </row>
    <row r="32" spans="1:12" x14ac:dyDescent="0.25">
      <c r="A32" s="25"/>
      <c r="B32" s="25"/>
      <c r="C32" s="19"/>
      <c r="D32" s="25"/>
      <c r="E32" s="95"/>
      <c r="F32" s="95"/>
      <c r="G32" s="31"/>
      <c r="H32" s="75"/>
      <c r="I32" s="75"/>
    </row>
    <row r="33" spans="1:9" x14ac:dyDescent="0.25">
      <c r="B33" s="25"/>
      <c r="C33" s="19"/>
      <c r="D33" s="25"/>
      <c r="E33" s="95"/>
      <c r="F33" s="95"/>
      <c r="G33" s="31"/>
      <c r="H33" s="75"/>
      <c r="I33" s="75"/>
    </row>
    <row r="34" spans="1:9" x14ac:dyDescent="0.25">
      <c r="A34" s="25"/>
    </row>
  </sheetData>
  <mergeCells count="1">
    <mergeCell ref="H6:L6"/>
  </mergeCells>
  <pageMargins left="0.7" right="0.7" top="0.75" bottom="0.75" header="0.3" footer="0.3"/>
  <pageSetup scale="88" orientation="landscape" r:id="rId1"/>
  <headerFooter alignWithMargins="0">
    <oddHeader>&amp;RAdjustment No. _____
Workpaper Ref. &amp;A</oddHeader>
    <oddFooter>&amp;L&amp;F
&amp;A&amp;RPrep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33"/>
  <sheetViews>
    <sheetView zoomScaleNormal="100" workbookViewId="0">
      <selection activeCell="E28" sqref="E28"/>
    </sheetView>
  </sheetViews>
  <sheetFormatPr defaultRowHeight="15" x14ac:dyDescent="0.25"/>
  <cols>
    <col min="1" max="1" width="54.140625" style="22" customWidth="1"/>
    <col min="2" max="2" width="8.85546875" style="22" bestFit="1" customWidth="1"/>
    <col min="3" max="3" width="3.7109375" style="22" customWidth="1"/>
    <col min="4" max="4" width="3.7109375" customWidth="1"/>
    <col min="5" max="6" width="16" style="22" bestFit="1" customWidth="1"/>
    <col min="7" max="7" width="3.7109375" style="22" customWidth="1"/>
    <col min="8" max="9" width="16" style="22" bestFit="1" customWidth="1"/>
    <col min="10" max="10" width="14.5703125" style="22" customWidth="1"/>
    <col min="11" max="11" width="3.7109375" style="22" customWidth="1"/>
    <col min="12" max="13" width="16" style="22" hidden="1" customWidth="1"/>
    <col min="14" max="16384" width="9.140625" style="22"/>
  </cols>
  <sheetData>
    <row r="1" spans="1:13" x14ac:dyDescent="0.25">
      <c r="A1" s="43" t="s">
        <v>2</v>
      </c>
    </row>
    <row r="2" spans="1:13" x14ac:dyDescent="0.25">
      <c r="A2" s="22" t="s">
        <v>24</v>
      </c>
    </row>
    <row r="3" spans="1:13" x14ac:dyDescent="0.25">
      <c r="A3" s="43" t="str">
        <f>'E-POFF-1'!A3</f>
        <v>Test Year Dec 31, 2016</v>
      </c>
    </row>
    <row r="5" spans="1:13" ht="15.75" customHeight="1" thickBot="1" x14ac:dyDescent="0.3">
      <c r="A5" s="22" t="s">
        <v>3</v>
      </c>
      <c r="C5" s="27"/>
      <c r="J5" s="39"/>
    </row>
    <row r="6" spans="1:13" ht="15.75" customHeight="1" thickBot="1" x14ac:dyDescent="0.3">
      <c r="C6" s="28"/>
      <c r="E6" s="122" t="s">
        <v>26</v>
      </c>
      <c r="F6" s="122"/>
      <c r="G6" s="52"/>
      <c r="H6" s="122" t="s">
        <v>28</v>
      </c>
      <c r="I6" s="122"/>
      <c r="J6" s="65">
        <v>2019</v>
      </c>
      <c r="L6" s="122" t="s">
        <v>28</v>
      </c>
      <c r="M6" s="122"/>
    </row>
    <row r="7" spans="1:13" x14ac:dyDescent="0.25">
      <c r="C7" s="27"/>
      <c r="E7" s="11" t="s">
        <v>21</v>
      </c>
      <c r="F7" s="11" t="s">
        <v>21</v>
      </c>
      <c r="G7" s="46"/>
      <c r="H7" s="46" t="s">
        <v>21</v>
      </c>
      <c r="I7" s="46" t="s">
        <v>21</v>
      </c>
      <c r="J7" s="66" t="s">
        <v>9</v>
      </c>
      <c r="L7" s="46" t="s">
        <v>21</v>
      </c>
      <c r="M7" s="46" t="s">
        <v>21</v>
      </c>
    </row>
    <row r="8" spans="1:13" s="24" customFormat="1" ht="15" customHeight="1" x14ac:dyDescent="0.25">
      <c r="A8" s="29" t="s">
        <v>4</v>
      </c>
      <c r="B8" s="23" t="s">
        <v>5</v>
      </c>
      <c r="C8" s="30"/>
      <c r="E8" s="21" t="s">
        <v>22</v>
      </c>
      <c r="F8" s="21" t="s">
        <v>23</v>
      </c>
      <c r="G8" s="21"/>
      <c r="H8" s="21" t="s">
        <v>22</v>
      </c>
      <c r="I8" s="21" t="s">
        <v>23</v>
      </c>
      <c r="J8" s="67" t="s">
        <v>24</v>
      </c>
      <c r="L8" s="21" t="s">
        <v>22</v>
      </c>
      <c r="M8" s="21" t="s">
        <v>23</v>
      </c>
    </row>
    <row r="9" spans="1:13" x14ac:dyDescent="0.25">
      <c r="B9" s="10"/>
      <c r="C9" s="31"/>
      <c r="E9" s="5" t="s">
        <v>25</v>
      </c>
      <c r="F9" s="5" t="s">
        <v>25</v>
      </c>
      <c r="G9" s="46"/>
      <c r="H9" s="5" t="s">
        <v>25</v>
      </c>
      <c r="I9" s="5" t="s">
        <v>25</v>
      </c>
      <c r="J9" s="68"/>
      <c r="L9" s="5" t="s">
        <v>25</v>
      </c>
      <c r="M9" s="5" t="s">
        <v>25</v>
      </c>
    </row>
    <row r="10" spans="1:13" x14ac:dyDescent="0.25">
      <c r="A10" s="32" t="s">
        <v>6</v>
      </c>
      <c r="B10" s="10" t="s">
        <v>7</v>
      </c>
      <c r="C10" s="27"/>
      <c r="D10" s="22"/>
      <c r="E10" s="25"/>
      <c r="F10" s="25"/>
      <c r="G10" s="25"/>
      <c r="H10" s="25"/>
      <c r="I10" s="25"/>
      <c r="J10" s="68"/>
      <c r="L10" s="25"/>
      <c r="M10" s="25"/>
    </row>
    <row r="11" spans="1:13" x14ac:dyDescent="0.25">
      <c r="A11" s="99" t="s">
        <v>37</v>
      </c>
      <c r="B11" s="45"/>
      <c r="C11" s="45"/>
      <c r="D11" s="45"/>
      <c r="E11" s="81"/>
      <c r="F11" s="25"/>
      <c r="G11" s="25"/>
      <c r="H11" s="25"/>
      <c r="I11" s="25"/>
      <c r="J11" s="68"/>
      <c r="L11" s="25"/>
      <c r="M11" s="25"/>
    </row>
    <row r="12" spans="1:13" x14ac:dyDescent="0.25">
      <c r="A12" s="25" t="s">
        <v>38</v>
      </c>
      <c r="B12" s="97">
        <v>2423</v>
      </c>
      <c r="C12" s="103"/>
      <c r="D12" s="102"/>
      <c r="E12" s="3"/>
      <c r="F12" s="25"/>
      <c r="G12" s="25"/>
      <c r="H12" s="13">
        <v>33000</v>
      </c>
      <c r="I12" s="61">
        <f t="shared" ref="I12:I13" si="0">H12+F12</f>
        <v>33000</v>
      </c>
      <c r="J12" s="63">
        <f t="shared" ref="J12:J13" si="1">I12</f>
        <v>33000</v>
      </c>
      <c r="L12" s="25"/>
      <c r="M12" s="25"/>
    </row>
    <row r="13" spans="1:13" x14ac:dyDescent="0.25">
      <c r="A13" s="25" t="s">
        <v>39</v>
      </c>
      <c r="B13" s="97">
        <v>2457</v>
      </c>
      <c r="C13" s="103"/>
      <c r="D13" s="102"/>
      <c r="E13" s="112"/>
      <c r="F13" s="113"/>
      <c r="G13" s="25"/>
      <c r="H13" s="109">
        <v>10000</v>
      </c>
      <c r="I13" s="62">
        <f t="shared" si="0"/>
        <v>10000</v>
      </c>
      <c r="J13" s="64">
        <f t="shared" si="1"/>
        <v>10000</v>
      </c>
      <c r="L13" s="25"/>
      <c r="M13" s="25"/>
    </row>
    <row r="14" spans="1:13" x14ac:dyDescent="0.25">
      <c r="A14" s="105" t="s">
        <v>40</v>
      </c>
      <c r="B14" s="45"/>
      <c r="C14" s="27"/>
      <c r="D14" s="22"/>
      <c r="E14" s="25"/>
      <c r="F14" s="25"/>
      <c r="G14" s="25"/>
      <c r="H14" s="115">
        <f>SUM(H12:H13)</f>
        <v>43000</v>
      </c>
      <c r="I14" s="115">
        <f>SUM(I12:I13)</f>
        <v>43000</v>
      </c>
      <c r="J14" s="114">
        <f>SUM(J12:J13)</f>
        <v>43000</v>
      </c>
      <c r="L14" s="25"/>
      <c r="M14" s="25"/>
    </row>
    <row r="15" spans="1:13" x14ac:dyDescent="0.25">
      <c r="A15" s="32"/>
      <c r="B15" s="45"/>
      <c r="C15" s="27"/>
      <c r="D15" s="22"/>
      <c r="E15" s="25"/>
      <c r="F15" s="25"/>
      <c r="G15" s="25"/>
      <c r="H15" s="25"/>
      <c r="I15" s="25"/>
      <c r="J15" s="68"/>
      <c r="L15" s="25"/>
      <c r="M15" s="25"/>
    </row>
    <row r="16" spans="1:13" x14ac:dyDescent="0.25">
      <c r="A16" s="32"/>
      <c r="B16" s="45"/>
      <c r="C16" s="27"/>
      <c r="D16" s="22"/>
      <c r="E16" s="25"/>
      <c r="F16" s="25"/>
      <c r="G16" s="25"/>
      <c r="H16" s="25"/>
      <c r="I16" s="25"/>
      <c r="J16" s="68"/>
      <c r="L16" s="25"/>
      <c r="M16" s="25"/>
    </row>
    <row r="17" spans="1:14" x14ac:dyDescent="0.25">
      <c r="A17" s="99" t="s">
        <v>32</v>
      </c>
      <c r="B17" s="100"/>
      <c r="C17" s="96"/>
      <c r="D17" s="22"/>
      <c r="E17" s="48"/>
      <c r="F17" s="48"/>
      <c r="G17" s="48"/>
      <c r="H17" s="48"/>
      <c r="I17" s="48"/>
      <c r="J17" s="53"/>
      <c r="L17" s="48"/>
      <c r="M17" s="48"/>
      <c r="N17" s="55"/>
    </row>
    <row r="18" spans="1:14" x14ac:dyDescent="0.25">
      <c r="A18" s="104" t="s">
        <v>33</v>
      </c>
      <c r="B18" s="97">
        <v>2060</v>
      </c>
      <c r="C18" s="102"/>
      <c r="D18" s="59"/>
      <c r="E18" s="61">
        <v>68400</v>
      </c>
      <c r="F18" s="61">
        <f t="shared" ref="F18:F19" si="2">E18</f>
        <v>68400</v>
      </c>
      <c r="G18" s="61"/>
      <c r="H18" s="61">
        <v>0</v>
      </c>
      <c r="I18" s="61">
        <f>H18+F18</f>
        <v>68400</v>
      </c>
      <c r="J18" s="63">
        <f>I18</f>
        <v>68400</v>
      </c>
      <c r="L18" s="48"/>
      <c r="M18" s="48"/>
      <c r="N18" s="55"/>
    </row>
    <row r="19" spans="1:14" x14ac:dyDescent="0.25">
      <c r="A19" s="98" t="s">
        <v>34</v>
      </c>
      <c r="B19" s="97">
        <v>2584</v>
      </c>
      <c r="C19" s="102"/>
      <c r="D19" s="59"/>
      <c r="E19" s="62">
        <f>800038+260211</f>
        <v>1060249</v>
      </c>
      <c r="F19" s="62">
        <f t="shared" si="2"/>
        <v>1060249</v>
      </c>
      <c r="G19" s="61"/>
      <c r="H19" s="62">
        <v>0</v>
      </c>
      <c r="I19" s="62">
        <f>H19+F19</f>
        <v>1060249</v>
      </c>
      <c r="J19" s="64">
        <f t="shared" ref="J19" si="3">I19</f>
        <v>1060249</v>
      </c>
      <c r="L19" s="48"/>
      <c r="M19" s="48"/>
      <c r="N19" s="55"/>
    </row>
    <row r="20" spans="1:14" x14ac:dyDescent="0.25">
      <c r="A20" s="105" t="s">
        <v>35</v>
      </c>
      <c r="B20" s="106"/>
      <c r="C20" s="107"/>
      <c r="D20" s="22"/>
      <c r="E20" s="42">
        <f>SUM(E18:E19)</f>
        <v>1128649</v>
      </c>
      <c r="F20" s="42">
        <f>SUM(F18:F19)</f>
        <v>1128649</v>
      </c>
      <c r="G20" s="48"/>
      <c r="H20" s="42">
        <f>SUM(H18:H19)</f>
        <v>0</v>
      </c>
      <c r="I20" s="42">
        <f>SUM(I18:I19)</f>
        <v>1128649</v>
      </c>
      <c r="J20" s="69">
        <f>SUM(J18:J19)</f>
        <v>1128649</v>
      </c>
      <c r="L20" s="48"/>
      <c r="M20" s="48"/>
      <c r="N20" s="55"/>
    </row>
    <row r="21" spans="1:14" x14ac:dyDescent="0.25">
      <c r="A21" s="35"/>
      <c r="B21" s="37"/>
      <c r="C21" s="31"/>
      <c r="D21" s="22"/>
      <c r="E21" s="48"/>
      <c r="F21" s="48"/>
      <c r="G21" s="48"/>
      <c r="H21" s="48"/>
      <c r="I21" s="48"/>
      <c r="J21" s="53"/>
      <c r="L21" s="48"/>
      <c r="M21" s="48"/>
      <c r="N21" s="55"/>
    </row>
    <row r="22" spans="1:14" x14ac:dyDescent="0.25">
      <c r="A22" s="38" t="s">
        <v>18</v>
      </c>
      <c r="B22" s="26"/>
      <c r="C22" s="31"/>
      <c r="D22" s="22"/>
      <c r="E22" s="12"/>
      <c r="F22" s="12"/>
      <c r="G22" s="48"/>
      <c r="H22" s="48"/>
      <c r="I22" s="48"/>
      <c r="J22" s="53"/>
      <c r="L22" s="48"/>
      <c r="M22" s="48"/>
      <c r="N22" s="55"/>
    </row>
    <row r="23" spans="1:14" s="60" customFormat="1" x14ac:dyDescent="0.25">
      <c r="A23" s="56" t="s">
        <v>27</v>
      </c>
      <c r="B23" s="57">
        <v>7139</v>
      </c>
      <c r="C23" s="58"/>
      <c r="D23" s="59"/>
      <c r="E23" s="61">
        <v>210000</v>
      </c>
      <c r="F23" s="61">
        <f t="shared" ref="F23" si="4">E23</f>
        <v>210000</v>
      </c>
      <c r="G23" s="61"/>
      <c r="H23" s="61">
        <v>0</v>
      </c>
      <c r="I23" s="61">
        <f t="shared" ref="I23" si="5">H23+F23</f>
        <v>210000</v>
      </c>
      <c r="J23" s="63">
        <f t="shared" ref="J23:J24" si="6">I23</f>
        <v>210000</v>
      </c>
      <c r="L23" s="61"/>
      <c r="M23" s="61">
        <f t="shared" ref="M23" si="7">L23+J23</f>
        <v>210000</v>
      </c>
    </row>
    <row r="24" spans="1:14" s="60" customFormat="1" x14ac:dyDescent="0.25">
      <c r="A24" s="56" t="s">
        <v>30</v>
      </c>
      <c r="B24" s="57">
        <v>7131</v>
      </c>
      <c r="C24" s="58"/>
      <c r="D24" s="59"/>
      <c r="E24" s="62">
        <v>0</v>
      </c>
      <c r="F24" s="62">
        <f>E24</f>
        <v>0</v>
      </c>
      <c r="G24" s="61"/>
      <c r="H24" s="62">
        <v>0</v>
      </c>
      <c r="I24" s="62">
        <f>H24+F24</f>
        <v>0</v>
      </c>
      <c r="J24" s="64">
        <f t="shared" si="6"/>
        <v>0</v>
      </c>
      <c r="L24" s="62"/>
      <c r="M24" s="62">
        <f t="shared" ref="M24" si="8">L24+J24</f>
        <v>0</v>
      </c>
    </row>
    <row r="25" spans="1:14" x14ac:dyDescent="0.25">
      <c r="A25" s="33" t="s">
        <v>8</v>
      </c>
      <c r="B25" s="36"/>
      <c r="C25" s="34"/>
      <c r="D25" s="22"/>
      <c r="E25" s="7">
        <f>SUM(E23:E24)</f>
        <v>210000</v>
      </c>
      <c r="F25" s="7">
        <f>SUM(F23:F24)</f>
        <v>210000</v>
      </c>
      <c r="G25" s="42"/>
      <c r="H25" s="42">
        <f>SUM(H23:H24)</f>
        <v>0</v>
      </c>
      <c r="I25" s="42">
        <f>SUM(I23:I24)</f>
        <v>210000</v>
      </c>
      <c r="J25" s="69">
        <f>SUM(J23:J24)</f>
        <v>210000</v>
      </c>
      <c r="L25" s="71">
        <f>SUM(L24:L24)</f>
        <v>0</v>
      </c>
      <c r="M25" s="71">
        <f>SUM(M24:M24)</f>
        <v>0</v>
      </c>
      <c r="N25" s="55"/>
    </row>
    <row r="26" spans="1:14" x14ac:dyDescent="0.25">
      <c r="A26" s="33"/>
      <c r="B26" s="36"/>
      <c r="C26" s="34"/>
      <c r="D26" s="22"/>
      <c r="E26" s="7"/>
      <c r="F26" s="7"/>
      <c r="G26" s="42"/>
      <c r="H26" s="42"/>
      <c r="I26" s="42"/>
      <c r="J26" s="69"/>
      <c r="L26" s="71"/>
      <c r="M26" s="71"/>
      <c r="N26" s="55"/>
    </row>
    <row r="27" spans="1:14" x14ac:dyDescent="0.25">
      <c r="A27" s="35"/>
      <c r="B27" s="37"/>
      <c r="C27" s="31"/>
      <c r="D27" s="22"/>
      <c r="E27" s="12"/>
      <c r="F27" s="12"/>
      <c r="G27" s="48"/>
      <c r="H27" s="48"/>
      <c r="I27" s="48"/>
      <c r="J27" s="53"/>
      <c r="L27" s="48"/>
      <c r="M27" s="48"/>
      <c r="N27" s="55"/>
    </row>
    <row r="28" spans="1:14" ht="15.75" thickBot="1" x14ac:dyDescent="0.3">
      <c r="A28" s="33" t="s">
        <v>14</v>
      </c>
      <c r="B28" s="36"/>
      <c r="C28" s="34"/>
      <c r="D28" s="22"/>
      <c r="E28" s="50">
        <f>E25+E20</f>
        <v>1338649</v>
      </c>
      <c r="F28" s="50">
        <f>F25+F20</f>
        <v>1338649</v>
      </c>
      <c r="G28" s="17"/>
      <c r="H28" s="50">
        <f>H25+H20+H14</f>
        <v>43000</v>
      </c>
      <c r="I28" s="50">
        <f>I25+I20+I14</f>
        <v>1381649</v>
      </c>
      <c r="J28" s="70">
        <f>J25+J20+J14</f>
        <v>1381649</v>
      </c>
      <c r="L28" s="72">
        <f>L25</f>
        <v>0</v>
      </c>
      <c r="M28" s="72">
        <f>M25</f>
        <v>0</v>
      </c>
      <c r="N28" s="55"/>
    </row>
    <row r="29" spans="1:14" x14ac:dyDescent="0.25">
      <c r="J29" s="51"/>
      <c r="L29" s="55"/>
      <c r="M29" s="55"/>
      <c r="N29" s="55"/>
    </row>
    <row r="30" spans="1:14" x14ac:dyDescent="0.25">
      <c r="J30" s="51"/>
      <c r="L30" s="55"/>
      <c r="M30" s="55"/>
      <c r="N30" s="55"/>
    </row>
    <row r="31" spans="1:14" x14ac:dyDescent="0.25">
      <c r="L31" s="55"/>
      <c r="M31" s="55"/>
      <c r="N31" s="55"/>
    </row>
    <row r="32" spans="1:14" x14ac:dyDescent="0.25">
      <c r="E32" s="54"/>
      <c r="H32" s="54"/>
      <c r="L32" s="73"/>
      <c r="M32" s="55"/>
      <c r="N32" s="55"/>
    </row>
    <row r="33" spans="12:14" x14ac:dyDescent="0.25">
      <c r="L33" s="55"/>
      <c r="M33" s="55"/>
      <c r="N33" s="55"/>
    </row>
  </sheetData>
  <mergeCells count="3">
    <mergeCell ref="E6:F6"/>
    <mergeCell ref="H6:I6"/>
    <mergeCell ref="L6:M6"/>
  </mergeCells>
  <pageMargins left="0.7" right="0.7" top="0.75" bottom="0.75" header="0.3" footer="0.3"/>
  <pageSetup scale="80" orientation="landscape" r:id="rId1"/>
  <headerFooter>
    <oddHeader>&amp;RAdjustment No. ___
Workpaper Ref. &amp;A</oddHeader>
    <oddFooter>&amp;L&amp;F
&amp;A&amp;RPrep by: ____________    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6E7E191-B1B5-461D-A993-E7B8F3BB41E7}"/>
</file>

<file path=customXml/itemProps2.xml><?xml version="1.0" encoding="utf-8"?>
<ds:datastoreItem xmlns:ds="http://schemas.openxmlformats.org/officeDocument/2006/customXml" ds:itemID="{79C560E6-3649-423E-8B79-3875D2E1C7E8}"/>
</file>

<file path=customXml/itemProps3.xml><?xml version="1.0" encoding="utf-8"?>
<ds:datastoreItem xmlns:ds="http://schemas.openxmlformats.org/officeDocument/2006/customXml" ds:itemID="{D6898F5A-EDAB-4BE6-9E08-1D5797E6E850}"/>
</file>

<file path=customXml/itemProps4.xml><?xml version="1.0" encoding="utf-8"?>
<ds:datastoreItem xmlns:ds="http://schemas.openxmlformats.org/officeDocument/2006/customXml" ds:itemID="{A81F9909-57DB-4453-A353-E88B7150BE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E-POFF-1</vt:lpstr>
      <vt:lpstr> G-POFF-1</vt:lpstr>
      <vt:lpstr>POFF-2</vt:lpstr>
      <vt:lpstr>' G-POFF-1'!Print_Area</vt:lpstr>
      <vt:lpstr>'E-POFF-1'!Print_Area</vt:lpstr>
      <vt:lpstr>' G-POFF-1'!Print_Titles</vt:lpstr>
      <vt:lpstr>'E-POFF-1'!Print_Titles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skinney</dc:creator>
  <cp:lastModifiedBy>Liz Andrews</cp:lastModifiedBy>
  <cp:lastPrinted>2017-11-30T19:40:59Z</cp:lastPrinted>
  <dcterms:created xsi:type="dcterms:W3CDTF">2011-06-10T17:48:34Z</dcterms:created>
  <dcterms:modified xsi:type="dcterms:W3CDTF">2017-11-30T19:41:04Z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