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7\2017_ WA Elec and Gas GRC\Rebuttal Testimony &amp; Exhibits\Andrews\Workpapers\"/>
    </mc:Choice>
  </mc:AlternateContent>
  <bookViews>
    <workbookView xWindow="0" yWindow="0" windowWidth="28800" windowHeight="11835"/>
  </bookViews>
  <sheets>
    <sheet name="ROE-Rate Year " sheetId="1" r:id="rId1"/>
  </sheets>
  <externalReferences>
    <externalReference r:id="rId2"/>
  </externalReferences>
  <definedNames>
    <definedName name="ID_Gas">'[1]DEBT CALC'!#REF!</definedName>
    <definedName name="_xlnm.Print_Area" localSheetId="0">'ROE-Rate Year '!$A$1:$M$41</definedName>
    <definedName name="Print_for_Checking">'[1]ADJ SUMMARY'!#REF!:'[1]ADJ SUMMARY'!#REF!</definedName>
    <definedName name="RRC_Adjustment_Print">#REF!</definedName>
    <definedName name="RRC_Rate_Print">#REF!</definedName>
    <definedName name="Summary">#REF!</definedName>
    <definedName name="WA_Gas">'[1]DEBT CALC'!#REF!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L31" i="1"/>
  <c r="L32" i="1"/>
  <c r="M31" i="1"/>
  <c r="K28" i="1"/>
  <c r="D40" i="1"/>
  <c r="E38" i="1" l="1"/>
  <c r="E39" i="1" s="1"/>
  <c r="D38" i="1"/>
  <c r="F37" i="1"/>
  <c r="D35" i="1"/>
  <c r="E34" i="1"/>
  <c r="E35" i="1" s="1"/>
  <c r="F33" i="1"/>
  <c r="E40" i="1" l="1"/>
  <c r="F39" i="1"/>
  <c r="F40" i="1" s="1"/>
  <c r="F34" i="1"/>
  <c r="F38" i="1"/>
  <c r="F35" i="1"/>
  <c r="D39" i="1"/>
  <c r="L24" i="1"/>
  <c r="L25" i="1" s="1"/>
  <c r="K24" i="1"/>
  <c r="K25" i="1" s="1"/>
  <c r="K26" i="1" s="1"/>
  <c r="E24" i="1"/>
  <c r="E25" i="1" s="1"/>
  <c r="D24" i="1"/>
  <c r="D25" i="1" s="1"/>
  <c r="M23" i="1"/>
  <c r="F23" i="1"/>
  <c r="K21" i="1"/>
  <c r="D21" i="1"/>
  <c r="L20" i="1"/>
  <c r="M20" i="1" s="1"/>
  <c r="M21" i="1" s="1"/>
  <c r="E20" i="1"/>
  <c r="E21" i="1" s="1"/>
  <c r="M19" i="1"/>
  <c r="F19" i="1"/>
  <c r="M11" i="1"/>
  <c r="M12" i="1" s="1"/>
  <c r="M10" i="1"/>
  <c r="M9" i="1"/>
  <c r="M7" i="1"/>
  <c r="L26" i="1" l="1"/>
  <c r="D26" i="1"/>
  <c r="L21" i="1"/>
  <c r="M25" i="1"/>
  <c r="M26" i="1" s="1"/>
  <c r="E26" i="1"/>
  <c r="F20" i="1"/>
  <c r="F21" i="1" s="1"/>
  <c r="M24" i="1"/>
  <c r="F24" i="1"/>
  <c r="F25" i="1" s="1"/>
  <c r="L10" i="1"/>
  <c r="E10" i="1"/>
  <c r="K10" i="1"/>
  <c r="D10" i="1"/>
  <c r="D11" i="1"/>
  <c r="D12" i="1" s="1"/>
  <c r="L11" i="1"/>
  <c r="K11" i="1"/>
  <c r="K7" i="1"/>
  <c r="L6" i="1"/>
  <c r="M6" i="1" s="1"/>
  <c r="M5" i="1"/>
  <c r="F26" i="1" l="1"/>
  <c r="K12" i="1"/>
  <c r="L7" i="1"/>
  <c r="L12" i="1" s="1"/>
  <c r="E11" i="1" l="1"/>
  <c r="F10" i="1"/>
  <c r="E6" i="1"/>
  <c r="F6" i="1" s="1"/>
  <c r="D7" i="1" l="1"/>
  <c r="E7" i="1"/>
  <c r="E12" i="1" s="1"/>
  <c r="F5" i="1"/>
  <c r="F7" i="1" s="1"/>
  <c r="F9" i="1"/>
  <c r="F11" i="1" s="1"/>
  <c r="F12" i="1" l="1"/>
</calcChain>
</file>

<file path=xl/comments1.xml><?xml version="1.0" encoding="utf-8"?>
<comments xmlns="http://schemas.openxmlformats.org/spreadsheetml/2006/main">
  <authors>
    <author>kznwdg</author>
  </authors>
  <commentList>
    <comment ref="B8" authorId="0" shapeId="0">
      <text>
        <r>
          <rPr>
            <b/>
            <sz val="8"/>
            <color indexed="81"/>
            <rFont val="Tahoma"/>
            <family val="2"/>
          </rPr>
          <t>kznwdg:</t>
        </r>
        <r>
          <rPr>
            <sz val="8"/>
            <color indexed="81"/>
            <rFont val="Tahoma"/>
            <family val="2"/>
          </rPr>
          <t xml:space="preserve">
After Taxes (FIT Calc = Taxable Income x .35)</t>
        </r>
      </text>
    </comment>
    <comment ref="I8" authorId="0" shapeId="0">
      <text>
        <r>
          <rPr>
            <b/>
            <sz val="8"/>
            <color indexed="81"/>
            <rFont val="Tahoma"/>
            <family val="2"/>
          </rPr>
          <t>kznwdg:</t>
        </r>
        <r>
          <rPr>
            <sz val="8"/>
            <color indexed="81"/>
            <rFont val="Tahoma"/>
            <family val="2"/>
          </rPr>
          <t xml:space="preserve">
After Taxes (FIT Calc = Taxable Income x .35)</t>
        </r>
      </text>
    </comment>
    <comment ref="B22" authorId="0" shapeId="0">
      <text>
        <r>
          <rPr>
            <b/>
            <sz val="8"/>
            <color indexed="81"/>
            <rFont val="Tahoma"/>
            <family val="2"/>
          </rPr>
          <t>kznwdg:</t>
        </r>
        <r>
          <rPr>
            <sz val="8"/>
            <color indexed="81"/>
            <rFont val="Tahoma"/>
            <family val="2"/>
          </rPr>
          <t xml:space="preserve">
After Taxes (FIT Calc = Taxable Income x .35)</t>
        </r>
      </text>
    </comment>
    <comment ref="I22" authorId="0" shapeId="0">
      <text>
        <r>
          <rPr>
            <b/>
            <sz val="8"/>
            <color indexed="81"/>
            <rFont val="Tahoma"/>
            <family val="2"/>
          </rPr>
          <t>kznwdg:</t>
        </r>
        <r>
          <rPr>
            <sz val="8"/>
            <color indexed="81"/>
            <rFont val="Tahoma"/>
            <family val="2"/>
          </rPr>
          <t xml:space="preserve">
After Taxes (FIT Calc = Taxable Income x .35)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kznwdg:</t>
        </r>
        <r>
          <rPr>
            <sz val="8"/>
            <color indexed="81"/>
            <rFont val="Tahoma"/>
            <family val="2"/>
          </rPr>
          <t xml:space="preserve">
After Taxes (FIT Calc = Taxable Income x .35)</t>
        </r>
      </text>
    </comment>
  </commentList>
</comments>
</file>

<file path=xl/sharedStrings.xml><?xml version="1.0" encoding="utf-8"?>
<sst xmlns="http://schemas.openxmlformats.org/spreadsheetml/2006/main" count="88" uniqueCount="22">
  <si>
    <t>Avista Utilities</t>
  </si>
  <si>
    <t>Washington</t>
  </si>
  <si>
    <t>System WA</t>
  </si>
  <si>
    <t>Return on Equity</t>
  </si>
  <si>
    <t>Electric</t>
  </si>
  <si>
    <t>Natural Gas</t>
  </si>
  <si>
    <t>Elec &amp; Nat. Gas</t>
  </si>
  <si>
    <t>Net Utility Ratebase (AMA Basis)</t>
  </si>
  <si>
    <t>Equity Percentage</t>
  </si>
  <si>
    <t>Equity Portion of Net Ratebase</t>
  </si>
  <si>
    <t>Utility Earnings</t>
  </si>
  <si>
    <t xml:space="preserve">Adj. Net Op. Income </t>
  </si>
  <si>
    <t>Less: Interest Charges (X-FIT-12A)</t>
  </si>
  <si>
    <t>Utility Earnings Available for Common</t>
  </si>
  <si>
    <t>Avista Rebuttal Year Study</t>
  </si>
  <si>
    <t>Rate Year Study - with proposed increase</t>
  </si>
  <si>
    <t>Staff - with proposed increase</t>
  </si>
  <si>
    <t>Public Counsel - with proposed increase</t>
  </si>
  <si>
    <t>ICNU/NWIGU - with proposed increase</t>
  </si>
  <si>
    <t>Staff Rate Base</t>
  </si>
  <si>
    <t>NOI</t>
  </si>
  <si>
    <r>
      <t xml:space="preserve">(Using proposed ROE of 9.9% and Common equity of 50%, would result in 9.7% ROE. </t>
    </r>
    <r>
      <rPr>
        <b/>
        <sz val="10"/>
        <rFont val="Arial"/>
        <family val="2"/>
      </rPr>
      <t xml:space="preserve"> At current authorized capital structure (48.5%) and ROE (9.5%), Avista Rebuttal would only allow Avista an opportunity to earn approx. 9.2%.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</si>
</sst>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sz val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37" fontId="6" fillId="0" borderId="0"/>
    <xf numFmtId="43" fontId="9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2" applyFont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0" xfId="0" applyFont="1"/>
    <xf numFmtId="37" fontId="2" fillId="0" borderId="0" xfId="3" applyFont="1" applyFill="1"/>
    <xf numFmtId="37" fontId="2" fillId="2" borderId="0" xfId="3" applyFont="1" applyFill="1"/>
    <xf numFmtId="37" fontId="2" fillId="0" borderId="0" xfId="0" applyNumberFormat="1" applyFont="1" applyFill="1" applyBorder="1" applyAlignment="1">
      <alignment horizontal="right"/>
    </xf>
    <xf numFmtId="37" fontId="2" fillId="2" borderId="0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right"/>
    </xf>
    <xf numFmtId="10" fontId="2" fillId="2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2" borderId="1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2" borderId="0" xfId="0" applyFont="1" applyFill="1" applyBorder="1"/>
    <xf numFmtId="37" fontId="5" fillId="0" borderId="0" xfId="0" applyNumberFormat="1" applyFont="1" applyFill="1" applyBorder="1" applyAlignment="1">
      <alignment horizontal="right"/>
    </xf>
    <xf numFmtId="37" fontId="5" fillId="2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/>
    <xf numFmtId="37" fontId="2" fillId="2" borderId="1" xfId="0" applyNumberFormat="1" applyFont="1" applyFill="1" applyBorder="1"/>
    <xf numFmtId="164" fontId="2" fillId="0" borderId="2" xfId="1" applyNumberFormat="1" applyFont="1" applyBorder="1"/>
    <xf numFmtId="164" fontId="2" fillId="2" borderId="2" xfId="1" applyNumberFormat="1" applyFont="1" applyFill="1" applyBorder="1"/>
    <xf numFmtId="37" fontId="2" fillId="0" borderId="0" xfId="3" applyFont="1" applyFill="1" applyBorder="1"/>
    <xf numFmtId="37" fontId="2" fillId="0" borderId="0" xfId="0" applyNumberFormat="1" applyFont="1" applyFill="1" applyBorder="1"/>
    <xf numFmtId="0" fontId="0" fillId="0" borderId="0" xfId="0" applyFill="1" applyBorder="1"/>
    <xf numFmtId="0" fontId="1" fillId="0" borderId="0" xfId="0" applyFont="1" applyFill="1" applyBorder="1" applyAlignment="1"/>
    <xf numFmtId="0" fontId="4" fillId="0" borderId="0" xfId="2" applyFont="1" applyFill="1" applyBorder="1"/>
    <xf numFmtId="0" fontId="5" fillId="0" borderId="0" xfId="0" applyFont="1" applyFill="1" applyBorder="1"/>
    <xf numFmtId="164" fontId="2" fillId="0" borderId="0" xfId="1" applyNumberFormat="1" applyFont="1" applyFill="1" applyBorder="1"/>
    <xf numFmtId="164" fontId="2" fillId="3" borderId="2" xfId="1" applyNumberFormat="1" applyFont="1" applyFill="1" applyBorder="1"/>
    <xf numFmtId="165" fontId="4" fillId="0" borderId="0" xfId="4" applyNumberFormat="1" applyFont="1" applyFill="1" applyBorder="1"/>
    <xf numFmtId="165" fontId="2" fillId="0" borderId="0" xfId="4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5">
    <cellStyle name="Comma" xfId="4" builtinId="3"/>
    <cellStyle name="Normal" xfId="0" builtinId="0"/>
    <cellStyle name="Normal_Avista WA ELEC TY2006 Staff Rebuttal 05 capstruc" xfId="3"/>
    <cellStyle name="Normal_WAElec6_97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WP%20CBR\WWP%202016-12%20CBR\12.2016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BreakPreview" zoomScale="130" zoomScaleNormal="100" zoomScaleSheetLayoutView="130" workbookViewId="0">
      <selection activeCell="N9" sqref="N9"/>
    </sheetView>
  </sheetViews>
  <sheetFormatPr defaultRowHeight="12.75"/>
  <cols>
    <col min="2" max="2" width="22.28515625" customWidth="1"/>
    <col min="4" max="4" width="14.85546875" customWidth="1"/>
    <col min="5" max="5" width="14.140625" customWidth="1"/>
    <col min="6" max="6" width="14.85546875" customWidth="1"/>
    <col min="7" max="7" width="3.7109375" customWidth="1"/>
    <col min="9" max="9" width="22.28515625" customWidth="1"/>
    <col min="10" max="10" width="10" customWidth="1"/>
    <col min="11" max="11" width="14.85546875" customWidth="1"/>
    <col min="12" max="12" width="14.140625" customWidth="1"/>
    <col min="13" max="13" width="14.85546875" customWidth="1"/>
  </cols>
  <sheetData>
    <row r="1" spans="1:13" ht="15">
      <c r="A1" s="33" t="s">
        <v>15</v>
      </c>
      <c r="B1" s="33"/>
      <c r="C1" s="33"/>
      <c r="D1" s="33"/>
      <c r="E1" s="33"/>
      <c r="F1" s="33"/>
      <c r="H1" s="33" t="s">
        <v>14</v>
      </c>
      <c r="I1" s="33"/>
      <c r="J1" s="33"/>
      <c r="K1" s="33"/>
      <c r="L1" s="33"/>
      <c r="M1" s="33"/>
    </row>
    <row r="2" spans="1:13" ht="20.25" customHeight="1">
      <c r="A2" s="1" t="s">
        <v>0</v>
      </c>
      <c r="B2" s="1"/>
      <c r="C2" s="2"/>
      <c r="D2" s="3" t="s">
        <v>1</v>
      </c>
      <c r="E2" s="3" t="s">
        <v>1</v>
      </c>
      <c r="F2" s="4" t="s">
        <v>2</v>
      </c>
      <c r="H2" s="1" t="s">
        <v>0</v>
      </c>
      <c r="I2" s="1"/>
      <c r="J2" s="2"/>
      <c r="K2" s="3" t="s">
        <v>1</v>
      </c>
      <c r="L2" s="3" t="s">
        <v>1</v>
      </c>
      <c r="M2" s="4" t="s">
        <v>2</v>
      </c>
    </row>
    <row r="3" spans="1:13" ht="20.25" customHeight="1">
      <c r="A3" s="1" t="s">
        <v>3</v>
      </c>
      <c r="B3" s="1"/>
      <c r="C3" s="2"/>
      <c r="D3" s="3" t="s">
        <v>4</v>
      </c>
      <c r="E3" s="3" t="s">
        <v>5</v>
      </c>
      <c r="F3" s="4" t="s">
        <v>6</v>
      </c>
      <c r="H3" s="1" t="s">
        <v>3</v>
      </c>
      <c r="I3" s="1"/>
      <c r="J3" s="2"/>
      <c r="K3" s="3" t="s">
        <v>4</v>
      </c>
      <c r="L3" s="3" t="s">
        <v>5</v>
      </c>
      <c r="M3" s="4" t="s">
        <v>6</v>
      </c>
    </row>
    <row r="4" spans="1:13" ht="20.25" customHeight="1">
      <c r="A4" s="5"/>
      <c r="B4" s="1"/>
      <c r="C4" s="2"/>
      <c r="D4" s="6"/>
      <c r="E4" s="6"/>
      <c r="F4" s="7"/>
      <c r="H4" s="5"/>
      <c r="I4" s="1"/>
      <c r="J4" s="2"/>
      <c r="K4" s="6"/>
      <c r="L4" s="6"/>
      <c r="M4" s="7"/>
    </row>
    <row r="5" spans="1:13" ht="20.25" customHeight="1">
      <c r="A5" s="1" t="s">
        <v>7</v>
      </c>
      <c r="B5" s="1"/>
      <c r="C5" s="2"/>
      <c r="D5" s="8">
        <v>1601033</v>
      </c>
      <c r="E5" s="8">
        <v>325263</v>
      </c>
      <c r="F5" s="9">
        <f>SUM(D5:E5)</f>
        <v>1926296</v>
      </c>
      <c r="H5" s="1" t="s">
        <v>7</v>
      </c>
      <c r="I5" s="1"/>
      <c r="J5" s="2"/>
      <c r="K5" s="8">
        <v>1601033</v>
      </c>
      <c r="L5" s="8">
        <v>325263</v>
      </c>
      <c r="M5" s="9">
        <f>SUM(K5:L5)</f>
        <v>1926296</v>
      </c>
    </row>
    <row r="6" spans="1:13" ht="20.25" customHeight="1">
      <c r="A6" s="1" t="s">
        <v>8</v>
      </c>
      <c r="B6" s="1"/>
      <c r="C6" s="2"/>
      <c r="D6" s="10">
        <v>0.48499999999999999</v>
      </c>
      <c r="E6" s="10">
        <f>D6</f>
        <v>0.48499999999999999</v>
      </c>
      <c r="F6" s="11">
        <f>E6</f>
        <v>0.48499999999999999</v>
      </c>
      <c r="H6" s="1" t="s">
        <v>8</v>
      </c>
      <c r="I6" s="1"/>
      <c r="J6" s="2"/>
      <c r="K6" s="10">
        <v>0.48499999999999999</v>
      </c>
      <c r="L6" s="10">
        <f>K6</f>
        <v>0.48499999999999999</v>
      </c>
      <c r="M6" s="11">
        <f>L6</f>
        <v>0.48499999999999999</v>
      </c>
    </row>
    <row r="7" spans="1:13" ht="20.25" customHeight="1">
      <c r="A7" s="1" t="s">
        <v>9</v>
      </c>
      <c r="B7" s="1"/>
      <c r="C7" s="2"/>
      <c r="D7" s="12">
        <f>ROUND(D5*D6,0)</f>
        <v>776501</v>
      </c>
      <c r="E7" s="12">
        <f t="shared" ref="E7:F7" si="0">ROUND(E5*E6,0)</f>
        <v>157753</v>
      </c>
      <c r="F7" s="13">
        <f t="shared" si="0"/>
        <v>934254</v>
      </c>
      <c r="H7" s="1" t="s">
        <v>9</v>
      </c>
      <c r="I7" s="1"/>
      <c r="J7" s="2"/>
      <c r="K7" s="12">
        <f>ROUND(K5*K6,0)</f>
        <v>776501</v>
      </c>
      <c r="L7" s="12">
        <f t="shared" ref="L7" si="1">ROUND(L5*L6,0)</f>
        <v>157753</v>
      </c>
      <c r="M7" s="13">
        <f>ROUND(M5*M6,0)</f>
        <v>934254</v>
      </c>
    </row>
    <row r="8" spans="1:13" ht="20.25" customHeight="1">
      <c r="A8" s="1" t="s">
        <v>10</v>
      </c>
      <c r="B8" s="1"/>
      <c r="C8" s="2"/>
      <c r="D8" s="14"/>
      <c r="E8" s="14"/>
      <c r="F8" s="15"/>
      <c r="H8" s="1" t="s">
        <v>10</v>
      </c>
      <c r="I8" s="1"/>
      <c r="J8" s="2"/>
      <c r="K8" s="14"/>
      <c r="L8" s="14"/>
      <c r="M8" s="15"/>
    </row>
    <row r="9" spans="1:13" ht="20.25" customHeight="1">
      <c r="A9" s="1"/>
      <c r="B9" s="1" t="s">
        <v>11</v>
      </c>
      <c r="C9" s="2"/>
      <c r="D9" s="8">
        <v>123119</v>
      </c>
      <c r="E9" s="8">
        <v>25013</v>
      </c>
      <c r="F9" s="9">
        <f>SUM(D9:E9)</f>
        <v>148132</v>
      </c>
      <c r="H9" s="1"/>
      <c r="I9" s="1" t="s">
        <v>11</v>
      </c>
      <c r="J9" s="2"/>
      <c r="K9" s="8">
        <v>121418</v>
      </c>
      <c r="L9" s="8">
        <v>24644</v>
      </c>
      <c r="M9" s="9">
        <f>SUM(K9:L9)</f>
        <v>146062</v>
      </c>
    </row>
    <row r="10" spans="1:13" ht="20.25" customHeight="1">
      <c r="A10" s="1"/>
      <c r="B10" s="1" t="s">
        <v>12</v>
      </c>
      <c r="C10" s="2"/>
      <c r="D10" s="16">
        <f>-D5*2.89%</f>
        <v>-46269.853700000007</v>
      </c>
      <c r="E10" s="16">
        <f>-E5*2.89%</f>
        <v>-9400.1007000000009</v>
      </c>
      <c r="F10" s="17">
        <f>SUM(D10:E10)</f>
        <v>-55669.95440000001</v>
      </c>
      <c r="H10" s="1"/>
      <c r="I10" s="1" t="s">
        <v>12</v>
      </c>
      <c r="J10" s="2"/>
      <c r="K10" s="16">
        <f>-K5*2.89%</f>
        <v>-46269.853700000007</v>
      </c>
      <c r="L10" s="16">
        <f>-L5*2.89%</f>
        <v>-9400.1007000000009</v>
      </c>
      <c r="M10" s="17">
        <f>SUM(K10:L10)</f>
        <v>-55669.95440000001</v>
      </c>
    </row>
    <row r="11" spans="1:13" ht="20.25" customHeight="1">
      <c r="A11" s="1" t="s">
        <v>13</v>
      </c>
      <c r="B11" s="1"/>
      <c r="C11" s="2"/>
      <c r="D11" s="18">
        <f>SUM(D9:D10)</f>
        <v>76849.146299999993</v>
      </c>
      <c r="E11" s="18">
        <f>SUM(E9:E10)</f>
        <v>15612.899299999999</v>
      </c>
      <c r="F11" s="19">
        <f>SUM(F9:F10)</f>
        <v>92462.045599999983</v>
      </c>
      <c r="H11" s="1" t="s">
        <v>13</v>
      </c>
      <c r="I11" s="1"/>
      <c r="J11" s="2"/>
      <c r="K11" s="18">
        <f>SUM(K9:K10)</f>
        <v>75148.146299999993</v>
      </c>
      <c r="L11" s="18">
        <f>SUM(L9:L10)</f>
        <v>15243.899299999999</v>
      </c>
      <c r="M11" s="19">
        <f>SUM(M9:M10)</f>
        <v>90392.045599999983</v>
      </c>
    </row>
    <row r="12" spans="1:13" ht="20.25" customHeight="1" thickBot="1">
      <c r="A12" s="1" t="s">
        <v>3</v>
      </c>
      <c r="B12" s="1"/>
      <c r="C12" s="2"/>
      <c r="D12" s="20">
        <f>ROUND(D11/D7,5)</f>
        <v>9.8970000000000002E-2</v>
      </c>
      <c r="E12" s="20">
        <f>ROUND(E11/E7,5)</f>
        <v>9.8970000000000002E-2</v>
      </c>
      <c r="F12" s="21">
        <f>ROUND(F11/F7,5)</f>
        <v>9.8970000000000002E-2</v>
      </c>
      <c r="H12" s="1" t="s">
        <v>3</v>
      </c>
      <c r="I12" s="1"/>
      <c r="J12" s="2"/>
      <c r="K12" s="20">
        <f>ROUND(K11/K7,5)</f>
        <v>9.6780000000000005E-2</v>
      </c>
      <c r="L12" s="20">
        <f>ROUND(L11/L7,5)</f>
        <v>9.6629999999999994E-2</v>
      </c>
      <c r="M12" s="21">
        <f>ROUND(M11/M7,5)</f>
        <v>9.6750000000000003E-2</v>
      </c>
    </row>
    <row r="13" spans="1:13" ht="20.25" customHeight="1" thickTop="1">
      <c r="K13" s="36" t="s">
        <v>21</v>
      </c>
      <c r="L13" s="34"/>
      <c r="M13" s="34"/>
    </row>
    <row r="14" spans="1:13" ht="50.25" customHeight="1">
      <c r="K14" s="35"/>
      <c r="L14" s="35"/>
      <c r="M14" s="35"/>
    </row>
    <row r="15" spans="1:13" ht="15">
      <c r="A15" s="33" t="s">
        <v>16</v>
      </c>
      <c r="B15" s="33"/>
      <c r="C15" s="33"/>
      <c r="D15" s="33"/>
      <c r="E15" s="33"/>
      <c r="F15" s="33"/>
      <c r="H15" s="33" t="s">
        <v>17</v>
      </c>
      <c r="I15" s="33"/>
      <c r="J15" s="33"/>
      <c r="K15" s="33"/>
      <c r="L15" s="33"/>
      <c r="M15" s="33"/>
    </row>
    <row r="16" spans="1:13" ht="20.25" customHeight="1">
      <c r="A16" s="1" t="s">
        <v>0</v>
      </c>
      <c r="B16" s="1"/>
      <c r="C16" s="2"/>
      <c r="D16" s="3" t="s">
        <v>1</v>
      </c>
      <c r="E16" s="3" t="s">
        <v>1</v>
      </c>
      <c r="F16" s="4" t="s">
        <v>2</v>
      </c>
      <c r="H16" s="1" t="s">
        <v>0</v>
      </c>
      <c r="I16" s="1"/>
      <c r="J16" s="2"/>
      <c r="K16" s="3" t="s">
        <v>1</v>
      </c>
      <c r="L16" s="3" t="s">
        <v>1</v>
      </c>
      <c r="M16" s="4" t="s">
        <v>2</v>
      </c>
    </row>
    <row r="17" spans="1:14" ht="20.25" customHeight="1">
      <c r="A17" s="1" t="s">
        <v>3</v>
      </c>
      <c r="B17" s="1"/>
      <c r="C17" s="2"/>
      <c r="D17" s="3" t="s">
        <v>4</v>
      </c>
      <c r="E17" s="3" t="s">
        <v>5</v>
      </c>
      <c r="F17" s="4" t="s">
        <v>6</v>
      </c>
      <c r="H17" s="1" t="s">
        <v>3</v>
      </c>
      <c r="I17" s="1"/>
      <c r="J17" s="2"/>
      <c r="K17" s="3" t="s">
        <v>4</v>
      </c>
      <c r="L17" s="3" t="s">
        <v>5</v>
      </c>
      <c r="M17" s="4" t="s">
        <v>6</v>
      </c>
    </row>
    <row r="18" spans="1:14" ht="20.25" customHeight="1">
      <c r="A18" s="5"/>
      <c r="B18" s="1"/>
      <c r="C18" s="2"/>
      <c r="D18" s="6"/>
      <c r="E18" s="6"/>
      <c r="F18" s="7"/>
      <c r="H18" s="5"/>
      <c r="I18" s="1"/>
      <c r="J18" s="2"/>
      <c r="K18" s="6"/>
      <c r="L18" s="6"/>
      <c r="M18" s="7"/>
    </row>
    <row r="19" spans="1:14" ht="20.25" customHeight="1">
      <c r="A19" s="1" t="s">
        <v>7</v>
      </c>
      <c r="B19" s="1"/>
      <c r="C19" s="2"/>
      <c r="D19" s="8">
        <v>1601033</v>
      </c>
      <c r="E19" s="8">
        <v>325263</v>
      </c>
      <c r="F19" s="9">
        <f>SUM(D19:E19)</f>
        <v>1926296</v>
      </c>
      <c r="H19" s="1" t="s">
        <v>7</v>
      </c>
      <c r="I19" s="1"/>
      <c r="J19" s="2"/>
      <c r="K19" s="8">
        <v>1601033</v>
      </c>
      <c r="L19" s="8">
        <v>325263</v>
      </c>
      <c r="M19" s="9">
        <f>SUM(K19:L19)</f>
        <v>1926296</v>
      </c>
    </row>
    <row r="20" spans="1:14" ht="20.25" customHeight="1">
      <c r="A20" s="1" t="s">
        <v>8</v>
      </c>
      <c r="B20" s="1"/>
      <c r="C20" s="2"/>
      <c r="D20" s="10">
        <v>0.48499999999999999</v>
      </c>
      <c r="E20" s="10">
        <f>D20</f>
        <v>0.48499999999999999</v>
      </c>
      <c r="F20" s="11">
        <f>E20</f>
        <v>0.48499999999999999</v>
      </c>
      <c r="H20" s="1" t="s">
        <v>8</v>
      </c>
      <c r="I20" s="1"/>
      <c r="J20" s="2"/>
      <c r="K20" s="10">
        <v>0.48499999999999999</v>
      </c>
      <c r="L20" s="10">
        <f>K20</f>
        <v>0.48499999999999999</v>
      </c>
      <c r="M20" s="11">
        <f>L20</f>
        <v>0.48499999999999999</v>
      </c>
    </row>
    <row r="21" spans="1:14" ht="20.25" customHeight="1">
      <c r="A21" s="1" t="s">
        <v>9</v>
      </c>
      <c r="B21" s="1"/>
      <c r="C21" s="2"/>
      <c r="D21" s="12">
        <f>ROUND(D19*D20,0)</f>
        <v>776501</v>
      </c>
      <c r="E21" s="12">
        <f t="shared" ref="E21:F21" si="2">ROUND(E19*E20,0)</f>
        <v>157753</v>
      </c>
      <c r="F21" s="13">
        <f t="shared" si="2"/>
        <v>934254</v>
      </c>
      <c r="H21" s="1" t="s">
        <v>9</v>
      </c>
      <c r="I21" s="1"/>
      <c r="J21" s="2"/>
      <c r="K21" s="12">
        <f>ROUND(K19*K20,0)</f>
        <v>776501</v>
      </c>
      <c r="L21" s="12">
        <f t="shared" ref="L21" si="3">ROUND(L19*L20,0)</f>
        <v>157753</v>
      </c>
      <c r="M21" s="13">
        <f>ROUND(M19*M20,0)</f>
        <v>934254</v>
      </c>
    </row>
    <row r="22" spans="1:14" ht="20.25" customHeight="1">
      <c r="A22" s="1" t="s">
        <v>10</v>
      </c>
      <c r="B22" s="1"/>
      <c r="C22" s="2"/>
      <c r="D22" s="14"/>
      <c r="E22" s="14"/>
      <c r="F22" s="15"/>
      <c r="H22" s="1" t="s">
        <v>10</v>
      </c>
      <c r="I22" s="1"/>
      <c r="J22" s="2"/>
      <c r="K22" s="14"/>
      <c r="L22" s="14"/>
      <c r="M22" s="15"/>
    </row>
    <row r="23" spans="1:14" ht="20.25" customHeight="1">
      <c r="A23" s="1"/>
      <c r="B23" s="1" t="s">
        <v>11</v>
      </c>
      <c r="C23" s="2"/>
      <c r="D23" s="8">
        <v>108835</v>
      </c>
      <c r="E23" s="8">
        <v>22090</v>
      </c>
      <c r="F23" s="9">
        <f>SUM(D23:E23)</f>
        <v>130925</v>
      </c>
      <c r="H23" s="1"/>
      <c r="I23" s="1" t="s">
        <v>11</v>
      </c>
      <c r="J23" s="2"/>
      <c r="K23" s="8">
        <v>106888</v>
      </c>
      <c r="L23" s="8">
        <v>22209</v>
      </c>
      <c r="M23" s="9">
        <f>SUM(K23:L23)</f>
        <v>129097</v>
      </c>
    </row>
    <row r="24" spans="1:14" ht="20.25" customHeight="1">
      <c r="A24" s="1"/>
      <c r="B24" s="1" t="s">
        <v>12</v>
      </c>
      <c r="C24" s="2"/>
      <c r="D24" s="16">
        <f>-D19*2.89%</f>
        <v>-46269.853700000007</v>
      </c>
      <c r="E24" s="16">
        <f>-E19*2.89%</f>
        <v>-9400.1007000000009</v>
      </c>
      <c r="F24" s="17">
        <f>SUM(D24:E24)</f>
        <v>-55669.95440000001</v>
      </c>
      <c r="H24" s="1"/>
      <c r="I24" s="1" t="s">
        <v>12</v>
      </c>
      <c r="J24" s="2"/>
      <c r="K24" s="16">
        <f>-K19*2.89%</f>
        <v>-46269.853700000007</v>
      </c>
      <c r="L24" s="16">
        <f>-L19*2.89%</f>
        <v>-9400.1007000000009</v>
      </c>
      <c r="M24" s="17">
        <f>SUM(K24:L24)</f>
        <v>-55669.95440000001</v>
      </c>
    </row>
    <row r="25" spans="1:14" ht="20.25" customHeight="1">
      <c r="A25" s="1" t="s">
        <v>13</v>
      </c>
      <c r="B25" s="1"/>
      <c r="C25" s="2"/>
      <c r="D25" s="18">
        <f>SUM(D23:D24)</f>
        <v>62565.146299999993</v>
      </c>
      <c r="E25" s="18">
        <f>SUM(E23:E24)</f>
        <v>12689.899299999999</v>
      </c>
      <c r="F25" s="19">
        <f>SUM(F23:F24)</f>
        <v>75255.045599999983</v>
      </c>
      <c r="H25" s="1" t="s">
        <v>13</v>
      </c>
      <c r="I25" s="1"/>
      <c r="J25" s="2"/>
      <c r="K25" s="18">
        <f>SUM(K23:K24)</f>
        <v>60618.146299999993</v>
      </c>
      <c r="L25" s="18">
        <f>SUM(L23:L24)</f>
        <v>12808.899299999999</v>
      </c>
      <c r="M25" s="19">
        <f>SUM(M23:M24)</f>
        <v>73427.045599999983</v>
      </c>
    </row>
    <row r="26" spans="1:14" ht="20.25" customHeight="1" thickBot="1">
      <c r="A26" s="1" t="s">
        <v>3</v>
      </c>
      <c r="B26" s="1"/>
      <c r="C26" s="2"/>
      <c r="D26" s="29">
        <f>ROUND(D25/D21,5)</f>
        <v>8.0570000000000003E-2</v>
      </c>
      <c r="E26" s="29">
        <f>ROUND(E25/E21,5)</f>
        <v>8.0439999999999998E-2</v>
      </c>
      <c r="F26" s="21">
        <f>ROUND(F25/F21,5)</f>
        <v>8.0549999999999997E-2</v>
      </c>
      <c r="H26" s="1" t="s">
        <v>3</v>
      </c>
      <c r="I26" s="1"/>
      <c r="J26" s="2"/>
      <c r="K26" s="29">
        <f>ROUND(K25/K21,5)</f>
        <v>7.8070000000000001E-2</v>
      </c>
      <c r="L26" s="29">
        <f>ROUND(L25/L21,5)</f>
        <v>8.1199999999999994E-2</v>
      </c>
      <c r="M26" s="21">
        <f>ROUND(M25/M21,5)</f>
        <v>7.8589999999999993E-2</v>
      </c>
    </row>
    <row r="27" spans="1:14" ht="13.5" thickTop="1"/>
    <row r="28" spans="1:14">
      <c r="H28" s="24"/>
      <c r="I28" s="24"/>
      <c r="J28" s="22"/>
      <c r="K28" s="22">
        <f>21000*0.62/0.65</f>
        <v>20030.76923076923</v>
      </c>
      <c r="L28" s="22"/>
      <c r="M28" s="22"/>
      <c r="N28" s="24"/>
    </row>
    <row r="29" spans="1:14" ht="15">
      <c r="A29" s="33" t="s">
        <v>18</v>
      </c>
      <c r="B29" s="33"/>
      <c r="C29" s="33"/>
      <c r="D29" s="33"/>
      <c r="E29" s="33"/>
      <c r="F29" s="33"/>
      <c r="H29" s="25"/>
      <c r="I29" s="25"/>
      <c r="J29" s="22"/>
      <c r="K29" s="22"/>
      <c r="L29" s="22"/>
      <c r="M29" s="22"/>
      <c r="N29" s="24"/>
    </row>
    <row r="30" spans="1:14" ht="20.25" customHeight="1">
      <c r="A30" s="1" t="s">
        <v>0</v>
      </c>
      <c r="B30" s="1"/>
      <c r="C30" s="2"/>
      <c r="D30" s="3" t="s">
        <v>1</v>
      </c>
      <c r="E30" s="3" t="s">
        <v>1</v>
      </c>
      <c r="F30" s="4" t="s">
        <v>2</v>
      </c>
      <c r="H30" s="14"/>
      <c r="I30" s="14"/>
      <c r="J30" s="26"/>
      <c r="K30" s="3"/>
      <c r="L30" s="3" t="s">
        <v>20</v>
      </c>
      <c r="M30" s="3"/>
      <c r="N30" s="24"/>
    </row>
    <row r="31" spans="1:14" ht="20.25" customHeight="1">
      <c r="A31" s="1" t="s">
        <v>3</v>
      </c>
      <c r="B31" s="1"/>
      <c r="C31" s="2"/>
      <c r="D31" s="3" t="s">
        <v>4</v>
      </c>
      <c r="E31" s="3" t="s">
        <v>5</v>
      </c>
      <c r="F31" s="4" t="s">
        <v>6</v>
      </c>
      <c r="H31" s="14"/>
      <c r="I31" s="14" t="s">
        <v>19</v>
      </c>
      <c r="J31" s="30">
        <v>100000</v>
      </c>
      <c r="K31" s="22">
        <v>21000</v>
      </c>
      <c r="L31" s="31">
        <f>K31*0.62</f>
        <v>13020</v>
      </c>
      <c r="M31" s="32">
        <f>L31/F21</f>
        <v>1.3936252881978563E-2</v>
      </c>
      <c r="N31" s="24"/>
    </row>
    <row r="32" spans="1:14" ht="20.25" customHeight="1">
      <c r="A32" s="5"/>
      <c r="B32" s="1"/>
      <c r="C32" s="2"/>
      <c r="D32" s="6"/>
      <c r="E32" s="6"/>
      <c r="F32" s="7"/>
      <c r="H32" s="27"/>
      <c r="I32" s="14"/>
      <c r="J32" s="30">
        <v>107000</v>
      </c>
      <c r="K32" s="22">
        <v>24000</v>
      </c>
      <c r="L32" s="31">
        <f>K32*0.62</f>
        <v>14880</v>
      </c>
      <c r="M32" s="32">
        <f>L32/F21</f>
        <v>1.5927146150832645E-2</v>
      </c>
      <c r="N32" s="24"/>
    </row>
    <row r="33" spans="1:14" ht="20.25" customHeight="1">
      <c r="A33" s="1" t="s">
        <v>7</v>
      </c>
      <c r="B33" s="1"/>
      <c r="C33" s="2"/>
      <c r="D33" s="8">
        <v>1601033</v>
      </c>
      <c r="E33" s="8">
        <v>325263</v>
      </c>
      <c r="F33" s="9">
        <f>SUM(D33:E33)</f>
        <v>1926296</v>
      </c>
      <c r="H33" s="14"/>
      <c r="I33" s="14"/>
      <c r="J33" s="26"/>
      <c r="K33" s="8"/>
      <c r="L33" s="8"/>
      <c r="M33" s="8"/>
      <c r="N33" s="24"/>
    </row>
    <row r="34" spans="1:14" ht="20.25" customHeight="1">
      <c r="A34" s="1" t="s">
        <v>8</v>
      </c>
      <c r="B34" s="1"/>
      <c r="C34" s="2"/>
      <c r="D34" s="10">
        <v>0.48499999999999999</v>
      </c>
      <c r="E34" s="10">
        <f>D34</f>
        <v>0.48499999999999999</v>
      </c>
      <c r="F34" s="11">
        <f>E34</f>
        <v>0.48499999999999999</v>
      </c>
      <c r="H34" s="14"/>
      <c r="I34" s="14"/>
      <c r="J34" s="26"/>
      <c r="K34" s="10"/>
      <c r="L34" s="10"/>
      <c r="M34" s="10"/>
      <c r="N34" s="24"/>
    </row>
    <row r="35" spans="1:14" ht="20.25" customHeight="1">
      <c r="A35" s="1" t="s">
        <v>9</v>
      </c>
      <c r="B35" s="1"/>
      <c r="C35" s="2"/>
      <c r="D35" s="12">
        <f>ROUND(D33*D34,0)</f>
        <v>776501</v>
      </c>
      <c r="E35" s="12">
        <f t="shared" ref="E35:F35" si="4">ROUND(E33*E34,0)</f>
        <v>157753</v>
      </c>
      <c r="F35" s="13">
        <f t="shared" si="4"/>
        <v>934254</v>
      </c>
      <c r="H35" s="14"/>
      <c r="I35" s="14"/>
      <c r="J35" s="26"/>
      <c r="K35" s="8"/>
      <c r="L35" s="8"/>
      <c r="M35" s="8"/>
      <c r="N35" s="24"/>
    </row>
    <row r="36" spans="1:14" ht="20.25" customHeight="1">
      <c r="A36" s="1" t="s">
        <v>10</v>
      </c>
      <c r="B36" s="1"/>
      <c r="C36" s="2"/>
      <c r="D36" s="14"/>
      <c r="E36" s="14"/>
      <c r="F36" s="15"/>
      <c r="H36" s="14"/>
      <c r="I36" s="14"/>
      <c r="J36" s="26"/>
      <c r="K36" s="14"/>
      <c r="L36" s="14"/>
      <c r="M36" s="14"/>
      <c r="N36" s="24"/>
    </row>
    <row r="37" spans="1:14" ht="20.25" customHeight="1">
      <c r="A37" s="1"/>
      <c r="B37" s="1" t="s">
        <v>11</v>
      </c>
      <c r="C37" s="2"/>
      <c r="D37" s="8">
        <v>102161</v>
      </c>
      <c r="E37" s="8">
        <v>21227</v>
      </c>
      <c r="F37" s="9">
        <f>SUM(D37:E37)</f>
        <v>123388</v>
      </c>
      <c r="H37" s="14"/>
      <c r="I37" s="14"/>
      <c r="J37" s="26"/>
      <c r="K37" s="8"/>
      <c r="L37" s="8"/>
      <c r="M37" s="8"/>
      <c r="N37" s="24"/>
    </row>
    <row r="38" spans="1:14" ht="20.25" customHeight="1">
      <c r="A38" s="1"/>
      <c r="B38" s="1" t="s">
        <v>12</v>
      </c>
      <c r="C38" s="2"/>
      <c r="D38" s="16">
        <f>-D33*2.89%</f>
        <v>-46269.853700000007</v>
      </c>
      <c r="E38" s="16">
        <f>-E33*2.89%</f>
        <v>-9400.1007000000009</v>
      </c>
      <c r="F38" s="17">
        <f>SUM(D38:E38)</f>
        <v>-55669.95440000001</v>
      </c>
      <c r="H38" s="14"/>
      <c r="I38" s="14"/>
      <c r="J38" s="26"/>
      <c r="K38" s="16"/>
      <c r="L38" s="16"/>
      <c r="M38" s="16"/>
      <c r="N38" s="24"/>
    </row>
    <row r="39" spans="1:14" ht="20.25" customHeight="1">
      <c r="A39" s="1" t="s">
        <v>13</v>
      </c>
      <c r="B39" s="1"/>
      <c r="C39" s="2"/>
      <c r="D39" s="18">
        <f>SUM(D37:D38)</f>
        <v>55891.146299999993</v>
      </c>
      <c r="E39" s="18">
        <f>SUM(E37:E38)</f>
        <v>11826.899299999999</v>
      </c>
      <c r="F39" s="19">
        <f>SUM(F37:F38)</f>
        <v>67718.045599999983</v>
      </c>
      <c r="H39" s="14"/>
      <c r="I39" s="14"/>
      <c r="J39" s="26"/>
      <c r="K39" s="23"/>
      <c r="L39" s="23"/>
      <c r="M39" s="23"/>
      <c r="N39" s="24"/>
    </row>
    <row r="40" spans="1:14" ht="20.25" customHeight="1" thickBot="1">
      <c r="A40" s="1" t="s">
        <v>3</v>
      </c>
      <c r="B40" s="1"/>
      <c r="C40" s="2"/>
      <c r="D40" s="29">
        <f>ROUND(D39/D35,5)</f>
        <v>7.1980000000000002E-2</v>
      </c>
      <c r="E40" s="29">
        <f>ROUND(E39/E35,5)</f>
        <v>7.4969999999999995E-2</v>
      </c>
      <c r="F40" s="21">
        <f>ROUND(F39/F35,5)</f>
        <v>7.2480000000000003E-2</v>
      </c>
      <c r="H40" s="14"/>
      <c r="I40" s="14"/>
      <c r="J40" s="26"/>
      <c r="K40" s="28"/>
      <c r="L40" s="28"/>
      <c r="M40" s="28"/>
      <c r="N40" s="24"/>
    </row>
    <row r="41" spans="1:14" ht="13.5" thickTop="1">
      <c r="H41" s="24"/>
      <c r="I41" s="24"/>
      <c r="J41" s="24"/>
      <c r="K41" s="24"/>
      <c r="L41" s="24"/>
      <c r="M41" s="24"/>
      <c r="N41" s="24"/>
    </row>
    <row r="42" spans="1:14">
      <c r="H42" s="24"/>
      <c r="I42" s="24"/>
      <c r="J42" s="24"/>
      <c r="K42" s="24"/>
      <c r="L42" s="24"/>
      <c r="M42" s="24"/>
      <c r="N42" s="24"/>
    </row>
    <row r="43" spans="1:14">
      <c r="H43" s="24"/>
      <c r="I43" s="24"/>
      <c r="J43" s="24"/>
      <c r="K43" s="24"/>
      <c r="L43" s="24"/>
      <c r="M43" s="24"/>
      <c r="N43" s="24"/>
    </row>
  </sheetData>
  <mergeCells count="6">
    <mergeCell ref="A29:F29"/>
    <mergeCell ref="A1:F1"/>
    <mergeCell ref="A15:F15"/>
    <mergeCell ref="H1:M1"/>
    <mergeCell ref="K13:M14"/>
    <mergeCell ref="H15:M15"/>
  </mergeCells>
  <pageMargins left="0.7" right="0.7" top="0.75" bottom="0.5" header="0.3" footer="0.3"/>
  <pageSetup scale="6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A3D23D6-0741-4B82-913F-AB3617F1E694}"/>
</file>

<file path=customXml/itemProps2.xml><?xml version="1.0" encoding="utf-8"?>
<ds:datastoreItem xmlns:ds="http://schemas.openxmlformats.org/officeDocument/2006/customXml" ds:itemID="{F1DADD5E-73C4-4845-9FC2-CE4DA4000517}"/>
</file>

<file path=customXml/itemProps3.xml><?xml version="1.0" encoding="utf-8"?>
<ds:datastoreItem xmlns:ds="http://schemas.openxmlformats.org/officeDocument/2006/customXml" ds:itemID="{D37C5BDD-CED5-4AB0-B71D-30A5AD035AD1}"/>
</file>

<file path=customXml/itemProps4.xml><?xml version="1.0" encoding="utf-8"?>
<ds:datastoreItem xmlns:ds="http://schemas.openxmlformats.org/officeDocument/2006/customXml" ds:itemID="{633608B7-02C8-4D27-AF7F-4C4B0CA95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ROE-Rate Year </vt:lpstr>
      <vt:lpstr>'ROE-Rate Year 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Liz Andrews</cp:lastModifiedBy>
  <cp:lastPrinted>2017-11-25T20:50:19Z</cp:lastPrinted>
  <dcterms:created xsi:type="dcterms:W3CDTF">2017-11-25T20:15:52Z</dcterms:created>
  <dcterms:modified xsi:type="dcterms:W3CDTF">2017-11-30T18:17:15Z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