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10584"/>
  </bookViews>
  <sheets>
    <sheet name="Exhibit JAP3 p1" sheetId="1" r:id="rId1"/>
    <sheet name="Exhibit JAP3 p2" sheetId="2" r:id="rId2"/>
  </sheets>
  <definedNames>
    <definedName name="_xlnm.Print_Area" localSheetId="0">'Exhibit JAP3 p1'!$A$1:$N$72</definedName>
    <definedName name="_xlnm.Print_Area" localSheetId="1">'Exhibit JAP3 p2'!$A$1:$F$39</definedName>
    <definedName name="_xlnm.Print_Titles" localSheetId="0">'Exhibit JAP3 p1'!$1:$7</definedName>
  </definedNames>
  <calcPr calcId="14562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14" i="1"/>
  <c r="E33" i="2"/>
  <c r="D23" i="2"/>
  <c r="C23" i="2" s="1"/>
  <c r="D22" i="2"/>
  <c r="C22" i="2" s="1"/>
  <c r="F21" i="2"/>
  <c r="D19" i="2"/>
  <c r="C19" i="2" s="1"/>
  <c r="D12" i="2"/>
  <c r="C12" i="2" s="1"/>
  <c r="E24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9" i="2"/>
  <c r="D32" i="2"/>
  <c r="C32" i="2" s="1"/>
  <c r="D31" i="2"/>
  <c r="C31" i="2" s="1"/>
  <c r="D30" i="2"/>
  <c r="C30" i="2" s="1"/>
  <c r="D60" i="1"/>
  <c r="D20" i="2"/>
  <c r="C20" i="2" s="1"/>
  <c r="D18" i="2"/>
  <c r="C18" i="2" s="1"/>
  <c r="D17" i="2"/>
  <c r="C17" i="2" s="1"/>
  <c r="D16" i="2"/>
  <c r="C16" i="2" s="1"/>
  <c r="D13" i="2"/>
  <c r="C13" i="2" s="1"/>
  <c r="J60" i="1"/>
  <c r="J43" i="1"/>
  <c r="J61" i="1" s="1"/>
  <c r="D43" i="1"/>
  <c r="D61" i="1" s="1"/>
  <c r="J37" i="1"/>
  <c r="D37" i="1"/>
  <c r="F29" i="2"/>
  <c r="F33" i="2" s="1"/>
  <c r="H35" i="1"/>
  <c r="H39" i="1" s="1"/>
  <c r="D33" i="1"/>
  <c r="D31" i="1"/>
  <c r="M29" i="1"/>
  <c r="H29" i="1"/>
  <c r="L29" i="1"/>
  <c r="G29" i="1"/>
  <c r="D28" i="1"/>
  <c r="N29" i="1"/>
  <c r="J27" i="1"/>
  <c r="J25" i="1"/>
  <c r="K23" i="1"/>
  <c r="N23" i="1"/>
  <c r="D22" i="1"/>
  <c r="D21" i="1"/>
  <c r="J20" i="1"/>
  <c r="H23" i="1"/>
  <c r="F23" i="1"/>
  <c r="D20" i="1"/>
  <c r="J17" i="1"/>
  <c r="D17" i="1"/>
  <c r="J16" i="1"/>
  <c r="D16" i="1"/>
  <c r="F18" i="1"/>
  <c r="D15" i="1"/>
  <c r="J14" i="1"/>
  <c r="D14" i="1"/>
  <c r="M18" i="1"/>
  <c r="L18" i="1"/>
  <c r="H18" i="1"/>
  <c r="G18" i="1"/>
  <c r="M11" i="1"/>
  <c r="H11" i="1"/>
  <c r="L11" i="1"/>
  <c r="G11" i="1"/>
  <c r="A10" i="1"/>
  <c r="A11" i="1" s="1"/>
  <c r="A12" i="1" s="1"/>
  <c r="A13" i="1" s="1"/>
  <c r="N11" i="1"/>
  <c r="K11" i="1"/>
  <c r="J9" i="1"/>
  <c r="F11" i="1"/>
  <c r="N7" i="1"/>
  <c r="M7" i="1"/>
  <c r="L7" i="1"/>
  <c r="K7" i="1"/>
  <c r="J7" i="1"/>
  <c r="E11" i="1" l="1"/>
  <c r="D9" i="1"/>
  <c r="E26" i="2"/>
  <c r="E36" i="2" s="1"/>
  <c r="D13" i="1"/>
  <c r="D18" i="1" s="1"/>
  <c r="N18" i="1"/>
  <c r="N35" i="1" s="1"/>
  <c r="N39" i="1" s="1"/>
  <c r="D23" i="1"/>
  <c r="E23" i="1"/>
  <c r="E29" i="1"/>
  <c r="E35" i="1" s="1"/>
  <c r="E39" i="1" s="1"/>
  <c r="D27" i="1"/>
  <c r="D29" i="1" s="1"/>
  <c r="F24" i="2"/>
  <c r="F26" i="2" s="1"/>
  <c r="F36" i="2" s="1"/>
  <c r="D10" i="1"/>
  <c r="J10" i="1"/>
  <c r="E18" i="1"/>
  <c r="J13" i="1"/>
  <c r="L23" i="1"/>
  <c r="L35" i="1" s="1"/>
  <c r="L39" i="1" s="1"/>
  <c r="F29" i="1"/>
  <c r="K29" i="1"/>
  <c r="F35" i="1"/>
  <c r="F39" i="1" s="1"/>
  <c r="J33" i="1"/>
  <c r="D14" i="2"/>
  <c r="C14" i="2" s="1"/>
  <c r="C21" i="2"/>
  <c r="J11" i="1"/>
  <c r="J22" i="1"/>
  <c r="J29" i="1"/>
  <c r="G23" i="1"/>
  <c r="G35" i="1" s="1"/>
  <c r="G39" i="1" s="1"/>
  <c r="D64" i="1" s="1"/>
  <c r="D69" i="1" s="1"/>
  <c r="M23" i="1"/>
  <c r="M35" i="1" s="1"/>
  <c r="M39" i="1" s="1"/>
  <c r="J21" i="1"/>
  <c r="J23" i="1" s="1"/>
  <c r="D25" i="1"/>
  <c r="J28" i="1"/>
  <c r="J31" i="1"/>
  <c r="D15" i="2"/>
  <c r="C15" i="2" s="1"/>
  <c r="C8" i="2"/>
  <c r="D11" i="2"/>
  <c r="J64" i="1" l="1"/>
  <c r="J68" i="1" s="1"/>
  <c r="J69" i="1" s="1"/>
  <c r="D29" i="2"/>
  <c r="D35" i="1"/>
  <c r="D39" i="1" s="1"/>
  <c r="K18" i="1"/>
  <c r="K35" i="1" s="1"/>
  <c r="K39" i="1" s="1"/>
  <c r="J15" i="1"/>
  <c r="J18" i="1"/>
  <c r="C11" i="2"/>
  <c r="C24" i="2" s="1"/>
  <c r="C26" i="2" s="1"/>
  <c r="D24" i="2"/>
  <c r="D26" i="2" s="1"/>
  <c r="J35" i="1"/>
  <c r="D11" i="1"/>
  <c r="J39" i="1" l="1"/>
  <c r="D33" i="2"/>
  <c r="D36" i="2" s="1"/>
  <c r="C29" i="2"/>
  <c r="C33" i="2" s="1"/>
  <c r="C36" i="2" s="1"/>
</calcChain>
</file>

<file path=xl/sharedStrings.xml><?xml version="1.0" encoding="utf-8"?>
<sst xmlns="http://schemas.openxmlformats.org/spreadsheetml/2006/main" count="126" uniqueCount="109">
  <si>
    <t>Puget Sound Energy</t>
  </si>
  <si>
    <t>Normalized Test Year Revenue</t>
  </si>
  <si>
    <t>Electric Sales</t>
  </si>
  <si>
    <t>kWh Sales</t>
  </si>
  <si>
    <t>$ Sales (Note 1)</t>
  </si>
  <si>
    <t>Line No.</t>
  </si>
  <si>
    <t>Rate Sch</t>
  </si>
  <si>
    <t>Description</t>
  </si>
  <si>
    <t>12 Months ended December 2018</t>
  </si>
  <si>
    <t>Billed Sales</t>
  </si>
  <si>
    <t>Unbilled Sales</t>
  </si>
  <si>
    <t>Schedule 40 Migration</t>
  </si>
  <si>
    <t>Temperature Adjustmemt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</si>
  <si>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</si>
  <si>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</si>
  <si>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</si>
  <si>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</si>
  <si>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</si>
  <si>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</si>
  <si>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</si>
  <si>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</si>
  <si>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</si>
  <si>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</si>
  <si>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</si>
  <si>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</si>
  <si>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Residential</t>
  </si>
  <si>
    <t>7A</t>
  </si>
  <si>
    <t>Residential Master Meters</t>
  </si>
  <si>
    <t>Total Residential</t>
  </si>
  <si>
    <t>8 / 24</t>
  </si>
  <si>
    <t>Gen Svc &lt; 50kW</t>
  </si>
  <si>
    <t>11 / 25</t>
  </si>
  <si>
    <t>Gen Svc &gt;50 &amp; &lt; 350kW</t>
  </si>
  <si>
    <t>12 / 26</t>
  </si>
  <si>
    <t>Gen Svc &gt; 350kW</t>
  </si>
  <si>
    <t>26P</t>
  </si>
  <si>
    <t>Gen Svc &gt; 350kW (pv)</t>
  </si>
  <si>
    <t>Irrigation Service</t>
  </si>
  <si>
    <t>Total Secondary Voltage</t>
  </si>
  <si>
    <t>10 / 31</t>
  </si>
  <si>
    <t>General Service</t>
  </si>
  <si>
    <t>Interruptible Elec Schools</t>
  </si>
  <si>
    <t>Total Primary Voltage</t>
  </si>
  <si>
    <t>Campus</t>
  </si>
  <si>
    <t>Interruptible Service</t>
  </si>
  <si>
    <t>Total High Voltage</t>
  </si>
  <si>
    <t>50-59</t>
  </si>
  <si>
    <t>Street &amp; Area Lighting</t>
  </si>
  <si>
    <t>449 / 459 / SC</t>
  </si>
  <si>
    <t>Retail Wheeling</t>
  </si>
  <si>
    <t>Total Retail Delivered Sales</t>
  </si>
  <si>
    <t>005</t>
  </si>
  <si>
    <t>Firm Resale</t>
  </si>
  <si>
    <t>Total Delivered Sales</t>
  </si>
  <si>
    <t>SOE</t>
  </si>
  <si>
    <t>Retail Sales</t>
  </si>
  <si>
    <t>Transportation</t>
  </si>
  <si>
    <t>Subtotal SOE</t>
  </si>
  <si>
    <t>Restating Adjustment</t>
  </si>
  <si>
    <t>Schedule 81 (SOE)</t>
  </si>
  <si>
    <t>Schedule 95A (SOE)</t>
  </si>
  <si>
    <t>Schedule 120 (SOE)</t>
  </si>
  <si>
    <t>Schedule 129 (SOE)</t>
  </si>
  <si>
    <t>Schedule 132 (SOE)</t>
  </si>
  <si>
    <t>Schedule 133 (SOE)</t>
  </si>
  <si>
    <t>Schedule 135 &amp; 136 (BW)</t>
  </si>
  <si>
    <t>Schedule 137 (SOE)</t>
  </si>
  <si>
    <t>Schedule 141 (SOE)</t>
  </si>
  <si>
    <t>Schedule 194 (SOE)</t>
  </si>
  <si>
    <t>Temperature Adjustment</t>
  </si>
  <si>
    <t>Annualize Base Rate Change (to rates eff 5-1-18)</t>
  </si>
  <si>
    <t>Differences due to rounding / Misc Pricing</t>
  </si>
  <si>
    <t>Goal Seek Function</t>
  </si>
  <si>
    <t>Subtotal Restating Adjustments</t>
  </si>
  <si>
    <t>Restated Delivered</t>
  </si>
  <si>
    <t>Proforma Adjustment</t>
  </si>
  <si>
    <t>Schedule 40 Adjustment</t>
  </si>
  <si>
    <t>Schedule 95 (Estimated Billed Adjustment)</t>
  </si>
  <si>
    <t>Schedule 140 (SOE)</t>
  </si>
  <si>
    <t>Schedule 142 (Estimated Adjustment)</t>
  </si>
  <si>
    <t>Subtotal Proforma Adjustments</t>
  </si>
  <si>
    <t>Proforma Delivered</t>
  </si>
  <si>
    <t xml:space="preserve">Note 1:  Excludes all rider schedules, base rates only.
</t>
  </si>
  <si>
    <t>PSE</t>
  </si>
  <si>
    <t>Normalized Test Year Electric Revenue</t>
  </si>
  <si>
    <t>Twelve Months ended December 2018</t>
  </si>
  <si>
    <t>Total</t>
  </si>
  <si>
    <t>Retail Customers</t>
  </si>
  <si>
    <t>Transportation Sch 449&amp; 459 &amp; Special Contract</t>
  </si>
  <si>
    <t>Sales of Electricity</t>
  </si>
  <si>
    <t>Delivered Revenue Restating Adjustments:</t>
  </si>
  <si>
    <t xml:space="preserve">Schedule 81 </t>
  </si>
  <si>
    <t xml:space="preserve">Schedule 95A </t>
  </si>
  <si>
    <t xml:space="preserve">Schedule 120 </t>
  </si>
  <si>
    <t xml:space="preserve">Schedule 129 </t>
  </si>
  <si>
    <t xml:space="preserve">Schedule 132 </t>
  </si>
  <si>
    <t xml:space="preserve">Schedule 133 </t>
  </si>
  <si>
    <t>Schedule 135 &amp; 136</t>
  </si>
  <si>
    <t xml:space="preserve">Schedule 137 </t>
  </si>
  <si>
    <t xml:space="preserve">Schedule 141 </t>
  </si>
  <si>
    <t xml:space="preserve">Schedule 194 </t>
  </si>
  <si>
    <t>Annualize Tax Reform Rates Eff 5-1-19</t>
  </si>
  <si>
    <t>Other Adjustments for Rate Changes</t>
  </si>
  <si>
    <t>Subtotal Restating</t>
  </si>
  <si>
    <t>Restated Sales of Electricity</t>
  </si>
  <si>
    <t>Proforma Adjustments:</t>
  </si>
  <si>
    <t>Schedule 95</t>
  </si>
  <si>
    <t xml:space="preserve">Schedule 140 </t>
  </si>
  <si>
    <t>Normalized Test Year Sales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</si>
</sst>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165" fontId="2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2" xfId="0" quotePrefix="1" applyFont="1" applyFill="1" applyBorder="1" applyAlignment="1">
      <alignment horizontal="left" indent="1"/>
    </xf>
    <xf numFmtId="164" fontId="2" fillId="0" borderId="2" xfId="0" applyNumberFormat="1" applyFont="1" applyFill="1" applyBorder="1"/>
    <xf numFmtId="0" fontId="2" fillId="0" borderId="2" xfId="0" applyFont="1" applyFill="1" applyBorder="1"/>
    <xf numFmtId="165" fontId="2" fillId="0" borderId="2" xfId="0" applyNumberFormat="1" applyFont="1" applyFill="1" applyBorder="1"/>
    <xf numFmtId="16" fontId="2" fillId="0" borderId="0" xfId="0" quotePrefix="1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0" xfId="0" applyNumberFormat="1" applyFont="1" applyFill="1" applyBorder="1"/>
    <xf numFmtId="0" fontId="2" fillId="0" borderId="0" xfId="0" quotePrefix="1" applyFont="1" applyFill="1" applyAlignment="1">
      <alignment horizontal="left" indent="1"/>
    </xf>
    <xf numFmtId="165" fontId="2" fillId="0" borderId="0" xfId="0" quotePrefix="1" applyNumberFormat="1" applyFont="1" applyFill="1" applyAlignment="1">
      <alignment horizontal="left"/>
    </xf>
    <xf numFmtId="165" fontId="2" fillId="0" borderId="0" xfId="0" quotePrefix="1" applyNumberFormat="1" applyFont="1" applyFill="1" applyAlignment="1">
      <alignment horizontal="left"/>
    </xf>
    <xf numFmtId="165" fontId="2" fillId="0" borderId="0" xfId="0" quotePrefix="1" applyNumberFormat="1" applyFont="1" applyFill="1" applyAlignment="1">
      <alignment horizontal="left" indent="1"/>
    </xf>
    <xf numFmtId="165" fontId="2" fillId="0" borderId="0" xfId="0" applyNumberFormat="1" applyFont="1" applyFill="1" applyAlignment="1">
      <alignment horizontal="right"/>
    </xf>
    <xf numFmtId="165" fontId="2" fillId="0" borderId="0" xfId="0" quotePrefix="1" applyNumberFormat="1" applyFont="1" applyFill="1" applyAlignment="1"/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Border="1"/>
    <xf numFmtId="164" fontId="2" fillId="0" borderId="0" xfId="0" quotePrefix="1" applyNumberFormat="1" applyFont="1" applyFill="1" applyAlignment="1"/>
    <xf numFmtId="10" fontId="2" fillId="0" borderId="0" xfId="1" applyNumberFormat="1" applyFont="1" applyFill="1"/>
    <xf numFmtId="0" fontId="2" fillId="0" borderId="0" xfId="0" quotePrefix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44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80" zoomScaleNormal="80" workbookViewId="0">
      <pane xSplit="3" ySplit="7" topLeftCell="D8" activePane="bottomRight" state="frozen"/>
      <selection activeCell="J69" sqref="J69"/>
      <selection pane="topRight" activeCell="J69" sqref="J69"/>
      <selection pane="bottomLeft" activeCell="J69" sqref="J69"/>
      <selection pane="bottomRight" activeCell="D8" sqref="D8"/>
    </sheetView>
  </sheetViews>
  <sheetFormatPr defaultColWidth="6.6640625" defaultRowHeight="14.4" x14ac:dyDescent="0.3"/>
  <cols>
    <col min="1" max="1" width="4.5546875" style="2" bestFit="1" customWidth="1"/>
    <col min="2" max="2" width="13.77734375" style="2" bestFit="1" customWidth="1"/>
    <col min="3" max="3" width="46.109375" style="2" bestFit="1" customWidth="1"/>
    <col min="4" max="4" width="16" style="2" bestFit="1" customWidth="1"/>
    <col min="5" max="5" width="14.88671875" style="2" bestFit="1" customWidth="1"/>
    <col min="6" max="6" width="13.33203125" style="2" bestFit="1" customWidth="1"/>
    <col min="7" max="7" width="13" style="2" bestFit="1" customWidth="1"/>
    <col min="8" max="8" width="12.21875" style="2" bestFit="1" customWidth="1"/>
    <col min="9" max="9" width="6.6640625" style="2"/>
    <col min="10" max="10" width="16" style="2" bestFit="1" customWidth="1"/>
    <col min="11" max="11" width="17.6640625" style="2" bestFit="1" customWidth="1"/>
    <col min="12" max="12" width="13.33203125" style="2" bestFit="1" customWidth="1"/>
    <col min="13" max="13" width="13" style="2" bestFit="1" customWidth="1"/>
    <col min="14" max="14" width="12.21875" style="2" bestFit="1" customWidth="1"/>
    <col min="15" max="16384" width="6.6640625" style="2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1" t="s">
        <v>85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4" x14ac:dyDescent="0.3">
      <c r="D6" s="4" t="s">
        <v>3</v>
      </c>
      <c r="E6" s="4"/>
      <c r="F6" s="4"/>
      <c r="G6" s="4"/>
      <c r="H6" s="4"/>
      <c r="J6" s="5" t="s">
        <v>4</v>
      </c>
      <c r="K6" s="4"/>
      <c r="L6" s="4"/>
      <c r="M6" s="4"/>
      <c r="N6" s="4"/>
    </row>
    <row r="7" spans="1:14" ht="28.8" x14ac:dyDescent="0.3">
      <c r="A7" s="6" t="s">
        <v>5</v>
      </c>
      <c r="B7" s="6" t="s">
        <v>6</v>
      </c>
      <c r="C7" s="6" t="s">
        <v>7</v>
      </c>
      <c r="D7" s="7" t="s">
        <v>8</v>
      </c>
      <c r="E7" s="6" t="s">
        <v>9</v>
      </c>
      <c r="F7" s="6" t="s">
        <v>10</v>
      </c>
      <c r="G7" s="7" t="s">
        <v>11</v>
      </c>
      <c r="H7" s="6" t="s">
        <v>12</v>
      </c>
      <c r="I7" s="7"/>
      <c r="J7" s="7" t="str">
        <f>+D7</f>
        <v>12 Months ended December 2018</v>
      </c>
      <c r="K7" s="7" t="str">
        <f>+E7</f>
        <v>Billed Sales</v>
      </c>
      <c r="L7" s="7" t="str">
        <f t="shared" ref="L7:N7" si="0">+F7</f>
        <v>Unbilled Sales</v>
      </c>
      <c r="M7" s="7" t="str">
        <f t="shared" si="0"/>
        <v>Schedule 40 Migration</v>
      </c>
      <c r="N7" s="7" t="str">
        <f t="shared" si="0"/>
        <v>Temperature Adjustmemt</v>
      </c>
    </row>
    <row r="8" spans="1:14" x14ac:dyDescent="0.3">
      <c r="A8" s="8"/>
      <c r="B8" s="8" t="s">
        <v>13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18</v>
      </c>
      <c r="H8" s="9" t="s">
        <v>19</v>
      </c>
      <c r="I8" s="9"/>
      <c r="J8" s="9" t="s">
        <v>20</v>
      </c>
      <c r="K8" s="9" t="s">
        <v>21</v>
      </c>
      <c r="L8" s="9" t="s">
        <v>22</v>
      </c>
      <c r="M8" s="9" t="s">
        <v>23</v>
      </c>
      <c r="N8" s="9" t="s">
        <v>24</v>
      </c>
    </row>
    <row r="9" spans="1:14" x14ac:dyDescent="0.3">
      <c r="A9" s="10">
        <v>1</v>
      </c>
      <c r="B9" s="10">
        <v>7</v>
      </c>
      <c r="C9" s="2" t="s">
        <v>25</v>
      </c>
      <c r="D9" s="11">
        <f>SUM(E9:H9)</f>
        <v>10623030235.689331</v>
      </c>
      <c r="E9" s="11">
        <v>10519663299</v>
      </c>
      <c r="F9" s="11">
        <v>-24716561.447262883</v>
      </c>
      <c r="G9" s="11">
        <v>0</v>
      </c>
      <c r="H9" s="11">
        <v>128083498.13659537</v>
      </c>
      <c r="J9" s="12">
        <f>SUM(K9:N9)</f>
        <v>1105896512.391351</v>
      </c>
      <c r="K9" s="12">
        <v>1094853126.391351</v>
      </c>
      <c r="L9" s="12">
        <v>-2571505</v>
      </c>
      <c r="M9" s="12">
        <v>0</v>
      </c>
      <c r="N9" s="12">
        <v>13614891</v>
      </c>
    </row>
    <row r="10" spans="1:14" x14ac:dyDescent="0.3">
      <c r="A10" s="10">
        <f>+A9+1</f>
        <v>2</v>
      </c>
      <c r="B10" s="10" t="s">
        <v>26</v>
      </c>
      <c r="C10" s="13" t="s">
        <v>27</v>
      </c>
      <c r="D10" s="11">
        <f>SUM(E10:H10)</f>
        <v>2442683</v>
      </c>
      <c r="E10" s="11">
        <v>2023177</v>
      </c>
      <c r="F10" s="11">
        <v>419506</v>
      </c>
      <c r="G10" s="11">
        <v>0</v>
      </c>
      <c r="H10" s="11">
        <v>0</v>
      </c>
      <c r="J10" s="12">
        <f>SUM(K10:N10)</f>
        <v>196567</v>
      </c>
      <c r="K10" s="12">
        <v>170578</v>
      </c>
      <c r="L10" s="12">
        <v>25989</v>
      </c>
      <c r="M10" s="12">
        <v>0</v>
      </c>
      <c r="N10" s="12">
        <v>0</v>
      </c>
    </row>
    <row r="11" spans="1:14" x14ac:dyDescent="0.3">
      <c r="A11" s="10">
        <f t="shared" ref="A11:A70" si="1">+A10+1</f>
        <v>3</v>
      </c>
      <c r="B11" s="14" t="s">
        <v>28</v>
      </c>
      <c r="C11" s="14"/>
      <c r="D11" s="15">
        <f>SUM(D9:D10)</f>
        <v>10625472918.689331</v>
      </c>
      <c r="E11" s="15">
        <f t="shared" ref="E11:H11" si="2">SUM(E9:E10)</f>
        <v>10521686476</v>
      </c>
      <c r="F11" s="15">
        <f t="shared" si="2"/>
        <v>-24297055.447262883</v>
      </c>
      <c r="G11" s="15">
        <f t="shared" si="2"/>
        <v>0</v>
      </c>
      <c r="H11" s="15">
        <f t="shared" si="2"/>
        <v>128083498.13659537</v>
      </c>
      <c r="I11" s="16"/>
      <c r="J11" s="17">
        <f>SUM(J9:J10)</f>
        <v>1106093079.391351</v>
      </c>
      <c r="K11" s="17">
        <f t="shared" ref="K11:N11" si="3">SUM(K9:K10)</f>
        <v>1095023704.391351</v>
      </c>
      <c r="L11" s="17">
        <f t="shared" si="3"/>
        <v>-2545516</v>
      </c>
      <c r="M11" s="17">
        <f t="shared" si="3"/>
        <v>0</v>
      </c>
      <c r="N11" s="17">
        <f t="shared" si="3"/>
        <v>13614891</v>
      </c>
    </row>
    <row r="12" spans="1:14" x14ac:dyDescent="0.3">
      <c r="A12" s="10">
        <f t="shared" si="1"/>
        <v>4</v>
      </c>
      <c r="D12" s="11"/>
      <c r="E12" s="11"/>
      <c r="F12" s="11"/>
      <c r="G12" s="11"/>
      <c r="H12" s="11"/>
      <c r="J12" s="12"/>
      <c r="K12" s="12"/>
      <c r="L12" s="12"/>
      <c r="M12" s="12"/>
      <c r="N12" s="12"/>
    </row>
    <row r="13" spans="1:14" x14ac:dyDescent="0.3">
      <c r="A13" s="10">
        <f t="shared" si="1"/>
        <v>5</v>
      </c>
      <c r="B13" s="18" t="s">
        <v>29</v>
      </c>
      <c r="C13" s="2" t="s">
        <v>30</v>
      </c>
      <c r="D13" s="11">
        <f>SUM(E13:H13)</f>
        <v>2700129196.7702866</v>
      </c>
      <c r="E13" s="11">
        <v>2698169560</v>
      </c>
      <c r="F13" s="11">
        <v>-8302835.4912163178</v>
      </c>
      <c r="G13" s="11">
        <v>853998</v>
      </c>
      <c r="H13" s="11">
        <v>9408474.2615028732</v>
      </c>
      <c r="J13" s="12">
        <f>SUM(K13:N13)</f>
        <v>263390391</v>
      </c>
      <c r="K13" s="12">
        <v>263190585</v>
      </c>
      <c r="L13" s="12">
        <v>-763116</v>
      </c>
      <c r="M13" s="12">
        <v>77075</v>
      </c>
      <c r="N13" s="12">
        <v>885847</v>
      </c>
    </row>
    <row r="14" spans="1:14" x14ac:dyDescent="0.3">
      <c r="A14" s="10">
        <f t="shared" si="1"/>
        <v>6</v>
      </c>
      <c r="B14" s="19" t="s">
        <v>31</v>
      </c>
      <c r="C14" s="13" t="s">
        <v>32</v>
      </c>
      <c r="D14" s="11">
        <f>SUM(E14:H14)</f>
        <v>2987721690.5601029</v>
      </c>
      <c r="E14" s="11">
        <v>2975372786.5</v>
      </c>
      <c r="F14" s="11">
        <v>4178384.441164609</v>
      </c>
      <c r="G14" s="11">
        <v>6794968</v>
      </c>
      <c r="H14" s="11">
        <v>1375551.6189382095</v>
      </c>
      <c r="J14" s="12">
        <f>SUM(K14:N14)</f>
        <v>269241246</v>
      </c>
      <c r="K14" s="12">
        <v>268163032</v>
      </c>
      <c r="L14" s="12">
        <v>410358</v>
      </c>
      <c r="M14" s="12">
        <v>579724</v>
      </c>
      <c r="N14" s="12">
        <v>88132</v>
      </c>
    </row>
    <row r="15" spans="1:14" x14ac:dyDescent="0.3">
      <c r="A15" s="10">
        <f t="shared" si="1"/>
        <v>7</v>
      </c>
      <c r="B15" s="19" t="s">
        <v>33</v>
      </c>
      <c r="C15" s="13" t="s">
        <v>34</v>
      </c>
      <c r="D15" s="11">
        <f>SUM(E15:H15)</f>
        <v>1941274619.9308119</v>
      </c>
      <c r="E15" s="11">
        <v>1894753399</v>
      </c>
      <c r="F15" s="11">
        <v>7193011.2870582342</v>
      </c>
      <c r="G15" s="11">
        <v>44108557</v>
      </c>
      <c r="H15" s="11">
        <v>-4780347.3562464509</v>
      </c>
      <c r="J15" s="12">
        <f>SUM(K15:N15)</f>
        <v>159417134</v>
      </c>
      <c r="K15" s="12">
        <v>155848072</v>
      </c>
      <c r="L15" s="12">
        <v>578403</v>
      </c>
      <c r="M15" s="12">
        <v>3264005</v>
      </c>
      <c r="N15" s="12">
        <v>-273346</v>
      </c>
    </row>
    <row r="16" spans="1:14" x14ac:dyDescent="0.3">
      <c r="A16" s="10">
        <f t="shared" si="1"/>
        <v>8</v>
      </c>
      <c r="B16" s="19" t="s">
        <v>35</v>
      </c>
      <c r="C16" s="13" t="s">
        <v>36</v>
      </c>
      <c r="D16" s="11">
        <f>SUM(E16:H16)</f>
        <v>26744</v>
      </c>
      <c r="E16" s="11">
        <v>26744</v>
      </c>
      <c r="F16" s="11">
        <v>0</v>
      </c>
      <c r="G16" s="11">
        <v>0</v>
      </c>
      <c r="H16" s="11">
        <v>0</v>
      </c>
      <c r="J16" s="12">
        <f>SUM(K16:N16)</f>
        <v>863705</v>
      </c>
      <c r="K16" s="12">
        <v>863705</v>
      </c>
      <c r="L16" s="12">
        <v>0</v>
      </c>
      <c r="M16" s="12">
        <v>0</v>
      </c>
      <c r="N16" s="12">
        <v>0</v>
      </c>
    </row>
    <row r="17" spans="1:14" x14ac:dyDescent="0.3">
      <c r="A17" s="10">
        <f t="shared" si="1"/>
        <v>9</v>
      </c>
      <c r="B17" s="10">
        <v>29</v>
      </c>
      <c r="C17" s="2" t="s">
        <v>37</v>
      </c>
      <c r="D17" s="11">
        <f>SUM(E17:H17)</f>
        <v>16009313.796828577</v>
      </c>
      <c r="E17" s="11">
        <v>16726140</v>
      </c>
      <c r="F17" s="11">
        <v>-250609.84182764241</v>
      </c>
      <c r="G17" s="11">
        <v>0</v>
      </c>
      <c r="H17" s="11">
        <v>-466216.36134378111</v>
      </c>
      <c r="J17" s="12">
        <f>SUM(K17:N17)</f>
        <v>1265444</v>
      </c>
      <c r="K17" s="12">
        <v>1283795</v>
      </c>
      <c r="L17" s="12">
        <v>6749</v>
      </c>
      <c r="M17" s="12">
        <v>0</v>
      </c>
      <c r="N17" s="12">
        <v>-25100</v>
      </c>
    </row>
    <row r="18" spans="1:14" x14ac:dyDescent="0.3">
      <c r="A18" s="10">
        <f t="shared" si="1"/>
        <v>10</v>
      </c>
      <c r="B18" s="14" t="s">
        <v>38</v>
      </c>
      <c r="C18" s="14"/>
      <c r="D18" s="15">
        <f>SUM(D13:D17)</f>
        <v>7645161565.0580292</v>
      </c>
      <c r="E18" s="15">
        <f t="shared" ref="E18:H18" si="4">SUM(E13:E17)</f>
        <v>7585048629.5</v>
      </c>
      <c r="F18" s="15">
        <f t="shared" si="4"/>
        <v>2817950.3951788833</v>
      </c>
      <c r="G18" s="15">
        <f t="shared" si="4"/>
        <v>51757523</v>
      </c>
      <c r="H18" s="15">
        <f t="shared" si="4"/>
        <v>5537462.1628508503</v>
      </c>
      <c r="I18" s="16"/>
      <c r="J18" s="17">
        <f>SUM(J13:J17)</f>
        <v>694177920</v>
      </c>
      <c r="K18" s="17">
        <f t="shared" ref="K18:N18" si="5">SUM(K13:K17)</f>
        <v>689349189</v>
      </c>
      <c r="L18" s="17">
        <f t="shared" si="5"/>
        <v>232394</v>
      </c>
      <c r="M18" s="17">
        <f t="shared" si="5"/>
        <v>3920804</v>
      </c>
      <c r="N18" s="17">
        <f t="shared" si="5"/>
        <v>675533</v>
      </c>
    </row>
    <row r="19" spans="1:14" x14ac:dyDescent="0.3">
      <c r="A19" s="10">
        <f t="shared" si="1"/>
        <v>11</v>
      </c>
      <c r="D19" s="11"/>
      <c r="E19" s="11"/>
      <c r="F19" s="11"/>
      <c r="G19" s="11"/>
      <c r="H19" s="11"/>
      <c r="J19" s="12"/>
      <c r="K19" s="12"/>
      <c r="L19" s="12"/>
      <c r="M19" s="12"/>
      <c r="N19" s="12"/>
    </row>
    <row r="20" spans="1:14" x14ac:dyDescent="0.3">
      <c r="A20" s="10">
        <f t="shared" si="1"/>
        <v>12</v>
      </c>
      <c r="B20" s="18" t="s">
        <v>39</v>
      </c>
      <c r="C20" s="2" t="s">
        <v>40</v>
      </c>
      <c r="D20" s="11">
        <f>SUM(E20:H20)</f>
        <v>1407978352.242965</v>
      </c>
      <c r="E20" s="11">
        <v>1297857967</v>
      </c>
      <c r="F20" s="11">
        <v>-273450.99646974355</v>
      </c>
      <c r="G20" s="11">
        <v>110833086</v>
      </c>
      <c r="H20" s="11">
        <v>-439249.76056518452</v>
      </c>
      <c r="J20" s="12">
        <f>SUM(K20:N20)</f>
        <v>113255219</v>
      </c>
      <c r="K20" s="12">
        <v>105065774</v>
      </c>
      <c r="L20" s="12">
        <v>-160</v>
      </c>
      <c r="M20" s="12">
        <v>8213770</v>
      </c>
      <c r="N20" s="12">
        <v>-24165</v>
      </c>
    </row>
    <row r="21" spans="1:14" x14ac:dyDescent="0.3">
      <c r="A21" s="10">
        <f t="shared" si="1"/>
        <v>13</v>
      </c>
      <c r="B21" s="10">
        <v>35</v>
      </c>
      <c r="C21" s="2" t="s">
        <v>37</v>
      </c>
      <c r="D21" s="11">
        <f>SUM(E21:H21)</f>
        <v>4443660</v>
      </c>
      <c r="E21" s="11">
        <v>4447380</v>
      </c>
      <c r="F21" s="11">
        <v>-3720</v>
      </c>
      <c r="G21" s="11">
        <v>0</v>
      </c>
      <c r="H21" s="11">
        <v>0</v>
      </c>
      <c r="J21" s="12">
        <f>SUM(K21:N21)</f>
        <v>268014</v>
      </c>
      <c r="K21" s="12">
        <v>268415</v>
      </c>
      <c r="L21" s="12">
        <v>-401</v>
      </c>
      <c r="M21" s="12">
        <v>0</v>
      </c>
      <c r="N21" s="12">
        <v>0</v>
      </c>
    </row>
    <row r="22" spans="1:14" x14ac:dyDescent="0.3">
      <c r="A22" s="10">
        <f t="shared" si="1"/>
        <v>14</v>
      </c>
      <c r="B22" s="10">
        <v>43</v>
      </c>
      <c r="C22" s="2" t="s">
        <v>41</v>
      </c>
      <c r="D22" s="11">
        <f>SUM(E22:H22)</f>
        <v>122500713.32397975</v>
      </c>
      <c r="E22" s="11">
        <v>120139341</v>
      </c>
      <c r="F22" s="11">
        <v>-441932.86571428552</v>
      </c>
      <c r="G22" s="11">
        <v>0</v>
      </c>
      <c r="H22" s="11">
        <v>2803305.1896940321</v>
      </c>
      <c r="J22" s="12">
        <f>SUM(K22:N22)</f>
        <v>10687146</v>
      </c>
      <c r="K22" s="12">
        <v>10553677</v>
      </c>
      <c r="L22" s="12">
        <v>-26700</v>
      </c>
      <c r="M22" s="12">
        <v>0</v>
      </c>
      <c r="N22" s="12">
        <v>160169</v>
      </c>
    </row>
    <row r="23" spans="1:14" x14ac:dyDescent="0.3">
      <c r="A23" s="10">
        <f t="shared" si="1"/>
        <v>15</v>
      </c>
      <c r="B23" s="14" t="s">
        <v>42</v>
      </c>
      <c r="C23" s="14"/>
      <c r="D23" s="15">
        <f>SUM(D20:D22)</f>
        <v>1534922725.5669448</v>
      </c>
      <c r="E23" s="15">
        <f t="shared" ref="E23:H23" si="6">SUM(E20:E22)</f>
        <v>1422444688</v>
      </c>
      <c r="F23" s="15">
        <f t="shared" si="6"/>
        <v>-719103.86218402907</v>
      </c>
      <c r="G23" s="15">
        <f t="shared" si="6"/>
        <v>110833086</v>
      </c>
      <c r="H23" s="15">
        <f t="shared" si="6"/>
        <v>2364055.4291288476</v>
      </c>
      <c r="I23" s="16"/>
      <c r="J23" s="17">
        <f>SUM(J20:J22)</f>
        <v>124210379</v>
      </c>
      <c r="K23" s="17">
        <f t="shared" ref="K23:N23" si="7">SUM(K20:K22)</f>
        <v>115887866</v>
      </c>
      <c r="L23" s="17">
        <f t="shared" si="7"/>
        <v>-27261</v>
      </c>
      <c r="M23" s="17">
        <f t="shared" si="7"/>
        <v>8213770</v>
      </c>
      <c r="N23" s="17">
        <f t="shared" si="7"/>
        <v>136004</v>
      </c>
    </row>
    <row r="24" spans="1:14" x14ac:dyDescent="0.3">
      <c r="A24" s="10">
        <f t="shared" si="1"/>
        <v>16</v>
      </c>
      <c r="D24" s="11"/>
      <c r="E24" s="11"/>
      <c r="F24" s="11"/>
      <c r="G24" s="11"/>
      <c r="H24" s="11"/>
      <c r="J24" s="12"/>
      <c r="K24" s="12"/>
      <c r="L24" s="12"/>
      <c r="M24" s="12"/>
      <c r="N24" s="12"/>
    </row>
    <row r="25" spans="1:14" x14ac:dyDescent="0.3">
      <c r="A25" s="10">
        <f t="shared" si="1"/>
        <v>17</v>
      </c>
      <c r="B25" s="10">
        <v>40</v>
      </c>
      <c r="C25" s="2" t="s">
        <v>43</v>
      </c>
      <c r="D25" s="20">
        <f>SUM(E25:H25)</f>
        <v>2.0000000263098627</v>
      </c>
      <c r="E25" s="20">
        <v>518545449</v>
      </c>
      <c r="F25" s="20">
        <v>-18911070.058978755</v>
      </c>
      <c r="G25" s="20">
        <v>-498811142.95520836</v>
      </c>
      <c r="H25" s="20">
        <v>-823233.98581287614</v>
      </c>
      <c r="J25" s="12">
        <f>SUM(K25:N25)</f>
        <v>0</v>
      </c>
      <c r="K25" s="12">
        <v>38010023.07</v>
      </c>
      <c r="L25" s="12">
        <v>-1360265</v>
      </c>
      <c r="M25" s="12">
        <v>-36606417.07</v>
      </c>
      <c r="N25" s="12">
        <v>-43341</v>
      </c>
    </row>
    <row r="26" spans="1:14" x14ac:dyDescent="0.3">
      <c r="A26" s="10">
        <f t="shared" si="1"/>
        <v>18</v>
      </c>
      <c r="D26" s="11"/>
      <c r="E26" s="11"/>
      <c r="F26" s="11"/>
      <c r="G26" s="11"/>
      <c r="H26" s="11"/>
      <c r="J26" s="12"/>
      <c r="K26" s="12"/>
      <c r="L26" s="12"/>
      <c r="M26" s="12"/>
      <c r="N26" s="12"/>
    </row>
    <row r="27" spans="1:14" x14ac:dyDescent="0.3">
      <c r="A27" s="10">
        <f t="shared" si="1"/>
        <v>19</v>
      </c>
      <c r="B27" s="10">
        <v>46</v>
      </c>
      <c r="C27" s="13" t="s">
        <v>44</v>
      </c>
      <c r="D27" s="11">
        <f>SUM(E27:H27)</f>
        <v>78351492</v>
      </c>
      <c r="E27" s="11">
        <v>77875892</v>
      </c>
      <c r="F27" s="11">
        <v>475600</v>
      </c>
      <c r="G27" s="11">
        <v>0</v>
      </c>
      <c r="H27" s="11">
        <v>0</v>
      </c>
      <c r="J27" s="12">
        <f>SUM(K27:N27)</f>
        <v>5190433</v>
      </c>
      <c r="K27" s="12">
        <v>5123861</v>
      </c>
      <c r="L27" s="12">
        <v>66572</v>
      </c>
      <c r="M27" s="12">
        <v>0</v>
      </c>
      <c r="N27" s="12">
        <v>0</v>
      </c>
    </row>
    <row r="28" spans="1:14" x14ac:dyDescent="0.3">
      <c r="A28" s="10">
        <f t="shared" si="1"/>
        <v>20</v>
      </c>
      <c r="B28" s="10">
        <v>49</v>
      </c>
      <c r="C28" s="2" t="s">
        <v>40</v>
      </c>
      <c r="D28" s="11">
        <f>SUM(E28:H28)</f>
        <v>542259321.40199995</v>
      </c>
      <c r="E28" s="11">
        <v>539795730</v>
      </c>
      <c r="F28" s="11">
        <v>2463591.4019999988</v>
      </c>
      <c r="G28" s="11">
        <v>0</v>
      </c>
      <c r="H28" s="11">
        <v>0</v>
      </c>
      <c r="J28" s="12">
        <f>SUM(K28:N28)</f>
        <v>34937811</v>
      </c>
      <c r="K28" s="12">
        <v>34754549</v>
      </c>
      <c r="L28" s="12">
        <v>183262</v>
      </c>
      <c r="M28" s="12">
        <v>0</v>
      </c>
      <c r="N28" s="12">
        <v>0</v>
      </c>
    </row>
    <row r="29" spans="1:14" x14ac:dyDescent="0.3">
      <c r="A29" s="10">
        <f t="shared" si="1"/>
        <v>21</v>
      </c>
      <c r="B29" s="14" t="s">
        <v>45</v>
      </c>
      <c r="C29" s="14"/>
      <c r="D29" s="15">
        <f>SUM(D27:D28)</f>
        <v>620610813.40199995</v>
      </c>
      <c r="E29" s="15">
        <f t="shared" ref="E29:H29" si="8">SUM(E27:E28)</f>
        <v>617671622</v>
      </c>
      <c r="F29" s="15">
        <f t="shared" si="8"/>
        <v>2939191.4019999988</v>
      </c>
      <c r="G29" s="15">
        <f t="shared" si="8"/>
        <v>0</v>
      </c>
      <c r="H29" s="15">
        <f t="shared" si="8"/>
        <v>0</v>
      </c>
      <c r="I29" s="16"/>
      <c r="J29" s="17">
        <f>SUM(J27:J28)</f>
        <v>40128244</v>
      </c>
      <c r="K29" s="17">
        <f t="shared" ref="K29:N29" si="9">SUM(K27:K28)</f>
        <v>39878410</v>
      </c>
      <c r="L29" s="17">
        <f t="shared" si="9"/>
        <v>249834</v>
      </c>
      <c r="M29" s="17">
        <f t="shared" si="9"/>
        <v>0</v>
      </c>
      <c r="N29" s="17">
        <f t="shared" si="9"/>
        <v>0</v>
      </c>
    </row>
    <row r="30" spans="1:14" x14ac:dyDescent="0.3">
      <c r="A30" s="10">
        <f t="shared" si="1"/>
        <v>22</v>
      </c>
      <c r="D30" s="20"/>
      <c r="E30" s="20"/>
      <c r="F30" s="20"/>
      <c r="G30" s="20"/>
      <c r="H30" s="20"/>
      <c r="J30" s="12"/>
      <c r="K30" s="12"/>
      <c r="L30" s="12"/>
      <c r="M30" s="12"/>
      <c r="N30" s="12"/>
    </row>
    <row r="31" spans="1:14" x14ac:dyDescent="0.3">
      <c r="A31" s="10">
        <f t="shared" si="1"/>
        <v>23</v>
      </c>
      <c r="B31" s="10" t="s">
        <v>46</v>
      </c>
      <c r="C31" s="2" t="s">
        <v>47</v>
      </c>
      <c r="D31" s="20">
        <f>SUM(E31:H31)</f>
        <v>69969105.295999989</v>
      </c>
      <c r="E31" s="20">
        <v>70204592.217999995</v>
      </c>
      <c r="F31" s="20">
        <v>-235486.92200000011</v>
      </c>
      <c r="G31" s="20">
        <v>0</v>
      </c>
      <c r="H31" s="20">
        <v>0</v>
      </c>
      <c r="J31" s="12">
        <f>SUM(K31:N31)</f>
        <v>16457494</v>
      </c>
      <c r="K31" s="12">
        <v>16512883</v>
      </c>
      <c r="L31" s="12">
        <v>-55389</v>
      </c>
      <c r="M31" s="12">
        <v>0</v>
      </c>
      <c r="N31" s="12">
        <v>0</v>
      </c>
    </row>
    <row r="32" spans="1:14" x14ac:dyDescent="0.3">
      <c r="A32" s="10">
        <f t="shared" si="1"/>
        <v>24</v>
      </c>
      <c r="D32" s="20"/>
      <c r="E32" s="20"/>
      <c r="F32" s="20"/>
      <c r="G32" s="20"/>
      <c r="H32" s="20"/>
      <c r="J32" s="12"/>
      <c r="K32" s="12"/>
      <c r="L32" s="12"/>
      <c r="M32" s="12"/>
      <c r="N32" s="12"/>
    </row>
    <row r="33" spans="1:14" x14ac:dyDescent="0.3">
      <c r="A33" s="10">
        <f t="shared" si="1"/>
        <v>25</v>
      </c>
      <c r="B33" s="21" t="s">
        <v>48</v>
      </c>
      <c r="C33" s="2" t="s">
        <v>49</v>
      </c>
      <c r="D33" s="20">
        <f>SUM(E33:H33)</f>
        <v>2364947542.1700001</v>
      </c>
      <c r="E33" s="20">
        <v>2027109354</v>
      </c>
      <c r="F33" s="20">
        <v>1617652.1700000241</v>
      </c>
      <c r="G33" s="20">
        <v>336220536</v>
      </c>
      <c r="H33" s="20">
        <v>0</v>
      </c>
      <c r="J33" s="12">
        <f>SUM(K33:N33)</f>
        <v>15607906</v>
      </c>
      <c r="K33" s="12">
        <v>10086305</v>
      </c>
      <c r="L33" s="12">
        <v>28051</v>
      </c>
      <c r="M33" s="12">
        <v>5493550</v>
      </c>
      <c r="N33" s="12">
        <v>0</v>
      </c>
    </row>
    <row r="34" spans="1:14" x14ac:dyDescent="0.3">
      <c r="A34" s="10">
        <f t="shared" si="1"/>
        <v>26</v>
      </c>
      <c r="D34" s="11"/>
      <c r="E34" s="11"/>
      <c r="F34" s="11"/>
      <c r="G34" s="11"/>
      <c r="H34" s="11"/>
      <c r="J34" s="12"/>
      <c r="K34" s="12"/>
      <c r="L34" s="12"/>
      <c r="M34" s="12"/>
      <c r="N34" s="12"/>
    </row>
    <row r="35" spans="1:14" x14ac:dyDescent="0.3">
      <c r="A35" s="10">
        <f t="shared" si="1"/>
        <v>27</v>
      </c>
      <c r="B35" s="14" t="s">
        <v>50</v>
      </c>
      <c r="C35" s="14"/>
      <c r="D35" s="15">
        <f>SUM(D33,D31,D29,D25,D23,D18,D11)</f>
        <v>22861084672.182304</v>
      </c>
      <c r="E35" s="15">
        <f t="shared" ref="E35:H35" si="10">SUM(E33,E31,E29,E25,E23,E18,E11)</f>
        <v>22762710810.718002</v>
      </c>
      <c r="F35" s="15">
        <f t="shared" si="10"/>
        <v>-36787922.323246762</v>
      </c>
      <c r="G35" s="15">
        <f t="shared" si="10"/>
        <v>2.0447916388511658</v>
      </c>
      <c r="H35" s="15">
        <f t="shared" si="10"/>
        <v>135161781.74276218</v>
      </c>
      <c r="I35" s="16"/>
      <c r="J35" s="17">
        <f>SUM(J33,J31,J29,J25,J23,J18,J11)</f>
        <v>1996675022.391351</v>
      </c>
      <c r="K35" s="17">
        <f t="shared" ref="K35:N35" si="11">SUM(K33,K31,K29,K25,K23,K18,K11)</f>
        <v>2004748380.4613509</v>
      </c>
      <c r="L35" s="17">
        <f t="shared" si="11"/>
        <v>-3478152</v>
      </c>
      <c r="M35" s="17">
        <f t="shared" si="11"/>
        <v>-18978293.07</v>
      </c>
      <c r="N35" s="17">
        <f t="shared" si="11"/>
        <v>14383087</v>
      </c>
    </row>
    <row r="36" spans="1:14" x14ac:dyDescent="0.3">
      <c r="A36" s="10">
        <f t="shared" si="1"/>
        <v>28</v>
      </c>
      <c r="D36" s="11"/>
      <c r="E36" s="11"/>
      <c r="F36" s="11"/>
      <c r="G36" s="11"/>
      <c r="H36" s="11"/>
      <c r="J36" s="12"/>
      <c r="K36" s="12"/>
      <c r="L36" s="12"/>
      <c r="M36" s="12"/>
      <c r="N36" s="12"/>
    </row>
    <row r="37" spans="1:14" x14ac:dyDescent="0.3">
      <c r="A37" s="10">
        <f t="shared" si="1"/>
        <v>29</v>
      </c>
      <c r="B37" s="19" t="s">
        <v>51</v>
      </c>
      <c r="C37" s="2" t="s">
        <v>52</v>
      </c>
      <c r="D37" s="11">
        <f>SUM(E37:H37)</f>
        <v>7170066.2345252717</v>
      </c>
      <c r="E37" s="11">
        <v>7130880</v>
      </c>
      <c r="F37" s="11">
        <v>-46730</v>
      </c>
      <c r="G37" s="11">
        <v>0</v>
      </c>
      <c r="H37" s="11">
        <v>85916.234525271488</v>
      </c>
      <c r="J37" s="12">
        <f>SUM(K37:N37)</f>
        <v>327360</v>
      </c>
      <c r="K37" s="12">
        <v>325876</v>
      </c>
      <c r="L37" s="12">
        <v>-1535</v>
      </c>
      <c r="M37" s="12">
        <v>0</v>
      </c>
      <c r="N37" s="12">
        <v>3019</v>
      </c>
    </row>
    <row r="38" spans="1:14" x14ac:dyDescent="0.3">
      <c r="A38" s="10">
        <f t="shared" si="1"/>
        <v>30</v>
      </c>
      <c r="D38" s="11"/>
      <c r="E38" s="11"/>
      <c r="F38" s="11"/>
      <c r="G38" s="11"/>
      <c r="H38" s="11"/>
      <c r="J38" s="12"/>
      <c r="K38" s="12"/>
      <c r="L38" s="12"/>
      <c r="M38" s="12"/>
      <c r="N38" s="12"/>
    </row>
    <row r="39" spans="1:14" x14ac:dyDescent="0.3">
      <c r="A39" s="10">
        <f t="shared" si="1"/>
        <v>31</v>
      </c>
      <c r="B39" s="14" t="s">
        <v>53</v>
      </c>
      <c r="C39" s="14"/>
      <c r="D39" s="15">
        <f>SUM(D35,D37)</f>
        <v>22868254738.416828</v>
      </c>
      <c r="E39" s="15">
        <f t="shared" ref="E39:H39" si="12">SUM(E35,E37)</f>
        <v>22769841690.718002</v>
      </c>
      <c r="F39" s="15">
        <f t="shared" si="12"/>
        <v>-36834652.323246762</v>
      </c>
      <c r="G39" s="15">
        <f t="shared" si="12"/>
        <v>2.0447916388511658</v>
      </c>
      <c r="H39" s="15">
        <f t="shared" si="12"/>
        <v>135247697.97728744</v>
      </c>
      <c r="I39" s="16"/>
      <c r="J39" s="17">
        <f>SUM(J35,J37)</f>
        <v>1997002382.391351</v>
      </c>
      <c r="K39" s="17">
        <f t="shared" ref="K39:N39" si="13">SUM(K35,K37)</f>
        <v>2005074256.4613509</v>
      </c>
      <c r="L39" s="17">
        <f t="shared" si="13"/>
        <v>-3479687</v>
      </c>
      <c r="M39" s="17">
        <f t="shared" si="13"/>
        <v>-18978293.07</v>
      </c>
      <c r="N39" s="17">
        <f t="shared" si="13"/>
        <v>14386106</v>
      </c>
    </row>
    <row r="40" spans="1:14" x14ac:dyDescent="0.3">
      <c r="A40" s="10">
        <f t="shared" si="1"/>
        <v>32</v>
      </c>
      <c r="D40" s="11"/>
      <c r="E40" s="11"/>
      <c r="F40" s="11"/>
      <c r="G40" s="11"/>
      <c r="H40" s="11"/>
      <c r="J40" s="12"/>
      <c r="K40" s="12"/>
      <c r="L40" s="12"/>
      <c r="M40" s="12"/>
      <c r="N40" s="12"/>
    </row>
    <row r="41" spans="1:14" x14ac:dyDescent="0.3">
      <c r="A41" s="10">
        <f t="shared" si="1"/>
        <v>33</v>
      </c>
      <c r="B41" s="2" t="s">
        <v>54</v>
      </c>
      <c r="C41" s="2" t="s">
        <v>55</v>
      </c>
      <c r="D41" s="11">
        <v>20704280037</v>
      </c>
      <c r="E41" s="11">
        <v>22769841693.061996</v>
      </c>
      <c r="F41" s="11">
        <v>-36834652.32324677</v>
      </c>
      <c r="G41" s="11"/>
      <c r="H41" s="11"/>
      <c r="J41" s="12">
        <v>2162042304.1100001</v>
      </c>
      <c r="K41" s="12"/>
      <c r="L41" s="12"/>
      <c r="M41" s="12"/>
      <c r="N41" s="12"/>
    </row>
    <row r="42" spans="1:14" x14ac:dyDescent="0.3">
      <c r="A42" s="10">
        <f t="shared" si="1"/>
        <v>34</v>
      </c>
      <c r="B42" s="2" t="s">
        <v>54</v>
      </c>
      <c r="C42" s="2" t="s">
        <v>56</v>
      </c>
      <c r="D42" s="11">
        <v>2028727006</v>
      </c>
      <c r="E42" s="11"/>
      <c r="F42" s="11"/>
      <c r="G42" s="11"/>
      <c r="H42" s="11"/>
      <c r="J42" s="12">
        <v>13877639.080000002</v>
      </c>
      <c r="K42" s="12"/>
      <c r="L42" s="12"/>
      <c r="M42" s="12"/>
      <c r="N42" s="12"/>
    </row>
    <row r="43" spans="1:14" x14ac:dyDescent="0.3">
      <c r="A43" s="10">
        <f t="shared" si="1"/>
        <v>35</v>
      </c>
      <c r="B43" s="2" t="s">
        <v>54</v>
      </c>
      <c r="C43" s="2" t="s">
        <v>57</v>
      </c>
      <c r="D43" s="11">
        <f>SUM(D41:D42)</f>
        <v>22733007043</v>
      </c>
      <c r="E43" s="11"/>
      <c r="F43" s="11"/>
      <c r="G43" s="11"/>
      <c r="H43" s="11"/>
      <c r="J43" s="12">
        <f>SUM(J41:J42)</f>
        <v>2175919943.1900001</v>
      </c>
      <c r="K43" s="12"/>
      <c r="L43" s="12"/>
      <c r="M43" s="12"/>
      <c r="N43" s="12"/>
    </row>
    <row r="44" spans="1:14" x14ac:dyDescent="0.3">
      <c r="A44" s="10">
        <f t="shared" si="1"/>
        <v>36</v>
      </c>
      <c r="D44" s="11"/>
      <c r="E44" s="11"/>
      <c r="F44" s="11"/>
      <c r="G44" s="11"/>
      <c r="H44" s="11"/>
      <c r="J44" s="12"/>
      <c r="K44" s="12"/>
      <c r="L44" s="12"/>
      <c r="M44" s="12"/>
      <c r="N44" s="12"/>
    </row>
    <row r="45" spans="1:14" x14ac:dyDescent="0.3">
      <c r="A45" s="10">
        <f t="shared" si="1"/>
        <v>37</v>
      </c>
      <c r="D45" s="11"/>
      <c r="I45" s="12"/>
      <c r="J45" s="12"/>
      <c r="K45" s="22"/>
      <c r="L45" s="22"/>
      <c r="M45" s="22"/>
      <c r="N45" s="22"/>
    </row>
    <row r="46" spans="1:14" x14ac:dyDescent="0.3">
      <c r="A46" s="10">
        <f t="shared" si="1"/>
        <v>38</v>
      </c>
      <c r="C46" s="23" t="s">
        <v>58</v>
      </c>
      <c r="D46" s="11"/>
      <c r="I46" s="12"/>
      <c r="J46" s="12"/>
      <c r="K46" s="23"/>
      <c r="L46" s="23"/>
      <c r="M46" s="23"/>
      <c r="N46" s="23"/>
    </row>
    <row r="47" spans="1:14" x14ac:dyDescent="0.3">
      <c r="A47" s="10">
        <f t="shared" si="1"/>
        <v>39</v>
      </c>
      <c r="C47" s="24" t="s">
        <v>59</v>
      </c>
      <c r="I47" s="25"/>
      <c r="J47" s="12">
        <v>-85355943.760000005</v>
      </c>
      <c r="L47" s="26"/>
      <c r="M47" s="26"/>
      <c r="N47" s="26"/>
    </row>
    <row r="48" spans="1:14" x14ac:dyDescent="0.3">
      <c r="A48" s="10">
        <f t="shared" si="1"/>
        <v>40</v>
      </c>
      <c r="C48" s="24" t="s">
        <v>60</v>
      </c>
      <c r="H48" s="11"/>
      <c r="I48" s="25"/>
      <c r="J48" s="12">
        <v>41885179.539999999</v>
      </c>
      <c r="L48" s="26"/>
      <c r="M48" s="26"/>
      <c r="N48" s="26"/>
    </row>
    <row r="49" spans="1:14" x14ac:dyDescent="0.3">
      <c r="A49" s="10">
        <f t="shared" si="1"/>
        <v>41</v>
      </c>
      <c r="C49" s="24" t="s">
        <v>61</v>
      </c>
      <c r="I49" s="25"/>
      <c r="J49" s="12">
        <v>-101866388.83999999</v>
      </c>
      <c r="L49" s="26"/>
      <c r="M49" s="26"/>
      <c r="N49" s="26"/>
    </row>
    <row r="50" spans="1:14" x14ac:dyDescent="0.3">
      <c r="A50" s="10">
        <f t="shared" si="1"/>
        <v>42</v>
      </c>
      <c r="C50" s="24" t="s">
        <v>62</v>
      </c>
      <c r="I50" s="25"/>
      <c r="J50" s="12">
        <v>-17990501.369999997</v>
      </c>
      <c r="L50" s="26"/>
      <c r="M50" s="26"/>
      <c r="N50" s="26"/>
    </row>
    <row r="51" spans="1:14" x14ac:dyDescent="0.3">
      <c r="A51" s="10">
        <f t="shared" si="1"/>
        <v>43</v>
      </c>
      <c r="C51" s="24" t="s">
        <v>63</v>
      </c>
      <c r="I51" s="25"/>
      <c r="J51" s="12">
        <v>5983138.4299999997</v>
      </c>
      <c r="L51" s="26"/>
      <c r="M51" s="26"/>
      <c r="N51" s="26"/>
    </row>
    <row r="52" spans="1:14" x14ac:dyDescent="0.3">
      <c r="A52" s="10">
        <f t="shared" si="1"/>
        <v>44</v>
      </c>
      <c r="C52" s="24" t="s">
        <v>64</v>
      </c>
      <c r="I52" s="25"/>
      <c r="J52" s="12">
        <v>1234.0100000000002</v>
      </c>
      <c r="L52" s="26"/>
      <c r="M52" s="26"/>
      <c r="N52" s="26"/>
    </row>
    <row r="53" spans="1:14" x14ac:dyDescent="0.3">
      <c r="A53" s="10">
        <f t="shared" si="1"/>
        <v>45</v>
      </c>
      <c r="C53" s="24" t="s">
        <v>65</v>
      </c>
      <c r="I53" s="27"/>
      <c r="J53" s="12">
        <v>-4470609.87</v>
      </c>
      <c r="L53" s="26"/>
      <c r="M53" s="26"/>
      <c r="N53" s="26"/>
    </row>
    <row r="54" spans="1:14" x14ac:dyDescent="0.3">
      <c r="A54" s="10">
        <f t="shared" si="1"/>
        <v>46</v>
      </c>
      <c r="C54" s="24" t="s">
        <v>66</v>
      </c>
      <c r="I54" s="25"/>
      <c r="J54" s="12">
        <v>657452.02999999991</v>
      </c>
      <c r="L54" s="26"/>
      <c r="M54" s="26"/>
      <c r="N54" s="26"/>
    </row>
    <row r="55" spans="1:14" x14ac:dyDescent="0.3">
      <c r="A55" s="10">
        <f t="shared" si="1"/>
        <v>47</v>
      </c>
      <c r="C55" s="24" t="s">
        <v>67</v>
      </c>
      <c r="I55" s="25"/>
      <c r="J55" s="12">
        <v>-723802.14000000013</v>
      </c>
      <c r="L55" s="26"/>
      <c r="M55" s="26"/>
      <c r="N55" s="26"/>
    </row>
    <row r="56" spans="1:14" x14ac:dyDescent="0.3">
      <c r="A56" s="10">
        <f t="shared" si="1"/>
        <v>48</v>
      </c>
      <c r="C56" s="24" t="s">
        <v>68</v>
      </c>
      <c r="I56" s="25"/>
      <c r="J56" s="12">
        <v>81156080.86999999</v>
      </c>
      <c r="L56" s="26"/>
      <c r="M56" s="26"/>
      <c r="N56" s="26"/>
    </row>
    <row r="57" spans="1:14" x14ac:dyDescent="0.3">
      <c r="A57" s="10">
        <f t="shared" si="1"/>
        <v>49</v>
      </c>
      <c r="C57" s="24" t="s">
        <v>69</v>
      </c>
      <c r="D57" s="11">
        <v>135247697.97728741</v>
      </c>
      <c r="E57" s="11"/>
      <c r="F57" s="11"/>
      <c r="G57" s="11"/>
      <c r="H57" s="11"/>
      <c r="J57" s="12">
        <v>14386106</v>
      </c>
      <c r="K57" s="12"/>
      <c r="L57" s="12"/>
      <c r="M57" s="12"/>
      <c r="N57" s="12"/>
    </row>
    <row r="58" spans="1:14" x14ac:dyDescent="0.3">
      <c r="A58" s="10">
        <f t="shared" si="1"/>
        <v>50</v>
      </c>
      <c r="C58" s="24" t="s">
        <v>70</v>
      </c>
      <c r="D58" s="23"/>
      <c r="E58" s="23"/>
      <c r="F58" s="23"/>
      <c r="J58" s="28">
        <v>-20724921.120196018</v>
      </c>
    </row>
    <row r="59" spans="1:14" x14ac:dyDescent="0.3">
      <c r="A59" s="10">
        <f t="shared" si="1"/>
        <v>51</v>
      </c>
      <c r="C59" s="24" t="s">
        <v>71</v>
      </c>
      <c r="D59" s="29">
        <v>5</v>
      </c>
      <c r="E59" s="23"/>
      <c r="F59" s="23"/>
      <c r="J59" s="26">
        <v>3810955</v>
      </c>
      <c r="K59" s="2" t="s">
        <v>72</v>
      </c>
      <c r="L59" s="30"/>
    </row>
    <row r="60" spans="1:14" x14ac:dyDescent="0.3">
      <c r="A60" s="10">
        <f t="shared" si="1"/>
        <v>52</v>
      </c>
      <c r="C60" s="23" t="s">
        <v>73</v>
      </c>
      <c r="D60" s="11">
        <f>SUM(D48:D58)</f>
        <v>135247697.97728741</v>
      </c>
      <c r="E60" s="26"/>
      <c r="F60" s="26"/>
      <c r="J60" s="12">
        <f>SUM(J47:J59)</f>
        <v>-83252021.220196024</v>
      </c>
    </row>
    <row r="61" spans="1:14" x14ac:dyDescent="0.3">
      <c r="A61" s="10">
        <f t="shared" si="1"/>
        <v>53</v>
      </c>
      <c r="C61" s="26" t="s">
        <v>74</v>
      </c>
      <c r="D61" s="11">
        <f>D43+D60</f>
        <v>22868254740.977287</v>
      </c>
      <c r="E61" s="26"/>
      <c r="F61" s="26"/>
      <c r="J61" s="12">
        <f>SUM(J43,J60)</f>
        <v>2092667921.969804</v>
      </c>
    </row>
    <row r="62" spans="1:14" x14ac:dyDescent="0.3">
      <c r="A62" s="10">
        <f t="shared" si="1"/>
        <v>54</v>
      </c>
      <c r="C62" s="22"/>
      <c r="D62" s="22"/>
      <c r="E62" s="22"/>
      <c r="F62" s="22"/>
      <c r="J62" s="12"/>
    </row>
    <row r="63" spans="1:14" x14ac:dyDescent="0.3">
      <c r="A63" s="10">
        <f t="shared" si="1"/>
        <v>55</v>
      </c>
      <c r="C63" s="23" t="s">
        <v>75</v>
      </c>
      <c r="D63" s="23"/>
      <c r="E63" s="23"/>
      <c r="F63" s="23"/>
      <c r="J63" s="28"/>
    </row>
    <row r="64" spans="1:14" x14ac:dyDescent="0.3">
      <c r="A64" s="10">
        <f t="shared" si="1"/>
        <v>56</v>
      </c>
      <c r="C64" s="24" t="s">
        <v>76</v>
      </c>
      <c r="D64" s="29">
        <f>+G39</f>
        <v>2.0447916388511658</v>
      </c>
      <c r="E64" s="26"/>
      <c r="F64" s="26"/>
      <c r="I64" s="12"/>
      <c r="J64" s="29">
        <f>+M39</f>
        <v>-18978293.07</v>
      </c>
    </row>
    <row r="65" spans="1:14" x14ac:dyDescent="0.3">
      <c r="A65" s="10">
        <f t="shared" si="1"/>
        <v>57</v>
      </c>
      <c r="C65" s="24" t="s">
        <v>77</v>
      </c>
      <c r="I65" s="27"/>
      <c r="J65" s="12">
        <v>1895876.7300000002</v>
      </c>
      <c r="L65" s="26"/>
      <c r="M65" s="26"/>
      <c r="N65" s="26"/>
    </row>
    <row r="66" spans="1:14" x14ac:dyDescent="0.3">
      <c r="A66" s="10">
        <f t="shared" si="1"/>
        <v>58</v>
      </c>
      <c r="C66" s="24" t="s">
        <v>78</v>
      </c>
      <c r="I66" s="25"/>
      <c r="J66" s="12">
        <v>-62179770.95000001</v>
      </c>
      <c r="L66" s="26"/>
      <c r="M66" s="26"/>
      <c r="N66" s="26"/>
    </row>
    <row r="67" spans="1:14" x14ac:dyDescent="0.3">
      <c r="A67" s="10">
        <f t="shared" si="1"/>
        <v>59</v>
      </c>
      <c r="C67" s="24" t="s">
        <v>79</v>
      </c>
      <c r="I67" s="25"/>
      <c r="J67" s="12">
        <v>-16403352.699999999</v>
      </c>
      <c r="L67" s="26"/>
      <c r="M67" s="26"/>
      <c r="N67" s="26"/>
    </row>
    <row r="68" spans="1:14" x14ac:dyDescent="0.3">
      <c r="A68" s="10">
        <f t="shared" si="1"/>
        <v>60</v>
      </c>
      <c r="C68" s="23" t="s">
        <v>80</v>
      </c>
      <c r="I68" s="25"/>
      <c r="J68" s="12">
        <f>SUM(J64:J67)</f>
        <v>-95665539.99000001</v>
      </c>
      <c r="L68" s="26"/>
      <c r="M68" s="26"/>
      <c r="N68" s="26"/>
    </row>
    <row r="69" spans="1:14" x14ac:dyDescent="0.3">
      <c r="A69" s="10">
        <f t="shared" si="1"/>
        <v>61</v>
      </c>
      <c r="C69" s="23" t="s">
        <v>81</v>
      </c>
      <c r="D69" s="29">
        <f>+D64+D61</f>
        <v>22868254743.022079</v>
      </c>
      <c r="E69" s="23"/>
      <c r="F69" s="23"/>
      <c r="J69" s="26">
        <f>SUM(J61,J68)</f>
        <v>1997002381.979804</v>
      </c>
    </row>
    <row r="70" spans="1:14" x14ac:dyDescent="0.3">
      <c r="A70" s="10">
        <f t="shared" si="1"/>
        <v>62</v>
      </c>
      <c r="C70" s="23"/>
      <c r="D70" s="29"/>
      <c r="E70" s="23"/>
      <c r="F70" s="23"/>
      <c r="J70" s="26"/>
    </row>
    <row r="71" spans="1:14" x14ac:dyDescent="0.3">
      <c r="A71" s="31" t="s">
        <v>82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3">
      <c r="A72" s="10"/>
      <c r="I72" s="12"/>
      <c r="J72" s="12"/>
      <c r="L72" s="23"/>
      <c r="M72" s="23"/>
      <c r="N72" s="23"/>
    </row>
  </sheetData>
  <mergeCells count="15">
    <mergeCell ref="K45:N45"/>
    <mergeCell ref="C62:F62"/>
    <mergeCell ref="A71:N71"/>
    <mergeCell ref="B11:C11"/>
    <mergeCell ref="B18:C18"/>
    <mergeCell ref="B23:C23"/>
    <mergeCell ref="B29:C29"/>
    <mergeCell ref="B35:C35"/>
    <mergeCell ref="B39:C39"/>
    <mergeCell ref="A1:N1"/>
    <mergeCell ref="A2:N2"/>
    <mergeCell ref="A3:N3"/>
    <mergeCell ref="A4:N4"/>
    <mergeCell ref="D6:H6"/>
    <mergeCell ref="J6:N6"/>
  </mergeCells>
  <printOptions horizontalCentered="1"/>
  <pageMargins left="0.7" right="0.7" top="0.75" bottom="0.75" header="0.3" footer="0.3"/>
  <pageSetup scale="45" orientation="landscape" r:id="rId1"/>
  <headerFooter>
    <oddFooter>&amp;RExhibit No.___(JAP-3)
Pages 1 to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sqref="A1:F1"/>
    </sheetView>
  </sheetViews>
  <sheetFormatPr defaultColWidth="13.33203125" defaultRowHeight="14.4" x14ac:dyDescent="0.3"/>
  <cols>
    <col min="1" max="1" width="4.33203125" style="2" bestFit="1" customWidth="1"/>
    <col min="2" max="2" width="38.6640625" style="2" bestFit="1" customWidth="1"/>
    <col min="3" max="3" width="15.33203125" style="2" bestFit="1" customWidth="1"/>
    <col min="4" max="4" width="16" style="2" customWidth="1"/>
    <col min="5" max="5" width="10.33203125" style="2" bestFit="1" customWidth="1"/>
    <col min="6" max="16384" width="13.33203125" style="2"/>
  </cols>
  <sheetData>
    <row r="1" spans="1:6" x14ac:dyDescent="0.3">
      <c r="A1" s="1" t="s">
        <v>83</v>
      </c>
      <c r="B1" s="1"/>
      <c r="C1" s="1"/>
      <c r="D1" s="1"/>
      <c r="E1" s="1"/>
      <c r="F1" s="1"/>
    </row>
    <row r="2" spans="1:6" x14ac:dyDescent="0.3">
      <c r="A2" s="3" t="s">
        <v>84</v>
      </c>
      <c r="B2" s="1"/>
      <c r="C2" s="1"/>
      <c r="D2" s="1"/>
      <c r="E2" s="1"/>
      <c r="F2" s="1"/>
    </row>
    <row r="3" spans="1:6" x14ac:dyDescent="0.3">
      <c r="A3" s="3" t="s">
        <v>85</v>
      </c>
      <c r="B3" s="1"/>
      <c r="C3" s="1"/>
      <c r="D3" s="1"/>
      <c r="E3" s="1"/>
      <c r="F3" s="1"/>
    </row>
    <row r="4" spans="1:6" x14ac:dyDescent="0.3">
      <c r="A4" s="3"/>
      <c r="B4" s="1"/>
      <c r="C4" s="1"/>
      <c r="D4" s="1"/>
      <c r="E4" s="1"/>
      <c r="F4" s="1"/>
    </row>
    <row r="6" spans="1:6" ht="57.6" x14ac:dyDescent="0.3">
      <c r="A6" s="33" t="s">
        <v>5</v>
      </c>
      <c r="B6" s="33" t="s">
        <v>7</v>
      </c>
      <c r="C6" s="6" t="s">
        <v>86</v>
      </c>
      <c r="D6" s="6" t="s">
        <v>87</v>
      </c>
      <c r="E6" s="6" t="s">
        <v>52</v>
      </c>
      <c r="F6" s="7" t="s">
        <v>88</v>
      </c>
    </row>
    <row r="7" spans="1:6" x14ac:dyDescent="0.3">
      <c r="A7" s="34"/>
      <c r="B7" s="8" t="s">
        <v>13</v>
      </c>
      <c r="C7" s="9" t="s">
        <v>14</v>
      </c>
      <c r="D7" s="9" t="s">
        <v>15</v>
      </c>
      <c r="E7" s="9" t="s">
        <v>16</v>
      </c>
      <c r="F7" s="9" t="s">
        <v>17</v>
      </c>
    </row>
    <row r="8" spans="1:6" x14ac:dyDescent="0.3">
      <c r="A8" s="10">
        <v>1</v>
      </c>
      <c r="B8" s="2" t="s">
        <v>89</v>
      </c>
      <c r="C8" s="12">
        <f>SUM(D8:F8)</f>
        <v>2175919943.1900001</v>
      </c>
      <c r="D8" s="12">
        <v>2161701872.5900002</v>
      </c>
      <c r="E8" s="12">
        <v>340431.52</v>
      </c>
      <c r="F8" s="12">
        <v>13877639.080000002</v>
      </c>
    </row>
    <row r="9" spans="1:6" x14ac:dyDescent="0.3">
      <c r="A9" s="10">
        <f>+A8+1</f>
        <v>2</v>
      </c>
    </row>
    <row r="10" spans="1:6" x14ac:dyDescent="0.3">
      <c r="A10" s="10">
        <f t="shared" ref="A10:A39" si="0">+A9+1</f>
        <v>3</v>
      </c>
      <c r="B10" s="13" t="s">
        <v>90</v>
      </c>
    </row>
    <row r="11" spans="1:6" x14ac:dyDescent="0.3">
      <c r="A11" s="10">
        <f t="shared" si="0"/>
        <v>4</v>
      </c>
      <c r="B11" s="24" t="s">
        <v>91</v>
      </c>
      <c r="C11" s="12">
        <f t="shared" ref="C11:C23" si="1">SUM(D11:F11)</f>
        <v>-85355943.760000005</v>
      </c>
      <c r="D11" s="12">
        <f>+'Exhibit JAP3 p1'!J47-'Exhibit JAP3 p2'!E11-'Exhibit JAP3 p2'!F11</f>
        <v>-84369644.5</v>
      </c>
      <c r="E11" s="12">
        <v>-16204.59</v>
      </c>
      <c r="F11" s="12">
        <v>-970094.67</v>
      </c>
    </row>
    <row r="12" spans="1:6" x14ac:dyDescent="0.3">
      <c r="A12" s="10">
        <f t="shared" si="0"/>
        <v>5</v>
      </c>
      <c r="B12" s="24" t="s">
        <v>92</v>
      </c>
      <c r="C12" s="12">
        <f t="shared" si="1"/>
        <v>41885179.539999999</v>
      </c>
      <c r="D12" s="12">
        <f>+'Exhibit JAP3 p1'!J48-'Exhibit JAP3 p2'!E12-'Exhibit JAP3 p2'!F12</f>
        <v>41885179.539999999</v>
      </c>
      <c r="E12" s="12"/>
      <c r="F12" s="12"/>
    </row>
    <row r="13" spans="1:6" x14ac:dyDescent="0.3">
      <c r="A13" s="10">
        <f t="shared" si="0"/>
        <v>6</v>
      </c>
      <c r="B13" s="24" t="s">
        <v>93</v>
      </c>
      <c r="C13" s="12">
        <f t="shared" si="1"/>
        <v>-101866388.83999999</v>
      </c>
      <c r="D13" s="12">
        <f>+'Exhibit JAP3 p1'!J49-'Exhibit JAP3 p2'!E13-'Exhibit JAP3 p2'!F13</f>
        <v>-99714917.999999985</v>
      </c>
      <c r="E13" s="12"/>
      <c r="F13" s="12">
        <v>-2151470.8400000008</v>
      </c>
    </row>
    <row r="14" spans="1:6" x14ac:dyDescent="0.3">
      <c r="A14" s="10">
        <f t="shared" si="0"/>
        <v>7</v>
      </c>
      <c r="B14" s="24" t="s">
        <v>94</v>
      </c>
      <c r="C14" s="12">
        <f t="shared" si="1"/>
        <v>-17990501.369999997</v>
      </c>
      <c r="D14" s="12">
        <f>+'Exhibit JAP3 p1'!J50-'Exhibit JAP3 p2'!E14-'Exhibit JAP3 p2'!F14</f>
        <v>-17419735.609999996</v>
      </c>
      <c r="E14" s="12"/>
      <c r="F14" s="12">
        <v>-570765.76</v>
      </c>
    </row>
    <row r="15" spans="1:6" x14ac:dyDescent="0.3">
      <c r="A15" s="10">
        <f t="shared" si="0"/>
        <v>8</v>
      </c>
      <c r="B15" s="24" t="s">
        <v>95</v>
      </c>
      <c r="C15" s="12">
        <f t="shared" si="1"/>
        <v>5983138.4299999997</v>
      </c>
      <c r="D15" s="12">
        <f>+'Exhibit JAP3 p1'!J51-'Exhibit JAP3 p2'!E15-'Exhibit JAP3 p2'!F15</f>
        <v>5925862.4100000001</v>
      </c>
      <c r="E15" s="12"/>
      <c r="F15" s="12">
        <v>57276.020000000019</v>
      </c>
    </row>
    <row r="16" spans="1:6" x14ac:dyDescent="0.3">
      <c r="A16" s="10">
        <f t="shared" si="0"/>
        <v>9</v>
      </c>
      <c r="B16" s="24" t="s">
        <v>96</v>
      </c>
      <c r="C16" s="12">
        <f t="shared" si="1"/>
        <v>1234.0100000000002</v>
      </c>
      <c r="D16" s="12">
        <f>+'Exhibit JAP3 p1'!J52-'Exhibit JAP3 p2'!E16-'Exhibit JAP3 p2'!F16</f>
        <v>1234.0100000000002</v>
      </c>
      <c r="E16" s="12"/>
      <c r="F16" s="12"/>
    </row>
    <row r="17" spans="1:6" x14ac:dyDescent="0.3">
      <c r="A17" s="10">
        <f t="shared" si="0"/>
        <v>10</v>
      </c>
      <c r="B17" s="24" t="s">
        <v>97</v>
      </c>
      <c r="C17" s="12">
        <f t="shared" si="1"/>
        <v>-4470609.87</v>
      </c>
      <c r="D17" s="12">
        <f>+'Exhibit JAP3 p1'!J53-'Exhibit JAP3 p2'!E17-'Exhibit JAP3 p2'!F17</f>
        <v>-4470609.87</v>
      </c>
      <c r="E17" s="12"/>
      <c r="F17" s="12"/>
    </row>
    <row r="18" spans="1:6" x14ac:dyDescent="0.3">
      <c r="A18" s="10">
        <f t="shared" si="0"/>
        <v>11</v>
      </c>
      <c r="B18" s="24" t="s">
        <v>98</v>
      </c>
      <c r="C18" s="12">
        <f t="shared" si="1"/>
        <v>657452.02999999991</v>
      </c>
      <c r="D18" s="12">
        <f>+'Exhibit JAP3 p1'!J54-'Exhibit JAP3 p2'!E18-'Exhibit JAP3 p2'!F18</f>
        <v>657452.02999999991</v>
      </c>
      <c r="E18" s="12"/>
      <c r="F18" s="12"/>
    </row>
    <row r="19" spans="1:6" x14ac:dyDescent="0.3">
      <c r="A19" s="10">
        <f t="shared" si="0"/>
        <v>12</v>
      </c>
      <c r="B19" s="24" t="s">
        <v>99</v>
      </c>
      <c r="C19" s="12">
        <f t="shared" si="1"/>
        <v>-723802.14000000013</v>
      </c>
      <c r="D19" s="12">
        <f>+'Exhibit JAP3 p1'!J55-'Exhibit JAP3 p2'!E19-'Exhibit JAP3 p2'!F19</f>
        <v>-723802.14000000013</v>
      </c>
      <c r="E19" s="12"/>
      <c r="F19" s="12">
        <v>0</v>
      </c>
    </row>
    <row r="20" spans="1:6" x14ac:dyDescent="0.3">
      <c r="A20" s="10">
        <f t="shared" si="0"/>
        <v>13</v>
      </c>
      <c r="B20" s="24" t="s">
        <v>100</v>
      </c>
      <c r="C20" s="12">
        <f t="shared" si="1"/>
        <v>81156080.86999999</v>
      </c>
      <c r="D20" s="12">
        <f>+'Exhibit JAP3 p1'!J56-'Exhibit JAP3 p2'!E20-'Exhibit JAP3 p2'!F20</f>
        <v>81156080.86999999</v>
      </c>
      <c r="E20" s="12"/>
      <c r="F20" s="12"/>
    </row>
    <row r="21" spans="1:6" x14ac:dyDescent="0.3">
      <c r="A21" s="10">
        <f t="shared" si="0"/>
        <v>14</v>
      </c>
      <c r="B21" s="24" t="s">
        <v>69</v>
      </c>
      <c r="C21" s="12">
        <f t="shared" si="1"/>
        <v>14386106</v>
      </c>
      <c r="D21" s="12">
        <v>14383087</v>
      </c>
      <c r="E21" s="12">
        <v>3019</v>
      </c>
      <c r="F21" s="12">
        <f>+'Exhibit JAP3 p1'!N33</f>
        <v>0</v>
      </c>
    </row>
    <row r="22" spans="1:6" x14ac:dyDescent="0.3">
      <c r="A22" s="10">
        <f t="shared" si="0"/>
        <v>15</v>
      </c>
      <c r="B22" s="21" t="s">
        <v>101</v>
      </c>
      <c r="C22" s="12">
        <f t="shared" ref="C22" si="2">SUM(D22:F22)</f>
        <v>-20724921.120196018</v>
      </c>
      <c r="D22" s="12">
        <f>SUM('Exhibit JAP3 p1'!J58)-E22-F22</f>
        <v>-20838968.918166019</v>
      </c>
      <c r="E22" s="12">
        <v>114.23000000000138</v>
      </c>
      <c r="F22" s="12">
        <v>113933.56797</v>
      </c>
    </row>
    <row r="23" spans="1:6" ht="13.95" customHeight="1" x14ac:dyDescent="0.3">
      <c r="A23" s="10">
        <f t="shared" si="0"/>
        <v>16</v>
      </c>
      <c r="B23" s="21" t="s">
        <v>102</v>
      </c>
      <c r="C23" s="12">
        <f t="shared" si="1"/>
        <v>3810955</v>
      </c>
      <c r="D23" s="12">
        <f>SUM('Exhibit JAP3 p1'!J59)-E23-F23</f>
        <v>3810955</v>
      </c>
      <c r="E23" s="12">
        <v>0</v>
      </c>
      <c r="F23" s="12">
        <v>0</v>
      </c>
    </row>
    <row r="24" spans="1:6" x14ac:dyDescent="0.3">
      <c r="A24" s="10">
        <f t="shared" si="0"/>
        <v>17</v>
      </c>
      <c r="B24" s="13" t="s">
        <v>103</v>
      </c>
      <c r="C24" s="12">
        <f>SUM(C11:C23)</f>
        <v>-83252021.220196024</v>
      </c>
      <c r="D24" s="12">
        <f t="shared" ref="D24:F24" si="3">SUM(D11:D23)</f>
        <v>-79717828.178166002</v>
      </c>
      <c r="E24" s="12">
        <f t="shared" si="3"/>
        <v>-13071.359999999999</v>
      </c>
      <c r="F24" s="12">
        <f t="shared" si="3"/>
        <v>-3521121.6820300003</v>
      </c>
    </row>
    <row r="25" spans="1:6" x14ac:dyDescent="0.3">
      <c r="A25" s="10">
        <f t="shared" si="0"/>
        <v>18</v>
      </c>
      <c r="B25" s="35"/>
      <c r="C25" s="12"/>
      <c r="D25" s="12"/>
      <c r="E25" s="12"/>
      <c r="F25" s="12"/>
    </row>
    <row r="26" spans="1:6" x14ac:dyDescent="0.3">
      <c r="A26" s="10">
        <f t="shared" si="0"/>
        <v>19</v>
      </c>
      <c r="B26" s="13" t="s">
        <v>104</v>
      </c>
      <c r="C26" s="12">
        <f>+C8+C24</f>
        <v>2092667921.969804</v>
      </c>
      <c r="D26" s="12">
        <f>+D8+D24</f>
        <v>2081984044.4118342</v>
      </c>
      <c r="E26" s="12">
        <f>+E8+E24</f>
        <v>327360.16000000003</v>
      </c>
      <c r="F26" s="12">
        <f>+F8+F24</f>
        <v>10356517.397970002</v>
      </c>
    </row>
    <row r="27" spans="1:6" x14ac:dyDescent="0.3">
      <c r="A27" s="10">
        <f t="shared" si="0"/>
        <v>20</v>
      </c>
      <c r="B27" s="35"/>
      <c r="C27" s="12"/>
      <c r="D27" s="12"/>
      <c r="E27" s="12"/>
      <c r="F27" s="12"/>
    </row>
    <row r="28" spans="1:6" x14ac:dyDescent="0.3">
      <c r="A28" s="10">
        <f t="shared" si="0"/>
        <v>21</v>
      </c>
      <c r="B28" s="13" t="s">
        <v>105</v>
      </c>
      <c r="C28" s="12"/>
      <c r="D28" s="12"/>
      <c r="E28" s="12"/>
      <c r="F28" s="12"/>
    </row>
    <row r="29" spans="1:6" x14ac:dyDescent="0.3">
      <c r="A29" s="10">
        <f t="shared" si="0"/>
        <v>22</v>
      </c>
      <c r="B29" s="21" t="s">
        <v>76</v>
      </c>
      <c r="C29" s="12">
        <f>SUM(D29:F29)</f>
        <v>-18978293.07</v>
      </c>
      <c r="D29" s="12">
        <f>+'Exhibit JAP3 p1'!M39-E29-F29</f>
        <v>-24471846.07</v>
      </c>
      <c r="E29" s="12">
        <v>0</v>
      </c>
      <c r="F29" s="12">
        <f>+'Exhibit JAP3 p1'!$M$33+3</f>
        <v>5493553</v>
      </c>
    </row>
    <row r="30" spans="1:6" x14ac:dyDescent="0.3">
      <c r="A30" s="10">
        <f t="shared" si="0"/>
        <v>23</v>
      </c>
      <c r="B30" s="24" t="s">
        <v>106</v>
      </c>
      <c r="C30" s="12">
        <f>SUM(D30:F30)</f>
        <v>1895876.7300000002</v>
      </c>
      <c r="D30" s="12">
        <f>+'Exhibit JAP3 p1'!J65-'Exhibit JAP3 p2'!E30-'Exhibit JAP3 p2'!F30</f>
        <v>1895876.7300000002</v>
      </c>
      <c r="E30" s="12"/>
      <c r="F30" s="12"/>
    </row>
    <row r="31" spans="1:6" x14ac:dyDescent="0.3">
      <c r="A31" s="10">
        <f t="shared" si="0"/>
        <v>24</v>
      </c>
      <c r="B31" s="24" t="s">
        <v>107</v>
      </c>
      <c r="C31" s="12">
        <f>SUM(D31:F31)</f>
        <v>-62179770.95000001</v>
      </c>
      <c r="D31" s="12">
        <f>+'Exhibit JAP3 p1'!J66-'Exhibit JAP3 p2'!E31-'Exhibit JAP3 p2'!F31</f>
        <v>-61937606.332030013</v>
      </c>
      <c r="E31" s="12"/>
      <c r="F31" s="12">
        <v>-242164.61797000002</v>
      </c>
    </row>
    <row r="32" spans="1:6" x14ac:dyDescent="0.3">
      <c r="A32" s="10">
        <f t="shared" si="0"/>
        <v>25</v>
      </c>
      <c r="B32" s="24" t="s">
        <v>79</v>
      </c>
      <c r="C32" s="12">
        <f>SUM(D32:F32)</f>
        <v>-16403352.699999999</v>
      </c>
      <c r="D32" s="12">
        <f>+'Exhibit JAP3 p1'!J67-'Exhibit JAP3 p2'!E32-'Exhibit JAP3 p2'!F32</f>
        <v>-16403352.699999999</v>
      </c>
      <c r="E32" s="12"/>
      <c r="F32" s="12">
        <v>0</v>
      </c>
    </row>
    <row r="33" spans="1:6" x14ac:dyDescent="0.3">
      <c r="A33" s="10">
        <f t="shared" si="0"/>
        <v>26</v>
      </c>
      <c r="B33" s="13" t="s">
        <v>80</v>
      </c>
      <c r="C33" s="12">
        <f>SUM(C29:C32)</f>
        <v>-95665539.99000001</v>
      </c>
      <c r="D33" s="12">
        <f t="shared" ref="D33:F33" si="4">SUM(D29:D32)</f>
        <v>-100916928.37203002</v>
      </c>
      <c r="E33" s="12">
        <f t="shared" si="4"/>
        <v>0</v>
      </c>
      <c r="F33" s="12">
        <f t="shared" si="4"/>
        <v>5251388.38203</v>
      </c>
    </row>
    <row r="34" spans="1:6" x14ac:dyDescent="0.3">
      <c r="A34" s="10">
        <f t="shared" si="0"/>
        <v>27</v>
      </c>
      <c r="B34" s="13"/>
      <c r="C34" s="12"/>
      <c r="D34" s="12"/>
      <c r="E34" s="12"/>
      <c r="F34" s="12"/>
    </row>
    <row r="35" spans="1:6" x14ac:dyDescent="0.3">
      <c r="A35" s="10">
        <f t="shared" si="0"/>
        <v>28</v>
      </c>
      <c r="B35" s="13"/>
      <c r="C35" s="12"/>
      <c r="D35" s="12"/>
      <c r="E35" s="12"/>
      <c r="F35" s="12"/>
    </row>
    <row r="36" spans="1:6" x14ac:dyDescent="0.3">
      <c r="A36" s="10">
        <f t="shared" si="0"/>
        <v>29</v>
      </c>
      <c r="B36" s="13" t="s">
        <v>108</v>
      </c>
      <c r="C36" s="12">
        <f>SUM(C26,C33)</f>
        <v>1997002381.979804</v>
      </c>
      <c r="D36" s="12">
        <f t="shared" ref="D36:F36" si="5">SUM(D26,D33)</f>
        <v>1981067116.0398042</v>
      </c>
      <c r="E36" s="12">
        <f t="shared" si="5"/>
        <v>327360.16000000003</v>
      </c>
      <c r="F36" s="12">
        <f t="shared" si="5"/>
        <v>15607905.780000001</v>
      </c>
    </row>
    <row r="37" spans="1:6" x14ac:dyDescent="0.3">
      <c r="A37" s="10"/>
      <c r="B37" s="36"/>
    </row>
    <row r="38" spans="1:6" x14ac:dyDescent="0.3">
      <c r="A38" s="10"/>
      <c r="B38" s="35"/>
      <c r="C38" s="12"/>
      <c r="D38" s="12"/>
      <c r="E38" s="12"/>
      <c r="F38" s="12"/>
    </row>
    <row r="39" spans="1:6" x14ac:dyDescent="0.3">
      <c r="A39" s="10"/>
      <c r="C39" s="12"/>
      <c r="D39" s="12"/>
      <c r="E39" s="12"/>
      <c r="F39" s="12"/>
    </row>
    <row r="40" spans="1:6" x14ac:dyDescent="0.3">
      <c r="C40" s="37"/>
    </row>
    <row r="41" spans="1:6" x14ac:dyDescent="0.3">
      <c r="C41" s="37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scale="82" orientation="landscape" r:id="rId1"/>
  <headerFooter>
    <oddFooter>&amp;RExhibit No.___(JAP-3)
Page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5DF86E3-2AC3-4B4F-BA95-BFA1414FCCF0}"/>
</file>

<file path=customXml/itemProps2.xml><?xml version="1.0" encoding="utf-8"?>
<ds:datastoreItem xmlns:ds="http://schemas.openxmlformats.org/officeDocument/2006/customXml" ds:itemID="{BD587FBC-0264-4ED0-9E76-65F6BE442343}"/>
</file>

<file path=customXml/itemProps3.xml><?xml version="1.0" encoding="utf-8"?>
<ds:datastoreItem xmlns:ds="http://schemas.openxmlformats.org/officeDocument/2006/customXml" ds:itemID="{8AC952C1-261B-41F0-B7FE-1D792E1FF8B5}"/>
</file>

<file path=customXml/itemProps4.xml><?xml version="1.0" encoding="utf-8"?>
<ds:datastoreItem xmlns:ds="http://schemas.openxmlformats.org/officeDocument/2006/customXml" ds:itemID="{55563CAE-8ABC-46CC-A43D-E2EBA0F16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Exhibit JAP3 p1</vt:lpstr>
      <vt:lpstr>Exhibit JAP3 p2</vt:lpstr>
      <vt:lpstr>'Exhibit JAP3 p1'!Print_Area</vt:lpstr>
      <vt:lpstr>'Exhibit JAP3 p2'!Print_Area</vt:lpstr>
      <vt:lpstr>'Exhibit JAP3 p1'!Print_Titles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2019-06-14T18:05:13Z</cp:lastPrinted>
  <dcterms:created xsi:type="dcterms:W3CDTF">2019-06-14T17:52:54Z</dcterms:created>
  <dcterms:modified xsi:type="dcterms:W3CDTF">2019-06-14T18:06:04Z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