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Cost_Cap/Exhibits/"/>
    </mc:Choice>
  </mc:AlternateContent>
  <xr:revisionPtr revIDLastSave="0" documentId="13_ncr:1_{1639BCD4-140B-4A53-868A-6759E012B40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COD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a">#REF!</definedName>
    <definedName name="\p">#REF!</definedName>
    <definedName name="\s">#REF!</definedName>
    <definedName name="\x">#REF!</definedName>
    <definedName name="\z">#REF!</definedName>
    <definedName name="A">[1]DEPR!#REF!</definedName>
    <definedName name="A_CHARGE">#REF!</definedName>
    <definedName name="A_SORT">#REF!</definedName>
    <definedName name="AAA">#REF!</definedName>
    <definedName name="ALLOCATION">#REF!</definedName>
    <definedName name="ASSET">#REF!</definedName>
    <definedName name="B_CHARGE">#REF!</definedName>
    <definedName name="B_SORT">#REF!</definedName>
    <definedName name="BBBB">[2]DEPR!#REF!</definedName>
    <definedName name="C_CHARGE">#REF!</definedName>
    <definedName name="C_SORT">#REF!</definedName>
    <definedName name="D_CHARGE">#REF!</definedName>
    <definedName name="D_SORT">#REF!</definedName>
    <definedName name="DAILYMACRO">#REF!</definedName>
    <definedName name="DF_GRID_1">#REF!</definedName>
    <definedName name="DF_NAVPANEL_13">#REF!</definedName>
    <definedName name="DF_NAVPANEL_18">#REF!</definedName>
    <definedName name="dots">#REF!</definedName>
    <definedName name="EMonth">[3]Data!$G$4:$H$4,[3]Data!$R$4</definedName>
    <definedName name="EssLatest">"Beg Bal"</definedName>
    <definedName name="EssOptions">"A3100000000111000000011100010_01000"</definedName>
    <definedName name="EYTD">[3]Data!$I$4:$J$4,[3]Data!$Q$4</definedName>
    <definedName name="GITTY">#REF!</definedName>
    <definedName name="home">#REF!</definedName>
    <definedName name="INDEX">#REF!</definedName>
    <definedName name="Month">#REF!</definedName>
    <definedName name="OH_HOME">[1]DEPR!#REF!</definedName>
    <definedName name="OVERHEAD">'[4]OH DISTB'!$A$6:$L$150</definedName>
    <definedName name="PLANTSUM">#REF!</definedName>
    <definedName name="_xlnm.Print_Area" localSheetId="0">ECOD!$A$1:$W$49</definedName>
    <definedName name="_xlnm.Print_Titles">#REF!</definedName>
    <definedName name="RATE">#REF!</definedName>
    <definedName name="RESERVE_REPORT">[5]HUH!#REF!</definedName>
    <definedName name="SAPBEXhrIndnt" hidden="1">"Wide"</definedName>
    <definedName name="SAPsysID" hidden="1">"708C5W7SBKP804JT78WJ0JNKI"</definedName>
    <definedName name="SAPwbID" hidden="1">"ARS"</definedName>
    <definedName name="SECACCUMCOMPRINCOME">'[6]LAW RETAIN EARN'!$B$23</definedName>
    <definedName name="SECAIRCRAFT">'[6]LAW OTHER INV'!$B$45</definedName>
    <definedName name="SECARTRADE1">'[6]LAW CASH'!$B$96</definedName>
    <definedName name="SECARTRADE2">'[6]LAW ACCT REC'!$B$42</definedName>
    <definedName name="SECCUSTADV">'[6]LAW OTHER LIABILITIES'!$B$76</definedName>
    <definedName name="SECDEFINCTAXLIAB">'[6]LAW DEF TAXES INV CREDIT'!$B$34</definedName>
    <definedName name="SECINCTAXASSET">'[6]LAW DEF REG AND OTHER'!$B$159</definedName>
    <definedName name="SECINTRECNNGFC">'[6]LAW INV IN SUBS'!$B$26</definedName>
    <definedName name="SECINTRECNWENERGY">'[6]LAW INV IN SUBS'!$B$24</definedName>
    <definedName name="SECINVESTLIFEINS">'[6]LAW DEF REG AND OTHER'!$B$165</definedName>
    <definedName name="SECLOSSDERIV">'[6]LAW DEF REG AND OTHER'!$B$161</definedName>
    <definedName name="SECNNGFC">'[6]LAW INV IN SUBS'!$B$22</definedName>
    <definedName name="SECNONUTDEPR">'[6]LAW NON UTIL PROP'!$B$44</definedName>
    <definedName name="SECNONUTILPROP">'[6]LAW NON UTIL PROP'!$B$42</definedName>
    <definedName name="SECNWENERGY">'[6]LAW INV IN SUBS'!$B$20</definedName>
    <definedName name="SECOTHCURRLIAB">'[6]LAW CUST DEPOS'!$B$17</definedName>
    <definedName name="SECOTHCURRLIAB2">'[6]LAW DIVIDENDS DECLARED'!$B$15</definedName>
    <definedName name="SECOTHERASSETS">'[6]LAW DEF REG AND OTHER'!$B$167</definedName>
    <definedName name="SECOTHERASSETS1">'[6]LAW UNAMT DEBT DISC'!$B$46</definedName>
    <definedName name="SECOTHERINV">'[6]LAW OTHER INV'!$B$47</definedName>
    <definedName name="SECUNAMORTLOSSDEBTRED">'[6]LAW DEF REG AND OTHER'!$B$163</definedName>
    <definedName name="SECUNEARNEDCOMP">'[6]LAW RETAIN EARN'!$B$25</definedName>
    <definedName name="SECUTILPLANT">'[6]LAW GAS STORED'!$B$23</definedName>
    <definedName name="SORT_D">#REF!</definedName>
    <definedName name="start">#REF!</definedName>
    <definedName name="SUMMARY">#REF!</definedName>
    <definedName name="TAX">#REF!</definedName>
    <definedName name="wa_depr">#REF!</definedName>
    <definedName name="Year">[6]CONTROL!$F$7</definedName>
  </definedNames>
  <calcPr calcId="191029"/>
</workbook>
</file>

<file path=xl/calcChain.xml><?xml version="1.0" encoding="utf-8"?>
<calcChain xmlns="http://schemas.openxmlformats.org/spreadsheetml/2006/main">
  <c r="V15" i="12" l="1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W33" i="12" s="1"/>
  <c r="V34" i="12"/>
  <c r="V35" i="12"/>
  <c r="V36" i="12"/>
  <c r="V37" i="12"/>
  <c r="V38" i="12"/>
  <c r="P38" i="12" l="1"/>
  <c r="S38" i="12" s="1"/>
  <c r="T38" i="12" l="1"/>
  <c r="W38" i="12"/>
  <c r="Q38" i="12"/>
  <c r="O38" i="12"/>
  <c r="I39" i="12"/>
  <c r="K39" i="12"/>
  <c r="M39" i="12"/>
  <c r="J38" i="12"/>
  <c r="L38" i="12"/>
  <c r="F38" i="12"/>
  <c r="G39" i="12"/>
  <c r="H38" i="12"/>
  <c r="H39" i="12" s="1"/>
  <c r="P39" i="12" l="1"/>
  <c r="H37" i="12" l="1"/>
  <c r="O37" i="12" s="1"/>
  <c r="F37" i="12"/>
  <c r="H27" i="12"/>
  <c r="O27" i="12" s="1"/>
  <c r="F27" i="12"/>
  <c r="J27" i="12" l="1"/>
  <c r="J37" i="12"/>
  <c r="L37" i="12"/>
  <c r="P37" i="12"/>
  <c r="Q37" i="12" s="1"/>
  <c r="L27" i="12"/>
  <c r="P27" i="12"/>
  <c r="Q27" i="12" s="1"/>
  <c r="S37" i="12" l="1"/>
  <c r="W37" i="12" s="1"/>
  <c r="S27" i="12"/>
  <c r="T27" i="12" l="1"/>
  <c r="W27" i="12"/>
  <c r="T37" i="12"/>
  <c r="H36" i="12"/>
  <c r="J36" i="12" s="1"/>
  <c r="F36" i="12"/>
  <c r="P36" i="12" l="1"/>
  <c r="O36" i="12"/>
  <c r="L36" i="12"/>
  <c r="G3" i="12"/>
  <c r="Q36" i="12" l="1"/>
  <c r="S36" i="12"/>
  <c r="T36" i="12" l="1"/>
  <c r="W36" i="12"/>
  <c r="H35" i="12"/>
  <c r="F35" i="12"/>
  <c r="F34" i="12"/>
  <c r="L35" i="12" l="1"/>
  <c r="P35" i="12"/>
  <c r="J35" i="12"/>
  <c r="O35" i="12"/>
  <c r="Q35" i="12" l="1"/>
  <c r="H24" i="12"/>
  <c r="F24" i="12"/>
  <c r="S35" i="12" l="1"/>
  <c r="P24" i="12"/>
  <c r="O24" i="12"/>
  <c r="L24" i="12"/>
  <c r="J24" i="12"/>
  <c r="T35" i="12" l="1"/>
  <c r="W35" i="12"/>
  <c r="Q24" i="12"/>
  <c r="H41" i="12"/>
  <c r="T33" i="12"/>
  <c r="H15" i="12"/>
  <c r="H16" i="12"/>
  <c r="H17" i="12"/>
  <c r="H18" i="12"/>
  <c r="H19" i="12"/>
  <c r="H20" i="12"/>
  <c r="H21" i="12"/>
  <c r="H22" i="12"/>
  <c r="H23" i="12"/>
  <c r="H25" i="12"/>
  <c r="H26" i="12"/>
  <c r="H28" i="12"/>
  <c r="H29" i="12"/>
  <c r="H30" i="12"/>
  <c r="H31" i="12"/>
  <c r="H32" i="12"/>
  <c r="H33" i="12"/>
  <c r="H34" i="12"/>
  <c r="F15" i="12"/>
  <c r="F16" i="12"/>
  <c r="F17" i="12"/>
  <c r="F18" i="12"/>
  <c r="F19" i="12"/>
  <c r="F20" i="12"/>
  <c r="F21" i="12"/>
  <c r="F22" i="12"/>
  <c r="F23" i="12"/>
  <c r="F25" i="12"/>
  <c r="F26" i="12"/>
  <c r="F28" i="12"/>
  <c r="F29" i="12"/>
  <c r="F30" i="12"/>
  <c r="F31" i="12"/>
  <c r="F32" i="12"/>
  <c r="F33" i="12"/>
  <c r="M30" i="12"/>
  <c r="M29" i="12"/>
  <c r="M28" i="12"/>
  <c r="K21" i="12"/>
  <c r="M19" i="12"/>
  <c r="K18" i="12"/>
  <c r="M17" i="12"/>
  <c r="L21" i="12" l="1"/>
  <c r="S24" i="12"/>
  <c r="O29" i="12"/>
  <c r="O19" i="12"/>
  <c r="J32" i="12"/>
  <c r="J28" i="12"/>
  <c r="J22" i="12"/>
  <c r="J18" i="12"/>
  <c r="P26" i="12"/>
  <c r="O34" i="12"/>
  <c r="O25" i="12"/>
  <c r="O16" i="12"/>
  <c r="P31" i="12"/>
  <c r="J17" i="12"/>
  <c r="J21" i="12"/>
  <c r="O20" i="12"/>
  <c r="P33" i="12"/>
  <c r="P23" i="12"/>
  <c r="P15" i="12"/>
  <c r="J26" i="12"/>
  <c r="P30" i="12"/>
  <c r="O31" i="12"/>
  <c r="P29" i="12"/>
  <c r="P19" i="12"/>
  <c r="O23" i="12"/>
  <c r="P21" i="12"/>
  <c r="P17" i="12"/>
  <c r="J31" i="12"/>
  <c r="O15" i="12"/>
  <c r="L28" i="12"/>
  <c r="O30" i="12"/>
  <c r="J29" i="12"/>
  <c r="J19" i="12"/>
  <c r="L26" i="12"/>
  <c r="O26" i="12"/>
  <c r="O17" i="12"/>
  <c r="L32" i="12"/>
  <c r="L22" i="12"/>
  <c r="O28" i="12"/>
  <c r="J33" i="12"/>
  <c r="J23" i="12"/>
  <c r="J15" i="12"/>
  <c r="L31" i="12"/>
  <c r="L17" i="12"/>
  <c r="O33" i="12"/>
  <c r="O21" i="12"/>
  <c r="L34" i="12"/>
  <c r="L30" i="12"/>
  <c r="L25" i="12"/>
  <c r="L20" i="12"/>
  <c r="L16" i="12"/>
  <c r="P32" i="12"/>
  <c r="P28" i="12"/>
  <c r="P22" i="12"/>
  <c r="P18" i="12"/>
  <c r="J34" i="12"/>
  <c r="J30" i="12"/>
  <c r="J25" i="12"/>
  <c r="J20" i="12"/>
  <c r="J16" i="12"/>
  <c r="L33" i="12"/>
  <c r="L29" i="12"/>
  <c r="L23" i="12"/>
  <c r="L19" i="12"/>
  <c r="L15" i="12"/>
  <c r="O32" i="12"/>
  <c r="O22" i="12"/>
  <c r="O18" i="12"/>
  <c r="L18" i="12"/>
  <c r="P34" i="12"/>
  <c r="P25" i="12"/>
  <c r="P20" i="12"/>
  <c r="P16" i="12"/>
  <c r="T24" i="12" l="1"/>
  <c r="W24" i="12"/>
  <c r="S17" i="12"/>
  <c r="S19" i="12"/>
  <c r="Q20" i="12"/>
  <c r="Q32" i="12"/>
  <c r="Q19" i="12"/>
  <c r="Q23" i="12"/>
  <c r="Q29" i="12"/>
  <c r="Q30" i="12"/>
  <c r="S15" i="12"/>
  <c r="Q31" i="12"/>
  <c r="Q17" i="12"/>
  <c r="Q15" i="12"/>
  <c r="Q33" i="12"/>
  <c r="Q28" i="12"/>
  <c r="Q21" i="12"/>
  <c r="Q26" i="12"/>
  <c r="Q25" i="12"/>
  <c r="Q18" i="12"/>
  <c r="Q34" i="12"/>
  <c r="Q22" i="12"/>
  <c r="S22" i="12"/>
  <c r="W22" i="12" s="1"/>
  <c r="Q16" i="12"/>
  <c r="T19" i="12" l="1"/>
  <c r="W19" i="12"/>
  <c r="T15" i="12"/>
  <c r="W15" i="12"/>
  <c r="T17" i="12"/>
  <c r="W17" i="12"/>
  <c r="S32" i="12"/>
  <c r="S20" i="12"/>
  <c r="S18" i="12"/>
  <c r="S21" i="12"/>
  <c r="S29" i="12"/>
  <c r="S28" i="12"/>
  <c r="S30" i="12"/>
  <c r="S26" i="12"/>
  <c r="S23" i="12"/>
  <c r="S16" i="12"/>
  <c r="S25" i="12"/>
  <c r="S31" i="12"/>
  <c r="S34" i="12"/>
  <c r="W34" i="12" s="1"/>
  <c r="T31" i="12" l="1"/>
  <c r="W31" i="12"/>
  <c r="T21" i="12"/>
  <c r="W21" i="12"/>
  <c r="T25" i="12"/>
  <c r="W25" i="12"/>
  <c r="T18" i="12"/>
  <c r="W18" i="12"/>
  <c r="T16" i="12"/>
  <c r="W16" i="12"/>
  <c r="T20" i="12"/>
  <c r="W20" i="12"/>
  <c r="T29" i="12"/>
  <c r="W29" i="12"/>
  <c r="T23" i="12"/>
  <c r="W23" i="12"/>
  <c r="T32" i="12"/>
  <c r="W32" i="12"/>
  <c r="T26" i="12"/>
  <c r="W26" i="12"/>
  <c r="T30" i="12"/>
  <c r="W30" i="12"/>
  <c r="T28" i="12"/>
  <c r="W28" i="12"/>
  <c r="T22" i="12"/>
  <c r="T39" i="12" s="1"/>
  <c r="S39" i="12" s="1"/>
  <c r="T34" i="12"/>
  <c r="G41" i="12" l="1"/>
  <c r="A16" i="12"/>
  <c r="A17" i="12" l="1"/>
  <c r="A18" i="12" l="1"/>
  <c r="J41" i="12"/>
  <c r="A19" i="12" l="1"/>
  <c r="A20" i="12" l="1"/>
  <c r="A21" i="12" l="1"/>
  <c r="A22" i="12" l="1"/>
  <c r="A23" i="12" l="1"/>
  <c r="A24" i="12" l="1"/>
  <c r="A25" i="12" l="1"/>
  <c r="A26" i="12" l="1"/>
  <c r="A27" i="12" l="1"/>
  <c r="A28" i="12" l="1"/>
  <c r="A29" i="12" l="1"/>
  <c r="A30" i="12" l="1"/>
  <c r="A31" i="12" l="1"/>
  <c r="A32" i="12" l="1"/>
  <c r="A33" i="12" l="1"/>
  <c r="A34" i="12" l="1"/>
  <c r="A35" i="12" l="1"/>
  <c r="A36" i="12" l="1"/>
  <c r="A37" i="12" l="1"/>
</calcChain>
</file>

<file path=xl/sharedStrings.xml><?xml version="1.0" encoding="utf-8"?>
<sst xmlns="http://schemas.openxmlformats.org/spreadsheetml/2006/main" count="111" uniqueCount="96">
  <si>
    <t>Medium-Term Notes</t>
  </si>
  <si>
    <t>NORTHWEST NATURAL GAS COMPANY</t>
  </si>
  <si>
    <t xml:space="preserve"> </t>
  </si>
  <si>
    <t xml:space="preserve">     Underwriter's</t>
  </si>
  <si>
    <t>Premium or Discount</t>
  </si>
  <si>
    <t xml:space="preserve">       Commission</t>
  </si>
  <si>
    <t xml:space="preserve">  Expense of  Issue</t>
  </si>
  <si>
    <t xml:space="preserve">        Net Proceeds</t>
  </si>
  <si>
    <t xml:space="preserve"> Original</t>
  </si>
  <si>
    <t xml:space="preserve">Cost of </t>
  </si>
  <si>
    <t>Annual</t>
  </si>
  <si>
    <t>Description</t>
  </si>
  <si>
    <t>Per $ 100</t>
  </si>
  <si>
    <t>Per $100</t>
  </si>
  <si>
    <t>Term to</t>
  </si>
  <si>
    <t>Money</t>
  </si>
  <si>
    <t>Cost Out-</t>
  </si>
  <si>
    <t>of</t>
  </si>
  <si>
    <t>Date</t>
  </si>
  <si>
    <t>Maturity</t>
  </si>
  <si>
    <t>Principal</t>
  </si>
  <si>
    <t xml:space="preserve"> Maturity</t>
  </si>
  <si>
    <t>(Bond</t>
  </si>
  <si>
    <t>standing</t>
  </si>
  <si>
    <t>#</t>
  </si>
  <si>
    <t>Issue</t>
  </si>
  <si>
    <t>Issued</t>
  </si>
  <si>
    <t>Outstanding</t>
  </si>
  <si>
    <t>Offered</t>
  </si>
  <si>
    <t>Amount</t>
  </si>
  <si>
    <t xml:space="preserve"> Yrs.</t>
  </si>
  <si>
    <t>Table)</t>
  </si>
  <si>
    <t>Debt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</si>
  <si>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</si>
  <si>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</si>
  <si>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</si>
  <si>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</si>
  <si>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</si>
  <si>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</si>
  <si>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</si>
  <si>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</si>
  <si>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</si>
  <si>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</si>
  <si>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</si>
  <si>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</si>
  <si>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</si>
  <si>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</si>
  <si>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</si>
  <si>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</si>
  <si>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 xml:space="preserve">  First Mortgage Bonds:</t>
  </si>
  <si>
    <t>[4]</t>
  </si>
  <si>
    <t/>
  </si>
  <si>
    <t>EQUALS  =</t>
  </si>
  <si>
    <t>[3]</t>
  </si>
  <si>
    <t xml:space="preserve">      WEIGHTED EMBEDDED COST:  </t>
  </si>
  <si>
    <t>[5]</t>
  </si>
  <si>
    <t>[6]</t>
  </si>
  <si>
    <t xml:space="preserve">   9.050% Series</t>
  </si>
  <si>
    <t xml:space="preserve">   6.520% Series</t>
  </si>
  <si>
    <t xml:space="preserve">   7.050% Series</t>
  </si>
  <si>
    <t xml:space="preserve">   7.000% Series</t>
  </si>
  <si>
    <t xml:space="preserve">   6.650% Series</t>
  </si>
  <si>
    <t xml:space="preserve">   7.740% Series</t>
  </si>
  <si>
    <t xml:space="preserve">   7.720% Series</t>
  </si>
  <si>
    <t xml:space="preserve">   7.850% Series</t>
  </si>
  <si>
    <t>[1]  INCLUDES PREMIUM AND UMAMORTIZED COST ON EARLY REDEMPTION OF 9.8% SERIES BONDS ($1,044,111 ALLOCATED TO THE 8.31% SERIES, AND $835,723 ALLCOATED TO THE 8.26% SERIES).</t>
  </si>
  <si>
    <t xml:space="preserve">   5.820% Series</t>
  </si>
  <si>
    <t xml:space="preserve">   5.660% Series</t>
  </si>
  <si>
    <t xml:space="preserve">   5.620% Series</t>
  </si>
  <si>
    <t xml:space="preserve">   5.250% Series</t>
  </si>
  <si>
    <t>EMBEDDED COST OF LONG-TERM DEBT CAPITAL AT</t>
  </si>
  <si>
    <t>Rate</t>
  </si>
  <si>
    <t xml:space="preserve">[2]  INCLUDES $910,800 PREMIUM AND $222,664 UNAMORTIZED COSTS ON EARLY REDEMPTION OF 9.125% SERIES BONDS ALLOCATED TO THE 6.60% SERIES. </t>
  </si>
  <si>
    <t xml:space="preserve">[3]  INCLUDES $992,143 PREMIUM, $178,966 UNAMORTIZED COSTS ON EARLY REDEMPTION OF 9.75% SERIES BONDS, AND $148,605 UNAMORTIZED COSTS ON EARLY REDEMPTION OF 15.375% SERIES BONDS ALLOCATED TO THE 7.74% SERIES. </t>
  </si>
  <si>
    <t xml:space="preserve">[4]  INCLUDES $826,786 PREMIUM, $149,139 UNAMORTIZED COSTS ON EARLY REDEMPTION OF 9.75% SERIES BONDS, AND $123,837 UNAMORTIZED COSTS ON EARLY REDEMPTION OF 15.375% SERIES BONDS ALLOCATED TO THE 7.72% SERIES. </t>
  </si>
  <si>
    <t xml:space="preserve">[5]  INCLUDES $496,071 PREMIUM, $89,483 UNAMORTIZED COSTS ON EARLY REDEMPTION OF 9.75% SERIES BONDS, AND $74,302 UNAMORTIZED COSTS ON EARLY REDEMPTION OF 15.375% SERIES BONDS ALLOCATED TO THE 7.85% SERIES. </t>
  </si>
  <si>
    <t>[6]  INCLUDES $150,000 PREMIUM AND $405,971 UNAMORTIZED COSTS ON EARLY REDEMPTION OF 7.50% SERIES BONDS, $413,600 PREMIUM AND $1,116,479 UNAMORTIZED COSTS ON EARLY REDEMPTION OF 7.52% SERIES BONDS AND $730,000 PREMIUM AND $136,800 UNAMORTIZED COSTS ON EARLY REDEMPTION OF 7.25% SERIES BONDS ALLOCATED TO 5.62% SERIES.</t>
  </si>
  <si>
    <t>[7] INCLUDES $10,096,000 COSTS PAID ON INTEREST RATE HEDGE LOSS AND $298,058 UNAMORTIZED COSTS ON SHELF REGISTRATION, ALLOCATED TO 5.37% SERIES.</t>
  </si>
  <si>
    <t>[8] In November 2009 one investor exercised its right under a one-time put option to redeem $0.3 million of the $20 million outstanding.  This one-time put option has now expired, and the remaining $19.7 million remaining principal outstanding is expected to be redeemed at maturity in November 2027.</t>
  </si>
  <si>
    <t>[8]</t>
  </si>
  <si>
    <t>Years to</t>
  </si>
  <si>
    <t>Coupon</t>
  </si>
  <si>
    <t xml:space="preserve">   3.176% Series</t>
  </si>
  <si>
    <t>Check step</t>
  </si>
  <si>
    <t xml:space="preserve">   4.000% Series</t>
  </si>
  <si>
    <t xml:space="preserve">   3.542% Series</t>
  </si>
  <si>
    <t xml:space="preserve">   3.211% Series</t>
  </si>
  <si>
    <t xml:space="preserve">   4.136% Series</t>
  </si>
  <si>
    <t>12/5/2026</t>
  </si>
  <si>
    <t>12/5/2046</t>
  </si>
  <si>
    <t xml:space="preserve">   2.822% Series</t>
  </si>
  <si>
    <t xml:space="preserve">   3.685% Series</t>
  </si>
  <si>
    <t xml:space="preserve">   4.110% Series</t>
  </si>
  <si>
    <t xml:space="preserve">   3.141% Series</t>
  </si>
  <si>
    <t xml:space="preserve">   3.869% Series</t>
  </si>
  <si>
    <t xml:space="preserve">  3.600%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</si>
</sst>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3" formatCode="_(* #,##0.00_);_(* \(#,##0.00\);_(* &quot;-&quot;??_);_(@_)"/>
    <numFmt numFmtId="164" formatCode="General_)"/>
    <numFmt numFmtId="165" formatCode="#,##0.000_);\(#,##0.000\)"/>
    <numFmt numFmtId="166" formatCode="0.000%"/>
    <numFmt numFmtId="167" formatCode="&quot;$&quot;#,##0"/>
    <numFmt numFmtId="168" formatCode="_(* #,##0.0_);_(* \(#,##0.0\);_(* &quot;-&quot;??_);_(@_)"/>
    <numFmt numFmtId="169" formatCode="mm/yy"/>
    <numFmt numFmtId="170" formatCode="[$-409]mmmm\ d\,\ yyyy;@"/>
  </numFmts>
  <fonts count="4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name val="Courier New"/>
      <family val="3"/>
    </font>
    <font>
      <sz val="9"/>
      <name val="Arial"/>
      <family val="2"/>
    </font>
    <font>
      <sz val="9"/>
      <name val="Courier New"/>
      <family val="3"/>
    </font>
    <font>
      <u/>
      <sz val="9"/>
      <name val="Arial"/>
      <family val="2"/>
    </font>
    <font>
      <sz val="9"/>
      <color indexed="48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name val="Courier"/>
      <family val="3"/>
    </font>
    <font>
      <sz val="10"/>
      <color theme="1"/>
      <name val="Tahoma"/>
      <family val="2"/>
    </font>
    <font>
      <sz val="9"/>
      <color theme="1"/>
      <name val="Arial"/>
      <family val="2"/>
    </font>
    <font>
      <sz val="10"/>
      <color indexed="8"/>
      <name val="Tahoma"/>
      <family val="2"/>
    </font>
    <font>
      <sz val="10"/>
      <name val="Courier"/>
      <family val="3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10"/>
      <name val="Courier"/>
    </font>
  </fonts>
  <fills count="5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23">
    <xf numFmtId="164" fontId="0" fillId="0" borderId="0"/>
    <xf numFmtId="4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0" fontId="4" fillId="0" borderId="0"/>
    <xf numFmtId="9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18" fillId="0" borderId="0" applyFont="0" applyFill="0" applyBorder="0" applyAlignment="0" applyProtection="0">
      <alignment vertical="top"/>
    </xf>
    <xf numFmtId="164" fontId="19" fillId="0" borderId="0"/>
    <xf numFmtId="164" fontId="19" fillId="0" borderId="0"/>
    <xf numFmtId="164" fontId="19" fillId="0" borderId="0"/>
    <xf numFmtId="164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" fillId="3" borderId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7" fillId="10" borderId="0" applyNumberFormat="0" applyBorder="0" applyAlignment="0" applyProtection="0"/>
    <xf numFmtId="0" fontId="27" fillId="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0" applyNumberFormat="0" applyBorder="0" applyAlignment="0" applyProtection="0"/>
    <xf numFmtId="0" fontId="29" fillId="21" borderId="0" applyNumberFormat="0" applyBorder="0" applyAlignment="0" applyProtection="0"/>
    <xf numFmtId="0" fontId="30" fillId="24" borderId="13" applyNumberFormat="0" applyAlignment="0" applyProtection="0"/>
    <xf numFmtId="0" fontId="31" fillId="16" borderId="14" applyNumberFormat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8" fillId="14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22" borderId="13" applyNumberFormat="0" applyAlignment="0" applyProtection="0"/>
    <xf numFmtId="0" fontId="37" fillId="0" borderId="18" applyNumberFormat="0" applyFill="0" applyAlignment="0" applyProtection="0"/>
    <xf numFmtId="0" fontId="37" fillId="22" borderId="0" applyNumberFormat="0" applyBorder="0" applyAlignment="0" applyProtection="0"/>
    <xf numFmtId="0" fontId="21" fillId="21" borderId="13" applyNumberFormat="0" applyFont="0" applyAlignment="0" applyProtection="0"/>
    <xf numFmtId="0" fontId="38" fillId="24" borderId="19" applyNumberFormat="0" applyAlignment="0" applyProtection="0"/>
    <xf numFmtId="4" fontId="21" fillId="28" borderId="13" applyNumberFormat="0" applyProtection="0">
      <alignment vertical="center"/>
    </xf>
    <xf numFmtId="4" fontId="41" fillId="2" borderId="13" applyNumberFormat="0" applyProtection="0">
      <alignment vertical="center"/>
    </xf>
    <xf numFmtId="4" fontId="21" fillId="2" borderId="13" applyNumberFormat="0" applyProtection="0">
      <alignment horizontal="left" vertical="center" indent="1"/>
    </xf>
    <xf numFmtId="0" fontId="24" fillId="28" borderId="20" applyNumberFormat="0" applyProtection="0">
      <alignment horizontal="left" vertical="top" indent="1"/>
    </xf>
    <xf numFmtId="4" fontId="21" fillId="29" borderId="13" applyNumberFormat="0" applyProtection="0">
      <alignment horizontal="left" vertical="center" indent="1"/>
    </xf>
    <xf numFmtId="4" fontId="21" fillId="30" borderId="13" applyNumberFormat="0" applyProtection="0">
      <alignment horizontal="right" vertical="center"/>
    </xf>
    <xf numFmtId="4" fontId="21" fillId="31" borderId="13" applyNumberFormat="0" applyProtection="0">
      <alignment horizontal="right" vertical="center"/>
    </xf>
    <xf numFmtId="4" fontId="21" fillId="32" borderId="21" applyNumberFormat="0" applyProtection="0">
      <alignment horizontal="right" vertical="center"/>
    </xf>
    <xf numFmtId="4" fontId="21" fillId="33" borderId="13" applyNumberFormat="0" applyProtection="0">
      <alignment horizontal="right" vertical="center"/>
    </xf>
    <xf numFmtId="4" fontId="21" fillId="34" borderId="13" applyNumberFormat="0" applyProtection="0">
      <alignment horizontal="right" vertical="center"/>
    </xf>
    <xf numFmtId="4" fontId="21" fillId="35" borderId="13" applyNumberFormat="0" applyProtection="0">
      <alignment horizontal="right" vertical="center"/>
    </xf>
    <xf numFmtId="4" fontId="21" fillId="36" borderId="13" applyNumberFormat="0" applyProtection="0">
      <alignment horizontal="right" vertical="center"/>
    </xf>
    <xf numFmtId="4" fontId="21" fillId="37" borderId="13" applyNumberFormat="0" applyProtection="0">
      <alignment horizontal="right" vertical="center"/>
    </xf>
    <xf numFmtId="4" fontId="21" fillId="38" borderId="13" applyNumberFormat="0" applyProtection="0">
      <alignment horizontal="right" vertical="center"/>
    </xf>
    <xf numFmtId="4" fontId="21" fillId="39" borderId="21" applyNumberFormat="0" applyProtection="0">
      <alignment horizontal="left" vertical="center" indent="1"/>
    </xf>
    <xf numFmtId="4" fontId="6" fillId="40" borderId="21" applyNumberFormat="0" applyProtection="0">
      <alignment horizontal="left" vertical="center" indent="1"/>
    </xf>
    <xf numFmtId="4" fontId="6" fillId="40" borderId="21" applyNumberFormat="0" applyProtection="0">
      <alignment horizontal="left" vertical="center" indent="1"/>
    </xf>
    <xf numFmtId="4" fontId="21" fillId="41" borderId="13" applyNumberFormat="0" applyProtection="0">
      <alignment horizontal="right" vertical="center"/>
    </xf>
    <xf numFmtId="4" fontId="21" fillId="42" borderId="21" applyNumberFormat="0" applyProtection="0">
      <alignment horizontal="left" vertical="center" indent="1"/>
    </xf>
    <xf numFmtId="4" fontId="21" fillId="41" borderId="21" applyNumberFormat="0" applyProtection="0">
      <alignment horizontal="left" vertical="center" indent="1"/>
    </xf>
    <xf numFmtId="0" fontId="21" fillId="43" borderId="13" applyNumberFormat="0" applyProtection="0">
      <alignment horizontal="left" vertical="center" indent="1"/>
    </xf>
    <xf numFmtId="0" fontId="21" fillId="40" borderId="20" applyNumberFormat="0" applyProtection="0">
      <alignment horizontal="left" vertical="top" indent="1"/>
    </xf>
    <xf numFmtId="0" fontId="21" fillId="44" borderId="13" applyNumberFormat="0" applyProtection="0">
      <alignment horizontal="left" vertical="center" indent="1"/>
    </xf>
    <xf numFmtId="0" fontId="21" fillId="41" borderId="20" applyNumberFormat="0" applyProtection="0">
      <alignment horizontal="left" vertical="top" indent="1"/>
    </xf>
    <xf numFmtId="0" fontId="21" fillId="45" borderId="13" applyNumberFormat="0" applyProtection="0">
      <alignment horizontal="left" vertical="center" indent="1"/>
    </xf>
    <xf numFmtId="0" fontId="21" fillId="45" borderId="20" applyNumberFormat="0" applyProtection="0">
      <alignment horizontal="left" vertical="top" indent="1"/>
    </xf>
    <xf numFmtId="0" fontId="21" fillId="42" borderId="13" applyNumberFormat="0" applyProtection="0">
      <alignment horizontal="left" vertical="center" indent="1"/>
    </xf>
    <xf numFmtId="0" fontId="21" fillId="42" borderId="20" applyNumberFormat="0" applyProtection="0">
      <alignment horizontal="left" vertical="top" indent="1"/>
    </xf>
    <xf numFmtId="0" fontId="21" fillId="46" borderId="22" applyNumberFormat="0">
      <protection locked="0"/>
    </xf>
    <xf numFmtId="0" fontId="22" fillId="40" borderId="23" applyBorder="0"/>
    <xf numFmtId="4" fontId="23" fillId="47" borderId="20" applyNumberFormat="0" applyProtection="0">
      <alignment vertical="center"/>
    </xf>
    <xf numFmtId="4" fontId="41" fillId="48" borderId="12" applyNumberFormat="0" applyProtection="0">
      <alignment vertical="center"/>
    </xf>
    <xf numFmtId="4" fontId="23" fillId="43" borderId="20" applyNumberFormat="0" applyProtection="0">
      <alignment horizontal="left" vertical="center" indent="1"/>
    </xf>
    <xf numFmtId="0" fontId="23" fillId="47" borderId="20" applyNumberFormat="0" applyProtection="0">
      <alignment horizontal="left" vertical="top" indent="1"/>
    </xf>
    <xf numFmtId="4" fontId="21" fillId="0" borderId="13" applyNumberFormat="0" applyProtection="0">
      <alignment horizontal="right" vertical="center"/>
    </xf>
    <xf numFmtId="4" fontId="41" fillId="49" borderId="13" applyNumberFormat="0" applyProtection="0">
      <alignment horizontal="right" vertical="center"/>
    </xf>
    <xf numFmtId="4" fontId="21" fillId="29" borderId="13" applyNumberFormat="0" applyProtection="0">
      <alignment horizontal="left" vertical="center" indent="1"/>
    </xf>
    <xf numFmtId="0" fontId="23" fillId="41" borderId="20" applyNumberFormat="0" applyProtection="0">
      <alignment horizontal="left" vertical="top" indent="1"/>
    </xf>
    <xf numFmtId="4" fontId="25" fillId="50" borderId="21" applyNumberFormat="0" applyProtection="0">
      <alignment horizontal="left" vertical="center" indent="1"/>
    </xf>
    <xf numFmtId="0" fontId="21" fillId="51" borderId="12"/>
    <xf numFmtId="4" fontId="26" fillId="46" borderId="13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32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42" fillId="3" borderId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21" fillId="3" borderId="0"/>
    <xf numFmtId="4" fontId="21" fillId="29" borderId="13" applyNumberFormat="0" applyProtection="0">
      <alignment horizontal="left" vertical="center" indent="1"/>
    </xf>
    <xf numFmtId="4" fontId="21" fillId="29" borderId="13" applyNumberFormat="0" applyProtection="0">
      <alignment horizontal="left" vertical="center" indent="1"/>
    </xf>
    <xf numFmtId="4" fontId="21" fillId="2" borderId="13" applyNumberFormat="0" applyProtection="0">
      <alignment horizontal="left" vertical="center" indent="1"/>
    </xf>
    <xf numFmtId="0" fontId="21" fillId="42" borderId="13" applyNumberFormat="0" applyProtection="0">
      <alignment horizontal="left" vertical="center" indent="1"/>
    </xf>
    <xf numFmtId="4" fontId="21" fillId="0" borderId="13" applyNumberFormat="0" applyProtection="0">
      <alignment horizontal="right" vertical="center"/>
    </xf>
    <xf numFmtId="4" fontId="21" fillId="28" borderId="13" applyNumberFormat="0" applyProtection="0">
      <alignment vertical="center"/>
    </xf>
    <xf numFmtId="0" fontId="21" fillId="45" borderId="13" applyNumberFormat="0" applyProtection="0">
      <alignment horizontal="left" vertical="center" indent="1"/>
    </xf>
    <xf numFmtId="0" fontId="21" fillId="44" borderId="13" applyNumberFormat="0" applyProtection="0">
      <alignment horizontal="left" vertical="center" indent="1"/>
    </xf>
    <xf numFmtId="0" fontId="21" fillId="43" borderId="13" applyNumberFormat="0" applyProtection="0">
      <alignment horizontal="left" vertical="center" indent="1"/>
    </xf>
    <xf numFmtId="0" fontId="21" fillId="3" borderId="0"/>
    <xf numFmtId="0" fontId="21" fillId="3" borderId="0"/>
    <xf numFmtId="164" fontId="43" fillId="0" borderId="0"/>
    <xf numFmtId="4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164" fontId="0" fillId="0" borderId="0" xfId="0"/>
    <xf numFmtId="164" fontId="9" fillId="0" borderId="0" xfId="0" applyFont="1" applyBorder="1"/>
    <xf numFmtId="164" fontId="7" fillId="0" borderId="3" xfId="0" applyFont="1" applyBorder="1"/>
    <xf numFmtId="164" fontId="7" fillId="0" borderId="4" xfId="0" applyFont="1" applyBorder="1"/>
    <xf numFmtId="164" fontId="7" fillId="0" borderId="4" xfId="0" applyFont="1" applyBorder="1" applyAlignment="1">
      <alignment horizontal="center"/>
    </xf>
    <xf numFmtId="164" fontId="7" fillId="0" borderId="4" xfId="0" quotePrefix="1" applyFont="1" applyBorder="1" applyAlignment="1">
      <alignment horizontal="left"/>
    </xf>
    <xf numFmtId="164" fontId="7" fillId="0" borderId="5" xfId="0" applyFont="1" applyBorder="1"/>
    <xf numFmtId="164" fontId="7" fillId="0" borderId="6" xfId="0" applyFont="1" applyBorder="1"/>
    <xf numFmtId="164" fontId="7" fillId="0" borderId="0" xfId="0" applyFont="1" applyBorder="1"/>
    <xf numFmtId="164" fontId="7" fillId="0" borderId="0" xfId="0" applyFont="1" applyBorder="1" applyAlignment="1">
      <alignment horizontal="center"/>
    </xf>
    <xf numFmtId="164" fontId="7" fillId="0" borderId="1" xfId="0" quotePrefix="1" applyFont="1" applyBorder="1" applyAlignment="1">
      <alignment horizontal="left"/>
    </xf>
    <xf numFmtId="164" fontId="7" fillId="0" borderId="1" xfId="0" applyFont="1" applyBorder="1"/>
    <xf numFmtId="164" fontId="7" fillId="0" borderId="0" xfId="0" applyFont="1" applyBorder="1" applyAlignment="1">
      <alignment horizontal="centerContinuous"/>
    </xf>
    <xf numFmtId="164" fontId="7" fillId="0" borderId="7" xfId="0" quotePrefix="1" applyFont="1" applyBorder="1" applyAlignment="1">
      <alignment horizontal="center"/>
    </xf>
    <xf numFmtId="164" fontId="7" fillId="0" borderId="0" xfId="0" quotePrefix="1" applyFont="1" applyBorder="1" applyAlignment="1">
      <alignment horizontal="center"/>
    </xf>
    <xf numFmtId="164" fontId="7" fillId="0" borderId="1" xfId="0" quotePrefix="1" applyFont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1" xfId="0" applyFont="1" applyBorder="1" applyAlignment="1">
      <alignment horizontal="centerContinuous"/>
    </xf>
    <xf numFmtId="164" fontId="7" fillId="0" borderId="1" xfId="0" quotePrefix="1" applyFont="1" applyBorder="1" applyAlignment="1">
      <alignment horizontal="centerContinuous"/>
    </xf>
    <xf numFmtId="164" fontId="7" fillId="0" borderId="8" xfId="0" quotePrefix="1" applyFont="1" applyBorder="1" applyAlignment="1">
      <alignment horizontal="center"/>
    </xf>
    <xf numFmtId="164" fontId="7" fillId="0" borderId="6" xfId="0" applyFont="1" applyBorder="1" applyProtection="1"/>
    <xf numFmtId="164" fontId="7" fillId="0" borderId="0" xfId="0" applyFont="1" applyBorder="1" applyAlignment="1" applyProtection="1">
      <alignment horizontal="center"/>
    </xf>
    <xf numFmtId="164" fontId="7" fillId="0" borderId="7" xfId="0" applyFont="1" applyBorder="1" applyAlignment="1" applyProtection="1">
      <alignment horizontal="center"/>
    </xf>
    <xf numFmtId="164" fontId="9" fillId="0" borderId="6" xfId="0" applyFont="1" applyBorder="1" applyProtection="1"/>
    <xf numFmtId="164" fontId="7" fillId="0" borderId="0" xfId="0" applyFont="1" applyFill="1" applyBorder="1" applyAlignment="1" applyProtection="1">
      <alignment horizontal="left"/>
    </xf>
    <xf numFmtId="164" fontId="7" fillId="0" borderId="0" xfId="0" applyFont="1" applyFill="1" applyBorder="1" applyAlignment="1" applyProtection="1">
      <alignment horizontal="center"/>
    </xf>
    <xf numFmtId="164" fontId="9" fillId="0" borderId="0" xfId="0" applyFont="1" applyBorder="1" applyAlignment="1" applyProtection="1">
      <alignment horizontal="center"/>
    </xf>
    <xf numFmtId="164" fontId="9" fillId="0" borderId="0" xfId="0" applyFont="1" applyBorder="1" applyProtection="1"/>
    <xf numFmtId="164" fontId="9" fillId="0" borderId="0" xfId="0" applyFont="1" applyBorder="1" applyAlignment="1" applyProtection="1">
      <alignment horizontal="right"/>
    </xf>
    <xf numFmtId="164" fontId="9" fillId="0" borderId="6" xfId="0" applyFont="1" applyBorder="1" applyAlignment="1" applyProtection="1">
      <alignment horizontal="left"/>
    </xf>
    <xf numFmtId="164" fontId="11" fillId="0" borderId="0" xfId="0" applyFont="1" applyBorder="1" applyAlignment="1" applyProtection="1">
      <alignment horizontal="left"/>
    </xf>
    <xf numFmtId="164" fontId="9" fillId="0" borderId="7" xfId="0" applyFont="1" applyBorder="1" applyProtection="1"/>
    <xf numFmtId="39" fontId="9" fillId="0" borderId="0" xfId="0" applyNumberFormat="1" applyFont="1" applyFill="1" applyBorder="1" applyProtection="1"/>
    <xf numFmtId="166" fontId="13" fillId="0" borderId="0" xfId="0" applyNumberFormat="1" applyFont="1" applyFill="1" applyBorder="1" applyProtection="1"/>
    <xf numFmtId="164" fontId="9" fillId="0" borderId="0" xfId="0" quotePrefix="1" applyFont="1" applyFill="1" applyBorder="1" applyAlignment="1" applyProtection="1">
      <alignment horizontal="left"/>
    </xf>
    <xf numFmtId="38" fontId="12" fillId="0" borderId="0" xfId="1" applyNumberFormat="1" applyFont="1" applyFill="1" applyBorder="1"/>
    <xf numFmtId="37" fontId="9" fillId="0" borderId="0" xfId="0" applyNumberFormat="1" applyFont="1" applyFill="1" applyBorder="1" applyProtection="1"/>
    <xf numFmtId="164" fontId="12" fillId="0" borderId="0" xfId="0" applyFont="1" applyFill="1" applyBorder="1"/>
    <xf numFmtId="164" fontId="13" fillId="0" borderId="0" xfId="0" applyFont="1" applyFill="1" applyBorder="1" applyAlignment="1">
      <alignment horizontal="center"/>
    </xf>
    <xf numFmtId="37" fontId="9" fillId="0" borderId="7" xfId="0" applyNumberFormat="1" applyFont="1" applyFill="1" applyBorder="1" applyProtection="1"/>
    <xf numFmtId="164" fontId="7" fillId="0" borderId="0" xfId="0" applyFont="1" applyBorder="1" applyProtection="1"/>
    <xf numFmtId="167" fontId="7" fillId="0" borderId="9" xfId="0" applyNumberFormat="1" applyFont="1" applyFill="1" applyBorder="1" applyProtection="1"/>
    <xf numFmtId="5" fontId="7" fillId="0" borderId="0" xfId="0" applyNumberFormat="1" applyFont="1" applyFill="1" applyBorder="1" applyProtection="1"/>
    <xf numFmtId="167" fontId="7" fillId="0" borderId="0" xfId="0" applyNumberFormat="1" applyFont="1" applyFill="1" applyBorder="1" applyProtection="1"/>
    <xf numFmtId="164" fontId="9" fillId="0" borderId="0" xfId="0" applyFont="1" applyBorder="1" applyAlignment="1">
      <alignment horizontal="center"/>
    </xf>
    <xf numFmtId="164" fontId="9" fillId="0" borderId="7" xfId="0" applyFont="1" applyBorder="1"/>
    <xf numFmtId="164" fontId="7" fillId="0" borderId="3" xfId="0" applyFont="1" applyBorder="1" applyAlignment="1" applyProtection="1">
      <alignment horizontal="left"/>
    </xf>
    <xf numFmtId="164" fontId="9" fillId="0" borderId="4" xfId="0" applyFont="1" applyBorder="1" applyProtection="1"/>
    <xf numFmtId="164" fontId="7" fillId="0" borderId="4" xfId="0" applyFont="1" applyBorder="1" applyAlignment="1" applyProtection="1">
      <alignment horizontal="center"/>
    </xf>
    <xf numFmtId="5" fontId="7" fillId="0" borderId="4" xfId="0" applyNumberFormat="1" applyFont="1" applyBorder="1" applyProtection="1"/>
    <xf numFmtId="164" fontId="7" fillId="0" borderId="4" xfId="0" applyFont="1" applyBorder="1" applyAlignment="1" applyProtection="1">
      <alignment horizontal="left"/>
    </xf>
    <xf numFmtId="166" fontId="7" fillId="0" borderId="4" xfId="0" applyNumberFormat="1" applyFont="1" applyBorder="1" applyProtection="1"/>
    <xf numFmtId="164" fontId="9" fillId="0" borderId="4" xfId="0" applyFont="1" applyBorder="1"/>
    <xf numFmtId="164" fontId="7" fillId="0" borderId="4" xfId="0" applyFont="1" applyBorder="1" applyProtection="1"/>
    <xf numFmtId="164" fontId="7" fillId="0" borderId="5" xfId="0" applyFont="1" applyBorder="1" applyProtection="1"/>
    <xf numFmtId="169" fontId="17" fillId="0" borderId="0" xfId="4" applyNumberFormat="1" applyFont="1"/>
    <xf numFmtId="169" fontId="17" fillId="0" borderId="0" xfId="5" applyNumberFormat="1" applyFont="1"/>
    <xf numFmtId="37" fontId="14" fillId="0" borderId="0" xfId="0" applyNumberFormat="1" applyFont="1" applyFill="1" applyBorder="1" applyAlignment="1" applyProtection="1">
      <alignment horizontal="right"/>
    </xf>
    <xf numFmtId="37" fontId="13" fillId="0" borderId="0" xfId="0" applyNumberFormat="1" applyFont="1" applyFill="1" applyBorder="1" applyAlignment="1" applyProtection="1">
      <alignment horizontal="center"/>
    </xf>
    <xf numFmtId="37" fontId="13" fillId="0" borderId="0" xfId="0" applyNumberFormat="1" applyFont="1" applyFill="1" applyBorder="1" applyProtection="1"/>
    <xf numFmtId="37" fontId="12" fillId="0" borderId="0" xfId="0" applyNumberFormat="1" applyFont="1" applyFill="1" applyBorder="1" applyProtection="1"/>
    <xf numFmtId="38" fontId="14" fillId="0" borderId="0" xfId="1" applyNumberFormat="1" applyFont="1" applyFill="1" applyBorder="1" applyAlignment="1">
      <alignment horizontal="right"/>
    </xf>
    <xf numFmtId="37" fontId="13" fillId="0" borderId="0" xfId="0" applyNumberFormat="1" applyFont="1" applyFill="1" applyBorder="1" applyAlignment="1" applyProtection="1">
      <alignment horizontal="right"/>
    </xf>
    <xf numFmtId="164" fontId="9" fillId="0" borderId="0" xfId="0" applyFont="1" applyBorder="1" applyAlignment="1" applyProtection="1">
      <alignment horizontal="left"/>
    </xf>
    <xf numFmtId="164" fontId="7" fillId="0" borderId="1" xfId="0" applyFont="1" applyFill="1" applyBorder="1" applyAlignment="1">
      <alignment horizontal="center"/>
    </xf>
    <xf numFmtId="164" fontId="7" fillId="0" borderId="0" xfId="0" applyFont="1" applyFill="1" applyBorder="1"/>
    <xf numFmtId="37" fontId="9" fillId="0" borderId="0" xfId="0" applyNumberFormat="1" applyFont="1" applyBorder="1" applyProtection="1"/>
    <xf numFmtId="37" fontId="9" fillId="0" borderId="7" xfId="0" applyNumberFormat="1" applyFont="1" applyBorder="1" applyProtection="1"/>
    <xf numFmtId="164" fontId="9" fillId="0" borderId="6" xfId="0" quotePrefix="1" applyFont="1" applyBorder="1" applyAlignment="1" applyProtection="1">
      <alignment horizontal="right"/>
    </xf>
    <xf numFmtId="38" fontId="13" fillId="0" borderId="0" xfId="1" applyNumberFormat="1" applyFont="1" applyFill="1" applyBorder="1"/>
    <xf numFmtId="165" fontId="9" fillId="0" borderId="0" xfId="0" applyNumberFormat="1" applyFont="1" applyFill="1" applyBorder="1" applyProtection="1"/>
    <xf numFmtId="166" fontId="9" fillId="0" borderId="0" xfId="6" quotePrefix="1" applyNumberFormat="1" applyFont="1" applyBorder="1" applyAlignment="1" applyProtection="1">
      <alignment horizontal="right"/>
    </xf>
    <xf numFmtId="14" fontId="17" fillId="0" borderId="0" xfId="5" applyNumberFormat="1" applyFont="1" applyFill="1" applyAlignment="1">
      <alignment horizontal="right"/>
    </xf>
    <xf numFmtId="14" fontId="17" fillId="0" borderId="0" xfId="5" applyNumberFormat="1" applyFont="1" applyFill="1"/>
    <xf numFmtId="164" fontId="7" fillId="0" borderId="4" xfId="0" applyFont="1" applyFill="1" applyBorder="1" applyAlignment="1">
      <alignment horizontal="center"/>
    </xf>
    <xf numFmtId="164" fontId="7" fillId="0" borderId="0" xfId="0" applyFont="1" applyFill="1" applyBorder="1" applyAlignment="1">
      <alignment horizontal="center"/>
    </xf>
    <xf numFmtId="164" fontId="9" fillId="0" borderId="0" xfId="0" applyFont="1" applyFill="1" applyBorder="1" applyAlignment="1" applyProtection="1">
      <alignment horizontal="center"/>
    </xf>
    <xf numFmtId="168" fontId="9" fillId="0" borderId="0" xfId="3" quotePrefix="1" applyNumberFormat="1" applyFont="1" applyFill="1" applyBorder="1" applyAlignment="1">
      <alignment horizontal="center"/>
    </xf>
    <xf numFmtId="164" fontId="9" fillId="0" borderId="0" xfId="0" applyFont="1" applyFill="1" applyBorder="1" applyAlignment="1">
      <alignment horizontal="center"/>
    </xf>
    <xf numFmtId="164" fontId="7" fillId="0" borderId="4" xfId="0" applyFont="1" applyFill="1" applyBorder="1" applyAlignment="1" applyProtection="1">
      <alignment horizontal="center"/>
    </xf>
    <xf numFmtId="164" fontId="0" fillId="0" borderId="0" xfId="0" applyFill="1"/>
    <xf numFmtId="164" fontId="13" fillId="0" borderId="0" xfId="0" applyFont="1" applyFill="1" applyBorder="1" applyAlignment="1" applyProtection="1">
      <alignment horizontal="center"/>
    </xf>
    <xf numFmtId="14" fontId="17" fillId="0" borderId="0" xfId="4" applyNumberFormat="1" applyFont="1" applyFill="1" applyAlignment="1">
      <alignment horizontal="right"/>
    </xf>
    <xf numFmtId="164" fontId="9" fillId="0" borderId="6" xfId="0" quotePrefix="1" applyFont="1" applyFill="1" applyBorder="1" applyAlignment="1" applyProtection="1">
      <alignment horizontal="right"/>
    </xf>
    <xf numFmtId="166" fontId="9" fillId="0" borderId="0" xfId="6" quotePrefix="1" applyNumberFormat="1" applyFont="1" applyFill="1" applyBorder="1" applyAlignment="1" applyProtection="1">
      <alignment horizontal="right"/>
    </xf>
    <xf numFmtId="14" fontId="17" fillId="0" borderId="0" xfId="42" applyNumberFormat="1" applyFont="1" applyFill="1"/>
    <xf numFmtId="14" fontId="17" fillId="0" borderId="0" xfId="43" applyNumberFormat="1" applyFont="1" applyFill="1" applyAlignment="1">
      <alignment horizontal="right"/>
    </xf>
    <xf numFmtId="164" fontId="9" fillId="0" borderId="6" xfId="0" quotePrefix="1" applyFont="1" applyFill="1" applyBorder="1" applyAlignment="1" applyProtection="1">
      <alignment horizontal="left"/>
    </xf>
    <xf numFmtId="164" fontId="7" fillId="0" borderId="0" xfId="0" applyFont="1" applyFill="1" applyBorder="1" applyProtection="1"/>
    <xf numFmtId="164" fontId="12" fillId="0" borderId="0" xfId="0" applyFont="1" applyFill="1" applyBorder="1" applyProtection="1"/>
    <xf numFmtId="166" fontId="10" fillId="0" borderId="0" xfId="2" applyNumberFormat="1" applyFont="1" applyFill="1"/>
    <xf numFmtId="164" fontId="8" fillId="0" borderId="0" xfId="0" applyFont="1" applyFill="1"/>
    <xf numFmtId="164" fontId="10" fillId="0" borderId="0" xfId="0" applyFont="1" applyFill="1"/>
    <xf numFmtId="164" fontId="7" fillId="0" borderId="6" xfId="0" quotePrefix="1" applyFont="1" applyBorder="1" applyAlignment="1">
      <alignment horizontal="center"/>
    </xf>
    <xf numFmtId="14" fontId="20" fillId="53" borderId="0" xfId="9" applyNumberFormat="1" applyFont="1" applyFill="1" applyAlignment="1">
      <alignment horizontal="center"/>
    </xf>
    <xf numFmtId="166" fontId="7" fillId="54" borderId="9" xfId="0" applyNumberFormat="1" applyFont="1" applyFill="1" applyBorder="1" applyProtection="1"/>
    <xf numFmtId="166" fontId="10" fillId="52" borderId="0" xfId="2" applyNumberFormat="1" applyFont="1" applyFill="1"/>
    <xf numFmtId="166" fontId="9" fillId="0" borderId="0" xfId="6" applyNumberFormat="1" applyFont="1" applyFill="1" applyBorder="1" applyAlignment="1" applyProtection="1">
      <alignment horizontal="right"/>
    </xf>
    <xf numFmtId="168" fontId="9" fillId="0" borderId="0" xfId="3" applyNumberFormat="1" applyFont="1" applyFill="1" applyBorder="1" applyAlignment="1">
      <alignment horizontal="center"/>
    </xf>
    <xf numFmtId="166" fontId="9" fillId="0" borderId="0" xfId="2" applyNumberFormat="1" applyFont="1" applyBorder="1"/>
    <xf numFmtId="167" fontId="7" fillId="0" borderId="25" xfId="0" applyNumberFormat="1" applyFont="1" applyFill="1" applyBorder="1" applyProtection="1"/>
    <xf numFmtId="164" fontId="9" fillId="55" borderId="6" xfId="0" quotePrefix="1" applyFont="1" applyFill="1" applyBorder="1" applyAlignment="1" applyProtection="1">
      <alignment horizontal="right"/>
    </xf>
    <xf numFmtId="164" fontId="9" fillId="55" borderId="0" xfId="0" quotePrefix="1" applyFont="1" applyFill="1" applyBorder="1" applyAlignment="1" applyProtection="1">
      <alignment horizontal="left"/>
    </xf>
    <xf numFmtId="14" fontId="17" fillId="55" borderId="0" xfId="5" applyNumberFormat="1" applyFont="1" applyFill="1"/>
    <xf numFmtId="38" fontId="12" fillId="55" borderId="0" xfId="1" applyNumberFormat="1" applyFont="1" applyFill="1" applyBorder="1"/>
    <xf numFmtId="37" fontId="9" fillId="55" borderId="0" xfId="0" applyNumberFormat="1" applyFont="1" applyFill="1" applyBorder="1" applyProtection="1"/>
    <xf numFmtId="39" fontId="9" fillId="55" borderId="0" xfId="0" applyNumberFormat="1" applyFont="1" applyFill="1" applyBorder="1" applyProtection="1"/>
    <xf numFmtId="165" fontId="9" fillId="55" borderId="0" xfId="0" applyNumberFormat="1" applyFont="1" applyFill="1" applyBorder="1" applyProtection="1"/>
    <xf numFmtId="37" fontId="13" fillId="55" borderId="0" xfId="0" applyNumberFormat="1" applyFont="1" applyFill="1" applyBorder="1" applyAlignment="1" applyProtection="1">
      <alignment horizontal="center"/>
    </xf>
    <xf numFmtId="166" fontId="13" fillId="55" borderId="0" xfId="0" applyNumberFormat="1" applyFont="1" applyFill="1" applyBorder="1" applyProtection="1"/>
    <xf numFmtId="37" fontId="9" fillId="55" borderId="7" xfId="0" applyNumberFormat="1" applyFont="1" applyFill="1" applyBorder="1" applyProtection="1"/>
    <xf numFmtId="166" fontId="9" fillId="55" borderId="0" xfId="6" applyNumberFormat="1" applyFont="1" applyFill="1" applyBorder="1" applyAlignment="1" applyProtection="1">
      <alignment horizontal="right"/>
    </xf>
    <xf numFmtId="14" fontId="17" fillId="55" borderId="0" xfId="5" applyNumberFormat="1" applyFont="1" applyFill="1" applyAlignment="1">
      <alignment horizontal="right"/>
    </xf>
    <xf numFmtId="168" fontId="9" fillId="55" borderId="0" xfId="3" applyNumberFormat="1" applyFont="1" applyFill="1" applyBorder="1" applyAlignment="1">
      <alignment horizontal="center"/>
    </xf>
    <xf numFmtId="37" fontId="12" fillId="55" borderId="0" xfId="0" applyNumberFormat="1" applyFont="1" applyFill="1" applyBorder="1" applyProtection="1"/>
    <xf numFmtId="37" fontId="13" fillId="55" borderId="0" xfId="0" applyNumberFormat="1" applyFont="1" applyFill="1" applyBorder="1" applyProtection="1"/>
    <xf numFmtId="37" fontId="13" fillId="55" borderId="0" xfId="0" applyNumberFormat="1" applyFont="1" applyFill="1" applyBorder="1" applyAlignment="1" applyProtection="1">
      <alignment horizontal="right"/>
    </xf>
    <xf numFmtId="164" fontId="0" fillId="55" borderId="0" xfId="0" applyFill="1"/>
    <xf numFmtId="164" fontId="9" fillId="0" borderId="6" xfId="0" quotePrefix="1" applyFont="1" applyBorder="1" applyAlignment="1" applyProtection="1">
      <alignment horizontal="left" vertical="top" wrapText="1"/>
    </xf>
    <xf numFmtId="164" fontId="9" fillId="0" borderId="0" xfId="0" quotePrefix="1" applyFont="1" applyBorder="1" applyAlignment="1" applyProtection="1">
      <alignment horizontal="left" vertical="top" wrapText="1"/>
    </xf>
    <xf numFmtId="164" fontId="9" fillId="0" borderId="7" xfId="0" quotePrefix="1" applyFont="1" applyBorder="1" applyAlignment="1" applyProtection="1">
      <alignment horizontal="left" vertical="top" wrapText="1"/>
    </xf>
    <xf numFmtId="164" fontId="9" fillId="0" borderId="10" xfId="0" quotePrefix="1" applyFont="1" applyBorder="1" applyAlignment="1" applyProtection="1">
      <alignment horizontal="left" vertical="top" wrapText="1"/>
    </xf>
    <xf numFmtId="164" fontId="9" fillId="0" borderId="2" xfId="0" quotePrefix="1" applyFont="1" applyBorder="1" applyAlignment="1" applyProtection="1">
      <alignment horizontal="left" vertical="top" wrapText="1"/>
    </xf>
    <xf numFmtId="164" fontId="9" fillId="0" borderId="11" xfId="0" quotePrefix="1" applyFont="1" applyBorder="1" applyAlignment="1" applyProtection="1">
      <alignment horizontal="left" vertical="top" wrapText="1"/>
    </xf>
    <xf numFmtId="170" fontId="7" fillId="0" borderId="2" xfId="0" applyNumberFormat="1" applyFont="1" applyBorder="1" applyAlignment="1" applyProtection="1">
      <alignment horizontal="center"/>
    </xf>
    <xf numFmtId="164" fontId="7" fillId="0" borderId="0" xfId="0" applyFont="1" applyBorder="1" applyAlignment="1" applyProtection="1">
      <alignment horizontal="center"/>
    </xf>
    <xf numFmtId="164" fontId="7" fillId="0" borderId="0" xfId="0" applyFont="1" applyAlignment="1" applyProtection="1">
      <alignment horizontal="center"/>
    </xf>
    <xf numFmtId="164" fontId="10" fillId="0" borderId="2" xfId="0" applyFont="1" applyFill="1" applyBorder="1" applyAlignment="1">
      <alignment horizontal="center"/>
    </xf>
  </cellXfs>
  <cellStyles count="223">
    <cellStyle name="Accent1 - 20%" xfId="75" xr:uid="{00000000-0005-0000-0000-000000000000}"/>
    <cellStyle name="Accent1 - 40%" xfId="76" xr:uid="{00000000-0005-0000-0000-000001000000}"/>
    <cellStyle name="Accent1 - 60%" xfId="77" xr:uid="{00000000-0005-0000-0000-000002000000}"/>
    <cellStyle name="Accent1 10" xfId="201" xr:uid="{00000000-0005-0000-0000-000003000000}"/>
    <cellStyle name="Accent1 2" xfId="74" xr:uid="{00000000-0005-0000-0000-000004000000}"/>
    <cellStyle name="Accent1 3" xfId="158" xr:uid="{00000000-0005-0000-0000-000005000000}"/>
    <cellStyle name="Accent1 4" xfId="164" xr:uid="{00000000-0005-0000-0000-000006000000}"/>
    <cellStyle name="Accent1 5" xfId="170" xr:uid="{00000000-0005-0000-0000-000007000000}"/>
    <cellStyle name="Accent1 6" xfId="176" xr:uid="{00000000-0005-0000-0000-000008000000}"/>
    <cellStyle name="Accent1 7" xfId="182" xr:uid="{00000000-0005-0000-0000-000009000000}"/>
    <cellStyle name="Accent1 8" xfId="189" xr:uid="{00000000-0005-0000-0000-00000A000000}"/>
    <cellStyle name="Accent1 9" xfId="195" xr:uid="{00000000-0005-0000-0000-00000B000000}"/>
    <cellStyle name="Accent2 - 20%" xfId="79" xr:uid="{00000000-0005-0000-0000-00000C000000}"/>
    <cellStyle name="Accent2 - 40%" xfId="80" xr:uid="{00000000-0005-0000-0000-00000D000000}"/>
    <cellStyle name="Accent2 - 60%" xfId="81" xr:uid="{00000000-0005-0000-0000-00000E000000}"/>
    <cellStyle name="Accent2 10" xfId="202" xr:uid="{00000000-0005-0000-0000-00000F000000}"/>
    <cellStyle name="Accent2 2" xfId="78" xr:uid="{00000000-0005-0000-0000-000010000000}"/>
    <cellStyle name="Accent2 3" xfId="159" xr:uid="{00000000-0005-0000-0000-000011000000}"/>
    <cellStyle name="Accent2 4" xfId="165" xr:uid="{00000000-0005-0000-0000-000012000000}"/>
    <cellStyle name="Accent2 5" xfId="171" xr:uid="{00000000-0005-0000-0000-000013000000}"/>
    <cellStyle name="Accent2 6" xfId="177" xr:uid="{00000000-0005-0000-0000-000014000000}"/>
    <cellStyle name="Accent2 7" xfId="183" xr:uid="{00000000-0005-0000-0000-000015000000}"/>
    <cellStyle name="Accent2 8" xfId="190" xr:uid="{00000000-0005-0000-0000-000016000000}"/>
    <cellStyle name="Accent2 9" xfId="196" xr:uid="{00000000-0005-0000-0000-000017000000}"/>
    <cellStyle name="Accent3 - 20%" xfId="83" xr:uid="{00000000-0005-0000-0000-000018000000}"/>
    <cellStyle name="Accent3 - 40%" xfId="84" xr:uid="{00000000-0005-0000-0000-000019000000}"/>
    <cellStyle name="Accent3 - 60%" xfId="85" xr:uid="{00000000-0005-0000-0000-00001A000000}"/>
    <cellStyle name="Accent3 10" xfId="203" xr:uid="{00000000-0005-0000-0000-00001B000000}"/>
    <cellStyle name="Accent3 2" xfId="82" xr:uid="{00000000-0005-0000-0000-00001C000000}"/>
    <cellStyle name="Accent3 3" xfId="160" xr:uid="{00000000-0005-0000-0000-00001D000000}"/>
    <cellStyle name="Accent3 4" xfId="166" xr:uid="{00000000-0005-0000-0000-00001E000000}"/>
    <cellStyle name="Accent3 5" xfId="172" xr:uid="{00000000-0005-0000-0000-00001F000000}"/>
    <cellStyle name="Accent3 6" xfId="178" xr:uid="{00000000-0005-0000-0000-000020000000}"/>
    <cellStyle name="Accent3 7" xfId="184" xr:uid="{00000000-0005-0000-0000-000021000000}"/>
    <cellStyle name="Accent3 8" xfId="191" xr:uid="{00000000-0005-0000-0000-000022000000}"/>
    <cellStyle name="Accent3 9" xfId="197" xr:uid="{00000000-0005-0000-0000-000023000000}"/>
    <cellStyle name="Accent4 - 20%" xfId="87" xr:uid="{00000000-0005-0000-0000-000024000000}"/>
    <cellStyle name="Accent4 - 40%" xfId="88" xr:uid="{00000000-0005-0000-0000-000025000000}"/>
    <cellStyle name="Accent4 - 60%" xfId="89" xr:uid="{00000000-0005-0000-0000-000026000000}"/>
    <cellStyle name="Accent4 10" xfId="204" xr:uid="{00000000-0005-0000-0000-000027000000}"/>
    <cellStyle name="Accent4 2" xfId="86" xr:uid="{00000000-0005-0000-0000-000028000000}"/>
    <cellStyle name="Accent4 3" xfId="161" xr:uid="{00000000-0005-0000-0000-000029000000}"/>
    <cellStyle name="Accent4 4" xfId="167" xr:uid="{00000000-0005-0000-0000-00002A000000}"/>
    <cellStyle name="Accent4 5" xfId="173" xr:uid="{00000000-0005-0000-0000-00002B000000}"/>
    <cellStyle name="Accent4 6" xfId="179" xr:uid="{00000000-0005-0000-0000-00002C000000}"/>
    <cellStyle name="Accent4 7" xfId="185" xr:uid="{00000000-0005-0000-0000-00002D000000}"/>
    <cellStyle name="Accent4 8" xfId="192" xr:uid="{00000000-0005-0000-0000-00002E000000}"/>
    <cellStyle name="Accent4 9" xfId="198" xr:uid="{00000000-0005-0000-0000-00002F000000}"/>
    <cellStyle name="Accent5 - 20%" xfId="91" xr:uid="{00000000-0005-0000-0000-000030000000}"/>
    <cellStyle name="Accent5 - 40%" xfId="92" xr:uid="{00000000-0005-0000-0000-000031000000}"/>
    <cellStyle name="Accent5 - 60%" xfId="93" xr:uid="{00000000-0005-0000-0000-000032000000}"/>
    <cellStyle name="Accent5 10" xfId="205" xr:uid="{00000000-0005-0000-0000-000033000000}"/>
    <cellStyle name="Accent5 2" xfId="90" xr:uid="{00000000-0005-0000-0000-000034000000}"/>
    <cellStyle name="Accent5 3" xfId="162" xr:uid="{00000000-0005-0000-0000-000035000000}"/>
    <cellStyle name="Accent5 4" xfId="168" xr:uid="{00000000-0005-0000-0000-000036000000}"/>
    <cellStyle name="Accent5 5" xfId="174" xr:uid="{00000000-0005-0000-0000-000037000000}"/>
    <cellStyle name="Accent5 6" xfId="180" xr:uid="{00000000-0005-0000-0000-000038000000}"/>
    <cellStyle name="Accent5 7" xfId="186" xr:uid="{00000000-0005-0000-0000-000039000000}"/>
    <cellStyle name="Accent5 8" xfId="193" xr:uid="{00000000-0005-0000-0000-00003A000000}"/>
    <cellStyle name="Accent5 9" xfId="199" xr:uid="{00000000-0005-0000-0000-00003B000000}"/>
    <cellStyle name="Accent6 - 20%" xfId="95" xr:uid="{00000000-0005-0000-0000-00003C000000}"/>
    <cellStyle name="Accent6 - 40%" xfId="96" xr:uid="{00000000-0005-0000-0000-00003D000000}"/>
    <cellStyle name="Accent6 - 60%" xfId="97" xr:uid="{00000000-0005-0000-0000-00003E000000}"/>
    <cellStyle name="Accent6 10" xfId="206" xr:uid="{00000000-0005-0000-0000-00003F000000}"/>
    <cellStyle name="Accent6 2" xfId="94" xr:uid="{00000000-0005-0000-0000-000040000000}"/>
    <cellStyle name="Accent6 3" xfId="163" xr:uid="{00000000-0005-0000-0000-000041000000}"/>
    <cellStyle name="Accent6 4" xfId="169" xr:uid="{00000000-0005-0000-0000-000042000000}"/>
    <cellStyle name="Accent6 5" xfId="175" xr:uid="{00000000-0005-0000-0000-000043000000}"/>
    <cellStyle name="Accent6 6" xfId="181" xr:uid="{00000000-0005-0000-0000-000044000000}"/>
    <cellStyle name="Accent6 7" xfId="187" xr:uid="{00000000-0005-0000-0000-000045000000}"/>
    <cellStyle name="Accent6 8" xfId="194" xr:uid="{00000000-0005-0000-0000-000046000000}"/>
    <cellStyle name="Accent6 9" xfId="200" xr:uid="{00000000-0005-0000-0000-000047000000}"/>
    <cellStyle name="Bad 2" xfId="98" xr:uid="{00000000-0005-0000-0000-000048000000}"/>
    <cellStyle name="Calculation 2" xfId="99" xr:uid="{00000000-0005-0000-0000-000049000000}"/>
    <cellStyle name="Check Cell 2" xfId="100" xr:uid="{00000000-0005-0000-0000-00004A000000}"/>
    <cellStyle name="Comma" xfId="1" builtinId="3"/>
    <cellStyle name="Comma 2" xfId="220" xr:uid="{7D0583A2-BF30-4FDE-913C-310D3D9297FB}"/>
    <cellStyle name="Comma 3" xfId="3" xr:uid="{00000000-0005-0000-0000-00004D000000}"/>
    <cellStyle name="Comma 3 2" xfId="10" xr:uid="{00000000-0005-0000-0000-00004E000000}"/>
    <cellStyle name="Comma 3 3" xfId="11" xr:uid="{00000000-0005-0000-0000-00004F000000}"/>
    <cellStyle name="Comma 4" xfId="222" xr:uid="{042DE6C9-0002-4E45-A8E5-EC9043340EBB}"/>
    <cellStyle name="Comma0" xfId="12" xr:uid="{00000000-0005-0000-0000-000050000000}"/>
    <cellStyle name="Emphasis 1" xfId="101" xr:uid="{00000000-0005-0000-0000-000051000000}"/>
    <cellStyle name="Emphasis 2" xfId="102" xr:uid="{00000000-0005-0000-0000-000052000000}"/>
    <cellStyle name="Emphasis 3" xfId="103" xr:uid="{00000000-0005-0000-0000-000053000000}"/>
    <cellStyle name="Good 2" xfId="104" xr:uid="{00000000-0005-0000-0000-000054000000}"/>
    <cellStyle name="Heading 1 2" xfId="105" xr:uid="{00000000-0005-0000-0000-000055000000}"/>
    <cellStyle name="Heading 2 2" xfId="106" xr:uid="{00000000-0005-0000-0000-000056000000}"/>
    <cellStyle name="Heading 3 2" xfId="107" xr:uid="{00000000-0005-0000-0000-000057000000}"/>
    <cellStyle name="Heading 4 2" xfId="108" xr:uid="{00000000-0005-0000-0000-000058000000}"/>
    <cellStyle name="Input 2" xfId="109" xr:uid="{00000000-0005-0000-0000-000059000000}"/>
    <cellStyle name="Linked Cell 2" xfId="110" xr:uid="{00000000-0005-0000-0000-00005A000000}"/>
    <cellStyle name="Neutral 2" xfId="111" xr:uid="{00000000-0005-0000-0000-00005B000000}"/>
    <cellStyle name="Normal" xfId="0" builtinId="0"/>
    <cellStyle name="Normal 10" xfId="217" xr:uid="{00000000-0005-0000-0000-00005D000000}"/>
    <cellStyle name="Normal 2" xfId="72" xr:uid="{00000000-0005-0000-0000-00005E000000}"/>
    <cellStyle name="Normal 2 2" xfId="13" xr:uid="{00000000-0005-0000-0000-00005F000000}"/>
    <cellStyle name="Normal 2 3" xfId="14" xr:uid="{00000000-0005-0000-0000-000060000000}"/>
    <cellStyle name="Normal 2 4" xfId="15" xr:uid="{00000000-0005-0000-0000-000061000000}"/>
    <cellStyle name="Normal 2 5" xfId="16" xr:uid="{00000000-0005-0000-0000-000062000000}"/>
    <cellStyle name="Normal 2 6" xfId="219" xr:uid="{FDF437BD-DD76-4767-91F5-E85C9096A1E5}"/>
    <cellStyle name="Normal 3" xfId="73" xr:uid="{00000000-0005-0000-0000-000063000000}"/>
    <cellStyle name="Normal 308" xfId="207" xr:uid="{00000000-0005-0000-0000-000064000000}"/>
    <cellStyle name="Normal 312" xfId="218" xr:uid="{00000000-0005-0000-0000-000065000000}"/>
    <cellStyle name="Normal 4" xfId="5" xr:uid="{00000000-0005-0000-0000-000066000000}"/>
    <cellStyle name="Normal 4 2" xfId="17" xr:uid="{00000000-0005-0000-0000-000067000000}"/>
    <cellStyle name="Normal 4 2 2" xfId="18" xr:uid="{00000000-0005-0000-0000-000068000000}"/>
    <cellStyle name="Normal 4 2 2 2" xfId="53" xr:uid="{00000000-0005-0000-0000-000069000000}"/>
    <cellStyle name="Normal 4 2 3" xfId="19" xr:uid="{00000000-0005-0000-0000-00006A000000}"/>
    <cellStyle name="Normal 4 2 3 2" xfId="59" xr:uid="{00000000-0005-0000-0000-00006B000000}"/>
    <cellStyle name="Normal 4 2 4" xfId="20" xr:uid="{00000000-0005-0000-0000-00006C000000}"/>
    <cellStyle name="Normal 4 2 4 2" xfId="64" xr:uid="{00000000-0005-0000-0000-00006D000000}"/>
    <cellStyle name="Normal 4 2 5" xfId="21" xr:uid="{00000000-0005-0000-0000-00006E000000}"/>
    <cellStyle name="Normal 4 2 5 2" xfId="55" xr:uid="{00000000-0005-0000-0000-00006F000000}"/>
    <cellStyle name="Normal 4 2 6" xfId="22" xr:uid="{00000000-0005-0000-0000-000070000000}"/>
    <cellStyle name="Normal 4 2 6 2" xfId="67" xr:uid="{00000000-0005-0000-0000-000071000000}"/>
    <cellStyle name="Normal 4 2 7" xfId="44" xr:uid="{00000000-0005-0000-0000-000072000000}"/>
    <cellStyle name="Normal 4 3" xfId="23" xr:uid="{00000000-0005-0000-0000-000073000000}"/>
    <cellStyle name="Normal 4 3 2" xfId="24" xr:uid="{00000000-0005-0000-0000-000074000000}"/>
    <cellStyle name="Normal 4 3 2 2" xfId="56" xr:uid="{00000000-0005-0000-0000-000075000000}"/>
    <cellStyle name="Normal 4 3 3" xfId="25" xr:uid="{00000000-0005-0000-0000-000076000000}"/>
    <cellStyle name="Normal 4 3 3 2" xfId="61" xr:uid="{00000000-0005-0000-0000-000077000000}"/>
    <cellStyle name="Normal 4 3 4" xfId="26" xr:uid="{00000000-0005-0000-0000-000078000000}"/>
    <cellStyle name="Normal 4 3 4 2" xfId="66" xr:uid="{00000000-0005-0000-0000-000079000000}"/>
    <cellStyle name="Normal 4 3 5" xfId="27" xr:uid="{00000000-0005-0000-0000-00007A000000}"/>
    <cellStyle name="Normal 4 3 5 2" xfId="47" xr:uid="{00000000-0005-0000-0000-00007B000000}"/>
    <cellStyle name="Normal 4 3 6" xfId="28" xr:uid="{00000000-0005-0000-0000-00007C000000}"/>
    <cellStyle name="Normal 4 3 6 2" xfId="70" xr:uid="{00000000-0005-0000-0000-00007D000000}"/>
    <cellStyle name="Normal 4 3 7" xfId="46" xr:uid="{00000000-0005-0000-0000-00007E000000}"/>
    <cellStyle name="Normal 4 4" xfId="29" xr:uid="{00000000-0005-0000-0000-00007F000000}"/>
    <cellStyle name="Normal 4 4 2" xfId="50" xr:uid="{00000000-0005-0000-0000-000080000000}"/>
    <cellStyle name="Normal 4 5" xfId="30" xr:uid="{00000000-0005-0000-0000-000081000000}"/>
    <cellStyle name="Normal 4 5 2" xfId="58" xr:uid="{00000000-0005-0000-0000-000082000000}"/>
    <cellStyle name="Normal 4 6" xfId="8" xr:uid="{00000000-0005-0000-0000-000083000000}"/>
    <cellStyle name="Normal 4 6 2" xfId="62" xr:uid="{00000000-0005-0000-0000-000084000000}"/>
    <cellStyle name="Normal 4 7" xfId="31" xr:uid="{00000000-0005-0000-0000-000085000000}"/>
    <cellStyle name="Normal 4 7 2" xfId="49" xr:uid="{00000000-0005-0000-0000-000086000000}"/>
    <cellStyle name="Normal 4 8" xfId="32" xr:uid="{00000000-0005-0000-0000-000087000000}"/>
    <cellStyle name="Normal 4 8 2" xfId="69" xr:uid="{00000000-0005-0000-0000-000088000000}"/>
    <cellStyle name="Normal 4 9" xfId="42" xr:uid="{00000000-0005-0000-0000-000089000000}"/>
    <cellStyle name="Normal 5" xfId="4" xr:uid="{00000000-0005-0000-0000-00008A000000}"/>
    <cellStyle name="Normal 5 2" xfId="33" xr:uid="{00000000-0005-0000-0000-00008B000000}"/>
    <cellStyle name="Normal 5 2 2" xfId="51" xr:uid="{00000000-0005-0000-0000-00008C000000}"/>
    <cellStyle name="Normal 5 3" xfId="34" xr:uid="{00000000-0005-0000-0000-00008D000000}"/>
    <cellStyle name="Normal 5 3 2" xfId="57" xr:uid="{00000000-0005-0000-0000-00008E000000}"/>
    <cellStyle name="Normal 5 4" xfId="7" xr:uid="{00000000-0005-0000-0000-00008F000000}"/>
    <cellStyle name="Normal 5 4 2" xfId="63" xr:uid="{00000000-0005-0000-0000-000090000000}"/>
    <cellStyle name="Normal 5 5" xfId="35" xr:uid="{00000000-0005-0000-0000-000091000000}"/>
    <cellStyle name="Normal 5 5 2" xfId="48" xr:uid="{00000000-0005-0000-0000-000092000000}"/>
    <cellStyle name="Normal 5 6" xfId="36" xr:uid="{00000000-0005-0000-0000-000093000000}"/>
    <cellStyle name="Normal 5 6 2" xfId="68" xr:uid="{00000000-0005-0000-0000-000094000000}"/>
    <cellStyle name="Normal 5 7" xfId="43" xr:uid="{00000000-0005-0000-0000-000095000000}"/>
    <cellStyle name="Normal 6" xfId="37" xr:uid="{00000000-0005-0000-0000-000096000000}"/>
    <cellStyle name="Normal 6 2" xfId="38" xr:uid="{00000000-0005-0000-0000-000097000000}"/>
    <cellStyle name="Normal 6 2 2" xfId="54" xr:uid="{00000000-0005-0000-0000-000098000000}"/>
    <cellStyle name="Normal 6 3" xfId="39" xr:uid="{00000000-0005-0000-0000-000099000000}"/>
    <cellStyle name="Normal 6 3 2" xfId="60" xr:uid="{00000000-0005-0000-0000-00009A000000}"/>
    <cellStyle name="Normal 6 4" xfId="40" xr:uid="{00000000-0005-0000-0000-00009B000000}"/>
    <cellStyle name="Normal 6 4 2" xfId="65" xr:uid="{00000000-0005-0000-0000-00009C000000}"/>
    <cellStyle name="Normal 6 5" xfId="41" xr:uid="{00000000-0005-0000-0000-00009D000000}"/>
    <cellStyle name="Normal 6 5 2" xfId="52" xr:uid="{00000000-0005-0000-0000-00009E000000}"/>
    <cellStyle name="Normal 6 6" xfId="9" xr:uid="{00000000-0005-0000-0000-00009F000000}"/>
    <cellStyle name="Normal 6 6 2" xfId="71" xr:uid="{00000000-0005-0000-0000-0000A0000000}"/>
    <cellStyle name="Normal 6 7" xfId="45" xr:uid="{00000000-0005-0000-0000-0000A1000000}"/>
    <cellStyle name="Normal 7" xfId="188" xr:uid="{00000000-0005-0000-0000-0000A2000000}"/>
    <cellStyle name="Note 2" xfId="112" xr:uid="{00000000-0005-0000-0000-0000A4000000}"/>
    <cellStyle name="Output 2" xfId="113" xr:uid="{00000000-0005-0000-0000-0000A5000000}"/>
    <cellStyle name="Percent" xfId="2" builtinId="5"/>
    <cellStyle name="Percent 2" xfId="6" xr:uid="{00000000-0005-0000-0000-0000A7000000}"/>
    <cellStyle name="Percent 2 2" xfId="221" xr:uid="{511A91EB-1FC1-4CCD-9EC6-970B65741686}"/>
    <cellStyle name="SAPBEXaggData" xfId="114" xr:uid="{00000000-0005-0000-0000-0000A8000000}"/>
    <cellStyle name="SAPBEXaggData 10" xfId="213" xr:uid="{00000000-0005-0000-0000-0000A9000000}"/>
    <cellStyle name="SAPBEXaggDataEmph" xfId="115" xr:uid="{00000000-0005-0000-0000-0000AA000000}"/>
    <cellStyle name="SAPBEXaggItem" xfId="116" xr:uid="{00000000-0005-0000-0000-0000AB000000}"/>
    <cellStyle name="SAPBEXaggItem 10" xfId="210" xr:uid="{00000000-0005-0000-0000-0000AC000000}"/>
    <cellStyle name="SAPBEXaggItemX" xfId="117" xr:uid="{00000000-0005-0000-0000-0000AD000000}"/>
    <cellStyle name="SAPBEXchaText" xfId="118" xr:uid="{00000000-0005-0000-0000-0000AE000000}"/>
    <cellStyle name="SAPBEXchaText 10" xfId="208" xr:uid="{00000000-0005-0000-0000-0000AF000000}"/>
    <cellStyle name="SAPBEXexcBad7" xfId="119" xr:uid="{00000000-0005-0000-0000-0000B0000000}"/>
    <cellStyle name="SAPBEXexcBad8" xfId="120" xr:uid="{00000000-0005-0000-0000-0000B1000000}"/>
    <cellStyle name="SAPBEXexcBad9" xfId="121" xr:uid="{00000000-0005-0000-0000-0000B2000000}"/>
    <cellStyle name="SAPBEXexcCritical4" xfId="122" xr:uid="{00000000-0005-0000-0000-0000B3000000}"/>
    <cellStyle name="SAPBEXexcCritical5" xfId="123" xr:uid="{00000000-0005-0000-0000-0000B4000000}"/>
    <cellStyle name="SAPBEXexcCritical6" xfId="124" xr:uid="{00000000-0005-0000-0000-0000B5000000}"/>
    <cellStyle name="SAPBEXexcGood1" xfId="125" xr:uid="{00000000-0005-0000-0000-0000B6000000}"/>
    <cellStyle name="SAPBEXexcGood2" xfId="126" xr:uid="{00000000-0005-0000-0000-0000B7000000}"/>
    <cellStyle name="SAPBEXexcGood3" xfId="127" xr:uid="{00000000-0005-0000-0000-0000B8000000}"/>
    <cellStyle name="SAPBEXfilterDrill" xfId="128" xr:uid="{00000000-0005-0000-0000-0000B9000000}"/>
    <cellStyle name="SAPBEXfilterItem" xfId="129" xr:uid="{00000000-0005-0000-0000-0000BA000000}"/>
    <cellStyle name="SAPBEXfilterText" xfId="130" xr:uid="{00000000-0005-0000-0000-0000BB000000}"/>
    <cellStyle name="SAPBEXformats" xfId="131" xr:uid="{00000000-0005-0000-0000-0000BC000000}"/>
    <cellStyle name="SAPBEXheaderItem" xfId="132" xr:uid="{00000000-0005-0000-0000-0000BD000000}"/>
    <cellStyle name="SAPBEXheaderText" xfId="133" xr:uid="{00000000-0005-0000-0000-0000BE000000}"/>
    <cellStyle name="SAPBEXHLevel0" xfId="134" xr:uid="{00000000-0005-0000-0000-0000BF000000}"/>
    <cellStyle name="SAPBEXHLevel0 10" xfId="216" xr:uid="{00000000-0005-0000-0000-0000C0000000}"/>
    <cellStyle name="SAPBEXHLevel0X" xfId="135" xr:uid="{00000000-0005-0000-0000-0000C1000000}"/>
    <cellStyle name="SAPBEXHLevel1" xfId="136" xr:uid="{00000000-0005-0000-0000-0000C2000000}"/>
    <cellStyle name="SAPBEXHLevel1 10" xfId="215" xr:uid="{00000000-0005-0000-0000-0000C3000000}"/>
    <cellStyle name="SAPBEXHLevel1X" xfId="137" xr:uid="{00000000-0005-0000-0000-0000C4000000}"/>
    <cellStyle name="SAPBEXHLevel2" xfId="138" xr:uid="{00000000-0005-0000-0000-0000C5000000}"/>
    <cellStyle name="SAPBEXHLevel2 10" xfId="214" xr:uid="{00000000-0005-0000-0000-0000C6000000}"/>
    <cellStyle name="SAPBEXHLevel2X" xfId="139" xr:uid="{00000000-0005-0000-0000-0000C7000000}"/>
    <cellStyle name="SAPBEXHLevel3" xfId="140" xr:uid="{00000000-0005-0000-0000-0000C8000000}"/>
    <cellStyle name="SAPBEXHLevel3 10" xfId="211" xr:uid="{00000000-0005-0000-0000-0000C9000000}"/>
    <cellStyle name="SAPBEXHLevel3X" xfId="141" xr:uid="{00000000-0005-0000-0000-0000CA000000}"/>
    <cellStyle name="SAPBEXinputData" xfId="142" xr:uid="{00000000-0005-0000-0000-0000CB000000}"/>
    <cellStyle name="SAPBEXItemHeader" xfId="143" xr:uid="{00000000-0005-0000-0000-0000CC000000}"/>
    <cellStyle name="SAPBEXresData" xfId="144" xr:uid="{00000000-0005-0000-0000-0000CD000000}"/>
    <cellStyle name="SAPBEXresDataEmph" xfId="145" xr:uid="{00000000-0005-0000-0000-0000CE000000}"/>
    <cellStyle name="SAPBEXresItem" xfId="146" xr:uid="{00000000-0005-0000-0000-0000CF000000}"/>
    <cellStyle name="SAPBEXresItemX" xfId="147" xr:uid="{00000000-0005-0000-0000-0000D0000000}"/>
    <cellStyle name="SAPBEXstdData" xfId="148" xr:uid="{00000000-0005-0000-0000-0000D1000000}"/>
    <cellStyle name="SAPBEXstdData 10" xfId="212" xr:uid="{00000000-0005-0000-0000-0000D2000000}"/>
    <cellStyle name="SAPBEXstdDataEmph" xfId="149" xr:uid="{00000000-0005-0000-0000-0000D3000000}"/>
    <cellStyle name="SAPBEXstdItem" xfId="150" xr:uid="{00000000-0005-0000-0000-0000D4000000}"/>
    <cellStyle name="SAPBEXstdItem 10" xfId="209" xr:uid="{00000000-0005-0000-0000-0000D5000000}"/>
    <cellStyle name="SAPBEXstdItemX" xfId="151" xr:uid="{00000000-0005-0000-0000-0000D6000000}"/>
    <cellStyle name="SAPBEXtitle" xfId="152" xr:uid="{00000000-0005-0000-0000-0000D7000000}"/>
    <cellStyle name="SAPBEXunassignedItem" xfId="153" xr:uid="{00000000-0005-0000-0000-0000D8000000}"/>
    <cellStyle name="SAPBEXundefined" xfId="154" xr:uid="{00000000-0005-0000-0000-0000D9000000}"/>
    <cellStyle name="Sheet Title" xfId="155" xr:uid="{00000000-0005-0000-0000-0000DA000000}"/>
    <cellStyle name="Total 2" xfId="156" xr:uid="{00000000-0005-0000-0000-0000DB000000}"/>
    <cellStyle name="Warning Text 2" xfId="157" xr:uid="{00000000-0005-0000-0000-0000D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JV'S/DEC_JV9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999/JV'S%20&amp;%20UPLOAD%20SHELLS/DECEMBER%20JV9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L%20Replacement/Essbase/Essbase%20Reports/2006-06/Prelim%20Income%20Statements%20-%20June%202006_0713_11%20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eter/2000/JV'S/DECEMBER%20JV92%20REVIS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eter/1999/PLANT%20FILES/1999%20UPIS%20AND%20DEPR%20PRO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c/Local%20Settings/Temporary%20Internet%20Files/OLK12/SEC%20Balance%20Sheet%20-%20Final%20Year%202004%20(022105_lsd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"/>
      <sheetName val="OH DISTB"/>
      <sheetName val="JV 92"/>
      <sheetName val="ESTIMATE"/>
      <sheetName val="DEP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 22 UPLOAD"/>
      <sheetName val="JV22 Shell"/>
      <sheetName val="ESTIMATE"/>
      <sheetName val="DEPR"/>
      <sheetName val="M &amp; S"/>
      <sheetName val="Sheet1"/>
      <sheetName val="JV 92"/>
      <sheetName val="JV92 Shell"/>
      <sheetName val="JV 92 Upload"/>
      <sheetName val="FocusDownload "/>
      <sheetName val="OH DIST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vs Budget"/>
      <sheetName val="2006 vs 2005"/>
      <sheetName val="Summary vs Budget"/>
      <sheetName val="Summary vs 2005"/>
      <sheetName val="2nd Qtr vs Budget"/>
      <sheetName val="2nd Qtr vs 2005"/>
      <sheetName val="2nd Qtr vs 1st Qtr"/>
      <sheetName val="Diluted EPS"/>
      <sheetName val="Quarter Recon"/>
      <sheetName val="EPS Recon"/>
      <sheetName val="Diluted Sh March 2005"/>
      <sheetName val="Essbase Recon"/>
      <sheetName val="Raven"/>
      <sheetName val="Data"/>
      <sheetName val="Recon Essbase"/>
      <sheetName val="June 2005"/>
      <sheetName val="1st Qtr 2006"/>
      <sheetName val="3rd Qtr 2004"/>
      <sheetName val="2nd Qtr 2005"/>
      <sheetName val="3rd Qtr 2005"/>
      <sheetName val="4th Qtr 2005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4">
          <cell r="G4" t="str">
            <v>Jun</v>
          </cell>
          <cell r="H4" t="str">
            <v>Jun</v>
          </cell>
          <cell r="I4" t="str">
            <v>Y-T-D(Jun)</v>
          </cell>
          <cell r="J4" t="str">
            <v>Y-T-D(Jun)</v>
          </cell>
          <cell r="Q4" t="str">
            <v>Y-T-D(Jun)</v>
          </cell>
          <cell r="R4" t="str">
            <v>Jun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V 22 UPLOAD"/>
      <sheetName val="JV22 Shell"/>
      <sheetName val="DEPR"/>
      <sheetName val="JV 92"/>
      <sheetName val="JV92 Shell"/>
      <sheetName val="JV 92 Upload"/>
      <sheetName val="OH DISTB"/>
      <sheetName val="FocusDownload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6">
            <v>105</v>
          </cell>
          <cell r="B6" t="str">
            <v>N</v>
          </cell>
          <cell r="C6">
            <v>1516778.05</v>
          </cell>
          <cell r="D6">
            <v>0</v>
          </cell>
          <cell r="E6">
            <v>0</v>
          </cell>
          <cell r="F6">
            <v>-125000</v>
          </cell>
          <cell r="G6">
            <v>0</v>
          </cell>
          <cell r="H6">
            <v>0</v>
          </cell>
          <cell r="I6">
            <v>1516778.05</v>
          </cell>
          <cell r="J6">
            <v>0</v>
          </cell>
          <cell r="L6">
            <v>1516778.05</v>
          </cell>
        </row>
        <row r="7">
          <cell r="A7">
            <v>121.01</v>
          </cell>
          <cell r="B7" t="str">
            <v>N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</row>
        <row r="8">
          <cell r="A8">
            <v>186.1</v>
          </cell>
          <cell r="B8" t="str">
            <v>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A9">
            <v>186.2</v>
          </cell>
          <cell r="B9" t="str">
            <v>N</v>
          </cell>
          <cell r="C9">
            <v>118612.81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130473.81</v>
          </cell>
          <cell r="J9">
            <v>0</v>
          </cell>
          <cell r="L9">
            <v>130473.81</v>
          </cell>
        </row>
        <row r="10">
          <cell r="A10">
            <v>186.5</v>
          </cell>
          <cell r="B10" t="str">
            <v>N</v>
          </cell>
          <cell r="C10">
            <v>111.67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122.67</v>
          </cell>
          <cell r="J10">
            <v>0</v>
          </cell>
          <cell r="L10">
            <v>122.67</v>
          </cell>
        </row>
        <row r="11">
          <cell r="A11">
            <v>186.8</v>
          </cell>
          <cell r="B11" t="str">
            <v>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A12">
            <v>186.12</v>
          </cell>
          <cell r="B12" t="str">
            <v>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A13">
            <v>303.02</v>
          </cell>
          <cell r="B13" t="str">
            <v>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157617</v>
          </cell>
          <cell r="J13">
            <v>0</v>
          </cell>
          <cell r="L13">
            <v>157617</v>
          </cell>
        </row>
        <row r="14">
          <cell r="A14">
            <v>303.10000000000002</v>
          </cell>
          <cell r="B14" t="str">
            <v>N</v>
          </cell>
          <cell r="C14">
            <v>1012996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1012996</v>
          </cell>
          <cell r="J14">
            <v>0</v>
          </cell>
          <cell r="L14">
            <v>1012996</v>
          </cell>
        </row>
        <row r="15">
          <cell r="A15">
            <v>303.39999999999998</v>
          </cell>
          <cell r="B15" t="str">
            <v>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  <row r="16">
          <cell r="A16">
            <v>305.5</v>
          </cell>
          <cell r="B16" t="str">
            <v>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</row>
        <row r="17">
          <cell r="A17">
            <v>311.39999999999998</v>
          </cell>
          <cell r="B17" t="str">
            <v>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</row>
        <row r="18">
          <cell r="A18">
            <v>350.1</v>
          </cell>
          <cell r="B18" t="str">
            <v>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</row>
        <row r="19">
          <cell r="A19">
            <v>350.2</v>
          </cell>
          <cell r="B19" t="str">
            <v>N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</row>
        <row r="20">
          <cell r="A20">
            <v>351</v>
          </cell>
          <cell r="B20" t="str">
            <v>N</v>
          </cell>
          <cell r="C20">
            <v>20826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20826</v>
          </cell>
          <cell r="J20">
            <v>0</v>
          </cell>
          <cell r="L20">
            <v>20826</v>
          </cell>
        </row>
        <row r="21">
          <cell r="A21">
            <v>352</v>
          </cell>
          <cell r="B21" t="str">
            <v>N</v>
          </cell>
          <cell r="C21">
            <v>3565450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3565450</v>
          </cell>
          <cell r="J21">
            <v>0</v>
          </cell>
          <cell r="L21">
            <v>3565450</v>
          </cell>
        </row>
        <row r="22">
          <cell r="A22">
            <v>352.1</v>
          </cell>
          <cell r="B22" t="str">
            <v>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</row>
        <row r="23">
          <cell r="A23">
            <v>352.2</v>
          </cell>
          <cell r="B23" t="str">
            <v>N</v>
          </cell>
          <cell r="C23">
            <v>192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192</v>
          </cell>
          <cell r="J23">
            <v>0</v>
          </cell>
          <cell r="L23">
            <v>192</v>
          </cell>
        </row>
        <row r="24">
          <cell r="A24">
            <v>352.3</v>
          </cell>
          <cell r="B24" t="str">
            <v>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</row>
        <row r="25">
          <cell r="A25">
            <v>352.3</v>
          </cell>
          <cell r="B25" t="str">
            <v>N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</row>
        <row r="26">
          <cell r="A26">
            <v>353</v>
          </cell>
          <cell r="B26" t="str">
            <v>N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</row>
        <row r="27">
          <cell r="A27">
            <v>354</v>
          </cell>
          <cell r="B27" t="str">
            <v>N</v>
          </cell>
          <cell r="C27">
            <v>3090275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3090275</v>
          </cell>
          <cell r="J27">
            <v>0</v>
          </cell>
          <cell r="L27">
            <v>3090275</v>
          </cell>
        </row>
        <row r="28">
          <cell r="A28">
            <v>355</v>
          </cell>
          <cell r="B28" t="str">
            <v>N</v>
          </cell>
          <cell r="C28">
            <v>1708356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1708356</v>
          </cell>
          <cell r="J28">
            <v>0</v>
          </cell>
          <cell r="L28">
            <v>1708356</v>
          </cell>
        </row>
        <row r="29">
          <cell r="A29">
            <v>356</v>
          </cell>
          <cell r="B29" t="str">
            <v>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</row>
        <row r="30">
          <cell r="A30">
            <v>357</v>
          </cell>
          <cell r="B30" t="str">
            <v>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</row>
        <row r="31">
          <cell r="A31">
            <v>360.11</v>
          </cell>
          <cell r="B31" t="str">
            <v>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</row>
        <row r="32">
          <cell r="A32">
            <v>360.12</v>
          </cell>
          <cell r="B32" t="str">
            <v>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</row>
        <row r="33">
          <cell r="A33">
            <v>360.2</v>
          </cell>
          <cell r="B33" t="str">
            <v>N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</row>
        <row r="34">
          <cell r="A34">
            <v>361.11</v>
          </cell>
          <cell r="B34" t="str">
            <v>N</v>
          </cell>
          <cell r="C34">
            <v>10951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10951</v>
          </cell>
          <cell r="J34">
            <v>0</v>
          </cell>
          <cell r="L34">
            <v>10951</v>
          </cell>
        </row>
        <row r="35">
          <cell r="A35">
            <v>361.12</v>
          </cell>
          <cell r="B35" t="str">
            <v>N</v>
          </cell>
          <cell r="C35">
            <v>143484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143484</v>
          </cell>
          <cell r="J35">
            <v>0</v>
          </cell>
          <cell r="L35">
            <v>143484</v>
          </cell>
        </row>
        <row r="36">
          <cell r="A36">
            <v>361.2</v>
          </cell>
          <cell r="B36" t="str">
            <v>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</row>
        <row r="37">
          <cell r="A37">
            <v>362.11</v>
          </cell>
          <cell r="B37" t="str">
            <v>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</row>
        <row r="38">
          <cell r="A38">
            <v>362.12</v>
          </cell>
          <cell r="B38" t="str">
            <v>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</row>
        <row r="39">
          <cell r="A39">
            <v>362.2</v>
          </cell>
          <cell r="B39" t="str">
            <v>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</row>
        <row r="40">
          <cell r="A40">
            <v>363.11</v>
          </cell>
          <cell r="B40" t="str">
            <v>N</v>
          </cell>
          <cell r="C40">
            <v>88122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88122</v>
          </cell>
          <cell r="J40">
            <v>0</v>
          </cell>
          <cell r="L40">
            <v>88122</v>
          </cell>
        </row>
        <row r="41">
          <cell r="A41">
            <v>363.12</v>
          </cell>
          <cell r="B41" t="str">
            <v>N</v>
          </cell>
          <cell r="C41">
            <v>291220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291220</v>
          </cell>
          <cell r="J41">
            <v>0</v>
          </cell>
          <cell r="L41">
            <v>291220</v>
          </cell>
        </row>
        <row r="42">
          <cell r="A42">
            <v>363.21</v>
          </cell>
          <cell r="B42" t="str">
            <v>N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</row>
        <row r="43">
          <cell r="A43">
            <v>363.22</v>
          </cell>
          <cell r="B43" t="str">
            <v>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</row>
        <row r="44">
          <cell r="A44">
            <v>363.31</v>
          </cell>
          <cell r="B44" t="str">
            <v>N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</row>
        <row r="45">
          <cell r="A45">
            <v>363.32</v>
          </cell>
          <cell r="B45" t="str">
            <v>N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</row>
        <row r="46">
          <cell r="A46">
            <v>363.41</v>
          </cell>
          <cell r="B46" t="str">
            <v>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</row>
        <row r="47">
          <cell r="A47">
            <v>363.42</v>
          </cell>
          <cell r="B47" t="str">
            <v>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</row>
        <row r="48">
          <cell r="A48">
            <v>363.5</v>
          </cell>
          <cell r="B48" t="str">
            <v>N</v>
          </cell>
          <cell r="C48">
            <v>1105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1105</v>
          </cell>
          <cell r="J48">
            <v>0</v>
          </cell>
          <cell r="L48">
            <v>1105</v>
          </cell>
        </row>
        <row r="49">
          <cell r="A49">
            <v>363.51</v>
          </cell>
          <cell r="B49" t="str">
            <v>N</v>
          </cell>
          <cell r="C49">
            <v>16190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16190</v>
          </cell>
          <cell r="J49">
            <v>0</v>
          </cell>
          <cell r="L49">
            <v>16190</v>
          </cell>
        </row>
        <row r="50">
          <cell r="A50">
            <v>363.6</v>
          </cell>
          <cell r="B50" t="str">
            <v>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</row>
        <row r="51">
          <cell r="A51">
            <v>363.61</v>
          </cell>
          <cell r="B51" t="str">
            <v>N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</row>
        <row r="52">
          <cell r="A52">
            <v>365.1</v>
          </cell>
          <cell r="B52" t="str">
            <v>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</row>
        <row r="53">
          <cell r="A53">
            <v>365.2</v>
          </cell>
          <cell r="B53" t="str">
            <v>N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L53">
            <v>0</v>
          </cell>
        </row>
        <row r="54">
          <cell r="A54">
            <v>366.4</v>
          </cell>
          <cell r="B54" t="str">
            <v>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L54">
            <v>0</v>
          </cell>
        </row>
        <row r="55">
          <cell r="A55">
            <v>367</v>
          </cell>
          <cell r="B55" t="str">
            <v>Y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</row>
        <row r="56">
          <cell r="A56">
            <v>367.21</v>
          </cell>
          <cell r="B56" t="str">
            <v>N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</row>
        <row r="57">
          <cell r="A57">
            <v>367.22</v>
          </cell>
          <cell r="B57" t="str">
            <v>N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0</v>
          </cell>
        </row>
        <row r="58">
          <cell r="A58">
            <v>367.23</v>
          </cell>
          <cell r="B58" t="str">
            <v>N</v>
          </cell>
          <cell r="C58">
            <v>64133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64133</v>
          </cell>
          <cell r="J58">
            <v>0</v>
          </cell>
          <cell r="L58">
            <v>64133</v>
          </cell>
        </row>
        <row r="59">
          <cell r="A59">
            <v>369</v>
          </cell>
          <cell r="B59" t="str">
            <v>N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L59">
            <v>0</v>
          </cell>
        </row>
        <row r="60">
          <cell r="A60">
            <v>370</v>
          </cell>
          <cell r="B60" t="str">
            <v>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</row>
        <row r="61">
          <cell r="A61">
            <v>374.1</v>
          </cell>
          <cell r="B61" t="str">
            <v>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</row>
        <row r="62">
          <cell r="A62">
            <v>374.11399999999998</v>
          </cell>
          <cell r="B62" t="str">
            <v>N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</row>
        <row r="63">
          <cell r="A63">
            <v>374.2</v>
          </cell>
          <cell r="B63" t="str">
            <v>N</v>
          </cell>
          <cell r="C63">
            <v>14758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14758</v>
          </cell>
          <cell r="J63">
            <v>0</v>
          </cell>
          <cell r="L63">
            <v>14758</v>
          </cell>
        </row>
        <row r="64">
          <cell r="A64">
            <v>374.10199999999998</v>
          </cell>
          <cell r="B64" t="str">
            <v>N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</row>
        <row r="65">
          <cell r="A65">
            <v>375</v>
          </cell>
          <cell r="B65" t="str">
            <v>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</row>
        <row r="66">
          <cell r="A66" t="str">
            <v>375W</v>
          </cell>
          <cell r="B66" t="str">
            <v>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376.11</v>
          </cell>
          <cell r="B67" t="str">
            <v>Y</v>
          </cell>
          <cell r="C67">
            <v>10954198</v>
          </cell>
          <cell r="D67">
            <v>334310</v>
          </cell>
          <cell r="E67">
            <v>0</v>
          </cell>
          <cell r="F67">
            <v>-472584</v>
          </cell>
          <cell r="G67">
            <v>10954198</v>
          </cell>
          <cell r="H67">
            <v>334310</v>
          </cell>
          <cell r="I67">
            <v>14253747</v>
          </cell>
          <cell r="J67">
            <v>435009</v>
          </cell>
          <cell r="K67">
            <v>198037</v>
          </cell>
          <cell r="L67">
            <v>14451784</v>
          </cell>
        </row>
        <row r="68">
          <cell r="A68" t="str">
            <v>376.11W</v>
          </cell>
          <cell r="B68" t="str">
            <v>Y</v>
          </cell>
          <cell r="C68">
            <v>1866232</v>
          </cell>
          <cell r="D68">
            <v>41213</v>
          </cell>
          <cell r="E68">
            <v>0</v>
          </cell>
          <cell r="F68">
            <v>-140123</v>
          </cell>
          <cell r="G68">
            <v>1866232</v>
          </cell>
          <cell r="H68">
            <v>41213</v>
          </cell>
          <cell r="I68">
            <v>2428366</v>
          </cell>
          <cell r="J68">
            <v>53627</v>
          </cell>
          <cell r="K68">
            <v>33739</v>
          </cell>
          <cell r="L68">
            <v>2462105</v>
          </cell>
        </row>
        <row r="69">
          <cell r="A69">
            <v>376.12</v>
          </cell>
          <cell r="B69" t="str">
            <v>Y</v>
          </cell>
          <cell r="C69">
            <v>9675687</v>
          </cell>
          <cell r="D69">
            <v>239357</v>
          </cell>
          <cell r="E69">
            <v>0</v>
          </cell>
          <cell r="F69">
            <v>-517062</v>
          </cell>
          <cell r="G69">
            <v>9675687</v>
          </cell>
          <cell r="H69">
            <v>239357</v>
          </cell>
          <cell r="I69">
            <v>12590132</v>
          </cell>
          <cell r="J69">
            <v>311454</v>
          </cell>
          <cell r="K69">
            <v>174923</v>
          </cell>
          <cell r="L69">
            <v>12765055</v>
          </cell>
        </row>
        <row r="70">
          <cell r="A70" t="str">
            <v>376.12W</v>
          </cell>
          <cell r="B70" t="str">
            <v>Y</v>
          </cell>
          <cell r="C70">
            <v>2113415</v>
          </cell>
          <cell r="D70">
            <v>25784</v>
          </cell>
          <cell r="E70">
            <v>0</v>
          </cell>
          <cell r="F70">
            <v>-71058</v>
          </cell>
          <cell r="G70">
            <v>2113415</v>
          </cell>
          <cell r="H70">
            <v>25784</v>
          </cell>
          <cell r="I70">
            <v>2750004</v>
          </cell>
          <cell r="J70">
            <v>33550</v>
          </cell>
          <cell r="K70">
            <v>38208</v>
          </cell>
          <cell r="L70">
            <v>2788212</v>
          </cell>
        </row>
        <row r="71">
          <cell r="A71">
            <v>376.21</v>
          </cell>
          <cell r="B71" t="str">
            <v>Y</v>
          </cell>
          <cell r="C71">
            <v>0</v>
          </cell>
          <cell r="D71">
            <v>7657</v>
          </cell>
          <cell r="E71">
            <v>0</v>
          </cell>
          <cell r="F71">
            <v>-1470</v>
          </cell>
          <cell r="G71">
            <v>0</v>
          </cell>
          <cell r="H71">
            <v>7657</v>
          </cell>
          <cell r="I71">
            <v>0</v>
          </cell>
          <cell r="J71">
            <v>9963</v>
          </cell>
          <cell r="K71">
            <v>0</v>
          </cell>
          <cell r="L71">
            <v>0</v>
          </cell>
        </row>
        <row r="72">
          <cell r="A72">
            <v>376.22</v>
          </cell>
          <cell r="B72" t="str">
            <v>Y</v>
          </cell>
          <cell r="C72">
            <v>0</v>
          </cell>
          <cell r="D72">
            <v>168635</v>
          </cell>
          <cell r="E72">
            <v>0</v>
          </cell>
          <cell r="F72">
            <v>-488259</v>
          </cell>
          <cell r="G72">
            <v>0</v>
          </cell>
          <cell r="H72">
            <v>168635</v>
          </cell>
          <cell r="I72">
            <v>0</v>
          </cell>
          <cell r="J72">
            <v>219430</v>
          </cell>
          <cell r="K72">
            <v>0</v>
          </cell>
          <cell r="L72">
            <v>0</v>
          </cell>
        </row>
        <row r="73">
          <cell r="A73" t="str">
            <v>378.00W</v>
          </cell>
          <cell r="B73" t="str">
            <v>Y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378</v>
          </cell>
          <cell r="B74" t="str">
            <v>Y</v>
          </cell>
          <cell r="C74">
            <v>891524</v>
          </cell>
          <cell r="D74">
            <v>44251</v>
          </cell>
          <cell r="E74">
            <v>0</v>
          </cell>
          <cell r="F74">
            <v>0</v>
          </cell>
          <cell r="G74">
            <v>891524</v>
          </cell>
          <cell r="H74">
            <v>44251</v>
          </cell>
          <cell r="I74">
            <v>1160063</v>
          </cell>
          <cell r="J74">
            <v>57580</v>
          </cell>
          <cell r="K74">
            <v>0</v>
          </cell>
          <cell r="L74">
            <v>1160063</v>
          </cell>
        </row>
        <row r="75">
          <cell r="A75">
            <v>379</v>
          </cell>
          <cell r="B75" t="str">
            <v>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</row>
        <row r="76">
          <cell r="A76" t="str">
            <v>379W</v>
          </cell>
          <cell r="B76" t="str">
            <v>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</row>
        <row r="77">
          <cell r="A77">
            <v>380</v>
          </cell>
          <cell r="B77" t="str">
            <v>Y</v>
          </cell>
          <cell r="C77">
            <v>16114436</v>
          </cell>
          <cell r="D77">
            <v>1034159</v>
          </cell>
          <cell r="E77">
            <v>0</v>
          </cell>
          <cell r="F77">
            <v>-1523371</v>
          </cell>
          <cell r="G77">
            <v>16114436</v>
          </cell>
          <cell r="H77">
            <v>1034159</v>
          </cell>
          <cell r="I77">
            <v>20968317</v>
          </cell>
          <cell r="J77">
            <v>1345661</v>
          </cell>
          <cell r="K77">
            <v>291327</v>
          </cell>
          <cell r="L77">
            <v>21259644</v>
          </cell>
        </row>
        <row r="78">
          <cell r="A78" t="str">
            <v>380.00W</v>
          </cell>
          <cell r="B78" t="str">
            <v>Y</v>
          </cell>
          <cell r="C78">
            <v>1889936</v>
          </cell>
          <cell r="D78">
            <v>27655</v>
          </cell>
          <cell r="E78">
            <v>0</v>
          </cell>
          <cell r="F78">
            <v>-94149</v>
          </cell>
          <cell r="G78">
            <v>1889936</v>
          </cell>
          <cell r="H78">
            <v>27655</v>
          </cell>
          <cell r="I78">
            <v>2459210</v>
          </cell>
          <cell r="J78">
            <v>35985</v>
          </cell>
          <cell r="K78">
            <v>34168</v>
          </cell>
          <cell r="L78">
            <v>2493378</v>
          </cell>
        </row>
        <row r="79">
          <cell r="A79">
            <v>381</v>
          </cell>
          <cell r="B79" t="str">
            <v>N</v>
          </cell>
          <cell r="C79">
            <v>1790241</v>
          </cell>
          <cell r="D79">
            <v>0</v>
          </cell>
          <cell r="E79">
            <v>-1936</v>
          </cell>
          <cell r="F79">
            <v>-182134</v>
          </cell>
          <cell r="G79">
            <v>0</v>
          </cell>
          <cell r="H79">
            <v>0</v>
          </cell>
          <cell r="I79">
            <v>1790241</v>
          </cell>
          <cell r="J79">
            <v>0</v>
          </cell>
          <cell r="L79">
            <v>1790241</v>
          </cell>
        </row>
        <row r="80">
          <cell r="A80">
            <v>381.1</v>
          </cell>
          <cell r="B80" t="str">
            <v>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</row>
        <row r="81">
          <cell r="A81" t="str">
            <v>381W</v>
          </cell>
          <cell r="B81" t="str">
            <v>N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</row>
        <row r="82">
          <cell r="A82">
            <v>382</v>
          </cell>
          <cell r="B82" t="str">
            <v>N</v>
          </cell>
          <cell r="C82">
            <v>393057.61320000002</v>
          </cell>
          <cell r="D82">
            <v>7652</v>
          </cell>
          <cell r="E82">
            <v>-6715</v>
          </cell>
          <cell r="F82">
            <v>-278986</v>
          </cell>
          <cell r="G82">
            <v>0</v>
          </cell>
          <cell r="H82">
            <v>0</v>
          </cell>
          <cell r="I82">
            <v>2458995.0822000001</v>
          </cell>
          <cell r="J82">
            <v>7652</v>
          </cell>
          <cell r="L82">
            <v>2458995.0822000001</v>
          </cell>
        </row>
        <row r="83">
          <cell r="A83">
            <v>382.1</v>
          </cell>
          <cell r="B83" t="str">
            <v>Y</v>
          </cell>
          <cell r="C83">
            <v>9213</v>
          </cell>
          <cell r="D83">
            <v>0</v>
          </cell>
          <cell r="E83">
            <v>0</v>
          </cell>
          <cell r="F83">
            <v>0</v>
          </cell>
          <cell r="G83">
            <v>9213</v>
          </cell>
          <cell r="H83">
            <v>0</v>
          </cell>
          <cell r="I83">
            <v>11988</v>
          </cell>
          <cell r="J83">
            <v>0</v>
          </cell>
          <cell r="L83">
            <v>11988</v>
          </cell>
        </row>
        <row r="84">
          <cell r="A84" t="str">
            <v>382.00W</v>
          </cell>
          <cell r="B84" t="str">
            <v>N</v>
          </cell>
          <cell r="C84">
            <v>29994.3868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187646.91780000002</v>
          </cell>
          <cell r="J84">
            <v>0</v>
          </cell>
          <cell r="L84">
            <v>187646.91780000002</v>
          </cell>
        </row>
        <row r="85">
          <cell r="A85">
            <v>386.2</v>
          </cell>
          <cell r="B85" t="str">
            <v>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</row>
        <row r="86">
          <cell r="A86" t="str">
            <v>386.2W</v>
          </cell>
          <cell r="B86" t="str">
            <v>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</row>
        <row r="87">
          <cell r="A87">
            <v>387.1</v>
          </cell>
          <cell r="B87" t="str">
            <v>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</row>
        <row r="88">
          <cell r="A88">
            <v>387.2</v>
          </cell>
          <cell r="B88" t="str">
            <v>N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</row>
        <row r="89">
          <cell r="A89" t="str">
            <v>387.2W</v>
          </cell>
          <cell r="B89" t="str">
            <v>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</row>
        <row r="90">
          <cell r="A90">
            <v>387.3</v>
          </cell>
          <cell r="B90" t="str">
            <v>N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</row>
        <row r="91">
          <cell r="A91">
            <v>389.14</v>
          </cell>
          <cell r="B91" t="str">
            <v>N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</row>
        <row r="92">
          <cell r="A92">
            <v>389.15</v>
          </cell>
          <cell r="B92" t="str">
            <v>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</row>
        <row r="93">
          <cell r="A93">
            <v>390</v>
          </cell>
          <cell r="B93" t="str">
            <v>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</row>
        <row r="94">
          <cell r="A94" t="str">
            <v>390.00W</v>
          </cell>
          <cell r="B94" t="str">
            <v>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</row>
        <row r="95">
          <cell r="A95">
            <v>390.1</v>
          </cell>
          <cell r="B95" t="str">
            <v>N</v>
          </cell>
          <cell r="C95">
            <v>7070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7070</v>
          </cell>
          <cell r="J95">
            <v>0</v>
          </cell>
          <cell r="L95">
            <v>7070</v>
          </cell>
        </row>
        <row r="96">
          <cell r="A96">
            <v>390.11</v>
          </cell>
          <cell r="B96" t="str">
            <v>N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>
            <v>0</v>
          </cell>
        </row>
        <row r="97">
          <cell r="A97">
            <v>390.12</v>
          </cell>
          <cell r="B97" t="str">
            <v>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L97">
            <v>0</v>
          </cell>
        </row>
        <row r="98">
          <cell r="A98">
            <v>390.14</v>
          </cell>
          <cell r="B98" t="str">
            <v>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L98">
            <v>0</v>
          </cell>
        </row>
        <row r="99">
          <cell r="A99">
            <v>390.15</v>
          </cell>
          <cell r="B99" t="str">
            <v>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>
            <v>0</v>
          </cell>
        </row>
        <row r="100">
          <cell r="A100">
            <v>390.16</v>
          </cell>
          <cell r="B100" t="str">
            <v>N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L100">
            <v>0</v>
          </cell>
        </row>
        <row r="101">
          <cell r="A101">
            <v>390.17</v>
          </cell>
          <cell r="B101" t="str">
            <v>N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</row>
        <row r="102">
          <cell r="A102">
            <v>390.18</v>
          </cell>
          <cell r="B102" t="str">
            <v>N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</row>
        <row r="103">
          <cell r="A103">
            <v>390.19</v>
          </cell>
          <cell r="B103" t="str">
            <v>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0</v>
          </cell>
        </row>
        <row r="104">
          <cell r="A104">
            <v>390.2</v>
          </cell>
          <cell r="B104" t="str">
            <v>N</v>
          </cell>
          <cell r="C104">
            <v>3773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3773</v>
          </cell>
          <cell r="J104">
            <v>0</v>
          </cell>
          <cell r="L104">
            <v>3773</v>
          </cell>
        </row>
        <row r="105">
          <cell r="A105">
            <v>390.21</v>
          </cell>
          <cell r="B105" t="str">
            <v>N</v>
          </cell>
          <cell r="C105">
            <v>28939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28939</v>
          </cell>
          <cell r="J105">
            <v>0</v>
          </cell>
          <cell r="L105">
            <v>28939</v>
          </cell>
        </row>
        <row r="106">
          <cell r="A106">
            <v>390.23</v>
          </cell>
          <cell r="B106" t="str">
            <v>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0</v>
          </cell>
        </row>
        <row r="107">
          <cell r="A107">
            <v>390.28</v>
          </cell>
          <cell r="B107" t="str">
            <v>N</v>
          </cell>
          <cell r="C107">
            <v>2123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2123</v>
          </cell>
          <cell r="J107">
            <v>0</v>
          </cell>
          <cell r="L107">
            <v>2123</v>
          </cell>
        </row>
        <row r="108">
          <cell r="A108">
            <v>390.3</v>
          </cell>
          <cell r="B108" t="str">
            <v>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</row>
        <row r="109">
          <cell r="A109">
            <v>390.31</v>
          </cell>
          <cell r="B109" t="str">
            <v>N</v>
          </cell>
          <cell r="C109">
            <v>82354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82354</v>
          </cell>
          <cell r="J109">
            <v>0</v>
          </cell>
          <cell r="L109">
            <v>82354</v>
          </cell>
        </row>
        <row r="110">
          <cell r="A110">
            <v>390.4</v>
          </cell>
          <cell r="B110" t="str">
            <v>N</v>
          </cell>
          <cell r="C110">
            <v>6459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6459</v>
          </cell>
          <cell r="J110">
            <v>0</v>
          </cell>
          <cell r="L110">
            <v>6459</v>
          </cell>
        </row>
        <row r="111">
          <cell r="A111">
            <v>390.45</v>
          </cell>
          <cell r="B111" t="str">
            <v>N</v>
          </cell>
          <cell r="C111">
            <v>71882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71882</v>
          </cell>
          <cell r="J111">
            <v>0</v>
          </cell>
          <cell r="L111">
            <v>71882</v>
          </cell>
        </row>
        <row r="112">
          <cell r="A112">
            <v>390.46</v>
          </cell>
          <cell r="B112" t="str">
            <v>N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0</v>
          </cell>
        </row>
        <row r="113">
          <cell r="A113">
            <v>390.51</v>
          </cell>
          <cell r="B113" t="str">
            <v>N</v>
          </cell>
          <cell r="C113">
            <v>51084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51084</v>
          </cell>
          <cell r="J113">
            <v>0</v>
          </cell>
          <cell r="L113">
            <v>51084</v>
          </cell>
        </row>
        <row r="114">
          <cell r="A114">
            <v>390.55</v>
          </cell>
          <cell r="B114" t="str">
            <v>N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</row>
        <row r="115">
          <cell r="A115">
            <v>390.65</v>
          </cell>
          <cell r="B115" t="str">
            <v>N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0</v>
          </cell>
        </row>
        <row r="116">
          <cell r="A116">
            <v>390.7</v>
          </cell>
          <cell r="B116" t="str">
            <v>N</v>
          </cell>
          <cell r="C116">
            <v>9406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9406</v>
          </cell>
          <cell r="J116">
            <v>0</v>
          </cell>
          <cell r="L116">
            <v>9406</v>
          </cell>
        </row>
        <row r="117">
          <cell r="A117">
            <v>390.73</v>
          </cell>
          <cell r="B117" t="str">
            <v>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</row>
        <row r="118">
          <cell r="A118">
            <v>390.75</v>
          </cell>
          <cell r="B118" t="str">
            <v>N</v>
          </cell>
          <cell r="C118">
            <v>2550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2550</v>
          </cell>
          <cell r="J118">
            <v>0</v>
          </cell>
          <cell r="L118">
            <v>2550</v>
          </cell>
        </row>
        <row r="119">
          <cell r="A119">
            <v>390.76</v>
          </cell>
          <cell r="B119" t="str">
            <v>N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L119">
            <v>0</v>
          </cell>
        </row>
        <row r="120">
          <cell r="A120">
            <v>390.77</v>
          </cell>
          <cell r="B120" t="str">
            <v>N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</row>
        <row r="121">
          <cell r="A121">
            <v>390.8</v>
          </cell>
          <cell r="B121" t="str">
            <v>N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</row>
        <row r="122">
          <cell r="A122">
            <v>390.9</v>
          </cell>
          <cell r="B122" t="str">
            <v>N</v>
          </cell>
          <cell r="C122">
            <v>43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43</v>
          </cell>
          <cell r="J122">
            <v>0</v>
          </cell>
          <cell r="L122">
            <v>43</v>
          </cell>
        </row>
        <row r="123">
          <cell r="A123">
            <v>391.1</v>
          </cell>
          <cell r="B123" t="str">
            <v>N</v>
          </cell>
          <cell r="C123">
            <v>176730</v>
          </cell>
          <cell r="D123">
            <v>0</v>
          </cell>
          <cell r="E123">
            <v>-1428</v>
          </cell>
          <cell r="F123">
            <v>-131678</v>
          </cell>
          <cell r="G123">
            <v>0</v>
          </cell>
          <cell r="H123">
            <v>0</v>
          </cell>
          <cell r="I123">
            <v>176730</v>
          </cell>
          <cell r="J123">
            <v>0</v>
          </cell>
          <cell r="L123">
            <v>176730</v>
          </cell>
        </row>
        <row r="124">
          <cell r="A124" t="str">
            <v>391.1W</v>
          </cell>
          <cell r="B124" t="str">
            <v>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0</v>
          </cell>
        </row>
        <row r="125">
          <cell r="A125">
            <v>391.2</v>
          </cell>
          <cell r="B125" t="str">
            <v>N</v>
          </cell>
          <cell r="C125">
            <v>1977998</v>
          </cell>
          <cell r="D125">
            <v>37</v>
          </cell>
          <cell r="E125">
            <v>-730</v>
          </cell>
          <cell r="F125">
            <v>-361590</v>
          </cell>
          <cell r="G125">
            <v>0</v>
          </cell>
          <cell r="H125">
            <v>0</v>
          </cell>
          <cell r="I125">
            <v>2381086</v>
          </cell>
          <cell r="J125">
            <v>37</v>
          </cell>
          <cell r="L125">
            <v>2381086</v>
          </cell>
        </row>
        <row r="126">
          <cell r="A126">
            <v>391.4</v>
          </cell>
          <cell r="B126" t="str">
            <v>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L126">
            <v>0</v>
          </cell>
        </row>
        <row r="127">
          <cell r="A127">
            <v>392</v>
          </cell>
          <cell r="B127" t="str">
            <v>N</v>
          </cell>
          <cell r="C127">
            <v>1009762</v>
          </cell>
          <cell r="D127">
            <v>0</v>
          </cell>
          <cell r="E127">
            <v>-112266</v>
          </cell>
          <cell r="F127">
            <v>-785471</v>
          </cell>
          <cell r="G127">
            <v>0</v>
          </cell>
          <cell r="H127">
            <v>0</v>
          </cell>
          <cell r="I127">
            <v>1009762</v>
          </cell>
          <cell r="J127">
            <v>0</v>
          </cell>
          <cell r="L127">
            <v>1009762</v>
          </cell>
        </row>
        <row r="128">
          <cell r="A128">
            <v>392.22</v>
          </cell>
          <cell r="B128" t="str">
            <v>N</v>
          </cell>
          <cell r="C128">
            <v>632804</v>
          </cell>
          <cell r="D128">
            <v>0</v>
          </cell>
          <cell r="E128">
            <v>-47634</v>
          </cell>
          <cell r="F128">
            <v>0</v>
          </cell>
          <cell r="G128">
            <v>0</v>
          </cell>
          <cell r="H128">
            <v>0</v>
          </cell>
          <cell r="I128">
            <v>632804</v>
          </cell>
          <cell r="J128">
            <v>0</v>
          </cell>
          <cell r="L128">
            <v>632804</v>
          </cell>
        </row>
        <row r="129">
          <cell r="A129">
            <v>392.24099999999999</v>
          </cell>
          <cell r="B129" t="str">
            <v>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</row>
        <row r="130">
          <cell r="A130">
            <v>392.27</v>
          </cell>
          <cell r="B130" t="str">
            <v>N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</row>
        <row r="131">
          <cell r="A131">
            <v>393</v>
          </cell>
          <cell r="B131" t="str">
            <v>N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L131">
            <v>0</v>
          </cell>
        </row>
        <row r="132">
          <cell r="A132">
            <v>394</v>
          </cell>
          <cell r="B132" t="str">
            <v>N</v>
          </cell>
          <cell r="C132">
            <v>543082</v>
          </cell>
          <cell r="D132">
            <v>0</v>
          </cell>
          <cell r="E132">
            <v>-4500</v>
          </cell>
          <cell r="F132">
            <v>0</v>
          </cell>
          <cell r="G132">
            <v>0</v>
          </cell>
          <cell r="H132">
            <v>0</v>
          </cell>
          <cell r="I132">
            <v>543082</v>
          </cell>
          <cell r="J132">
            <v>0</v>
          </cell>
          <cell r="L132">
            <v>543082</v>
          </cell>
        </row>
        <row r="133">
          <cell r="A133">
            <v>395</v>
          </cell>
          <cell r="B133" t="str">
            <v>N</v>
          </cell>
          <cell r="C133">
            <v>881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881</v>
          </cell>
          <cell r="J133">
            <v>0</v>
          </cell>
          <cell r="L133">
            <v>881</v>
          </cell>
        </row>
        <row r="134">
          <cell r="A134">
            <v>396</v>
          </cell>
          <cell r="B134" t="str">
            <v>N</v>
          </cell>
          <cell r="C134">
            <v>200492</v>
          </cell>
          <cell r="D134">
            <v>0</v>
          </cell>
          <cell r="E134">
            <v>-26730</v>
          </cell>
          <cell r="F134">
            <v>-104702</v>
          </cell>
          <cell r="G134">
            <v>0</v>
          </cell>
          <cell r="H134">
            <v>0</v>
          </cell>
          <cell r="I134">
            <v>200492</v>
          </cell>
          <cell r="J134">
            <v>0</v>
          </cell>
          <cell r="L134">
            <v>200492</v>
          </cell>
        </row>
        <row r="135">
          <cell r="A135">
            <v>397.1</v>
          </cell>
          <cell r="B135" t="str">
            <v>N</v>
          </cell>
          <cell r="C135">
            <v>-132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-132</v>
          </cell>
          <cell r="J135">
            <v>0</v>
          </cell>
          <cell r="L135">
            <v>-132</v>
          </cell>
        </row>
        <row r="136">
          <cell r="A136">
            <v>397.2</v>
          </cell>
          <cell r="B136" t="str">
            <v>N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</row>
        <row r="137">
          <cell r="A137">
            <v>397.3</v>
          </cell>
          <cell r="B137" t="str">
            <v>N</v>
          </cell>
          <cell r="C137">
            <v>191613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191613</v>
          </cell>
          <cell r="J137">
            <v>0</v>
          </cell>
          <cell r="L137">
            <v>191613</v>
          </cell>
        </row>
        <row r="138">
          <cell r="A138">
            <v>397.4</v>
          </cell>
          <cell r="B138" t="str">
            <v>N</v>
          </cell>
          <cell r="C138">
            <v>-446316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-446316</v>
          </cell>
          <cell r="J138">
            <v>0</v>
          </cell>
          <cell r="L138">
            <v>-446316</v>
          </cell>
        </row>
        <row r="139">
          <cell r="A139">
            <v>397.5</v>
          </cell>
          <cell r="B139" t="str">
            <v>N</v>
          </cell>
          <cell r="C139">
            <v>131200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131200</v>
          </cell>
          <cell r="J139">
            <v>0</v>
          </cell>
          <cell r="L139">
            <v>131200</v>
          </cell>
        </row>
        <row r="140">
          <cell r="A140" t="str">
            <v>397.5W</v>
          </cell>
          <cell r="B140" t="str">
            <v>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L140">
            <v>0</v>
          </cell>
        </row>
        <row r="141">
          <cell r="A141">
            <v>398.1</v>
          </cell>
          <cell r="B141" t="str">
            <v>N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L141">
            <v>0</v>
          </cell>
        </row>
        <row r="142">
          <cell r="A142">
            <v>398.2</v>
          </cell>
          <cell r="B142" t="str">
            <v>N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0</v>
          </cell>
        </row>
        <row r="143">
          <cell r="A143">
            <v>398.3</v>
          </cell>
          <cell r="B143" t="str">
            <v>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0</v>
          </cell>
        </row>
        <row r="144">
          <cell r="A144">
            <v>398.4</v>
          </cell>
          <cell r="B144" t="str">
            <v>N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</row>
        <row r="145">
          <cell r="A145" t="str">
            <v>398.4W</v>
          </cell>
          <cell r="B145" t="str">
            <v>N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</row>
        <row r="146">
          <cell r="A146">
            <v>398.5</v>
          </cell>
          <cell r="B146" t="str">
            <v>N</v>
          </cell>
          <cell r="C146">
            <v>0</v>
          </cell>
          <cell r="D146">
            <v>0</v>
          </cell>
          <cell r="E146">
            <v>7700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</row>
        <row r="147">
          <cell r="A147" t="str">
            <v>CWIP</v>
          </cell>
          <cell r="B147" t="str">
            <v>N</v>
          </cell>
          <cell r="C147">
            <v>6708211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7637355</v>
          </cell>
          <cell r="J147">
            <v>0</v>
          </cell>
          <cell r="L147">
            <v>6774292</v>
          </cell>
        </row>
        <row r="148">
          <cell r="A148" t="str">
            <v>MS014</v>
          </cell>
          <cell r="B148" t="str">
            <v>Y</v>
          </cell>
          <cell r="C148">
            <v>227689</v>
          </cell>
          <cell r="D148">
            <v>444</v>
          </cell>
          <cell r="E148">
            <v>0</v>
          </cell>
          <cell r="F148">
            <v>0</v>
          </cell>
          <cell r="G148">
            <v>227689</v>
          </cell>
          <cell r="H148">
            <v>444</v>
          </cell>
          <cell r="I148">
            <v>296272</v>
          </cell>
          <cell r="J148">
            <v>578</v>
          </cell>
          <cell r="L148">
            <v>0</v>
          </cell>
        </row>
        <row r="149">
          <cell r="A149" t="str">
            <v>MS015</v>
          </cell>
          <cell r="B149" t="str">
            <v>N</v>
          </cell>
          <cell r="C149">
            <v>474130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474130</v>
          </cell>
          <cell r="J149">
            <v>0</v>
          </cell>
          <cell r="L149">
            <v>0</v>
          </cell>
        </row>
        <row r="150">
          <cell r="C150">
            <v>69485321.530000001</v>
          </cell>
          <cell r="D150">
            <v>1931154</v>
          </cell>
          <cell r="E150">
            <v>-194239</v>
          </cell>
          <cell r="F150">
            <v>-5277637</v>
          </cell>
          <cell r="G150">
            <v>43742330</v>
          </cell>
          <cell r="H150">
            <v>1923465</v>
          </cell>
          <cell r="I150">
            <v>86386401.530000001</v>
          </cell>
          <cell r="J150">
            <v>2510526</v>
          </cell>
          <cell r="K150">
            <v>770402</v>
          </cell>
          <cell r="L150">
            <v>85523338.530000001</v>
          </cell>
        </row>
      </sheetData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 % RATE"/>
      <sheetName val="WA VEHICLES"/>
      <sheetName val="I.S. DEPR (2)"/>
      <sheetName val="12-31-99 ER 38 TRUE UP"/>
      <sheetName val="DEC 99 OH DISTB (2) REVISED"/>
      <sheetName val="ACCT 303.1 &amp; 391.2"/>
      <sheetName val="HUH"/>
      <sheetName val="RECON OF PLANT BALANCES"/>
      <sheetName val="1999 PROVISION 4 DEPR"/>
      <sheetName val="DEPR"/>
      <sheetName val="Sheet1"/>
      <sheetName val="1999 UTILITY PLANT REPORT"/>
      <sheetName val="1999 UTILITY PLANT REPORT (2)"/>
      <sheetName val="ACCT 382 ALLOCATION "/>
      <sheetName val="ACCT 381 ALLOCATION  "/>
      <sheetName val="AFUDC CALC"/>
      <sheetName val="DEPR RATE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BS WORKPAPERS"/>
      <sheetName val="SEC UTILITY PLANT"/>
      <sheetName val="SEC ACCUM DEPR"/>
      <sheetName val="SEC NON-UTIL PROP"/>
      <sheetName val="SEC NON-UT DEPR &amp; AMORT"/>
      <sheetName val="SEC AIRCRAFT"/>
      <sheetName val="SEC OTHER INV"/>
      <sheetName val="SEC NW ENERGY"/>
      <sheetName val="SEC NNGFC"/>
      <sheetName val="SEC INT REC - NW ENERGY"/>
      <sheetName val="SEC INT REC - NNGFC"/>
      <sheetName val="SEC CASH"/>
      <sheetName val="SEC AR - TRADE"/>
      <sheetName val="SEC ALLOW UNCOLL ACCTS"/>
      <sheetName val="SEC ACCRUED REV"/>
      <sheetName val="SEC INVENTORIES"/>
      <sheetName val="SEC PREPAIDS"/>
      <sheetName val="SEC INC TAX ASSET"/>
      <sheetName val="SEC LOSS DERIVATIVES"/>
      <sheetName val="SEC UNAMORT LOSS DEBT RED"/>
      <sheetName val="SEC OTHER REG ASSETS"/>
      <sheetName val="SEC INVEST LIFE INS"/>
      <sheetName val="SEC OTHER ASSETS"/>
      <sheetName val="SEC COMMON STOCK"/>
      <sheetName val="SEC PREM ON COM STK"/>
      <sheetName val="SEC UNEARNED COMP"/>
      <sheetName val="SEC ACCUM COMPR INCOME"/>
      <sheetName val="SEC EARNINGS INV IN BUSINESS"/>
      <sheetName val="SEC PREFERENCE STOCK"/>
      <sheetName val="SEC PREFERRED STOCK"/>
      <sheetName val="SEC LONG-TERM DEBT"/>
      <sheetName val="SEC NOTES PAYABLE"/>
      <sheetName val="SEC ACCOUNTS PAYABLE"/>
      <sheetName val="SEC CURRENT DEBT"/>
      <sheetName val="SEC TAXES ACCRUED"/>
      <sheetName val="SEC INTEREST ACCRUED - OTHER"/>
      <sheetName val="SEC OTH CURR LIAB"/>
      <sheetName val="SEC CUSTOMER ADV"/>
      <sheetName val="SEC DEF INCOME TAX LIAB"/>
      <sheetName val="SEC DEF INVEST TAX CREDITS"/>
      <sheetName val="SEC OTHER LIAB"/>
      <sheetName val="SEC BEG RET EARN"/>
      <sheetName val="SEC NET INCOME"/>
      <sheetName val="SEC COMMON STK DIVIDENDS"/>
      <sheetName val="SEC CAPITAL STOCK EXPENSE"/>
      <sheetName val="LAW UTIL PLANT"/>
      <sheetName val="LAW ACCUM DEPR"/>
      <sheetName val="LAW GAS STORED"/>
      <sheetName val="LAW NON UTIL PROP"/>
      <sheetName val="LAW INV IN SUBS"/>
      <sheetName val="LAW OTHER INV"/>
      <sheetName val="LAW CASH"/>
      <sheetName val="LAW ACCT REC"/>
      <sheetName val="LAW ALLOW UNCOLL ACCT"/>
      <sheetName val="LAW ACCRUED REV"/>
      <sheetName val="LAW INV OF GAS"/>
      <sheetName val="LAW PREPAID PROP"/>
      <sheetName val="LAW UNAMT DEBT DISC"/>
      <sheetName val="LAW DEF REG AND OTHER"/>
      <sheetName val="FARLEY"/>
      <sheetName val="LAW COMM STOCK"/>
      <sheetName val="LAW PREM ON STOCK"/>
      <sheetName val="LAW RETAIN EARN"/>
      <sheetName val="LAW PREF STOCK"/>
      <sheetName val="LAW LONG TERM DEBT"/>
      <sheetName val="LAW ACCT PAY"/>
      <sheetName val="LAW NOTE PAY"/>
      <sheetName val="LAW CURR POR LT DEBT"/>
      <sheetName val="LAW CUST DEPOS"/>
      <sheetName val="LAW TAXES ACCRUED"/>
      <sheetName val="LAW INTEREST ACCRUED"/>
      <sheetName val="LAW DIVIDENDS DECLARED"/>
      <sheetName val="LAW OTH CURRENT LIAB"/>
      <sheetName val="LAW DEF TAXES INV CREDIT"/>
      <sheetName val="LAW OTHER LIABILITIES"/>
    </sheetNames>
    <sheetDataSet>
      <sheetData sheetId="0" refreshError="1">
        <row r="7">
          <cell r="F7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3">
          <cell r="B23">
            <v>13433580.029999999</v>
          </cell>
        </row>
      </sheetData>
      <sheetData sheetId="49" refreshError="1">
        <row r="42">
          <cell r="B42">
            <v>33963480.640000001</v>
          </cell>
        </row>
        <row r="44">
          <cell r="B44">
            <v>-5244349.6099999994</v>
          </cell>
        </row>
      </sheetData>
      <sheetData sheetId="50" refreshError="1">
        <row r="20">
          <cell r="B20">
            <v>-8517804.8300000001</v>
          </cell>
        </row>
        <row r="22">
          <cell r="B22">
            <v>5725355.6499999994</v>
          </cell>
        </row>
        <row r="24">
          <cell r="B24">
            <v>8518430.1699999999</v>
          </cell>
        </row>
        <row r="26">
          <cell r="B26">
            <v>-56356.429999999978</v>
          </cell>
        </row>
      </sheetData>
      <sheetData sheetId="51" refreshError="1">
        <row r="45">
          <cell r="B45">
            <v>6620882.8100000005</v>
          </cell>
        </row>
        <row r="47">
          <cell r="B47">
            <v>2752714.13</v>
          </cell>
        </row>
      </sheetData>
      <sheetData sheetId="52" refreshError="1">
        <row r="96">
          <cell r="B96">
            <v>2475325.4900000002</v>
          </cell>
        </row>
      </sheetData>
      <sheetData sheetId="53" refreshError="1">
        <row r="42">
          <cell r="B42">
            <v>69122705.230000019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>
        <row r="46">
          <cell r="B46">
            <v>3299115</v>
          </cell>
        </row>
      </sheetData>
      <sheetData sheetId="59" refreshError="1">
        <row r="159">
          <cell r="B159">
            <v>64734000</v>
          </cell>
        </row>
        <row r="161">
          <cell r="B161">
            <v>-10911988.169999987</v>
          </cell>
        </row>
        <row r="163">
          <cell r="B163">
            <v>7332394</v>
          </cell>
        </row>
        <row r="165">
          <cell r="B165">
            <v>45011073.32</v>
          </cell>
        </row>
        <row r="167">
          <cell r="B167">
            <v>91755639.98999998</v>
          </cell>
        </row>
      </sheetData>
      <sheetData sheetId="60" refreshError="1"/>
      <sheetData sheetId="61" refreshError="1"/>
      <sheetData sheetId="62" refreshError="1"/>
      <sheetData sheetId="63" refreshError="1">
        <row r="23">
          <cell r="B23">
            <v>-1817780.5</v>
          </cell>
        </row>
        <row r="25">
          <cell r="B25">
            <v>-862208.77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7">
          <cell r="B17">
            <v>3058749.56</v>
          </cell>
        </row>
      </sheetData>
      <sheetData sheetId="70" refreshError="1"/>
      <sheetData sheetId="71" refreshError="1"/>
      <sheetData sheetId="72" refreshError="1">
        <row r="15">
          <cell r="B15">
            <v>5.8207660913467407E-10</v>
          </cell>
        </row>
      </sheetData>
      <sheetData sheetId="73" refreshError="1"/>
      <sheetData sheetId="74" refreshError="1">
        <row r="34">
          <cell r="B34">
            <v>210359956.91999999</v>
          </cell>
        </row>
      </sheetData>
      <sheetData sheetId="75" refreshError="1">
        <row r="76">
          <cell r="B76">
            <v>1529272.67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9"/>
  <sheetViews>
    <sheetView showGridLines="0" tabSelected="1" topLeftCell="H1" zoomScale="85" zoomScaleNormal="85" zoomScaleSheetLayoutView="85" workbookViewId="0">
      <selection activeCell="M15" sqref="M15"/>
    </sheetView>
  </sheetViews>
  <sheetFormatPr defaultRowHeight="12" x14ac:dyDescent="0.15"/>
  <cols>
    <col min="3" max="3" width="15.5" customWidth="1"/>
    <col min="4" max="4" width="9.5" customWidth="1"/>
    <col min="5" max="5" width="10" customWidth="1"/>
    <col min="6" max="6" width="10.5" style="80" bestFit="1" customWidth="1"/>
    <col min="7" max="7" width="13.875" bestFit="1" customWidth="1"/>
    <col min="8" max="8" width="14.625" bestFit="1" customWidth="1"/>
    <col min="9" max="9" width="11.5" customWidth="1"/>
    <col min="11" max="11" width="14.625" bestFit="1" customWidth="1"/>
    <col min="13" max="13" width="16.625" bestFit="1" customWidth="1"/>
    <col min="14" max="14" width="6.25" customWidth="1"/>
    <col min="16" max="16" width="15.125" customWidth="1"/>
    <col min="20" max="20" width="12.75" bestFit="1" customWidth="1"/>
  </cols>
  <sheetData>
    <row r="1" spans="1:23" ht="12" customHeight="1" x14ac:dyDescent="0.2">
      <c r="G1" s="126" t="s">
        <v>1</v>
      </c>
      <c r="H1" s="126"/>
      <c r="I1" s="126"/>
      <c r="J1" s="126"/>
      <c r="K1" s="126"/>
    </row>
    <row r="2" spans="1:23" ht="12" customHeight="1" x14ac:dyDescent="0.2">
      <c r="G2" s="125" t="s">
        <v>70</v>
      </c>
      <c r="H2" s="125"/>
      <c r="I2" s="125"/>
      <c r="J2" s="125"/>
      <c r="K2" s="125"/>
    </row>
    <row r="3" spans="1:23" ht="12" customHeight="1" x14ac:dyDescent="0.2">
      <c r="G3" s="124">
        <f>F6</f>
        <v>44104</v>
      </c>
      <c r="H3" s="124"/>
      <c r="I3" s="124"/>
      <c r="J3" s="124"/>
      <c r="K3" s="124"/>
    </row>
    <row r="4" spans="1:23" ht="12.75" x14ac:dyDescent="0.2">
      <c r="A4" s="2"/>
      <c r="B4" s="3"/>
      <c r="C4" s="3"/>
      <c r="D4" s="4"/>
      <c r="E4" s="4"/>
      <c r="F4" s="74"/>
      <c r="G4" s="3"/>
      <c r="H4" s="3"/>
      <c r="I4" s="3"/>
      <c r="J4" s="3"/>
      <c r="K4" s="5" t="s">
        <v>3</v>
      </c>
      <c r="L4" s="3"/>
      <c r="M4" s="5" t="s">
        <v>51</v>
      </c>
      <c r="N4" s="5"/>
      <c r="O4" s="3"/>
      <c r="P4" s="3"/>
      <c r="Q4" s="3"/>
      <c r="R4" s="3"/>
      <c r="S4" s="3"/>
      <c r="T4" s="6"/>
    </row>
    <row r="5" spans="1:23" ht="12.75" x14ac:dyDescent="0.2">
      <c r="A5" s="7" t="s">
        <v>2</v>
      </c>
      <c r="B5" s="8"/>
      <c r="C5" s="8"/>
      <c r="D5" s="9"/>
      <c r="E5" s="9"/>
      <c r="F5" s="75"/>
      <c r="G5" s="8"/>
      <c r="H5" s="8"/>
      <c r="I5" s="10" t="s">
        <v>4</v>
      </c>
      <c r="J5" s="11"/>
      <c r="K5" s="10" t="s">
        <v>5</v>
      </c>
      <c r="L5" s="11"/>
      <c r="M5" s="10" t="s">
        <v>6</v>
      </c>
      <c r="N5" s="10"/>
      <c r="O5" s="11"/>
      <c r="P5" s="10" t="s">
        <v>7</v>
      </c>
      <c r="Q5" s="11"/>
      <c r="R5" s="9" t="s">
        <v>8</v>
      </c>
      <c r="S5" s="12" t="s">
        <v>9</v>
      </c>
      <c r="T5" s="13" t="s">
        <v>10</v>
      </c>
    </row>
    <row r="6" spans="1:23" ht="15" x14ac:dyDescent="0.25">
      <c r="A6" s="7"/>
      <c r="B6" s="8"/>
      <c r="C6" s="9" t="s">
        <v>11</v>
      </c>
      <c r="D6" s="9"/>
      <c r="E6" s="9"/>
      <c r="F6" s="94">
        <v>44104</v>
      </c>
      <c r="G6" s="8"/>
      <c r="H6" s="8"/>
      <c r="I6" s="8"/>
      <c r="J6" s="14" t="s">
        <v>12</v>
      </c>
      <c r="K6" s="8"/>
      <c r="L6" s="9" t="s">
        <v>12</v>
      </c>
      <c r="M6" s="8"/>
      <c r="N6" s="8"/>
      <c r="O6" s="9" t="s">
        <v>12</v>
      </c>
      <c r="P6" s="8"/>
      <c r="Q6" s="12" t="s">
        <v>13</v>
      </c>
      <c r="R6" s="9" t="s">
        <v>14</v>
      </c>
      <c r="S6" s="12" t="s">
        <v>15</v>
      </c>
      <c r="T6" s="13" t="s">
        <v>16</v>
      </c>
    </row>
    <row r="7" spans="1:23" ht="12.75" x14ac:dyDescent="0.2">
      <c r="A7" s="7"/>
      <c r="B7" s="65" t="s">
        <v>81</v>
      </c>
      <c r="C7" s="14" t="s">
        <v>17</v>
      </c>
      <c r="D7" s="14" t="s">
        <v>18</v>
      </c>
      <c r="E7" s="14" t="s">
        <v>19</v>
      </c>
      <c r="F7" s="75" t="s">
        <v>80</v>
      </c>
      <c r="G7" s="8"/>
      <c r="H7" s="8"/>
      <c r="I7" s="8"/>
      <c r="J7" s="14" t="s">
        <v>20</v>
      </c>
      <c r="K7" s="8"/>
      <c r="L7" s="9" t="s">
        <v>20</v>
      </c>
      <c r="M7" s="8"/>
      <c r="N7" s="8"/>
      <c r="O7" s="9" t="s">
        <v>20</v>
      </c>
      <c r="P7" s="12"/>
      <c r="Q7" s="12" t="s">
        <v>20</v>
      </c>
      <c r="R7" s="9" t="s">
        <v>21</v>
      </c>
      <c r="S7" s="12" t="s">
        <v>22</v>
      </c>
      <c r="T7" s="13" t="s">
        <v>23</v>
      </c>
      <c r="V7" s="80"/>
      <c r="W7" s="80"/>
    </row>
    <row r="8" spans="1:23" ht="12.75" x14ac:dyDescent="0.2">
      <c r="A8" s="93" t="s">
        <v>24</v>
      </c>
      <c r="B8" s="64" t="s">
        <v>71</v>
      </c>
      <c r="C8" s="15" t="s">
        <v>25</v>
      </c>
      <c r="D8" s="15" t="s">
        <v>26</v>
      </c>
      <c r="E8" s="15" t="s">
        <v>18</v>
      </c>
      <c r="F8" s="64" t="s">
        <v>19</v>
      </c>
      <c r="G8" s="15" t="s">
        <v>27</v>
      </c>
      <c r="H8" s="15" t="s">
        <v>28</v>
      </c>
      <c r="I8" s="15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/>
      <c r="O8" s="16" t="s">
        <v>29</v>
      </c>
      <c r="P8" s="16" t="s">
        <v>29</v>
      </c>
      <c r="Q8" s="17" t="s">
        <v>29</v>
      </c>
      <c r="R8" s="16" t="s">
        <v>30</v>
      </c>
      <c r="S8" s="18" t="s">
        <v>31</v>
      </c>
      <c r="T8" s="19" t="s">
        <v>32</v>
      </c>
      <c r="V8" s="127" t="s">
        <v>83</v>
      </c>
      <c r="W8" s="127"/>
    </row>
    <row r="9" spans="1:23" ht="13.5" x14ac:dyDescent="0.25">
      <c r="A9" s="20"/>
      <c r="B9" s="40"/>
      <c r="C9" s="21" t="s">
        <v>33</v>
      </c>
      <c r="D9" s="21" t="s">
        <v>34</v>
      </c>
      <c r="E9" s="21" t="s">
        <v>35</v>
      </c>
      <c r="F9" s="25"/>
      <c r="G9" s="21" t="s">
        <v>36</v>
      </c>
      <c r="H9" s="21" t="s">
        <v>37</v>
      </c>
      <c r="I9" s="21" t="s">
        <v>38</v>
      </c>
      <c r="J9" s="21" t="s">
        <v>39</v>
      </c>
      <c r="K9" s="21" t="s">
        <v>40</v>
      </c>
      <c r="L9" s="21" t="s">
        <v>41</v>
      </c>
      <c r="M9" s="21" t="s">
        <v>42</v>
      </c>
      <c r="N9" s="21"/>
      <c r="O9" s="21" t="s">
        <v>43</v>
      </c>
      <c r="P9" s="21" t="s">
        <v>44</v>
      </c>
      <c r="Q9" s="21" t="s">
        <v>45</v>
      </c>
      <c r="R9" s="21" t="s">
        <v>46</v>
      </c>
      <c r="S9" s="21" t="s">
        <v>47</v>
      </c>
      <c r="T9" s="22" t="s">
        <v>48</v>
      </c>
      <c r="V9" s="91"/>
      <c r="W9" s="91"/>
    </row>
    <row r="10" spans="1:23" ht="12.75" x14ac:dyDescent="0.2">
      <c r="A10" s="23"/>
      <c r="B10" s="27"/>
      <c r="C10" s="24" t="s">
        <v>0</v>
      </c>
      <c r="D10" s="25"/>
      <c r="E10" s="26"/>
      <c r="F10" s="76"/>
      <c r="G10" s="27"/>
      <c r="H10" s="66"/>
      <c r="I10" s="27"/>
      <c r="J10" s="27"/>
      <c r="K10" s="27"/>
      <c r="L10" s="27"/>
      <c r="M10" s="28"/>
      <c r="N10" s="28"/>
      <c r="O10" s="27"/>
      <c r="P10" s="27"/>
      <c r="Q10" s="27"/>
      <c r="R10" s="27"/>
      <c r="S10" s="27"/>
      <c r="T10" s="67"/>
      <c r="V10" s="92"/>
      <c r="W10" s="92"/>
    </row>
    <row r="11" spans="1:23" ht="12.75" x14ac:dyDescent="0.2">
      <c r="A11" s="29"/>
      <c r="B11" s="63"/>
      <c r="C11" s="30" t="s">
        <v>49</v>
      </c>
      <c r="D11" s="26"/>
      <c r="E11" s="26"/>
      <c r="F11" s="76"/>
      <c r="G11" s="27"/>
      <c r="H11" s="66"/>
      <c r="I11" s="27"/>
      <c r="J11" s="27"/>
      <c r="K11" s="27"/>
      <c r="L11" s="27"/>
      <c r="M11" s="28"/>
      <c r="N11" s="28"/>
      <c r="O11" s="27"/>
      <c r="P11" s="27"/>
      <c r="Q11" s="27"/>
      <c r="R11" s="27"/>
      <c r="S11" s="27"/>
      <c r="T11" s="31"/>
      <c r="V11" s="92"/>
      <c r="W11" s="92"/>
    </row>
    <row r="12" spans="1:23" ht="12.75" x14ac:dyDescent="0.2">
      <c r="A12" s="68"/>
      <c r="B12" s="71"/>
      <c r="C12" s="34"/>
      <c r="D12" s="56"/>
      <c r="E12" s="55"/>
      <c r="F12" s="77"/>
      <c r="G12" s="35"/>
      <c r="H12" s="36"/>
      <c r="I12" s="37"/>
      <c r="J12" s="32"/>
      <c r="K12" s="69"/>
      <c r="L12" s="70"/>
      <c r="M12" s="69"/>
      <c r="N12" s="69"/>
      <c r="O12" s="32"/>
      <c r="P12" s="36"/>
      <c r="Q12" s="70"/>
      <c r="R12" s="38"/>
      <c r="S12" s="33"/>
      <c r="T12" s="39"/>
      <c r="V12" s="90"/>
      <c r="W12" s="90"/>
    </row>
    <row r="13" spans="1:23" ht="12.75" x14ac:dyDescent="0.2">
      <c r="A13" s="83"/>
      <c r="B13" s="84"/>
      <c r="C13" s="34"/>
      <c r="D13" s="73"/>
      <c r="E13" s="82"/>
      <c r="F13" s="77"/>
      <c r="G13" s="60"/>
      <c r="H13" s="66"/>
      <c r="I13" s="60"/>
      <c r="J13" s="32"/>
      <c r="K13" s="59"/>
      <c r="L13" s="70"/>
      <c r="M13" s="62"/>
      <c r="N13" s="62"/>
      <c r="O13" s="32"/>
      <c r="P13" s="36"/>
      <c r="Q13" s="70"/>
      <c r="R13" s="58"/>
      <c r="S13" s="33"/>
      <c r="T13" s="39"/>
      <c r="V13" s="90"/>
      <c r="W13" s="90"/>
    </row>
    <row r="14" spans="1:23" ht="12.75" x14ac:dyDescent="0.2">
      <c r="A14" s="83"/>
      <c r="B14" s="84"/>
      <c r="C14" s="34"/>
      <c r="D14" s="73"/>
      <c r="E14" s="82"/>
      <c r="F14" s="77"/>
      <c r="G14" s="35"/>
      <c r="H14" s="66"/>
      <c r="I14" s="37"/>
      <c r="J14" s="32"/>
      <c r="K14" s="69"/>
      <c r="L14" s="70"/>
      <c r="M14" s="69"/>
      <c r="N14" s="61"/>
      <c r="O14" s="32"/>
      <c r="P14" s="36"/>
      <c r="Q14" s="70"/>
      <c r="R14" s="38"/>
      <c r="S14" s="33"/>
      <c r="T14" s="39"/>
      <c r="V14" s="90"/>
      <c r="W14" s="90"/>
    </row>
    <row r="15" spans="1:23" ht="12.75" x14ac:dyDescent="0.2">
      <c r="A15" s="83">
        <v>1</v>
      </c>
      <c r="B15" s="84">
        <v>9.0499999999999997E-2</v>
      </c>
      <c r="C15" s="34" t="s">
        <v>57</v>
      </c>
      <c r="D15" s="73">
        <v>33463</v>
      </c>
      <c r="E15" s="82">
        <v>44421</v>
      </c>
      <c r="F15" s="77">
        <f t="shared" ref="F15:F38" si="0">-($F$6-E15)/365</f>
        <v>0.86849315068493149</v>
      </c>
      <c r="G15" s="60">
        <v>10000000</v>
      </c>
      <c r="H15" s="66">
        <f t="shared" ref="H15:H38" si="1">G15</f>
        <v>10000000</v>
      </c>
      <c r="I15" s="60">
        <v>0</v>
      </c>
      <c r="J15" s="32">
        <f t="shared" ref="J15:J38" si="2">-I15/H15*100</f>
        <v>0</v>
      </c>
      <c r="K15" s="59">
        <v>75000</v>
      </c>
      <c r="L15" s="70">
        <f t="shared" ref="L15:L38" si="3">K15/H15*100</f>
        <v>0.75</v>
      </c>
      <c r="M15" s="62">
        <v>40333</v>
      </c>
      <c r="N15" s="62"/>
      <c r="O15" s="32">
        <f t="shared" ref="O15:O38" si="4">M15/H15*100</f>
        <v>0.40333000000000002</v>
      </c>
      <c r="P15" s="36">
        <f>H15+I15-K15-M15</f>
        <v>9884667</v>
      </c>
      <c r="Q15" s="70">
        <f t="shared" ref="Q15:Q38" si="5">ROUND((P15/H15*100),3)</f>
        <v>98.846999999999994</v>
      </c>
      <c r="R15" s="58">
        <v>30</v>
      </c>
      <c r="S15" s="33">
        <f t="shared" ref="S15:S32" si="6">V15</f>
        <v>9.1630000000000003E-2</v>
      </c>
      <c r="T15" s="39">
        <f t="shared" ref="T15:T37" si="7">ROUND((+S15*G15),0)</f>
        <v>916300</v>
      </c>
      <c r="V15" s="90">
        <f>ROUND(YIELD(D15,E15,B15,P15/H15*100,100,2),5)</f>
        <v>9.1630000000000003E-2</v>
      </c>
      <c r="W15" s="96">
        <f t="shared" ref="W15:W38" si="8">S15-V15</f>
        <v>0</v>
      </c>
    </row>
    <row r="16" spans="1:23" ht="12.75" x14ac:dyDescent="0.2">
      <c r="A16" s="83">
        <f t="shared" ref="A16:A37" si="9">A15+1</f>
        <v>2</v>
      </c>
      <c r="B16" s="84">
        <v>3.1759999999999997E-2</v>
      </c>
      <c r="C16" s="34" t="s">
        <v>82</v>
      </c>
      <c r="D16" s="85">
        <v>40798</v>
      </c>
      <c r="E16" s="86">
        <v>44454</v>
      </c>
      <c r="F16" s="77">
        <f t="shared" si="0"/>
        <v>0.95890410958904104</v>
      </c>
      <c r="G16" s="35">
        <v>50000000</v>
      </c>
      <c r="H16" s="66">
        <f t="shared" si="1"/>
        <v>50000000</v>
      </c>
      <c r="I16" s="37">
        <v>0</v>
      </c>
      <c r="J16" s="32">
        <f t="shared" si="2"/>
        <v>0</v>
      </c>
      <c r="K16" s="69">
        <v>312500</v>
      </c>
      <c r="L16" s="70">
        <f t="shared" si="3"/>
        <v>0.625</v>
      </c>
      <c r="M16" s="69">
        <v>292655</v>
      </c>
      <c r="N16" s="57"/>
      <c r="O16" s="32">
        <f t="shared" si="4"/>
        <v>0.58531</v>
      </c>
      <c r="P16" s="36">
        <f t="shared" ref="P16:P37" si="10">H16+I16-K16-M16</f>
        <v>49394845</v>
      </c>
      <c r="Q16" s="70">
        <f t="shared" si="5"/>
        <v>98.79</v>
      </c>
      <c r="R16" s="38">
        <v>10</v>
      </c>
      <c r="S16" s="33">
        <f t="shared" si="6"/>
        <v>3.3189999999999997E-2</v>
      </c>
      <c r="T16" s="39">
        <f t="shared" si="7"/>
        <v>1659500</v>
      </c>
      <c r="V16" s="90">
        <f t="shared" ref="V16:V37" si="11">ROUND(YIELD(D16,E16,B16,P16/H16*100,100,2),5)</f>
        <v>3.3189999999999997E-2</v>
      </c>
      <c r="W16" s="96">
        <f t="shared" si="8"/>
        <v>0</v>
      </c>
    </row>
    <row r="17" spans="1:25" ht="12.75" x14ac:dyDescent="0.2">
      <c r="A17" s="83">
        <f t="shared" si="9"/>
        <v>3</v>
      </c>
      <c r="B17" s="84">
        <v>3.542E-2</v>
      </c>
      <c r="C17" s="34" t="s">
        <v>85</v>
      </c>
      <c r="D17" s="73">
        <v>41505</v>
      </c>
      <c r="E17" s="82">
        <v>45157</v>
      </c>
      <c r="F17" s="77">
        <f t="shared" si="0"/>
        <v>2.8849315068493149</v>
      </c>
      <c r="G17" s="35">
        <v>50000000</v>
      </c>
      <c r="H17" s="66">
        <f t="shared" si="1"/>
        <v>50000000</v>
      </c>
      <c r="I17" s="37">
        <v>0</v>
      </c>
      <c r="J17" s="32">
        <f t="shared" si="2"/>
        <v>0</v>
      </c>
      <c r="K17" s="69">
        <v>312500</v>
      </c>
      <c r="L17" s="70">
        <f t="shared" si="3"/>
        <v>0.625</v>
      </c>
      <c r="M17" s="69">
        <f>638179-312500</f>
        <v>325679</v>
      </c>
      <c r="N17" s="69"/>
      <c r="O17" s="32">
        <f t="shared" si="4"/>
        <v>0.65135799999999999</v>
      </c>
      <c r="P17" s="36">
        <f t="shared" si="10"/>
        <v>49361821</v>
      </c>
      <c r="Q17" s="70">
        <f t="shared" si="5"/>
        <v>98.724000000000004</v>
      </c>
      <c r="R17" s="38">
        <v>10</v>
      </c>
      <c r="S17" s="33">
        <f t="shared" si="6"/>
        <v>3.696E-2</v>
      </c>
      <c r="T17" s="39">
        <f t="shared" si="7"/>
        <v>1848000</v>
      </c>
      <c r="V17" s="90">
        <f t="shared" si="11"/>
        <v>3.696E-2</v>
      </c>
      <c r="W17" s="96">
        <f t="shared" si="8"/>
        <v>0</v>
      </c>
    </row>
    <row r="18" spans="1:25" ht="12.75" x14ac:dyDescent="0.2">
      <c r="A18" s="83">
        <f t="shared" si="9"/>
        <v>4</v>
      </c>
      <c r="B18" s="84">
        <v>5.62E-2</v>
      </c>
      <c r="C18" s="34" t="s">
        <v>68</v>
      </c>
      <c r="D18" s="73">
        <v>37946</v>
      </c>
      <c r="E18" s="82">
        <v>45251</v>
      </c>
      <c r="F18" s="77">
        <f t="shared" si="0"/>
        <v>3.1424657534246574</v>
      </c>
      <c r="G18" s="35">
        <v>40000000</v>
      </c>
      <c r="H18" s="66">
        <f t="shared" si="1"/>
        <v>40000000</v>
      </c>
      <c r="I18" s="37">
        <v>0</v>
      </c>
      <c r="J18" s="32">
        <f t="shared" si="2"/>
        <v>0</v>
      </c>
      <c r="K18" s="69">
        <f>300000+72588</f>
        <v>372588</v>
      </c>
      <c r="L18" s="70">
        <f t="shared" si="3"/>
        <v>0.93147000000000002</v>
      </c>
      <c r="M18" s="69">
        <v>2952850</v>
      </c>
      <c r="N18" s="57" t="s">
        <v>56</v>
      </c>
      <c r="O18" s="32">
        <f t="shared" si="4"/>
        <v>7.3821250000000003</v>
      </c>
      <c r="P18" s="36">
        <f t="shared" si="10"/>
        <v>36674562</v>
      </c>
      <c r="Q18" s="70">
        <f t="shared" si="5"/>
        <v>91.686000000000007</v>
      </c>
      <c r="R18" s="38">
        <v>20</v>
      </c>
      <c r="S18" s="33">
        <f t="shared" si="6"/>
        <v>6.3600000000000004E-2</v>
      </c>
      <c r="T18" s="39">
        <f t="shared" si="7"/>
        <v>2544000</v>
      </c>
      <c r="V18" s="90">
        <f t="shared" si="11"/>
        <v>6.3600000000000004E-2</v>
      </c>
      <c r="W18" s="96">
        <f t="shared" si="8"/>
        <v>0</v>
      </c>
    </row>
    <row r="19" spans="1:25" ht="12.75" x14ac:dyDescent="0.2">
      <c r="A19" s="83">
        <f t="shared" si="9"/>
        <v>5</v>
      </c>
      <c r="B19" s="84">
        <v>7.7200000000000005E-2</v>
      </c>
      <c r="C19" s="34" t="s">
        <v>63</v>
      </c>
      <c r="D19" s="73">
        <v>36775</v>
      </c>
      <c r="E19" s="82">
        <v>45901</v>
      </c>
      <c r="F19" s="77">
        <f t="shared" si="0"/>
        <v>4.9232876712328766</v>
      </c>
      <c r="G19" s="60">
        <v>20000000</v>
      </c>
      <c r="H19" s="66">
        <f t="shared" si="1"/>
        <v>20000000</v>
      </c>
      <c r="I19" s="89">
        <v>0</v>
      </c>
      <c r="J19" s="32">
        <f t="shared" si="2"/>
        <v>0</v>
      </c>
      <c r="K19" s="59">
        <v>150000</v>
      </c>
      <c r="L19" s="70">
        <f t="shared" si="3"/>
        <v>0.75</v>
      </c>
      <c r="M19" s="62">
        <f>1099761+36500</f>
        <v>1136261</v>
      </c>
      <c r="N19" s="57" t="s">
        <v>50</v>
      </c>
      <c r="O19" s="32">
        <f t="shared" si="4"/>
        <v>5.681305</v>
      </c>
      <c r="P19" s="36">
        <f t="shared" si="10"/>
        <v>18713739</v>
      </c>
      <c r="Q19" s="70">
        <f t="shared" si="5"/>
        <v>93.569000000000003</v>
      </c>
      <c r="R19" s="81">
        <v>25</v>
      </c>
      <c r="S19" s="33">
        <f t="shared" si="6"/>
        <v>8.3360000000000004E-2</v>
      </c>
      <c r="T19" s="39">
        <f t="shared" si="7"/>
        <v>1667200</v>
      </c>
      <c r="V19" s="90">
        <f t="shared" si="11"/>
        <v>8.3360000000000004E-2</v>
      </c>
      <c r="W19" s="96">
        <f t="shared" si="8"/>
        <v>0</v>
      </c>
    </row>
    <row r="20" spans="1:25" ht="12.75" x14ac:dyDescent="0.2">
      <c r="A20" s="83">
        <f t="shared" si="9"/>
        <v>6</v>
      </c>
      <c r="B20" s="84">
        <v>6.5199999999999994E-2</v>
      </c>
      <c r="C20" s="34" t="s">
        <v>58</v>
      </c>
      <c r="D20" s="73">
        <v>35034</v>
      </c>
      <c r="E20" s="82">
        <v>45992</v>
      </c>
      <c r="F20" s="77">
        <f t="shared" si="0"/>
        <v>5.1726027397260275</v>
      </c>
      <c r="G20" s="60">
        <v>10000000</v>
      </c>
      <c r="H20" s="36">
        <f t="shared" si="1"/>
        <v>10000000</v>
      </c>
      <c r="I20" s="60">
        <v>0</v>
      </c>
      <c r="J20" s="32">
        <f t="shared" si="2"/>
        <v>0</v>
      </c>
      <c r="K20" s="59">
        <v>62500</v>
      </c>
      <c r="L20" s="70">
        <f t="shared" si="3"/>
        <v>0.625</v>
      </c>
      <c r="M20" s="62">
        <v>27646</v>
      </c>
      <c r="N20" s="62"/>
      <c r="O20" s="32">
        <f t="shared" si="4"/>
        <v>0.27645999999999998</v>
      </c>
      <c r="P20" s="36">
        <f t="shared" si="10"/>
        <v>9909854</v>
      </c>
      <c r="Q20" s="70">
        <f t="shared" si="5"/>
        <v>99.099000000000004</v>
      </c>
      <c r="R20" s="58">
        <v>30</v>
      </c>
      <c r="S20" s="33">
        <f t="shared" si="6"/>
        <v>6.5890000000000004E-2</v>
      </c>
      <c r="T20" s="39">
        <f t="shared" si="7"/>
        <v>658900</v>
      </c>
      <c r="V20" s="90">
        <f t="shared" si="11"/>
        <v>6.5890000000000004E-2</v>
      </c>
      <c r="W20" s="96">
        <f t="shared" si="8"/>
        <v>0</v>
      </c>
    </row>
    <row r="21" spans="1:25" ht="12.75" x14ac:dyDescent="0.2">
      <c r="A21" s="83">
        <f t="shared" si="9"/>
        <v>7</v>
      </c>
      <c r="B21" s="84">
        <v>7.0499999999999993E-2</v>
      </c>
      <c r="C21" s="34" t="s">
        <v>59</v>
      </c>
      <c r="D21" s="73">
        <v>35353</v>
      </c>
      <c r="E21" s="82">
        <v>46310</v>
      </c>
      <c r="F21" s="77">
        <f t="shared" si="0"/>
        <v>6.043835616438356</v>
      </c>
      <c r="G21" s="60">
        <v>20000000</v>
      </c>
      <c r="H21" s="36">
        <f t="shared" si="1"/>
        <v>20000000</v>
      </c>
      <c r="I21" s="60">
        <v>0</v>
      </c>
      <c r="J21" s="32">
        <f t="shared" si="2"/>
        <v>0</v>
      </c>
      <c r="K21" s="59">
        <f>20000000*0.00625</f>
        <v>125000</v>
      </c>
      <c r="L21" s="70">
        <f t="shared" si="3"/>
        <v>0.625</v>
      </c>
      <c r="M21" s="62">
        <v>50940</v>
      </c>
      <c r="N21" s="62"/>
      <c r="O21" s="32">
        <f t="shared" si="4"/>
        <v>0.25469999999999998</v>
      </c>
      <c r="P21" s="36">
        <f t="shared" si="10"/>
        <v>19824060</v>
      </c>
      <c r="Q21" s="70">
        <f t="shared" si="5"/>
        <v>99.12</v>
      </c>
      <c r="R21" s="58">
        <v>30</v>
      </c>
      <c r="S21" s="33">
        <f t="shared" si="6"/>
        <v>7.1209999999999996E-2</v>
      </c>
      <c r="T21" s="39">
        <f t="shared" si="7"/>
        <v>1424200</v>
      </c>
      <c r="V21" s="90">
        <f t="shared" si="11"/>
        <v>7.1209999999999996E-2</v>
      </c>
      <c r="W21" s="96">
        <f t="shared" si="8"/>
        <v>0</v>
      </c>
    </row>
    <row r="22" spans="1:25" ht="12.75" x14ac:dyDescent="0.2">
      <c r="A22" s="83">
        <f t="shared" si="9"/>
        <v>8</v>
      </c>
      <c r="B22" s="84">
        <v>3.211E-2</v>
      </c>
      <c r="C22" s="34" t="s">
        <v>86</v>
      </c>
      <c r="D22" s="73">
        <v>42709</v>
      </c>
      <c r="E22" s="72" t="s">
        <v>88</v>
      </c>
      <c r="F22" s="77">
        <f t="shared" si="0"/>
        <v>6.183561643835616</v>
      </c>
      <c r="G22" s="60">
        <v>35000000</v>
      </c>
      <c r="H22" s="36">
        <f t="shared" si="1"/>
        <v>35000000</v>
      </c>
      <c r="I22" s="60">
        <v>0</v>
      </c>
      <c r="J22" s="32">
        <f t="shared" si="2"/>
        <v>0</v>
      </c>
      <c r="K22" s="59">
        <v>218750</v>
      </c>
      <c r="L22" s="70">
        <f t="shared" si="3"/>
        <v>0.625</v>
      </c>
      <c r="M22" s="62">
        <v>288002.64</v>
      </c>
      <c r="N22" s="62"/>
      <c r="O22" s="32">
        <f t="shared" si="4"/>
        <v>0.82286468571428573</v>
      </c>
      <c r="P22" s="36">
        <f t="shared" si="10"/>
        <v>34493247.359999999</v>
      </c>
      <c r="Q22" s="70">
        <f t="shared" si="5"/>
        <v>98.552000000000007</v>
      </c>
      <c r="R22" s="58">
        <v>10</v>
      </c>
      <c r="S22" s="33">
        <f t="shared" si="6"/>
        <v>3.3829999999999999E-2</v>
      </c>
      <c r="T22" s="39">
        <f t="shared" si="7"/>
        <v>1184050</v>
      </c>
      <c r="V22" s="90">
        <f t="shared" si="11"/>
        <v>3.3829999999999999E-2</v>
      </c>
      <c r="W22" s="96">
        <f t="shared" si="8"/>
        <v>0</v>
      </c>
    </row>
    <row r="23" spans="1:25" ht="12.75" x14ac:dyDescent="0.2">
      <c r="A23" s="83">
        <f t="shared" si="9"/>
        <v>9</v>
      </c>
      <c r="B23" s="84">
        <v>7.0000000000000007E-2</v>
      </c>
      <c r="C23" s="34" t="s">
        <v>60</v>
      </c>
      <c r="D23" s="73">
        <v>35570</v>
      </c>
      <c r="E23" s="82">
        <v>46528</v>
      </c>
      <c r="F23" s="77">
        <f t="shared" si="0"/>
        <v>6.6410958904109592</v>
      </c>
      <c r="G23" s="60">
        <v>20000000</v>
      </c>
      <c r="H23" s="36">
        <f t="shared" si="1"/>
        <v>20000000</v>
      </c>
      <c r="I23" s="60">
        <v>0</v>
      </c>
      <c r="J23" s="32">
        <f t="shared" si="2"/>
        <v>0</v>
      </c>
      <c r="K23" s="59">
        <v>125000</v>
      </c>
      <c r="L23" s="70">
        <f t="shared" si="3"/>
        <v>0.625</v>
      </c>
      <c r="M23" s="62">
        <v>28905.89</v>
      </c>
      <c r="N23" s="62"/>
      <c r="O23" s="32">
        <f t="shared" si="4"/>
        <v>0.14452945</v>
      </c>
      <c r="P23" s="36">
        <f t="shared" si="10"/>
        <v>19846094.109999999</v>
      </c>
      <c r="Q23" s="70">
        <f t="shared" si="5"/>
        <v>99.23</v>
      </c>
      <c r="R23" s="58">
        <v>30</v>
      </c>
      <c r="S23" s="33">
        <f t="shared" si="6"/>
        <v>7.0620000000000002E-2</v>
      </c>
      <c r="T23" s="39">
        <f t="shared" si="7"/>
        <v>1412400</v>
      </c>
      <c r="V23" s="90">
        <f t="shared" si="11"/>
        <v>7.0620000000000002E-2</v>
      </c>
      <c r="W23" s="96">
        <f t="shared" si="8"/>
        <v>0</v>
      </c>
    </row>
    <row r="24" spans="1:25" ht="12.75" x14ac:dyDescent="0.2">
      <c r="A24" s="83">
        <f t="shared" si="9"/>
        <v>10</v>
      </c>
      <c r="B24" s="84">
        <v>2.8219999999999999E-2</v>
      </c>
      <c r="C24" s="34" t="s">
        <v>90</v>
      </c>
      <c r="D24" s="73">
        <v>42991</v>
      </c>
      <c r="E24" s="82">
        <v>46643</v>
      </c>
      <c r="F24" s="77">
        <f t="shared" si="0"/>
        <v>6.956164383561644</v>
      </c>
      <c r="G24" s="60">
        <v>25000000</v>
      </c>
      <c r="H24" s="36">
        <f t="shared" si="1"/>
        <v>25000000</v>
      </c>
      <c r="I24" s="60">
        <v>0</v>
      </c>
      <c r="J24" s="32">
        <f t="shared" si="2"/>
        <v>0</v>
      </c>
      <c r="K24" s="59">
        <v>150000</v>
      </c>
      <c r="L24" s="70">
        <f t="shared" si="3"/>
        <v>0.6</v>
      </c>
      <c r="M24" s="62">
        <v>159884.58999999997</v>
      </c>
      <c r="N24" s="62"/>
      <c r="O24" s="32">
        <f t="shared" si="4"/>
        <v>0.63953835999999986</v>
      </c>
      <c r="P24" s="36">
        <f t="shared" si="10"/>
        <v>24690115.41</v>
      </c>
      <c r="Q24" s="70">
        <f t="shared" si="5"/>
        <v>98.76</v>
      </c>
      <c r="R24" s="58">
        <v>10</v>
      </c>
      <c r="S24" s="33">
        <f t="shared" si="6"/>
        <v>2.9659999999999999E-2</v>
      </c>
      <c r="T24" s="39">
        <f t="shared" si="7"/>
        <v>741500</v>
      </c>
      <c r="U24" s="80"/>
      <c r="V24" s="90">
        <f>ROUND(YIELD(D24,E24,B24,P24/H24*100,100,2),5)</f>
        <v>2.9659999999999999E-2</v>
      </c>
      <c r="W24" s="96">
        <f>S24-V24</f>
        <v>0</v>
      </c>
      <c r="X24" s="80"/>
      <c r="Y24" s="80"/>
    </row>
    <row r="25" spans="1:25" ht="12.75" x14ac:dyDescent="0.2">
      <c r="A25" s="83">
        <f t="shared" si="9"/>
        <v>11</v>
      </c>
      <c r="B25" s="84">
        <v>6.6500000000000004E-2</v>
      </c>
      <c r="C25" s="34" t="s">
        <v>61</v>
      </c>
      <c r="D25" s="73">
        <v>35744</v>
      </c>
      <c r="E25" s="82">
        <v>46701</v>
      </c>
      <c r="F25" s="77">
        <f t="shared" si="0"/>
        <v>7.1150684931506847</v>
      </c>
      <c r="G25" s="35">
        <v>19700000</v>
      </c>
      <c r="H25" s="36">
        <f t="shared" si="1"/>
        <v>19700000</v>
      </c>
      <c r="I25" s="37">
        <v>0</v>
      </c>
      <c r="J25" s="32">
        <f t="shared" si="2"/>
        <v>0</v>
      </c>
      <c r="K25" s="69">
        <v>125000</v>
      </c>
      <c r="L25" s="70">
        <f t="shared" si="3"/>
        <v>0.63451776649746194</v>
      </c>
      <c r="M25" s="69">
        <v>37800</v>
      </c>
      <c r="N25" s="61" t="s">
        <v>79</v>
      </c>
      <c r="O25" s="32">
        <f t="shared" si="4"/>
        <v>0.1918781725888325</v>
      </c>
      <c r="P25" s="36">
        <f t="shared" si="10"/>
        <v>19537200</v>
      </c>
      <c r="Q25" s="70">
        <f t="shared" si="5"/>
        <v>99.174000000000007</v>
      </c>
      <c r="R25" s="58">
        <v>30</v>
      </c>
      <c r="S25" s="33">
        <f t="shared" si="6"/>
        <v>6.7140000000000005E-2</v>
      </c>
      <c r="T25" s="39">
        <f t="shared" si="7"/>
        <v>1322658</v>
      </c>
      <c r="U25" s="80"/>
      <c r="V25" s="90">
        <f t="shared" si="11"/>
        <v>6.7140000000000005E-2</v>
      </c>
      <c r="W25" s="96">
        <f t="shared" si="8"/>
        <v>0</v>
      </c>
      <c r="X25" s="80"/>
      <c r="Y25" s="80"/>
    </row>
    <row r="26" spans="1:25" ht="12.75" x14ac:dyDescent="0.2">
      <c r="A26" s="83">
        <f t="shared" si="9"/>
        <v>12</v>
      </c>
      <c r="B26" s="84">
        <v>6.6500000000000004E-2</v>
      </c>
      <c r="C26" s="34" t="s">
        <v>61</v>
      </c>
      <c r="D26" s="73">
        <v>35947</v>
      </c>
      <c r="E26" s="82">
        <v>46905</v>
      </c>
      <c r="F26" s="77">
        <f t="shared" si="0"/>
        <v>7.6739726027397257</v>
      </c>
      <c r="G26" s="35">
        <v>10000000</v>
      </c>
      <c r="H26" s="36">
        <f t="shared" si="1"/>
        <v>10000000</v>
      </c>
      <c r="I26" s="37">
        <v>0</v>
      </c>
      <c r="J26" s="32">
        <f t="shared" si="2"/>
        <v>0</v>
      </c>
      <c r="K26" s="69">
        <v>75000</v>
      </c>
      <c r="L26" s="70">
        <f t="shared" si="3"/>
        <v>0.75</v>
      </c>
      <c r="M26" s="69">
        <v>23300</v>
      </c>
      <c r="N26" s="69"/>
      <c r="O26" s="32">
        <f t="shared" si="4"/>
        <v>0.23300000000000001</v>
      </c>
      <c r="P26" s="36">
        <f t="shared" si="10"/>
        <v>9901700</v>
      </c>
      <c r="Q26" s="70">
        <f t="shared" si="5"/>
        <v>99.016999999999996</v>
      </c>
      <c r="R26" s="58">
        <v>30</v>
      </c>
      <c r="S26" s="33">
        <f t="shared" si="6"/>
        <v>6.7269999999999996E-2</v>
      </c>
      <c r="T26" s="39">
        <f t="shared" si="7"/>
        <v>672700</v>
      </c>
      <c r="U26" s="80"/>
      <c r="V26" s="90">
        <f t="shared" si="11"/>
        <v>6.7269999999999996E-2</v>
      </c>
      <c r="W26" s="96">
        <f t="shared" si="8"/>
        <v>0</v>
      </c>
      <c r="X26" s="80"/>
      <c r="Y26" s="80"/>
    </row>
    <row r="27" spans="1:25" ht="12.75" x14ac:dyDescent="0.2">
      <c r="A27" s="83">
        <f t="shared" si="9"/>
        <v>13</v>
      </c>
      <c r="B27" s="97">
        <v>3.141E-2</v>
      </c>
      <c r="C27" s="34" t="s">
        <v>93</v>
      </c>
      <c r="D27" s="73">
        <v>43633</v>
      </c>
      <c r="E27" s="72">
        <v>47284</v>
      </c>
      <c r="F27" s="98">
        <f t="shared" si="0"/>
        <v>8.712328767123287</v>
      </c>
      <c r="G27" s="35">
        <v>50000000</v>
      </c>
      <c r="H27" s="36">
        <f t="shared" si="1"/>
        <v>50000000</v>
      </c>
      <c r="I27" s="60">
        <v>0</v>
      </c>
      <c r="J27" s="32">
        <f t="shared" si="2"/>
        <v>0</v>
      </c>
      <c r="K27" s="59">
        <v>312500</v>
      </c>
      <c r="L27" s="70">
        <f t="shared" si="3"/>
        <v>0.625</v>
      </c>
      <c r="M27" s="62">
        <v>255251.62</v>
      </c>
      <c r="O27" s="32">
        <f t="shared" si="4"/>
        <v>0.51050324000000002</v>
      </c>
      <c r="P27" s="36">
        <f t="shared" si="10"/>
        <v>49432248.380000003</v>
      </c>
      <c r="Q27" s="70">
        <f t="shared" si="5"/>
        <v>98.864000000000004</v>
      </c>
      <c r="R27" s="58">
        <v>10</v>
      </c>
      <c r="S27" s="33">
        <f t="shared" si="6"/>
        <v>3.2750000000000001E-2</v>
      </c>
      <c r="T27" s="39">
        <f t="shared" si="7"/>
        <v>1637500</v>
      </c>
      <c r="V27" s="90">
        <f t="shared" si="11"/>
        <v>3.2750000000000001E-2</v>
      </c>
      <c r="W27" s="96">
        <f t="shared" si="8"/>
        <v>0</v>
      </c>
    </row>
    <row r="28" spans="1:25" ht="12.75" x14ac:dyDescent="0.2">
      <c r="A28" s="83">
        <f t="shared" si="9"/>
        <v>14</v>
      </c>
      <c r="B28" s="97">
        <v>7.7399999999999997E-2</v>
      </c>
      <c r="C28" s="34" t="s">
        <v>62</v>
      </c>
      <c r="D28" s="73">
        <v>36767</v>
      </c>
      <c r="E28" s="72">
        <v>47724</v>
      </c>
      <c r="F28" s="98">
        <f t="shared" si="0"/>
        <v>9.9178082191780828</v>
      </c>
      <c r="G28" s="35">
        <v>20000000</v>
      </c>
      <c r="H28" s="36">
        <f t="shared" si="1"/>
        <v>20000000</v>
      </c>
      <c r="I28" s="60">
        <v>0</v>
      </c>
      <c r="J28" s="32">
        <f t="shared" si="2"/>
        <v>0</v>
      </c>
      <c r="K28" s="59">
        <v>150000</v>
      </c>
      <c r="L28" s="70">
        <f t="shared" si="3"/>
        <v>0.75</v>
      </c>
      <c r="M28" s="62">
        <f>35200+1319714</f>
        <v>1354914</v>
      </c>
      <c r="N28" t="s">
        <v>53</v>
      </c>
      <c r="O28" s="32">
        <f t="shared" si="4"/>
        <v>6.7745700000000006</v>
      </c>
      <c r="P28" s="36">
        <f t="shared" si="10"/>
        <v>18495086</v>
      </c>
      <c r="Q28" s="70">
        <f t="shared" si="5"/>
        <v>92.474999999999994</v>
      </c>
      <c r="R28" s="58">
        <v>30</v>
      </c>
      <c r="S28" s="33">
        <f t="shared" si="6"/>
        <v>8.4330000000000002E-2</v>
      </c>
      <c r="T28" s="39">
        <f t="shared" si="7"/>
        <v>1686600</v>
      </c>
      <c r="V28" s="90">
        <f t="shared" si="11"/>
        <v>8.4330000000000002E-2</v>
      </c>
      <c r="W28" s="96">
        <f t="shared" si="8"/>
        <v>0</v>
      </c>
    </row>
    <row r="29" spans="1:25" ht="12.75" x14ac:dyDescent="0.2">
      <c r="A29" s="83">
        <f t="shared" si="9"/>
        <v>15</v>
      </c>
      <c r="B29" s="97">
        <v>7.85E-2</v>
      </c>
      <c r="C29" s="34" t="s">
        <v>64</v>
      </c>
      <c r="D29" s="73">
        <v>36775</v>
      </c>
      <c r="E29" s="72">
        <v>47727</v>
      </c>
      <c r="F29" s="98">
        <f t="shared" si="0"/>
        <v>9.9260273972602739</v>
      </c>
      <c r="G29" s="35">
        <v>10000000</v>
      </c>
      <c r="H29" s="36">
        <f t="shared" si="1"/>
        <v>10000000</v>
      </c>
      <c r="I29" s="60">
        <v>0</v>
      </c>
      <c r="J29" s="32">
        <f t="shared" si="2"/>
        <v>0</v>
      </c>
      <c r="K29" s="59">
        <v>75000</v>
      </c>
      <c r="L29" s="70">
        <f t="shared" si="3"/>
        <v>0.75</v>
      </c>
      <c r="M29" s="62">
        <f>659857+18250</f>
        <v>678107</v>
      </c>
      <c r="N29" t="s">
        <v>55</v>
      </c>
      <c r="O29" s="32">
        <f t="shared" si="4"/>
        <v>6.7810699999999997</v>
      </c>
      <c r="P29" s="36">
        <f t="shared" si="10"/>
        <v>9246893</v>
      </c>
      <c r="Q29" s="70">
        <f t="shared" si="5"/>
        <v>92.468999999999994</v>
      </c>
      <c r="R29" s="58">
        <v>29</v>
      </c>
      <c r="S29" s="33">
        <f t="shared" si="6"/>
        <v>8.5510000000000003E-2</v>
      </c>
      <c r="T29" s="39">
        <f t="shared" si="7"/>
        <v>855100</v>
      </c>
      <c r="V29" s="90">
        <f t="shared" si="11"/>
        <v>8.5510000000000003E-2</v>
      </c>
      <c r="W29" s="96">
        <f t="shared" si="8"/>
        <v>0</v>
      </c>
    </row>
    <row r="30" spans="1:25" ht="12.75" x14ac:dyDescent="0.2">
      <c r="A30" s="83">
        <f t="shared" si="9"/>
        <v>16</v>
      </c>
      <c r="B30" s="97">
        <v>5.8200000000000002E-2</v>
      </c>
      <c r="C30" s="34" t="s">
        <v>66</v>
      </c>
      <c r="D30" s="73">
        <v>37523</v>
      </c>
      <c r="E30" s="72">
        <v>48481</v>
      </c>
      <c r="F30" s="98">
        <f t="shared" si="0"/>
        <v>11.991780821917809</v>
      </c>
      <c r="G30" s="35">
        <v>30000000</v>
      </c>
      <c r="H30" s="36">
        <f t="shared" si="1"/>
        <v>30000000</v>
      </c>
      <c r="I30" s="60">
        <v>0</v>
      </c>
      <c r="J30" s="32">
        <f t="shared" si="2"/>
        <v>0</v>
      </c>
      <c r="K30" s="59">
        <v>225000</v>
      </c>
      <c r="L30" s="70">
        <f t="shared" si="3"/>
        <v>0.75</v>
      </c>
      <c r="M30" s="62">
        <f>106292.7+59088.95</f>
        <v>165381.65</v>
      </c>
      <c r="O30" s="32">
        <f t="shared" si="4"/>
        <v>0.55127216666666667</v>
      </c>
      <c r="P30" s="36">
        <f t="shared" si="10"/>
        <v>29609618.350000001</v>
      </c>
      <c r="Q30" s="70">
        <f t="shared" si="5"/>
        <v>98.698999999999998</v>
      </c>
      <c r="R30" s="58">
        <v>30</v>
      </c>
      <c r="S30" s="33">
        <f t="shared" si="6"/>
        <v>5.9130000000000002E-2</v>
      </c>
      <c r="T30" s="39">
        <f t="shared" si="7"/>
        <v>1773900</v>
      </c>
      <c r="V30" s="90">
        <f t="shared" si="11"/>
        <v>5.9130000000000002E-2</v>
      </c>
      <c r="W30" s="96">
        <f t="shared" si="8"/>
        <v>0</v>
      </c>
    </row>
    <row r="31" spans="1:25" ht="12.75" x14ac:dyDescent="0.2">
      <c r="A31" s="83">
        <f t="shared" si="9"/>
        <v>17</v>
      </c>
      <c r="B31" s="97">
        <v>5.6599999999999998E-2</v>
      </c>
      <c r="C31" s="34" t="s">
        <v>67</v>
      </c>
      <c r="D31" s="73">
        <v>37677</v>
      </c>
      <c r="E31" s="72">
        <v>48635</v>
      </c>
      <c r="F31" s="98">
        <f t="shared" si="0"/>
        <v>12.413698630136986</v>
      </c>
      <c r="G31" s="35">
        <v>40000000</v>
      </c>
      <c r="H31" s="36">
        <f t="shared" si="1"/>
        <v>40000000</v>
      </c>
      <c r="I31" s="60">
        <v>0</v>
      </c>
      <c r="J31" s="32">
        <f t="shared" si="2"/>
        <v>0</v>
      </c>
      <c r="K31" s="59">
        <v>300000</v>
      </c>
      <c r="L31" s="70">
        <f t="shared" si="3"/>
        <v>0.75</v>
      </c>
      <c r="M31" s="62">
        <v>56663</v>
      </c>
      <c r="O31" s="32">
        <f t="shared" si="4"/>
        <v>0.14165749999999999</v>
      </c>
      <c r="P31" s="36">
        <f t="shared" si="10"/>
        <v>39643337</v>
      </c>
      <c r="Q31" s="70">
        <f t="shared" si="5"/>
        <v>99.108000000000004</v>
      </c>
      <c r="R31" s="58">
        <v>30</v>
      </c>
      <c r="S31" s="33">
        <f t="shared" si="6"/>
        <v>5.7230000000000003E-2</v>
      </c>
      <c r="T31" s="39">
        <f t="shared" si="7"/>
        <v>2289200</v>
      </c>
      <c r="V31" s="90">
        <f t="shared" si="11"/>
        <v>5.7230000000000003E-2</v>
      </c>
      <c r="W31" s="96">
        <f t="shared" si="8"/>
        <v>0</v>
      </c>
    </row>
    <row r="32" spans="1:25" ht="12.75" x14ac:dyDescent="0.2">
      <c r="A32" s="83">
        <f t="shared" si="9"/>
        <v>18</v>
      </c>
      <c r="B32" s="97">
        <v>5.2499999999999998E-2</v>
      </c>
      <c r="C32" s="34" t="s">
        <v>69</v>
      </c>
      <c r="D32" s="73">
        <v>38524</v>
      </c>
      <c r="E32" s="72">
        <v>49481</v>
      </c>
      <c r="F32" s="98">
        <f t="shared" si="0"/>
        <v>14.731506849315069</v>
      </c>
      <c r="G32" s="35">
        <v>10000000</v>
      </c>
      <c r="H32" s="36">
        <f t="shared" si="1"/>
        <v>10000000</v>
      </c>
      <c r="I32" s="60">
        <v>0</v>
      </c>
      <c r="J32" s="32">
        <f t="shared" si="2"/>
        <v>0</v>
      </c>
      <c r="K32" s="59">
        <v>75000</v>
      </c>
      <c r="L32" s="70">
        <f t="shared" si="3"/>
        <v>0.75</v>
      </c>
      <c r="M32" s="62">
        <v>22974</v>
      </c>
      <c r="O32" s="32">
        <f t="shared" si="4"/>
        <v>0.22973999999999997</v>
      </c>
      <c r="P32" s="36">
        <f t="shared" si="10"/>
        <v>9902026</v>
      </c>
      <c r="Q32" s="70">
        <f t="shared" si="5"/>
        <v>99.02</v>
      </c>
      <c r="R32" s="58">
        <v>30</v>
      </c>
      <c r="S32" s="33">
        <f t="shared" si="6"/>
        <v>5.3159999999999999E-2</v>
      </c>
      <c r="T32" s="39">
        <f t="shared" si="7"/>
        <v>531600</v>
      </c>
      <c r="V32" s="90">
        <f t="shared" si="11"/>
        <v>5.3159999999999999E-2</v>
      </c>
      <c r="W32" s="96">
        <f t="shared" si="8"/>
        <v>0</v>
      </c>
    </row>
    <row r="33" spans="1:25" ht="12.75" x14ac:dyDescent="0.2">
      <c r="A33" s="83">
        <f t="shared" si="9"/>
        <v>19</v>
      </c>
      <c r="B33" s="97">
        <v>0.04</v>
      </c>
      <c r="C33" s="34" t="s">
        <v>84</v>
      </c>
      <c r="D33" s="73">
        <v>41212</v>
      </c>
      <c r="E33" s="72">
        <v>52170</v>
      </c>
      <c r="F33" s="98">
        <f t="shared" si="0"/>
        <v>22.098630136986301</v>
      </c>
      <c r="G33" s="35">
        <v>50000000</v>
      </c>
      <c r="H33" s="36">
        <f t="shared" si="1"/>
        <v>50000000</v>
      </c>
      <c r="I33" s="60">
        <v>0</v>
      </c>
      <c r="J33" s="32">
        <f t="shared" si="2"/>
        <v>0</v>
      </c>
      <c r="K33" s="59">
        <v>300000</v>
      </c>
      <c r="L33" s="70">
        <f t="shared" si="3"/>
        <v>0.6</v>
      </c>
      <c r="M33" s="62">
        <v>235478.5</v>
      </c>
      <c r="O33" s="32">
        <f t="shared" si="4"/>
        <v>0.47095699999999996</v>
      </c>
      <c r="P33" s="36">
        <f t="shared" si="10"/>
        <v>49464521.5</v>
      </c>
      <c r="Q33" s="70">
        <f t="shared" si="5"/>
        <v>98.929000000000002</v>
      </c>
      <c r="R33" s="58">
        <v>30</v>
      </c>
      <c r="S33" s="33">
        <v>4.0620000000000003E-2</v>
      </c>
      <c r="T33" s="39">
        <f t="shared" si="7"/>
        <v>2031000</v>
      </c>
      <c r="V33" s="90">
        <f t="shared" si="11"/>
        <v>4.0620000000000003E-2</v>
      </c>
      <c r="W33" s="96">
        <f t="shared" si="8"/>
        <v>0</v>
      </c>
    </row>
    <row r="34" spans="1:25" ht="12.75" x14ac:dyDescent="0.2">
      <c r="A34" s="83">
        <f t="shared" si="9"/>
        <v>20</v>
      </c>
      <c r="B34" s="97">
        <v>4.1360000000000001E-2</v>
      </c>
      <c r="C34" s="34" t="s">
        <v>87</v>
      </c>
      <c r="D34" s="73">
        <v>42709</v>
      </c>
      <c r="E34" s="72" t="s">
        <v>89</v>
      </c>
      <c r="F34" s="98">
        <f t="shared" si="0"/>
        <v>26.197260273972603</v>
      </c>
      <c r="G34" s="35">
        <v>40000000</v>
      </c>
      <c r="H34" s="36">
        <f t="shared" si="1"/>
        <v>40000000</v>
      </c>
      <c r="I34" s="60">
        <v>0</v>
      </c>
      <c r="J34" s="32">
        <f t="shared" si="2"/>
        <v>0</v>
      </c>
      <c r="K34" s="59">
        <v>300000</v>
      </c>
      <c r="L34" s="70">
        <f t="shared" si="3"/>
        <v>0.75</v>
      </c>
      <c r="M34" s="62">
        <v>307711.80999999994</v>
      </c>
      <c r="O34" s="32">
        <f t="shared" si="4"/>
        <v>0.76927952499999985</v>
      </c>
      <c r="P34" s="36">
        <f t="shared" si="10"/>
        <v>39392288.189999998</v>
      </c>
      <c r="Q34" s="70">
        <f t="shared" si="5"/>
        <v>98.480999999999995</v>
      </c>
      <c r="R34" s="58">
        <v>30</v>
      </c>
      <c r="S34" s="33">
        <f>V34</f>
        <v>4.2259999999999999E-2</v>
      </c>
      <c r="T34" s="39">
        <f t="shared" si="7"/>
        <v>1690400</v>
      </c>
      <c r="V34" s="90">
        <f t="shared" si="11"/>
        <v>4.2259999999999999E-2</v>
      </c>
      <c r="W34" s="96">
        <f t="shared" si="8"/>
        <v>0</v>
      </c>
    </row>
    <row r="35" spans="1:25" ht="12.75" x14ac:dyDescent="0.2">
      <c r="A35" s="83">
        <f t="shared" si="9"/>
        <v>21</v>
      </c>
      <c r="B35" s="97">
        <v>3.6850000000000001E-2</v>
      </c>
      <c r="C35" s="34" t="s">
        <v>91</v>
      </c>
      <c r="D35" s="73">
        <v>42991</v>
      </c>
      <c r="E35" s="72">
        <v>53948</v>
      </c>
      <c r="F35" s="98">
        <f t="shared" si="0"/>
        <v>26.969863013698632</v>
      </c>
      <c r="G35" s="35">
        <v>75000000</v>
      </c>
      <c r="H35" s="36">
        <f t="shared" si="1"/>
        <v>75000000</v>
      </c>
      <c r="I35" s="60">
        <v>0</v>
      </c>
      <c r="J35" s="32">
        <f t="shared" si="2"/>
        <v>0</v>
      </c>
      <c r="K35" s="59">
        <v>562500</v>
      </c>
      <c r="L35" s="70">
        <f t="shared" si="3"/>
        <v>0.75</v>
      </c>
      <c r="M35" s="62">
        <v>367946.3</v>
      </c>
      <c r="O35" s="32">
        <f t="shared" si="4"/>
        <v>0.49059506666666663</v>
      </c>
      <c r="P35" s="36">
        <f t="shared" si="10"/>
        <v>74069553.700000003</v>
      </c>
      <c r="Q35" s="70">
        <f t="shared" si="5"/>
        <v>98.759</v>
      </c>
      <c r="R35" s="58">
        <v>30</v>
      </c>
      <c r="S35" s="33">
        <f>V35</f>
        <v>3.7539999999999997E-2</v>
      </c>
      <c r="T35" s="39">
        <f t="shared" si="7"/>
        <v>2815500</v>
      </c>
      <c r="V35" s="90">
        <f t="shared" si="11"/>
        <v>3.7539999999999997E-2</v>
      </c>
      <c r="W35" s="96">
        <f t="shared" si="8"/>
        <v>0</v>
      </c>
    </row>
    <row r="36" spans="1:25" ht="12.75" x14ac:dyDescent="0.2">
      <c r="A36" s="83">
        <f t="shared" si="9"/>
        <v>22</v>
      </c>
      <c r="B36" s="97">
        <v>4.1100000000000005E-2</v>
      </c>
      <c r="C36" s="34" t="s">
        <v>92</v>
      </c>
      <c r="D36" s="73">
        <v>43353</v>
      </c>
      <c r="E36" s="72">
        <v>54311</v>
      </c>
      <c r="F36" s="98">
        <f t="shared" si="0"/>
        <v>27.964383561643835</v>
      </c>
      <c r="G36" s="35">
        <v>50000000</v>
      </c>
      <c r="H36" s="36">
        <f t="shared" si="1"/>
        <v>50000000</v>
      </c>
      <c r="I36" s="60">
        <v>0</v>
      </c>
      <c r="J36" s="32">
        <f t="shared" si="2"/>
        <v>0</v>
      </c>
      <c r="K36" s="59">
        <v>125000</v>
      </c>
      <c r="L36" s="70">
        <f t="shared" si="3"/>
        <v>0.25</v>
      </c>
      <c r="M36" s="62">
        <v>174694.69</v>
      </c>
      <c r="O36" s="32">
        <f t="shared" si="4"/>
        <v>0.34938937999999997</v>
      </c>
      <c r="P36" s="36">
        <f t="shared" si="10"/>
        <v>49700305.310000002</v>
      </c>
      <c r="Q36" s="70">
        <f t="shared" si="5"/>
        <v>99.400999999999996</v>
      </c>
      <c r="R36" s="58">
        <v>30</v>
      </c>
      <c r="S36" s="33">
        <f>V36</f>
        <v>4.1450000000000001E-2</v>
      </c>
      <c r="T36" s="39">
        <f t="shared" si="7"/>
        <v>2072500</v>
      </c>
      <c r="V36" s="90">
        <f t="shared" si="11"/>
        <v>4.1450000000000001E-2</v>
      </c>
      <c r="W36" s="96">
        <f t="shared" si="8"/>
        <v>0</v>
      </c>
    </row>
    <row r="37" spans="1:25" ht="12.75" x14ac:dyDescent="0.2">
      <c r="A37" s="83">
        <f t="shared" si="9"/>
        <v>23</v>
      </c>
      <c r="B37" s="97">
        <v>3.8690000000000002E-2</v>
      </c>
      <c r="C37" s="34" t="s">
        <v>94</v>
      </c>
      <c r="D37" s="73">
        <v>43633</v>
      </c>
      <c r="E37" s="72">
        <v>54589</v>
      </c>
      <c r="F37" s="98">
        <f t="shared" si="0"/>
        <v>28.726027397260275</v>
      </c>
      <c r="G37" s="35">
        <v>90000000</v>
      </c>
      <c r="H37" s="36">
        <f t="shared" si="1"/>
        <v>90000000</v>
      </c>
      <c r="I37" s="60">
        <v>0</v>
      </c>
      <c r="J37" s="32">
        <f t="shared" si="2"/>
        <v>0</v>
      </c>
      <c r="K37" s="59">
        <v>675000</v>
      </c>
      <c r="L37" s="70">
        <f t="shared" si="3"/>
        <v>0.75</v>
      </c>
      <c r="M37" s="62">
        <v>415358.04</v>
      </c>
      <c r="O37" s="32">
        <f t="shared" si="4"/>
        <v>0.46150893333333332</v>
      </c>
      <c r="P37" s="36">
        <f t="shared" si="10"/>
        <v>88909641.959999993</v>
      </c>
      <c r="Q37" s="70">
        <f t="shared" si="5"/>
        <v>98.787999999999997</v>
      </c>
      <c r="R37" s="58">
        <v>30</v>
      </c>
      <c r="S37" s="33">
        <f>V37</f>
        <v>3.9379999999999998E-2</v>
      </c>
      <c r="T37" s="39">
        <f t="shared" si="7"/>
        <v>3544200</v>
      </c>
      <c r="V37" s="90">
        <f t="shared" si="11"/>
        <v>3.9379999999999998E-2</v>
      </c>
      <c r="W37" s="96">
        <f t="shared" si="8"/>
        <v>0</v>
      </c>
    </row>
    <row r="38" spans="1:25" ht="12.75" x14ac:dyDescent="0.2">
      <c r="A38" s="101">
        <v>24</v>
      </c>
      <c r="B38" s="111">
        <v>3.5999999999999997E-2</v>
      </c>
      <c r="C38" s="102" t="s">
        <v>95</v>
      </c>
      <c r="D38" s="103">
        <v>43921</v>
      </c>
      <c r="E38" s="112">
        <v>54862</v>
      </c>
      <c r="F38" s="113">
        <f t="shared" si="0"/>
        <v>29.473972602739725</v>
      </c>
      <c r="G38" s="104">
        <v>150000000</v>
      </c>
      <c r="H38" s="105">
        <f t="shared" si="1"/>
        <v>150000000</v>
      </c>
      <c r="I38" s="114">
        <v>-598500</v>
      </c>
      <c r="J38" s="106">
        <f t="shared" si="2"/>
        <v>0.39899999999999997</v>
      </c>
      <c r="K38" s="115">
        <v>1125000</v>
      </c>
      <c r="L38" s="107">
        <f t="shared" si="3"/>
        <v>0.75</v>
      </c>
      <c r="M38" s="116">
        <v>694452</v>
      </c>
      <c r="N38" s="117"/>
      <c r="O38" s="106">
        <f t="shared" si="4"/>
        <v>0.46296799999999999</v>
      </c>
      <c r="P38" s="105">
        <f>H38+I38-K38-M38</f>
        <v>147582048</v>
      </c>
      <c r="Q38" s="107">
        <f t="shared" si="5"/>
        <v>98.388000000000005</v>
      </c>
      <c r="R38" s="108">
        <v>30</v>
      </c>
      <c r="S38" s="109">
        <f>V38</f>
        <v>3.6889999999999999E-2</v>
      </c>
      <c r="T38" s="110">
        <f>ROUND((+S38*G38),0)</f>
        <v>5533500</v>
      </c>
      <c r="V38" s="90">
        <f>ROUND(YIELD(D38,E38,B38,P38/H38*100,100,2),5)</f>
        <v>3.6889999999999999E-2</v>
      </c>
      <c r="W38" s="96">
        <f t="shared" si="8"/>
        <v>0</v>
      </c>
    </row>
    <row r="39" spans="1:25" ht="13.5" thickBot="1" x14ac:dyDescent="0.25">
      <c r="A39" s="87"/>
      <c r="B39" s="34"/>
      <c r="C39" s="88"/>
      <c r="D39" s="25"/>
      <c r="E39" s="25"/>
      <c r="F39" s="25"/>
      <c r="G39" s="41">
        <f>SUM(G15:G38)</f>
        <v>924700000</v>
      </c>
      <c r="H39" s="41">
        <f>SUM(H15:H38)</f>
        <v>924700000</v>
      </c>
      <c r="I39" s="41">
        <f>SUM(I15:I38)</f>
        <v>-598500</v>
      </c>
      <c r="J39" s="42"/>
      <c r="K39" s="41">
        <f>SUM(K15:K38)</f>
        <v>6328838</v>
      </c>
      <c r="L39" s="42"/>
      <c r="M39" s="41">
        <f>SUM(M15:M38)</f>
        <v>10093189.729999999</v>
      </c>
      <c r="N39" s="43"/>
      <c r="O39" s="42"/>
      <c r="P39" s="41">
        <f>SUM(P15:P38)</f>
        <v>907679472.27000022</v>
      </c>
      <c r="Q39" s="42"/>
      <c r="R39" s="25"/>
      <c r="S39" s="95">
        <f>T39/G39</f>
        <v>4.5974270574240292E-2</v>
      </c>
      <c r="T39" s="100">
        <f>SUM(T15:T38)</f>
        <v>42512408</v>
      </c>
      <c r="U39" s="80"/>
      <c r="V39" s="80"/>
      <c r="W39" s="80"/>
      <c r="X39" s="80"/>
      <c r="Y39" s="80"/>
    </row>
    <row r="40" spans="1:25" ht="13.5" thickTop="1" x14ac:dyDescent="0.2">
      <c r="A40" s="23"/>
      <c r="B40" s="27"/>
      <c r="C40" s="1"/>
      <c r="D40" s="44"/>
      <c r="E40" s="44"/>
      <c r="F40" s="7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99"/>
      <c r="T40" s="45"/>
      <c r="U40" s="80"/>
      <c r="V40" s="80"/>
      <c r="W40" s="80"/>
      <c r="X40" s="80"/>
      <c r="Y40" s="80"/>
    </row>
    <row r="41" spans="1:25" ht="12.75" x14ac:dyDescent="0.2">
      <c r="A41" s="46" t="s">
        <v>54</v>
      </c>
      <c r="B41" s="50"/>
      <c r="C41" s="47"/>
      <c r="D41" s="48"/>
      <c r="E41" s="48"/>
      <c r="F41" s="79"/>
      <c r="G41" s="49">
        <f>SUM(T39)</f>
        <v>42512408</v>
      </c>
      <c r="H41" s="49">
        <f>G39</f>
        <v>924700000</v>
      </c>
      <c r="I41" s="50" t="s">
        <v>52</v>
      </c>
      <c r="J41" s="51">
        <f>S39</f>
        <v>4.5974270574240292E-2</v>
      </c>
      <c r="K41" s="52"/>
      <c r="L41" s="53"/>
      <c r="M41" s="53"/>
      <c r="N41" s="53"/>
      <c r="O41" s="53"/>
      <c r="P41" s="53"/>
      <c r="Q41" s="53"/>
      <c r="R41" s="53"/>
      <c r="S41" s="53"/>
      <c r="T41" s="54"/>
    </row>
    <row r="42" spans="1:25" ht="12" customHeight="1" x14ac:dyDescent="0.15">
      <c r="A42" s="118" t="s">
        <v>65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20"/>
    </row>
    <row r="43" spans="1:25" ht="12" customHeight="1" x14ac:dyDescent="0.15">
      <c r="A43" s="118" t="s">
        <v>72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20"/>
    </row>
    <row r="44" spans="1:25" ht="12" customHeight="1" x14ac:dyDescent="0.15">
      <c r="A44" s="118" t="s">
        <v>73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20"/>
    </row>
    <row r="45" spans="1:25" ht="12" customHeight="1" x14ac:dyDescent="0.15">
      <c r="A45" s="118" t="s">
        <v>74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20"/>
    </row>
    <row r="46" spans="1:25" ht="12" customHeight="1" x14ac:dyDescent="0.15">
      <c r="A46" s="118" t="s">
        <v>75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20"/>
    </row>
    <row r="47" spans="1:25" ht="25.15" customHeight="1" x14ac:dyDescent="0.15">
      <c r="A47" s="118" t="s">
        <v>76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20"/>
    </row>
    <row r="48" spans="1:25" ht="12" customHeight="1" x14ac:dyDescent="0.15">
      <c r="A48" s="118" t="s">
        <v>77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20"/>
    </row>
    <row r="49" spans="1:20" ht="12" customHeight="1" x14ac:dyDescent="0.15">
      <c r="A49" s="121" t="s">
        <v>78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3"/>
    </row>
  </sheetData>
  <mergeCells count="12">
    <mergeCell ref="G3:K3"/>
    <mergeCell ref="G2:K2"/>
    <mergeCell ref="G1:K1"/>
    <mergeCell ref="V8:W8"/>
    <mergeCell ref="A47:T47"/>
    <mergeCell ref="A48:T48"/>
    <mergeCell ref="A49:T49"/>
    <mergeCell ref="A42:T42"/>
    <mergeCell ref="A43:T43"/>
    <mergeCell ref="A44:T44"/>
    <mergeCell ref="A45:T45"/>
    <mergeCell ref="A46:T46"/>
  </mergeCells>
  <conditionalFormatting sqref="F15:F38">
    <cfRule type="cellIs" dxfId="0" priority="1" operator="lessThan">
      <formula>1</formula>
    </cfRule>
  </conditionalFormatting>
  <pageMargins left="0.7" right="0.7" top="0.75" bottom="0.75" header="0.3" footer="0.3"/>
  <pageSetup scale="49" orientation="landscape" r:id="rId1"/>
  <headerFooter>
    <oddHeader>&amp;R&amp;"Times New Roman,Regular"&amp;12Exh. BJW-5
Page 1 of 1</oddHeader>
  </headerFooter>
  <colBreaks count="1" manualBreakCount="1">
    <brk id="2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FF323BF-4440-49D3-AF63-FFAD73CDA732}"/>
</file>

<file path=customXml/itemProps2.xml><?xml version="1.0" encoding="utf-8"?>
<ds:datastoreItem xmlns:ds="http://schemas.openxmlformats.org/officeDocument/2006/customXml" ds:itemID="{DAAE83A3-3262-4144-B4F8-1658857AF239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53605C8-8C86-4FB9-9B3A-7C16E1C68A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18E4D51-83B6-4B05-897A-B36C9EC5A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ECOD</vt:lpstr>
      <vt:lpstr>ECOD!Print_Area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embedded cost</dc:title>
  <dc:creator>NNG</dc:creator>
  <cp:lastModifiedBy>Lee-Pella, Erica N.</cp:lastModifiedBy>
  <cp:lastPrinted>2020-12-04T23:33:28Z</cp:lastPrinted>
  <dcterms:created xsi:type="dcterms:W3CDTF">1997-05-28T21:55:16Z</dcterms:created>
  <dcterms:modified xsi:type="dcterms:W3CDTF">2020-12-04T23:34:42Z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5.17 Embedded cost of debt.xlsx</vt:lpwstr>
  </property>
  <property fmtid="{D5CDD505-2E9C-101B-9397-08002B2CF9AE}" pid="3" name="{A44787D4-0540-4523-9961-78E4036D8C6D}">
    <vt:lpwstr>{2EEF3B70-D6FA-48BC-8EDB-DD0E560E3DFB}</vt:lpwstr>
  </property>
  <property fmtid="{D5CDD505-2E9C-101B-9397-08002B2CF9AE}" pid="4" name="ContentTypeId">
    <vt:lpwstr>0x0101006E56B4D1795A2E4DB2F0B01679ED314A008EEC80525953A745BD9B79DC421B8604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