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ustomProperty13.bin" ContentType="application/vnd.openxmlformats-officedocument.spreadsheetml.customProperty"/>
  <Override PartName="/xl/customProperty16.bin" ContentType="application/vnd.openxmlformats-officedocument.spreadsheetml.customProperty"/>
  <Override PartName="/xl/comments6.xml" ContentType="application/vnd.openxmlformats-officedocument.spreadsheetml.comments+xml"/>
  <Override PartName="/xl/customProperty17.bin" ContentType="application/vnd.openxmlformats-officedocument.spreadsheetml.customProperty"/>
  <Override PartName="/xl/customProperty15.bin" ContentType="application/vnd.openxmlformats-officedocument.spreadsheetml.customProperty"/>
  <Override PartName="/xl/comments7.xml" ContentType="application/vnd.openxmlformats-officedocument.spreadsheetml.comments+xml"/>
  <Override PartName="/xl/customProperty18.bin" ContentType="application/vnd.openxmlformats-officedocument.spreadsheetml.customProperty"/>
  <Override PartName="/xl/comments4.xml" ContentType="application/vnd.openxmlformats-officedocument.spreadsheetml.comments+xml"/>
  <Override PartName="/xl/comments8.xml" ContentType="application/vnd.openxmlformats-officedocument.spreadsheetml.comments+xml"/>
  <Override PartName="/xl/customProperty14.bin" ContentType="application/vnd.openxmlformats-officedocument.spreadsheetml.customProperty"/>
  <Override PartName="/xl/customProperty19.bin" ContentType="application/vnd.openxmlformats-officedocument.spreadsheetml.customProperty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customProperty20.bin" ContentType="application/vnd.openxmlformats-officedocument.spreadsheetml.customProperty"/>
  <Override PartName="/xl/comments10.xml" ContentType="application/vnd.openxmlformats-officedocument.spreadsheetml.comments+xml"/>
  <Override PartName="/docProps/core.xml" ContentType="application/vnd.openxmlformats-package.core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01m107\c01m107\2025\2025 WA CCA\Natural Gas Schedule 162 &amp; 163 Filing\"/>
    </mc:Choice>
  </mc:AlternateContent>
  <xr:revisionPtr revIDLastSave="0" documentId="13_ncr:1_{EEC75CB1-6FF5-4D1D-AEC4-8BC66B7502FE}" xr6:coauthVersionLast="47" xr6:coauthVersionMax="47" xr10:uidLastSave="{00000000-0000-0000-0000-000000000000}"/>
  <bookViews>
    <workbookView xWindow="28680" yWindow="-1440" windowWidth="29040" windowHeight="15990" tabRatio="770" firstSheet="14" activeTab="17" xr2:uid="{5893C055-A570-4DB5-8218-3A00EB2C984C}"/>
  </bookViews>
  <sheets>
    <sheet name="Summary" sheetId="41" r:id="rId1"/>
    <sheet name="Sch 162 Summary" sheetId="35" r:id="rId2"/>
    <sheet name="Sch 163 Summary" sheetId="36" r:id="rId3"/>
    <sheet name="CCA Allowance Inventory " sheetId="12" r:id="rId4"/>
    <sheet name="CCA Liability " sheetId="13" r:id="rId5"/>
    <sheet name="Purchases" sheetId="1" r:id="rId6"/>
    <sheet name="Sales" sheetId="5" r:id="rId7"/>
    <sheet name="Pricing" sheetId="24" r:id="rId8"/>
    <sheet name="2026 NG Oblig " sheetId="25" r:id="rId9"/>
    <sheet name="NG Forecast 2026" sheetId="26" r:id="rId10"/>
    <sheet name="2025 NG Oblig" sheetId="18" r:id="rId11"/>
    <sheet name="NG Actuals thru 7.31.25" sheetId="23" r:id="rId12"/>
    <sheet name="182402 CCA Costs Amort " sheetId="27" r:id="rId13"/>
    <sheet name="182402 CCA Costs Amort Sched" sheetId="28" r:id="rId14"/>
    <sheet name="254350 CCA Revenues Amort" sheetId="29" r:id="rId15"/>
    <sheet name="254350 CCA Rev Amort Sched " sheetId="30" r:id="rId16"/>
    <sheet name="182405 CCA Costs Amort " sheetId="31" r:id="rId17"/>
    <sheet name="182405 CCA Costs Amort Sched " sheetId="32" r:id="rId18"/>
    <sheet name="254355 CCA Revenues Amort " sheetId="33" r:id="rId19"/>
    <sheet name="254355 CCA Rev Amort Sched " sheetId="34" r:id="rId20"/>
  </sheets>
  <externalReferences>
    <externalReference r:id="rId21"/>
    <externalReference r:id="rId22"/>
    <externalReference r:id="rId23"/>
    <externalReference r:id="rId24"/>
    <externalReference r:id="rId25"/>
  </externalReferences>
  <definedNames>
    <definedName name="_AtRisk_SimSetting_AutomaticResultsDisplayMode" hidden="1">0</definedName>
    <definedName name="_AtRisk_SimSetting_ConvergenceConfidenceLevel" hidden="1">0.99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_xlnm._FilterDatabase" localSheetId="7" hidden="1">Pricing!$A$1:$K$1345</definedName>
    <definedName name="AllowancePrice" localSheetId="0">'[1]Market Sales'!$G$7</definedName>
    <definedName name="AllowancePrice">#REF!</definedName>
    <definedName name="Annual_CCA_Fixed_Increase">#REF!</definedName>
    <definedName name="CO2eCost" localSheetId="0">'[1]Market Sales'!$L$6</definedName>
    <definedName name="CO2eCost">#REF!</definedName>
    <definedName name="EmissionsRate" localSheetId="0">'[1]Market Sales'!$G$6</definedName>
    <definedName name="EmissionsRate">#REF!</definedName>
    <definedName name="end_date" localSheetId="10">#REF!</definedName>
    <definedName name="end_date" localSheetId="8">#REF!</definedName>
    <definedName name="end_date" localSheetId="0">[2]START!$E$3</definedName>
    <definedName name="end_date">#REF!</definedName>
    <definedName name="Expected_Inflation_2025">#REF!</definedName>
    <definedName name="InputMonth" localSheetId="0">[3]Start!$B$2</definedName>
    <definedName name="InputMonth">[4]Start!$B$2</definedName>
    <definedName name="JanJunRate" localSheetId="0">[5]Start!$E$7</definedName>
    <definedName name="JanJunRate">#REF!</definedName>
    <definedName name="JulDecRate" localSheetId="0">[5]Start!$E$8</definedName>
    <definedName name="JulDecRate">#REF!</definedName>
    <definedName name="lbs_CO2_per_Dth">#REF!</definedName>
    <definedName name="lbs_CO2_per_MTCO2e">#REF!</definedName>
    <definedName name="_xlnm.Print_Area" localSheetId="12">'182402 CCA Costs Amort '!$A$1:$E$117</definedName>
    <definedName name="_xlnm.Print_Area" localSheetId="13">'182402 CCA Costs Amort Sched'!$A$1:$Q$26</definedName>
    <definedName name="_xlnm.Print_Area" localSheetId="16">'182405 CCA Costs Amort '!$A$2:$D$87</definedName>
    <definedName name="_xlnm.Print_Area" localSheetId="17">'182405 CCA Costs Amort Sched '!$A$1:$S$21</definedName>
    <definedName name="_xlnm.Print_Area" localSheetId="15">'254350 CCA Rev Amort Sched '!$A$1:$P$26</definedName>
    <definedName name="_xlnm.Print_Area" localSheetId="14">'254350 CCA Revenues Amort'!$A$1:$D$116</definedName>
    <definedName name="_xlnm.Print_Area" localSheetId="19">'254355 CCA Rev Amort Sched '!$A$1:$S$22</definedName>
    <definedName name="_xlnm.Print_Area" localSheetId="18">'254355 CCA Revenues Amort '!$A$2:$D$78</definedName>
    <definedName name="_xlnm.Print_Area" localSheetId="3">'CCA Allowance Inventory '!$Q:$AG</definedName>
    <definedName name="_xlnm.Print_Area" localSheetId="4">'CCA Liability '!$T$30:$AB$44</definedName>
    <definedName name="_xlnm.Print_Area" localSheetId="0">Summary!#REF!</definedName>
    <definedName name="_xlnm.Print_Titles" localSheetId="13">'182402 CCA Costs Amort Sched'!$1:$4</definedName>
    <definedName name="_xlnm.Print_Titles" localSheetId="17">'182405 CCA Costs Amort Sched '!$1:$4</definedName>
    <definedName name="_xlnm.Print_Titles" localSheetId="15">'254350 CCA Rev Amort Sched '!$1:$4</definedName>
    <definedName name="_xlnm.Print_Titles" localSheetId="19">'254355 CCA Rev Amort Sched '!$1:$4</definedName>
    <definedName name="_xlnm.Print_Titles" localSheetId="3">'CCA Allowance Inventory '!$A:$A,'CCA Allowance Inventory '!$3:$8</definedName>
    <definedName name="_xlnm.Print_Titles" localSheetId="4">'CCA Liability '!$A:$G,'CCA Liability '!$3:$8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TRUE</definedName>
    <definedName name="RiskMultipleCPUSupportEnabled" hidden="1">FALSE</definedName>
    <definedName name="RiskNumIterations" hidden="1">-1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tart_date" localSheetId="10">#REF!</definedName>
    <definedName name="start_date" localSheetId="8">#REF!</definedName>
    <definedName name="start_date" localSheetId="0">[2]START!$E$2</definedName>
    <definedName name="start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9" l="1"/>
  <c r="D7" i="29" s="1"/>
  <c r="D13" i="29"/>
  <c r="D20" i="29"/>
  <c r="D27" i="29"/>
  <c r="D34" i="29"/>
  <c r="D41" i="29"/>
  <c r="D48" i="29"/>
  <c r="D55" i="29"/>
  <c r="D62" i="29"/>
  <c r="D69" i="29"/>
  <c r="D76" i="29"/>
  <c r="D83" i="29"/>
  <c r="D90" i="29"/>
  <c r="D97" i="29"/>
  <c r="D104" i="29"/>
  <c r="D111" i="29"/>
  <c r="B6" i="41"/>
  <c r="B8" i="41"/>
  <c r="B10" i="41"/>
  <c r="B11" i="41"/>
  <c r="D9" i="29" l="1"/>
  <c r="D10" i="29"/>
  <c r="D12" i="29" s="1"/>
  <c r="D14" i="29" l="1"/>
  <c r="D16" i="29"/>
  <c r="D17" i="29" l="1"/>
  <c r="D19" i="29" s="1"/>
  <c r="D21" i="29" l="1"/>
  <c r="D23" i="29" s="1"/>
  <c r="D24" i="29" l="1"/>
  <c r="D26" i="29" s="1"/>
  <c r="D28" i="29" l="1"/>
  <c r="D30" i="29"/>
  <c r="D31" i="29" l="1"/>
  <c r="D33" i="29" s="1"/>
  <c r="D35" i="29" l="1"/>
  <c r="D37" i="29" l="1"/>
  <c r="D38" i="29" s="1"/>
  <c r="D40" i="29" s="1"/>
  <c r="D42" i="29" l="1"/>
  <c r="D44" i="29"/>
  <c r="D45" i="29" l="1"/>
  <c r="D47" i="29" s="1"/>
  <c r="D49" i="29" l="1"/>
  <c r="D51" i="29"/>
  <c r="D52" i="29" l="1"/>
  <c r="D54" i="29" s="1"/>
  <c r="D56" i="29" l="1"/>
  <c r="D58" i="29"/>
  <c r="D59" i="29" l="1"/>
  <c r="D61" i="29" s="1"/>
  <c r="D63" i="29" l="1"/>
  <c r="D65" i="29" s="1"/>
  <c r="D66" i="29" l="1"/>
  <c r="D68" i="29" s="1"/>
  <c r="D70" i="29" l="1"/>
  <c r="D72" i="29"/>
  <c r="D73" i="29" l="1"/>
  <c r="D75" i="29" s="1"/>
  <c r="D77" i="29" l="1"/>
  <c r="D79" i="29"/>
  <c r="D80" i="29" l="1"/>
  <c r="D82" i="29" s="1"/>
  <c r="D84" i="29" l="1"/>
  <c r="D86" i="29"/>
  <c r="D87" i="29" l="1"/>
  <c r="D89" i="29" s="1"/>
  <c r="D91" i="29" l="1"/>
  <c r="D93" i="29"/>
  <c r="D94" i="29" l="1"/>
  <c r="D96" i="29" s="1"/>
  <c r="D98" i="29" l="1"/>
  <c r="D100" i="29"/>
  <c r="D101" i="29" l="1"/>
  <c r="D103" i="29" s="1"/>
  <c r="D105" i="29" l="1"/>
  <c r="D107" i="29"/>
  <c r="D108" i="29" l="1"/>
  <c r="D110" i="29" s="1"/>
  <c r="D112" i="29" l="1"/>
  <c r="D114" i="29"/>
  <c r="D115" i="29" l="1"/>
  <c r="B16" i="41" l="1"/>
  <c r="H1347" i="24" l="1"/>
  <c r="H1349" i="24" s="1"/>
  <c r="B17" i="34" l="1"/>
  <c r="B18" i="34"/>
  <c r="B19" i="34"/>
  <c r="C5" i="34" l="1"/>
  <c r="C9" i="34" s="1"/>
  <c r="D5" i="34"/>
  <c r="E5" i="34"/>
  <c r="F5" i="34"/>
  <c r="G5" i="34"/>
  <c r="C6" i="34"/>
  <c r="D6" i="34"/>
  <c r="E6" i="34"/>
  <c r="F6" i="34"/>
  <c r="G6" i="34"/>
  <c r="D8" i="34"/>
  <c r="E8" i="34"/>
  <c r="F8" i="34"/>
  <c r="G8" i="34"/>
  <c r="L8" i="34"/>
  <c r="M8" i="34"/>
  <c r="A9" i="34"/>
  <c r="D9" i="34"/>
  <c r="E9" i="34"/>
  <c r="G9" i="34"/>
  <c r="L9" i="34"/>
  <c r="M9" i="34"/>
  <c r="Q9" i="34"/>
  <c r="F9" i="34" s="1"/>
  <c r="F10" i="34"/>
  <c r="G10" i="34"/>
  <c r="L10" i="34"/>
  <c r="M10" i="34"/>
  <c r="S10" i="34" s="1"/>
  <c r="A11" i="34"/>
  <c r="L11" i="34" s="1"/>
  <c r="F11" i="34"/>
  <c r="G11" i="34"/>
  <c r="M11" i="34"/>
  <c r="S11" i="34" s="1"/>
  <c r="F12" i="34"/>
  <c r="G12" i="34"/>
  <c r="M12" i="34"/>
  <c r="S12" i="34" s="1"/>
  <c r="F13" i="34"/>
  <c r="G13" i="34"/>
  <c r="M13" i="34"/>
  <c r="S13" i="34" s="1"/>
  <c r="F14" i="34"/>
  <c r="G14" i="34"/>
  <c r="M14" i="34"/>
  <c r="B14" i="34" s="1"/>
  <c r="S14" i="34"/>
  <c r="F15" i="34"/>
  <c r="G15" i="34"/>
  <c r="M15" i="34"/>
  <c r="B15" i="34" s="1"/>
  <c r="S15" i="34"/>
  <c r="F16" i="34"/>
  <c r="G16" i="34"/>
  <c r="M16" i="34"/>
  <c r="B16" i="34" s="1"/>
  <c r="S16" i="34"/>
  <c r="S17" i="34"/>
  <c r="S18" i="34"/>
  <c r="S19" i="34"/>
  <c r="N20" i="34"/>
  <c r="O20" i="34"/>
  <c r="P20" i="34"/>
  <c r="Q20" i="34"/>
  <c r="R20" i="34"/>
  <c r="C5" i="32"/>
  <c r="D5" i="32"/>
  <c r="D8" i="32" s="1"/>
  <c r="E5" i="32"/>
  <c r="E9" i="32" s="1"/>
  <c r="F5" i="32"/>
  <c r="F9" i="32" s="1"/>
  <c r="G5" i="32"/>
  <c r="G9" i="32" s="1"/>
  <c r="C6" i="32"/>
  <c r="C16" i="32" s="1"/>
  <c r="D6" i="32"/>
  <c r="D17" i="32" s="1"/>
  <c r="E6" i="32"/>
  <c r="E12" i="32" s="1"/>
  <c r="F6" i="32"/>
  <c r="F16" i="32" s="1"/>
  <c r="G6" i="32"/>
  <c r="G18" i="32" s="1"/>
  <c r="B8" i="32"/>
  <c r="C8" i="32"/>
  <c r="E8" i="32"/>
  <c r="F8" i="32"/>
  <c r="G8" i="32"/>
  <c r="L8" i="32"/>
  <c r="S8" i="32"/>
  <c r="A9" i="32"/>
  <c r="L9" i="32" s="1"/>
  <c r="B9" i="32"/>
  <c r="C9" i="32"/>
  <c r="D9" i="32"/>
  <c r="S9" i="32"/>
  <c r="B10" i="32"/>
  <c r="C10" i="32"/>
  <c r="D10" i="32"/>
  <c r="E10" i="32"/>
  <c r="L10" i="32"/>
  <c r="S10" i="32"/>
  <c r="A11" i="32"/>
  <c r="L11" i="32" s="1"/>
  <c r="B11" i="32"/>
  <c r="D11" i="32"/>
  <c r="S11" i="32"/>
  <c r="B12" i="32"/>
  <c r="S12" i="32"/>
  <c r="B13" i="32"/>
  <c r="C13" i="32"/>
  <c r="D13" i="32"/>
  <c r="E13" i="32"/>
  <c r="F13" i="32"/>
  <c r="G13" i="32"/>
  <c r="S13" i="32"/>
  <c r="B14" i="32"/>
  <c r="C14" i="32"/>
  <c r="D14" i="32"/>
  <c r="E14" i="32"/>
  <c r="S14" i="32"/>
  <c r="B15" i="32"/>
  <c r="D15" i="32"/>
  <c r="S15" i="32"/>
  <c r="B16" i="32"/>
  <c r="E16" i="32"/>
  <c r="S16" i="32"/>
  <c r="B17" i="32"/>
  <c r="C17" i="32"/>
  <c r="E17" i="32"/>
  <c r="F17" i="32"/>
  <c r="S17" i="32"/>
  <c r="B18" i="32"/>
  <c r="C18" i="32"/>
  <c r="D18" i="32"/>
  <c r="E18" i="32"/>
  <c r="S18" i="32"/>
  <c r="B19" i="32"/>
  <c r="C19" i="32"/>
  <c r="D19" i="32"/>
  <c r="E19" i="32"/>
  <c r="G19" i="32"/>
  <c r="S19" i="32"/>
  <c r="M20" i="32"/>
  <c r="N20" i="32"/>
  <c r="O20" i="32"/>
  <c r="P20" i="32"/>
  <c r="Q20" i="32"/>
  <c r="R20" i="32"/>
  <c r="C5" i="30"/>
  <c r="C12" i="30" s="1"/>
  <c r="D5" i="30"/>
  <c r="D8" i="30" s="1"/>
  <c r="E5" i="30"/>
  <c r="F5" i="30"/>
  <c r="F13" i="30" s="1"/>
  <c r="C6" i="30"/>
  <c r="C24" i="30" s="1"/>
  <c r="D6" i="30"/>
  <c r="D19" i="30" s="1"/>
  <c r="E6" i="30"/>
  <c r="E20" i="30" s="1"/>
  <c r="F6" i="30"/>
  <c r="F20" i="30" s="1"/>
  <c r="I7" i="30"/>
  <c r="E8" i="30"/>
  <c r="K8" i="30"/>
  <c r="P8" i="30" s="1"/>
  <c r="A9" i="30"/>
  <c r="E9" i="30"/>
  <c r="J9" i="30"/>
  <c r="K9" i="30"/>
  <c r="P9" i="30" s="1"/>
  <c r="A10" i="30"/>
  <c r="A11" i="30" s="1"/>
  <c r="A12" i="30" s="1"/>
  <c r="A13" i="30" s="1"/>
  <c r="A14" i="30" s="1"/>
  <c r="A15" i="30" s="1"/>
  <c r="A16" i="30" s="1"/>
  <c r="D10" i="30"/>
  <c r="E10" i="30"/>
  <c r="J10" i="30"/>
  <c r="J11" i="30" s="1"/>
  <c r="J12" i="30" s="1"/>
  <c r="J13" i="30" s="1"/>
  <c r="J14" i="30" s="1"/>
  <c r="J15" i="30" s="1"/>
  <c r="J16" i="30" s="1"/>
  <c r="K10" i="30"/>
  <c r="B10" i="30" s="1"/>
  <c r="P10" i="30"/>
  <c r="D11" i="30"/>
  <c r="E11" i="30"/>
  <c r="K11" i="30"/>
  <c r="B11" i="30" s="1"/>
  <c r="D12" i="30"/>
  <c r="E12" i="30"/>
  <c r="K12" i="30"/>
  <c r="B12" i="30" s="1"/>
  <c r="P12" i="30"/>
  <c r="D13" i="30"/>
  <c r="E13" i="30"/>
  <c r="K13" i="30"/>
  <c r="P13" i="30" s="1"/>
  <c r="D14" i="30"/>
  <c r="E14" i="30"/>
  <c r="K14" i="30"/>
  <c r="P14" i="30" s="1"/>
  <c r="D15" i="30"/>
  <c r="E15" i="30"/>
  <c r="K15" i="30"/>
  <c r="B15" i="30" s="1"/>
  <c r="D16" i="30"/>
  <c r="E16" i="30"/>
  <c r="K16" i="30"/>
  <c r="P16" i="30" s="1"/>
  <c r="C17" i="30"/>
  <c r="D17" i="30"/>
  <c r="F17" i="30"/>
  <c r="K17" i="30"/>
  <c r="B17" i="30" s="1"/>
  <c r="P17" i="30"/>
  <c r="A18" i="30"/>
  <c r="A19" i="30" s="1"/>
  <c r="A20" i="30" s="1"/>
  <c r="A21" i="30" s="1"/>
  <c r="A22" i="30" s="1"/>
  <c r="D18" i="30"/>
  <c r="J18" i="30"/>
  <c r="J19" i="30" s="1"/>
  <c r="J20" i="30" s="1"/>
  <c r="K18" i="30"/>
  <c r="B18" i="30" s="1"/>
  <c r="C19" i="30"/>
  <c r="K19" i="30"/>
  <c r="B19" i="30" s="1"/>
  <c r="C20" i="30"/>
  <c r="D20" i="30"/>
  <c r="K20" i="30"/>
  <c r="P20" i="30" s="1"/>
  <c r="D21" i="30"/>
  <c r="J21" i="30"/>
  <c r="J22" i="30" s="1"/>
  <c r="K21" i="30"/>
  <c r="P21" i="30" s="1"/>
  <c r="B22" i="30"/>
  <c r="D22" i="30"/>
  <c r="P22" i="30"/>
  <c r="C23" i="30"/>
  <c r="D23" i="30"/>
  <c r="K23" i="30"/>
  <c r="B23" i="30" s="1"/>
  <c r="P23" i="30"/>
  <c r="D24" i="30"/>
  <c r="K24" i="30"/>
  <c r="B24" i="30" s="1"/>
  <c r="P24" i="30"/>
  <c r="L25" i="30"/>
  <c r="M25" i="30"/>
  <c r="N25" i="30"/>
  <c r="O25" i="30"/>
  <c r="C5" i="28"/>
  <c r="C9" i="28" s="1"/>
  <c r="D5" i="28"/>
  <c r="D16" i="28" s="1"/>
  <c r="E5" i="28"/>
  <c r="E15" i="28" s="1"/>
  <c r="F5" i="28"/>
  <c r="F10" i="28" s="1"/>
  <c r="C6" i="28"/>
  <c r="C18" i="28" s="1"/>
  <c r="D6" i="28"/>
  <c r="D18" i="28" s="1"/>
  <c r="E6" i="28"/>
  <c r="E19" i="28" s="1"/>
  <c r="F6" i="28"/>
  <c r="F22" i="28" s="1"/>
  <c r="B8" i="28"/>
  <c r="Q8" i="28"/>
  <c r="A9" i="28"/>
  <c r="A10" i="28" s="1"/>
  <c r="A11" i="28" s="1"/>
  <c r="A12" i="28" s="1"/>
  <c r="A13" i="28" s="1"/>
  <c r="A14" i="28" s="1"/>
  <c r="A15" i="28" s="1"/>
  <c r="A16" i="28" s="1"/>
  <c r="B9" i="28"/>
  <c r="D9" i="28"/>
  <c r="F9" i="28"/>
  <c r="K9" i="28"/>
  <c r="K10" i="28" s="1"/>
  <c r="Q9" i="28"/>
  <c r="B10" i="28"/>
  <c r="E10" i="28"/>
  <c r="Q10" i="28"/>
  <c r="B11" i="28"/>
  <c r="K11" i="28"/>
  <c r="K12" i="28" s="1"/>
  <c r="K13" i="28" s="1"/>
  <c r="K14" i="28" s="1"/>
  <c r="K15" i="28" s="1"/>
  <c r="K16" i="28" s="1"/>
  <c r="Q11" i="28"/>
  <c r="B12" i="28"/>
  <c r="C12" i="28"/>
  <c r="D12" i="28"/>
  <c r="E12" i="28"/>
  <c r="F12" i="28"/>
  <c r="Q12" i="28"/>
  <c r="B13" i="28"/>
  <c r="E13" i="28"/>
  <c r="F13" i="28"/>
  <c r="Q13" i="28"/>
  <c r="B14" i="28"/>
  <c r="E14" i="28"/>
  <c r="F14" i="28"/>
  <c r="Q14" i="28"/>
  <c r="B15" i="28"/>
  <c r="D15" i="28"/>
  <c r="F15" i="28"/>
  <c r="Q15" i="28"/>
  <c r="B16" i="28"/>
  <c r="C16" i="28"/>
  <c r="E16" i="28"/>
  <c r="H16" i="28"/>
  <c r="Q16" i="28"/>
  <c r="B17" i="28"/>
  <c r="D17" i="28"/>
  <c r="F17" i="28"/>
  <c r="Q17" i="28"/>
  <c r="A18" i="28"/>
  <c r="B18" i="28"/>
  <c r="F18" i="28"/>
  <c r="K18" i="28"/>
  <c r="Q18" i="28"/>
  <c r="A19" i="28"/>
  <c r="B19" i="28"/>
  <c r="D19" i="28"/>
  <c r="K19" i="28"/>
  <c r="K20" i="28" s="1"/>
  <c r="K21" i="28" s="1"/>
  <c r="K22" i="28" s="1"/>
  <c r="K23" i="28" s="1"/>
  <c r="Q19" i="28"/>
  <c r="A20" i="28"/>
  <c r="A21" i="28" s="1"/>
  <c r="A22" i="28" s="1"/>
  <c r="A23" i="28" s="1"/>
  <c r="B20" i="28"/>
  <c r="D20" i="28"/>
  <c r="Q20" i="28"/>
  <c r="B21" i="28"/>
  <c r="D21" i="28"/>
  <c r="Q21" i="28"/>
  <c r="B22" i="28"/>
  <c r="D22" i="28"/>
  <c r="Q22" i="28"/>
  <c r="B23" i="28"/>
  <c r="D23" i="28"/>
  <c r="F23" i="28"/>
  <c r="Q23" i="28"/>
  <c r="L24" i="28"/>
  <c r="M24" i="28"/>
  <c r="N24" i="28"/>
  <c r="O24" i="28"/>
  <c r="P24" i="28"/>
  <c r="D63" i="27"/>
  <c r="B20" i="30" l="1"/>
  <c r="S9" i="34"/>
  <c r="G17" i="34"/>
  <c r="G18" i="34"/>
  <c r="G19" i="34"/>
  <c r="F17" i="34"/>
  <c r="F18" i="34"/>
  <c r="F19" i="34"/>
  <c r="E17" i="34"/>
  <c r="E18" i="34"/>
  <c r="E19" i="34"/>
  <c r="D17" i="34"/>
  <c r="D18" i="34"/>
  <c r="D19" i="34"/>
  <c r="C16" i="34"/>
  <c r="C17" i="34"/>
  <c r="C18" i="34"/>
  <c r="C19" i="34"/>
  <c r="G20" i="34"/>
  <c r="H18" i="34"/>
  <c r="F20" i="34"/>
  <c r="C8" i="34"/>
  <c r="I20" i="34"/>
  <c r="A12" i="34"/>
  <c r="M20" i="34"/>
  <c r="A12" i="32"/>
  <c r="L12" i="32" s="1"/>
  <c r="G14" i="32"/>
  <c r="B20" i="32"/>
  <c r="H9" i="32"/>
  <c r="E11" i="32"/>
  <c r="H8" i="32"/>
  <c r="E15" i="32"/>
  <c r="S20" i="32"/>
  <c r="H13" i="32"/>
  <c r="P19" i="30"/>
  <c r="F16" i="30"/>
  <c r="B13" i="30"/>
  <c r="F22" i="30"/>
  <c r="P18" i="30"/>
  <c r="P15" i="30"/>
  <c r="F15" i="30"/>
  <c r="D9" i="30"/>
  <c r="D25" i="30" s="1"/>
  <c r="F18" i="30"/>
  <c r="P11" i="30"/>
  <c r="B9" i="30"/>
  <c r="F21" i="30"/>
  <c r="C18" i="30"/>
  <c r="F11" i="30"/>
  <c r="C21" i="30"/>
  <c r="F14" i="30"/>
  <c r="B8" i="30"/>
  <c r="F21" i="28"/>
  <c r="C13" i="28"/>
  <c r="C10" i="28"/>
  <c r="F20" i="28"/>
  <c r="C15" i="28"/>
  <c r="G15" i="28" s="1"/>
  <c r="D55" i="27" s="1"/>
  <c r="Q24" i="28"/>
  <c r="C17" i="28"/>
  <c r="F19" i="28"/>
  <c r="C14" i="28"/>
  <c r="E11" i="28"/>
  <c r="F8" i="28"/>
  <c r="F16" i="28"/>
  <c r="G16" i="28" s="1"/>
  <c r="D62" i="27" s="1"/>
  <c r="C11" i="28"/>
  <c r="E8" i="28"/>
  <c r="F11" i="28"/>
  <c r="F24" i="28" s="1"/>
  <c r="C22" i="28"/>
  <c r="C19" i="28"/>
  <c r="C8" i="28"/>
  <c r="E18" i="28"/>
  <c r="G18" i="28" s="1"/>
  <c r="D77" i="27" s="1"/>
  <c r="E21" i="28"/>
  <c r="E20" i="28"/>
  <c r="B24" i="28"/>
  <c r="E23" i="28"/>
  <c r="C23" i="28"/>
  <c r="C21" i="28"/>
  <c r="G21" i="28" s="1"/>
  <c r="D98" i="27" s="1"/>
  <c r="C20" i="28"/>
  <c r="E20" i="32"/>
  <c r="D8" i="28"/>
  <c r="D13" i="28"/>
  <c r="G13" i="28" s="1"/>
  <c r="D41" i="27" s="1"/>
  <c r="D11" i="28"/>
  <c r="D10" i="28"/>
  <c r="G10" i="28" s="1"/>
  <c r="D20" i="27" s="1"/>
  <c r="D14" i="28"/>
  <c r="G19" i="28"/>
  <c r="D84" i="27" s="1"/>
  <c r="E17" i="28"/>
  <c r="P25" i="30"/>
  <c r="H19" i="34"/>
  <c r="G20" i="30"/>
  <c r="E22" i="28"/>
  <c r="G22" i="28" s="1"/>
  <c r="D105" i="27" s="1"/>
  <c r="G8" i="28"/>
  <c r="G12" i="28"/>
  <c r="D34" i="27" s="1"/>
  <c r="E9" i="28"/>
  <c r="G9" i="28" s="1"/>
  <c r="D13" i="27" s="1"/>
  <c r="E21" i="30"/>
  <c r="C13" i="30"/>
  <c r="G13" i="30" s="1"/>
  <c r="F18" i="32"/>
  <c r="H18" i="32" s="1"/>
  <c r="E22" i="30"/>
  <c r="C14" i="30"/>
  <c r="F8" i="30"/>
  <c r="E14" i="34"/>
  <c r="E13" i="34"/>
  <c r="E12" i="34"/>
  <c r="E11" i="34"/>
  <c r="E10" i="34"/>
  <c r="B21" i="30"/>
  <c r="B14" i="30"/>
  <c r="E16" i="34"/>
  <c r="E15" i="34"/>
  <c r="D14" i="34"/>
  <c r="D13" i="34"/>
  <c r="D12" i="34"/>
  <c r="D11" i="34"/>
  <c r="D10" i="34"/>
  <c r="C22" i="30"/>
  <c r="G22" i="30" s="1"/>
  <c r="C15" i="30"/>
  <c r="F19" i="32"/>
  <c r="H19" i="32" s="1"/>
  <c r="G10" i="32"/>
  <c r="D16" i="34"/>
  <c r="D15" i="34"/>
  <c r="C14" i="34"/>
  <c r="H14" i="34" s="1"/>
  <c r="C13" i="34"/>
  <c r="C12" i="34"/>
  <c r="C11" i="34"/>
  <c r="C10" i="34"/>
  <c r="F23" i="30"/>
  <c r="F9" i="30"/>
  <c r="C8" i="30"/>
  <c r="G11" i="32"/>
  <c r="F10" i="32"/>
  <c r="H10" i="32" s="1"/>
  <c r="H16" i="34"/>
  <c r="C15" i="34"/>
  <c r="B13" i="34"/>
  <c r="B12" i="34"/>
  <c r="B11" i="34"/>
  <c r="B10" i="34"/>
  <c r="B9" i="34"/>
  <c r="H9" i="34" s="1"/>
  <c r="B8" i="34"/>
  <c r="G12" i="32"/>
  <c r="F11" i="32"/>
  <c r="E23" i="30"/>
  <c r="G23" i="30" s="1"/>
  <c r="C16" i="30"/>
  <c r="E17" i="30"/>
  <c r="G17" i="30" s="1"/>
  <c r="B16" i="30"/>
  <c r="G16" i="30" s="1"/>
  <c r="F10" i="30"/>
  <c r="F12" i="32"/>
  <c r="S8" i="34"/>
  <c r="S20" i="34" s="1"/>
  <c r="C9" i="30"/>
  <c r="G9" i="30" s="1"/>
  <c r="G15" i="32"/>
  <c r="F14" i="32"/>
  <c r="H14" i="32" s="1"/>
  <c r="D12" i="32"/>
  <c r="C11" i="32"/>
  <c r="F24" i="30"/>
  <c r="E18" i="30"/>
  <c r="C10" i="30"/>
  <c r="G10" i="30" s="1"/>
  <c r="G16" i="32"/>
  <c r="F15" i="32"/>
  <c r="C12" i="32"/>
  <c r="E24" i="30"/>
  <c r="G24" i="30" s="1"/>
  <c r="F19" i="30"/>
  <c r="F12" i="30"/>
  <c r="G12" i="30" s="1"/>
  <c r="G17" i="32"/>
  <c r="H17" i="32" s="1"/>
  <c r="K25" i="30"/>
  <c r="E19" i="30"/>
  <c r="G19" i="30" s="1"/>
  <c r="C11" i="30"/>
  <c r="G11" i="30" s="1"/>
  <c r="D16" i="32"/>
  <c r="H16" i="32" s="1"/>
  <c r="C15" i="32"/>
  <c r="A13" i="32"/>
  <c r="D20" i="32" l="1"/>
  <c r="C20" i="34"/>
  <c r="G20" i="28"/>
  <c r="D91" i="27" s="1"/>
  <c r="C24" i="28"/>
  <c r="G14" i="28"/>
  <c r="D48" i="27" s="1"/>
  <c r="G18" i="30"/>
  <c r="H15" i="34"/>
  <c r="H11" i="34"/>
  <c r="L12" i="34"/>
  <c r="A13" i="34"/>
  <c r="H11" i="32"/>
  <c r="G20" i="32"/>
  <c r="G15" i="30"/>
  <c r="B25" i="30"/>
  <c r="G17" i="28"/>
  <c r="D70" i="27" s="1"/>
  <c r="G11" i="28"/>
  <c r="D27" i="27" s="1"/>
  <c r="H12" i="32"/>
  <c r="G8" i="30"/>
  <c r="C25" i="30"/>
  <c r="D24" i="28"/>
  <c r="E24" i="28"/>
  <c r="F20" i="32"/>
  <c r="D20" i="34"/>
  <c r="H17" i="34"/>
  <c r="H8" i="34"/>
  <c r="B20" i="34"/>
  <c r="G14" i="30"/>
  <c r="F25" i="30"/>
  <c r="E25" i="30"/>
  <c r="A14" i="32"/>
  <c r="L13" i="32"/>
  <c r="H15" i="32"/>
  <c r="C20" i="32"/>
  <c r="H10" i="34"/>
  <c r="G21" i="30"/>
  <c r="E20" i="34"/>
  <c r="H13" i="34"/>
  <c r="H12" i="34"/>
  <c r="D6" i="27"/>
  <c r="G23" i="28"/>
  <c r="D112" i="27" s="1"/>
  <c r="L13" i="34" l="1"/>
  <c r="A14" i="34"/>
  <c r="G24" i="28"/>
  <c r="A15" i="32"/>
  <c r="L14" i="32"/>
  <c r="H20" i="34"/>
  <c r="D7" i="27"/>
  <c r="G25" i="30"/>
  <c r="H20" i="32"/>
  <c r="L14" i="34" l="1"/>
  <c r="A15" i="34"/>
  <c r="D9" i="27"/>
  <c r="L15" i="32"/>
  <c r="A16" i="32"/>
  <c r="A16" i="34" l="1"/>
  <c r="L15" i="34"/>
  <c r="L16" i="32"/>
  <c r="A17" i="32"/>
  <c r="I8" i="28"/>
  <c r="J8" i="28" s="1"/>
  <c r="D10" i="27"/>
  <c r="D12" i="27" s="1"/>
  <c r="L16" i="34" l="1"/>
  <c r="A17" i="34"/>
  <c r="D14" i="27"/>
  <c r="D16" i="27" s="1"/>
  <c r="L17" i="32"/>
  <c r="A18" i="32"/>
  <c r="H8" i="30"/>
  <c r="I8" i="30" s="1"/>
  <c r="L17" i="34" l="1"/>
  <c r="A18" i="34"/>
  <c r="L18" i="32"/>
  <c r="A19" i="32"/>
  <c r="L19" i="32" s="1"/>
  <c r="I9" i="28"/>
  <c r="J9" i="28" s="1"/>
  <c r="D17" i="27"/>
  <c r="D19" i="27" s="1"/>
  <c r="H9" i="30"/>
  <c r="I9" i="30" s="1"/>
  <c r="L18" i="34" l="1"/>
  <c r="A19" i="34"/>
  <c r="L19" i="34" s="1"/>
  <c r="D21" i="27"/>
  <c r="D23" i="27" s="1"/>
  <c r="I10" i="28" l="1"/>
  <c r="J10" i="28" s="1"/>
  <c r="D24" i="27"/>
  <c r="D26" i="27" s="1"/>
  <c r="H10" i="30" l="1"/>
  <c r="I10" i="30" s="1"/>
  <c r="D28" i="27"/>
  <c r="D30" i="27" s="1"/>
  <c r="I11" i="28" l="1"/>
  <c r="J11" i="28" s="1"/>
  <c r="D31" i="27"/>
  <c r="D33" i="27" s="1"/>
  <c r="H11" i="30" l="1"/>
  <c r="I11" i="30" s="1"/>
  <c r="D35" i="27"/>
  <c r="D37" i="27"/>
  <c r="D38" i="27" l="1"/>
  <c r="D40" i="27" s="1"/>
  <c r="I12" i="28"/>
  <c r="J12" i="28" s="1"/>
  <c r="H12" i="30" l="1"/>
  <c r="I12" i="30" s="1"/>
  <c r="D42" i="27"/>
  <c r="D44" i="27" s="1"/>
  <c r="D45" i="27" l="1"/>
  <c r="D47" i="27" s="1"/>
  <c r="I13" i="28"/>
  <c r="J13" i="28" s="1"/>
  <c r="H13" i="30" l="1"/>
  <c r="I13" i="30" s="1"/>
  <c r="D49" i="27"/>
  <c r="D51" i="27" s="1"/>
  <c r="I14" i="28" l="1"/>
  <c r="J14" i="28" s="1"/>
  <c r="D52" i="27"/>
  <c r="D54" i="27" s="1"/>
  <c r="D56" i="27" l="1"/>
  <c r="H14" i="30"/>
  <c r="I14" i="30" s="1"/>
  <c r="D58" i="27" l="1"/>
  <c r="I15" i="28" l="1"/>
  <c r="J15" i="28" s="1"/>
  <c r="D59" i="27"/>
  <c r="D61" i="27" s="1"/>
  <c r="H15" i="30"/>
  <c r="I15" i="30" s="1"/>
  <c r="D64" i="27" l="1"/>
  <c r="D66" i="27" l="1"/>
  <c r="H16" i="30"/>
  <c r="I16" i="30" s="1"/>
  <c r="J20" i="32" l="1"/>
  <c r="I16" i="28"/>
  <c r="J16" i="28" s="1"/>
  <c r="D67" i="27"/>
  <c r="D69" i="27" s="1"/>
  <c r="D71" i="27" l="1"/>
  <c r="D73" i="27" s="1"/>
  <c r="H17" i="30"/>
  <c r="I17" i="30" s="1"/>
  <c r="I17" i="28" l="1"/>
  <c r="J17" i="28" s="1"/>
  <c r="D74" i="27"/>
  <c r="D76" i="27" s="1"/>
  <c r="D78" i="27" l="1"/>
  <c r="D80" i="27" s="1"/>
  <c r="H18" i="30" l="1"/>
  <c r="I18" i="30" s="1"/>
  <c r="I18" i="28"/>
  <c r="J18" i="28" s="1"/>
  <c r="D81" i="27"/>
  <c r="D83" i="27" s="1"/>
  <c r="D85" i="27" l="1"/>
  <c r="D87" i="27" s="1"/>
  <c r="H19" i="30" l="1"/>
  <c r="I19" i="30" s="1"/>
  <c r="I19" i="28"/>
  <c r="J19" i="28" s="1"/>
  <c r="D88" i="27"/>
  <c r="D90" i="27" s="1"/>
  <c r="D92" i="27" l="1"/>
  <c r="D94" i="27" s="1"/>
  <c r="J20" i="34" l="1"/>
  <c r="H20" i="30"/>
  <c r="I20" i="30" s="1"/>
  <c r="I20" i="28"/>
  <c r="J20" i="28" s="1"/>
  <c r="D95" i="27"/>
  <c r="D97" i="27" s="1"/>
  <c r="D99" i="27" l="1"/>
  <c r="H21" i="30" l="1"/>
  <c r="I21" i="30" s="1"/>
  <c r="D101" i="27"/>
  <c r="I21" i="28" l="1"/>
  <c r="J21" i="28" s="1"/>
  <c r="D102" i="27"/>
  <c r="D104" i="27" s="1"/>
  <c r="H22" i="30" l="1"/>
  <c r="I22" i="30" s="1"/>
  <c r="D106" i="27"/>
  <c r="D108" i="27" l="1"/>
  <c r="I23" i="30"/>
  <c r="I22" i="28" l="1"/>
  <c r="J22" i="28" s="1"/>
  <c r="D109" i="27"/>
  <c r="D111" i="27" s="1"/>
  <c r="D113" i="27" l="1"/>
  <c r="H24" i="30"/>
  <c r="I24" i="30" s="1"/>
  <c r="D115" i="27" l="1"/>
  <c r="I23" i="28" l="1"/>
  <c r="J23" i="28" s="1"/>
  <c r="D116" i="27"/>
  <c r="C6" i="25" l="1"/>
  <c r="C7" i="25" s="1"/>
  <c r="H36" i="1" l="1"/>
  <c r="I36" i="1" s="1"/>
  <c r="A71" i="13"/>
  <c r="A72" i="13" s="1"/>
  <c r="A73" i="13" s="1"/>
  <c r="A74" i="13" s="1"/>
  <c r="A75" i="13" l="1"/>
  <c r="A76" i="13" l="1"/>
  <c r="A71" i="12"/>
  <c r="A77" i="13" l="1"/>
  <c r="A72" i="12"/>
  <c r="D200" i="33" l="1"/>
  <c r="F9" i="18"/>
  <c r="A78" i="13"/>
  <c r="A73" i="12"/>
  <c r="A74" i="12" s="1"/>
  <c r="A79" i="13" l="1"/>
  <c r="A75" i="12"/>
  <c r="A80" i="13" l="1"/>
  <c r="A76" i="12"/>
  <c r="A81" i="13" l="1"/>
  <c r="A77" i="12"/>
  <c r="A82" i="13" l="1"/>
  <c r="A78" i="12"/>
  <c r="A79" i="12" l="1"/>
  <c r="A80" i="12" l="1"/>
  <c r="A81" i="12" l="1"/>
  <c r="A82" i="12" l="1"/>
  <c r="C6" i="18" l="1"/>
  <c r="C7" i="18" s="1"/>
  <c r="C8" i="18" s="1"/>
  <c r="C9" i="18" s="1"/>
  <c r="C10" i="18" s="1"/>
  <c r="F10" i="18" l="1"/>
  <c r="K9" i="13" l="1"/>
  <c r="P9" i="13"/>
  <c r="AA9" i="13"/>
  <c r="AK9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31" i="13"/>
  <c r="A51" i="13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L11" i="12"/>
  <c r="AL12" i="12"/>
  <c r="AL13" i="12"/>
  <c r="AL14" i="12"/>
  <c r="AL15" i="12"/>
  <c r="AL16" i="12"/>
  <c r="AL17" i="12"/>
  <c r="AL18" i="12"/>
  <c r="AL19" i="12"/>
  <c r="AL20" i="12"/>
  <c r="AL21" i="12"/>
  <c r="AL22" i="12"/>
  <c r="A31" i="12"/>
  <c r="A51" i="12"/>
  <c r="A52" i="12" l="1"/>
  <c r="A32" i="12"/>
  <c r="A32" i="13"/>
  <c r="A52" i="13"/>
  <c r="A53" i="12" l="1"/>
  <c r="A53" i="13"/>
  <c r="A33" i="13"/>
  <c r="A33" i="12"/>
  <c r="A54" i="12" l="1"/>
  <c r="A54" i="13"/>
  <c r="A34" i="12"/>
  <c r="A34" i="13"/>
  <c r="A55" i="12" l="1"/>
  <c r="AI31" i="12"/>
  <c r="A55" i="13"/>
  <c r="A35" i="13"/>
  <c r="A35" i="12"/>
  <c r="A56" i="12" l="1"/>
  <c r="AJ31" i="12"/>
  <c r="AI32" i="12"/>
  <c r="A36" i="13"/>
  <c r="A56" i="13"/>
  <c r="A36" i="12"/>
  <c r="A57" i="12" l="1"/>
  <c r="A37" i="13"/>
  <c r="AI33" i="12"/>
  <c r="A57" i="13"/>
  <c r="A37" i="12"/>
  <c r="AJ32" i="12" l="1"/>
  <c r="A58" i="12"/>
  <c r="A38" i="12"/>
  <c r="A58" i="13"/>
  <c r="A38" i="13"/>
  <c r="AI34" i="12"/>
  <c r="A59" i="12" l="1"/>
  <c r="A39" i="13"/>
  <c r="A59" i="13"/>
  <c r="A39" i="12"/>
  <c r="A60" i="12" l="1"/>
  <c r="A60" i="13"/>
  <c r="A40" i="12"/>
  <c r="A40" i="13"/>
  <c r="AJ33" i="12"/>
  <c r="A61" i="12" l="1"/>
  <c r="A41" i="13"/>
  <c r="A61" i="13"/>
  <c r="A41" i="12"/>
  <c r="A62" i="12" l="1"/>
  <c r="A42" i="13"/>
  <c r="A62" i="13"/>
  <c r="A42" i="12"/>
  <c r="AJ34" i="12" l="1"/>
  <c r="AI35" i="12" l="1"/>
  <c r="AJ35" i="12"/>
  <c r="AJ36" i="12" l="1"/>
  <c r="AI36" i="12"/>
  <c r="AI37" i="12" l="1"/>
  <c r="AJ37" i="12"/>
  <c r="AI38" i="12" l="1"/>
  <c r="AJ38" i="12"/>
  <c r="AJ39" i="12" l="1"/>
  <c r="AI39" i="12"/>
  <c r="AJ40" i="12" l="1"/>
  <c r="AI40" i="12"/>
  <c r="AI41" i="12" l="1"/>
  <c r="AJ41" i="12"/>
  <c r="AI42" i="12" l="1"/>
  <c r="AI50" i="12" l="1"/>
  <c r="AJ42" i="12"/>
  <c r="AJ50" i="12" l="1"/>
  <c r="AJ43" i="12"/>
  <c r="AI51" i="12"/>
  <c r="AJ51" i="12" l="1"/>
  <c r="AI52" i="12"/>
  <c r="AJ52" i="12" l="1"/>
  <c r="AI53" i="12"/>
  <c r="AJ53" i="12" l="1"/>
  <c r="AI54" i="12"/>
  <c r="AJ54" i="12" l="1"/>
  <c r="AI55" i="12"/>
  <c r="AJ55" i="12" l="1"/>
  <c r="AI56" i="12"/>
  <c r="AJ56" i="12" l="1"/>
  <c r="AI57" i="12"/>
  <c r="AJ57" i="12"/>
  <c r="AI58" i="12" l="1"/>
  <c r="AJ58" i="12"/>
  <c r="AI59" i="12" l="1"/>
  <c r="AJ59" i="12"/>
  <c r="AI60" i="12" l="1"/>
  <c r="AJ60" i="12"/>
  <c r="AI61" i="12" l="1"/>
  <c r="AJ61" i="12"/>
  <c r="AI70" i="12" l="1"/>
  <c r="AI62" i="12"/>
  <c r="AI71" i="12" l="1"/>
  <c r="AJ71" i="12"/>
  <c r="AJ70" i="12"/>
  <c r="AJ62" i="12"/>
  <c r="I20" i="32" l="1"/>
  <c r="AT63" i="13"/>
  <c r="AI72" i="12"/>
  <c r="AJ72" i="12"/>
  <c r="AJ63" i="12"/>
  <c r="AI73" i="12" l="1"/>
  <c r="AJ73" i="12"/>
  <c r="AI74" i="12" l="1"/>
  <c r="AJ74" i="12"/>
  <c r="AI75" i="12" l="1"/>
  <c r="AJ75" i="12"/>
  <c r="AI76" i="12" l="1"/>
  <c r="AJ76" i="12"/>
  <c r="AI77" i="12" l="1"/>
  <c r="AJ77" i="12"/>
  <c r="AI78" i="12" l="1"/>
  <c r="AJ78" i="12"/>
  <c r="AI79" i="12" l="1"/>
  <c r="AJ79" i="12"/>
  <c r="AI80" i="12" l="1"/>
  <c r="AJ80" i="12"/>
  <c r="AI81" i="12" l="1"/>
  <c r="AJ81" i="12"/>
  <c r="AI82" i="12" l="1"/>
  <c r="AJ82" i="12" l="1"/>
  <c r="AJ83" i="12"/>
  <c r="H22" i="32" l="1"/>
  <c r="B15" i="4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  <author>Garbarino, Marcus</author>
  </authors>
  <commentList>
    <comment ref="B5" authorId="0" shapeId="0" xr:uid="{45E72E0A-CE75-4D59-A4D2-921C459DF788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DD4313CF-7BCD-45DB-855E-C87DD0DCE408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  <comment ref="E9" authorId="1" shapeId="0" xr:uid="{9F8E04E8-E0EE-4CF4-AAA4-A2FBC6A170D8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Updated Sch 162 (UG-240144) Workpapers to calculate starting credit balance based on actual Sch 101 Low Income Credit recognized</t>
        </r>
      </text>
    </comment>
    <comment ref="AQ24" authorId="1" shapeId="0" xr:uid="{806639DF-2B6D-40DD-9AC4-BC24E088F59E}">
      <text>
        <r>
          <rPr>
            <sz val="9"/>
            <color indexed="81"/>
            <rFont val="Tahoma"/>
            <family val="2"/>
          </rPr>
          <t>Annual true-up refunds paid to customers in June. These were manual credits/checks issued to qualifying customers and therefore do not come through the Sch 162B billing determinant repot.</t>
        </r>
      </text>
    </comment>
    <comment ref="AR24" authorId="1" shapeId="0" xr:uid="{B8671798-2BB3-4ABC-88F0-D29B86B2E08C}">
      <text>
        <r>
          <rPr>
            <sz val="9"/>
            <color indexed="81"/>
            <rFont val="Tahoma"/>
            <family val="2"/>
          </rPr>
          <t xml:space="preserve">Annual true-up refunds paid to customers in June. These were manual credits/checks issued to qualifying customers and therefore do not come through the Sch 162B billing determinant repot. </t>
        </r>
      </text>
    </comment>
    <comment ref="E29" authorId="1" shapeId="0" xr:uid="{4F1B6912-887A-4ED8-8B55-871E9771C83F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80% of costs recovered compared to credits paid. This amount will rollforward to Sch 101 only.</t>
        </r>
      </text>
    </comment>
    <comment ref="K29" authorId="1" shapeId="0" xr:uid="{96299DD2-65B4-4815-8211-38B52CDCDF21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80% of costs recovered compared to credits paid. This amount will rollforward to Sch 101 only.
See recon below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</authors>
  <commentList>
    <comment ref="B5" authorId="0" shapeId="0" xr:uid="{1AE10FC6-063D-4DC2-873C-FF23FFC47426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CEA78396-F981-4D1D-AB9E-863EBC71D40D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  <author>Garbarino, Marcus</author>
  </authors>
  <commentList>
    <comment ref="B5" authorId="0" shapeId="0" xr:uid="{37DA5AD5-86F7-4C28-B9F2-25B6C09D1C07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482329D3-F990-4E74-8504-7DD4C7132CB8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  <comment ref="F22" authorId="1" shapeId="0" xr:uid="{C38B136D-6D95-4431-B51C-B740ADCD1640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55% of costs recovered compared to credits paid. This amount will rollforward to Sch 101 only.</t>
        </r>
      </text>
    </comment>
    <comment ref="N22" authorId="1" shapeId="0" xr:uid="{AAC51C35-133B-4E96-89C1-3679E6DFA28A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55% of costs recovered compared to credits paid. This amount will be credited to customers in late Q4 2024 or early Q1 2025</t>
        </r>
      </text>
    </comment>
    <comment ref="V22" authorId="1" shapeId="0" xr:uid="{A2D71CD7-52EC-4067-B409-5A9ECA198BA1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There are no CCA Credit eligible customers on Sch 112, so there will be no true-up of the credit</t>
        </r>
      </text>
    </comment>
    <comment ref="AD22" authorId="1" shapeId="0" xr:uid="{27345724-5BC6-41AF-AAB3-466FFA4D0446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55% of costs recovered compared to credits paid. This amount will be credited to customers in late Q4 2024 or early Q1 2025</t>
        </r>
      </text>
    </comment>
    <comment ref="AL22" authorId="1" shapeId="0" xr:uid="{0FC6292F-BF87-4C93-833A-9DF08AC7F89A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55% of costs recovered compared to credits paid. This amount will be credited to customers in late Q4 2024 or early Q1 2025</t>
        </r>
      </text>
    </comment>
    <comment ref="AT22" authorId="1" shapeId="0" xr:uid="{1B3F6FF7-3053-4C0C-BF72-8A67BCA139E3}">
      <text>
        <r>
          <rPr>
            <b/>
            <sz val="9"/>
            <color indexed="81"/>
            <rFont val="Tahoma"/>
            <family val="2"/>
          </rPr>
          <t>Garbarino, Marcus:</t>
        </r>
        <r>
          <rPr>
            <sz val="9"/>
            <color indexed="81"/>
            <rFont val="Tahoma"/>
            <family val="2"/>
          </rPr>
          <t xml:space="preserve">
Calculated difference between 55% of costs recovered compared to credits paid. This amount will be collected from customers in late Q4 2024 or early Q1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Kettner, Cheryl</author>
  </authors>
  <commentList>
    <comment ref="C9" authorId="0" shapeId="0" xr:uid="{5776E58F-E342-46A6-9B30-98E5A5C4E860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16" authorId="0" shapeId="0" xr:uid="{710D4889-E20D-42C1-9F55-F806B456CF85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23" authorId="0" shapeId="0" xr:uid="{B19E8E43-CFAA-4863-9BBE-B7C9E4F926CB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30" authorId="0" shapeId="0" xr:uid="{604A085E-34A8-421D-ACD0-C935064EF136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37" authorId="0" shapeId="0" xr:uid="{1751250A-1F24-4490-8FC4-48A00D5249F5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44" authorId="0" shapeId="0" xr:uid="{75AF2271-976D-4061-ACA5-A96C9BEE74A0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51" authorId="0" shapeId="0" xr:uid="{7DE96851-4A2A-4EDF-8A93-951EB4BC1E69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58" authorId="0" shapeId="0" xr:uid="{FDDBF1A0-DBC0-40BB-B721-C691558F9A46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66" authorId="0" shapeId="0" xr:uid="{6FED2C2D-4351-4939-811D-3261EF82AEA4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73" authorId="0" shapeId="0" xr:uid="{FB4D386D-D672-4986-9D0F-AA3873E0B42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80" authorId="0" shapeId="0" xr:uid="{C28F13E2-68A7-4022-9F5C-75DA7DABE231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87" authorId="0" shapeId="0" xr:uid="{3A261E41-3220-42B7-AE6F-AEA874DF8813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94" authorId="0" shapeId="0" xr:uid="{E211C634-406C-470C-9F5B-02C7FA6BEC5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1" authorId="0" shapeId="0" xr:uid="{11E06201-3DC9-4DC2-9B16-9333FEC6DFAD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8" authorId="0" shapeId="0" xr:uid="{DD853027-AC7A-4D98-829D-C5A70EBA020B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15" authorId="0" shapeId="0" xr:uid="{9D25CA2F-03C0-4945-8EF3-F81F72435CC5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</authors>
  <commentList>
    <comment ref="B5" authorId="0" shapeId="0" xr:uid="{43A77285-4590-4F8A-A898-6DF39DEFACFF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EA28C77B-5866-42D5-9782-D5FBD13625AB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Kettner, Cheryl</author>
  </authors>
  <commentList>
    <comment ref="C9" authorId="0" shapeId="0" xr:uid="{F189CFBF-043B-44D7-901C-4EE26136ACA8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16" authorId="0" shapeId="0" xr:uid="{F13788E4-FB00-45B4-B6D3-8A88BDB3D9B8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23" authorId="0" shapeId="0" xr:uid="{0BA70C51-54BB-4755-8282-47A022F45DE3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30" authorId="0" shapeId="0" xr:uid="{10FC3387-0E98-4AF1-A0AE-FC64CFF0E792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37" authorId="0" shapeId="0" xr:uid="{199C19B2-57E7-4D9F-AAD3-426CE1C9FCEF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44" authorId="0" shapeId="0" xr:uid="{B76B8C52-3E93-45F0-A4A4-8B7D13489445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51" authorId="0" shapeId="0" xr:uid="{4728F8D7-C341-4AB3-AD8E-48774B9F08D2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58" authorId="0" shapeId="0" xr:uid="{8B52B403-4769-47D2-A510-9F337138CEE4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65" authorId="0" shapeId="0" xr:uid="{D0610208-7CB0-4E2F-8814-9FE0C3E4AADC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72" authorId="0" shapeId="0" xr:uid="{BD283C4A-A2EF-4A97-807A-94B3A29430C4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79" authorId="0" shapeId="0" xr:uid="{72036638-13B8-493D-B89D-7D92A679610B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86" authorId="0" shapeId="0" xr:uid="{150B5B6F-D292-4B20-A075-454399F8E5A5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93" authorId="0" shapeId="0" xr:uid="{9B3FE3CC-659D-4B31-886F-E53C066763CC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0" authorId="0" shapeId="0" xr:uid="{A84609E1-CA21-44A6-BDDC-891B2AA5CB32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7" authorId="0" shapeId="0" xr:uid="{A431CCF2-5AAB-4457-8F5A-3771E7449E55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14" authorId="0" shapeId="0" xr:uid="{7D3900EB-2888-4317-9F10-0174AE539D83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  <author>Garbarino, Marcus</author>
  </authors>
  <commentList>
    <comment ref="B5" authorId="0" shapeId="0" xr:uid="{762789CE-835A-42F9-AEE6-247ACF3FB3AD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77C695E9-444C-4318-8F55-3D146E3166ED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  <comment ref="N22" authorId="1" shapeId="0" xr:uid="{0C30DE1D-B8AD-4852-A1C7-272777C4E75C}">
      <text>
        <r>
          <rPr>
            <sz val="9"/>
            <color indexed="81"/>
            <rFont val="Tahoma"/>
            <family val="2"/>
          </rPr>
          <t>Annual true-up refunds paid to customers in June. These were manual credits/checks issued to qualifying customers and therefore do not come through the Sch 162B billing determinant repot.</t>
        </r>
      </text>
    </comment>
    <comment ref="O22" authorId="1" shapeId="0" xr:uid="{E23BD8B1-5B50-41DD-8EDA-3197322F5962}">
      <text>
        <r>
          <rPr>
            <sz val="9"/>
            <color indexed="81"/>
            <rFont val="Tahoma"/>
            <family val="2"/>
          </rPr>
          <t xml:space="preserve">Annual true-up refunds paid to customers in June. These were manual credits/checks issued to qualifying customers and therefore do not come through the Sch 162B billing determinant repot.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Kettner, Cheryl</author>
  </authors>
  <commentList>
    <comment ref="C13" authorId="0" shapeId="0" xr:uid="{16686EDF-8596-475A-BBEE-EA0C0519FF97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22" authorId="0" shapeId="0" xr:uid="{B4713869-77A7-41C5-A6EA-94D15F804DF5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31" authorId="0" shapeId="0" xr:uid="{E9AC4073-98DA-402E-A794-040CF7D2D9FE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40" authorId="0" shapeId="0" xr:uid="{A97B11DC-748B-40F2-BE4F-A75A2F6FBE3B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49" authorId="0" shapeId="0" xr:uid="{DB57F398-413F-4350-BDBF-7A5E035B1D2E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58" authorId="0" shapeId="0" xr:uid="{FD31D54F-E66D-454C-BEC8-62B106CDD718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67" authorId="0" shapeId="0" xr:uid="{751F53EF-763E-445E-BD5F-DF59CDD3A6DE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76" authorId="0" shapeId="0" xr:uid="{BEAE58AB-6372-443D-98D4-D614CE0E70B4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85" authorId="0" shapeId="0" xr:uid="{A5B2D194-A799-4049-B8CE-C416148430E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94" authorId="0" shapeId="0" xr:uid="{E64EC656-A68B-4FEB-9967-8AD6C602C6B7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3" authorId="0" shapeId="0" xr:uid="{2FEAA12B-AF2C-4479-8ACB-80BA5FFDA533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12" authorId="0" shapeId="0" xr:uid="{3DB23F88-D2BA-42E9-8EF2-1737BB7DE82C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21" authorId="0" shapeId="0" xr:uid="{D3CDF078-E2E4-43B4-A0E3-3399B080EE67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30" authorId="0" shapeId="0" xr:uid="{07934DC8-463C-4CF2-A5BB-11BCA50355EE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39" authorId="0" shapeId="0" xr:uid="{F42679D7-F3B7-48D2-849F-430673AA652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48" authorId="0" shapeId="0" xr:uid="{574F4FD3-EB57-4495-83A1-CCF45E1E3DC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57" authorId="0" shapeId="0" xr:uid="{EE885CC8-7320-4419-B70F-5FFD405ED1F2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66" authorId="0" shapeId="0" xr:uid="{B59C3EE0-8ACA-4A5B-B753-75C43C9C03D7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75" authorId="0" shapeId="0" xr:uid="{66B650BC-7DDA-42E8-AAD7-893696BF3BC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84" authorId="0" shapeId="0" xr:uid="{68300120-F610-459B-9640-0FA2E4D1665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93" authorId="0" shapeId="0" xr:uid="{9C6E0EE3-963F-4D3F-A2E0-10E7660AD72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202" authorId="0" shapeId="0" xr:uid="{974B753F-2A41-4265-89E5-54140EFF252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211" authorId="0" shapeId="0" xr:uid="{0FF9E52E-82AF-4F24-B444-2E7B658EDFFA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220" authorId="0" shapeId="0" xr:uid="{4078F709-AE02-4559-8502-9DC2A77DB8A0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Parsons, Amy</author>
  </authors>
  <commentList>
    <comment ref="B5" authorId="0" shapeId="0" xr:uid="{478FD7EC-D2C4-40A6-A92C-6703EEA56008}">
      <text>
        <r>
          <rPr>
            <b/>
            <sz val="9"/>
            <color indexed="81"/>
            <rFont val="Tahoma"/>
            <family val="2"/>
          </rPr>
          <t>Parsons, Amy:</t>
        </r>
        <r>
          <rPr>
            <sz val="9"/>
            <color indexed="81"/>
            <rFont val="Tahoma"/>
            <family val="2"/>
          </rPr>
          <t xml:space="preserve">
Conversion Factor from 2022 WA GRC confirmed with Marcus Garbarino 4/23/24.</t>
        </r>
      </text>
    </comment>
    <comment ref="B6" authorId="0" shapeId="0" xr:uid="{7EBF4817-6026-4D5A-8D95-91A6887CEC24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Conversion Factor from 2024 WA GRC received from Marcus Garbarino 1/21/25.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Kettner, Cheryl</author>
  </authors>
  <commentList>
    <comment ref="C12" authorId="0" shapeId="0" xr:uid="{27B543C1-B92C-4EBA-A91F-6265369503F5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20" authorId="0" shapeId="0" xr:uid="{BB7A104C-ED33-41DC-B44F-C32E0150F893}">
      <text>
        <r>
          <rPr>
            <sz val="9"/>
            <color indexed="81"/>
            <rFont val="Tahoma"/>
            <family val="2"/>
          </rPr>
          <t xml:space="preserve">Cost of debt approved in last WA GRC
</t>
        </r>
      </text>
    </comment>
    <comment ref="C28" authorId="0" shapeId="0" xr:uid="{D2D1622B-83F0-489E-BBBF-A3231AF67009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36" authorId="0" shapeId="0" xr:uid="{B7BA18B3-CEA6-41A1-9EA5-7F2EA693C628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44" authorId="0" shapeId="0" xr:uid="{C8CEB58C-846B-466C-A8C3-A1A7B860DCF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52" authorId="0" shapeId="0" xr:uid="{8477F57C-40CF-4C45-9235-208DFFC5D072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60" authorId="0" shapeId="0" xr:uid="{9CA1FE5F-D4D4-46F2-98BB-302A9E6189E0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68" authorId="0" shapeId="0" xr:uid="{B7E8A833-0CDE-4D06-85B5-AE518D71A059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76" authorId="0" shapeId="0" xr:uid="{8E4CDDA7-7B8B-499A-939A-44B6DE5C344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84" authorId="0" shapeId="0" xr:uid="{45967A00-7FB6-4592-B481-D05D5A4A3A40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92" authorId="0" shapeId="0" xr:uid="{368EDF3A-5867-4739-BA86-CBCFAEC2CA1A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0" authorId="0" shapeId="0" xr:uid="{044C10CF-95DE-4CB7-B956-D7DAE528B2B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08" authorId="0" shapeId="0" xr:uid="{3967BEC1-6CA7-4EDA-A10A-B93D080F6497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16" authorId="0" shapeId="0" xr:uid="{BF1F6E00-A59E-4C42-AE08-C898145E416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24" authorId="0" shapeId="0" xr:uid="{8F1373DB-E623-4CDC-9D9B-5C54AE525792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32" authorId="0" shapeId="0" xr:uid="{A3302A2F-28F0-408E-B56C-9BB27E4E75C1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40" authorId="0" shapeId="0" xr:uid="{08267796-606C-4931-890A-DFAABD6CA73F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48" authorId="0" shapeId="0" xr:uid="{875AA32F-E939-4817-B4E1-3695B5F1FDF6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56" authorId="0" shapeId="0" xr:uid="{E0B9F86D-DE77-4026-93F3-926F66F9ADFB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64" authorId="0" shapeId="0" xr:uid="{71319074-A3EA-46ED-8418-72AC9D297D59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72" authorId="0" shapeId="0" xr:uid="{A490CBAA-5F49-4813-A6B4-6C90B63FC87D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80" authorId="0" shapeId="0" xr:uid="{F63973DE-1DED-437B-B115-4F2DEEB1C0BA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88" authorId="0" shapeId="0" xr:uid="{D9F7D72F-B87C-46C5-8CAD-2DAA50D18BB9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  <comment ref="C196" authorId="0" shapeId="0" xr:uid="{7281A649-DC9C-4694-95B8-667A40F80375}">
      <text>
        <r>
          <rPr>
            <sz val="9"/>
            <color indexed="81"/>
            <rFont val="Tahoma"/>
            <family val="2"/>
          </rPr>
          <t xml:space="preserve">Cost of debt approved in last WA GRC UE-240006/UG-240007 effective 1/1/2025
</t>
        </r>
      </text>
    </comment>
  </commentList>
</comments>
</file>

<file path=xl/sharedStrings.xml><?xml version="1.0" encoding="utf-8"?>
<sst xmlns="http://schemas.openxmlformats.org/spreadsheetml/2006/main" count="10382" uniqueCount="835">
  <si>
    <t>Date</t>
  </si>
  <si>
    <t>Amount</t>
  </si>
  <si>
    <t>Comment</t>
  </si>
  <si>
    <t>Month Ending</t>
  </si>
  <si>
    <t>Balance</t>
  </si>
  <si>
    <t>Held</t>
  </si>
  <si>
    <t>Variance</t>
  </si>
  <si>
    <t>Value</t>
  </si>
  <si>
    <t>Adjustment</t>
  </si>
  <si>
    <t>Allowances Held</t>
  </si>
  <si>
    <t>Market Price</t>
  </si>
  <si>
    <t>WA Cost</t>
  </si>
  <si>
    <t>Price</t>
  </si>
  <si>
    <t>Sold</t>
  </si>
  <si>
    <t>Retired</t>
  </si>
  <si>
    <t>Purchased</t>
  </si>
  <si>
    <t>Vintage</t>
  </si>
  <si>
    <t xml:space="preserve">Allowance </t>
  </si>
  <si>
    <t>Allowances</t>
  </si>
  <si>
    <t>GL</t>
  </si>
  <si>
    <t>Allowance</t>
  </si>
  <si>
    <t>Rounding</t>
  </si>
  <si>
    <t>WA Electric</t>
  </si>
  <si>
    <t xml:space="preserve">WA Gas </t>
  </si>
  <si>
    <t xml:space="preserve">ID Electric </t>
  </si>
  <si>
    <t>Allowance EOM</t>
  </si>
  <si>
    <t>Inventory</t>
  </si>
  <si>
    <t>Retire</t>
  </si>
  <si>
    <t>Purchase</t>
  </si>
  <si>
    <t xml:space="preserve">Allowances </t>
  </si>
  <si>
    <t xml:space="preserve">Check </t>
  </si>
  <si>
    <t>Check</t>
  </si>
  <si>
    <t xml:space="preserve">CCA Allowance Inventory 158100.ED.WA </t>
  </si>
  <si>
    <t xml:space="preserve">CCA Allowance Inventory 158100.GD.WA </t>
  </si>
  <si>
    <t>CCA Allowance Inventory 158100.ED.ID</t>
  </si>
  <si>
    <t>CCA Allowance Inventory 158100.XX.XX</t>
  </si>
  <si>
    <t xml:space="preserve">Alloawances </t>
  </si>
  <si>
    <t xml:space="preserve">Total </t>
  </si>
  <si>
    <t>YTD 2025 Activity</t>
  </si>
  <si>
    <t>YTD 2024 Activity</t>
  </si>
  <si>
    <t>YTD 2023 Activity</t>
  </si>
  <si>
    <t>Fuel gas cost</t>
  </si>
  <si>
    <t>CCA Allowance Inventory</t>
  </si>
  <si>
    <t>Liability Balance</t>
  </si>
  <si>
    <t>Expense</t>
  </si>
  <si>
    <t>ED.WA</t>
  </si>
  <si>
    <t>GD.WA</t>
  </si>
  <si>
    <t>ED.ID</t>
  </si>
  <si>
    <t xml:space="preserve">Calculated Alowance </t>
  </si>
  <si>
    <t xml:space="preserve">Rounding </t>
  </si>
  <si>
    <t xml:space="preserve">To Be  </t>
  </si>
  <si>
    <t>Allocation of Allowances Held</t>
  </si>
  <si>
    <t>Value of</t>
  </si>
  <si>
    <t>Calculated</t>
  </si>
  <si>
    <t>Monthly</t>
  </si>
  <si>
    <t xml:space="preserve">Value of </t>
  </si>
  <si>
    <t>WA Price of</t>
  </si>
  <si>
    <t xml:space="preserve">Total  </t>
  </si>
  <si>
    <t>CCA Liability 253070.ED.WA</t>
  </si>
  <si>
    <t>CCA Liability 242070.GD.WA and 253070.GD.WA</t>
  </si>
  <si>
    <t>CCA Liability 253070.ED.ID</t>
  </si>
  <si>
    <t>Cummulative</t>
  </si>
  <si>
    <t>Needed YTD</t>
  </si>
  <si>
    <t>CCA Liability</t>
  </si>
  <si>
    <t>Beginning Balance</t>
  </si>
  <si>
    <t>Interest</t>
  </si>
  <si>
    <t>Ending Balance</t>
  </si>
  <si>
    <t>Purcases of CCA Allowances</t>
  </si>
  <si>
    <t>Consignment of CCA Allowances</t>
  </si>
  <si>
    <t>MTCO2e</t>
  </si>
  <si>
    <t>Natural Gas Deferral Obligation</t>
  </si>
  <si>
    <t>Line</t>
  </si>
  <si>
    <t>Description</t>
  </si>
  <si>
    <t>Units</t>
  </si>
  <si>
    <t>Notes</t>
  </si>
  <si>
    <t>Total expected emissions - full year</t>
  </si>
  <si>
    <t>Less Not-For-Consignment Grant</t>
  </si>
  <si>
    <t>Free credits expected* - full year</t>
  </si>
  <si>
    <t>Net 2025 Need</t>
  </si>
  <si>
    <t>Total credits to purchase - full year</t>
  </si>
  <si>
    <t>Total emissions YTD</t>
  </si>
  <si>
    <t>Share of Annual Emissions</t>
  </si>
  <si>
    <t>Month</t>
  </si>
  <si>
    <t>Input into CCA Liability Spreadsheet</t>
  </si>
  <si>
    <t>CONFIDENTIAL Per WAC 480-07-160</t>
  </si>
  <si>
    <t>Actual Mo</t>
  </si>
  <si>
    <t>Needed</t>
  </si>
  <si>
    <t>agrees to tracking sheet through 6/30</t>
  </si>
  <si>
    <t>TRADE DATE</t>
  </si>
  <si>
    <t>HUB</t>
  </si>
  <si>
    <t>PRODUCT</t>
  </si>
  <si>
    <t>STRIP</t>
  </si>
  <si>
    <t>CONTRACT</t>
  </si>
  <si>
    <t>CONTRACT TYPE</t>
  </si>
  <si>
    <t>STRIKE</t>
  </si>
  <si>
    <t>SETTLEMENT PRICE</t>
  </si>
  <si>
    <t>NET CHANGE</t>
  </si>
  <si>
    <t>EXPIRATION DATE</t>
  </si>
  <si>
    <t>PRODUCT_ID</t>
  </si>
  <si>
    <t>7/31/2025</t>
  </si>
  <si>
    <t>CCA</t>
  </si>
  <si>
    <t>CCA ACP Advance Futures</t>
  </si>
  <si>
    <t>Aug25</t>
  </si>
  <si>
    <t>ACA</t>
  </si>
  <si>
    <t>F</t>
  </si>
  <si>
    <t>8/27/2025</t>
  </si>
  <si>
    <t>Nov25</t>
  </si>
  <si>
    <t>11/28/2025</t>
  </si>
  <si>
    <t>CCA ACP Current Futures</t>
  </si>
  <si>
    <t>ACP</t>
  </si>
  <si>
    <t>Aug26</t>
  </si>
  <si>
    <t>8/31/2026</t>
  </si>
  <si>
    <t>Feb26</t>
  </si>
  <si>
    <t>2/27/2026</t>
  </si>
  <si>
    <t>Feb27</t>
  </si>
  <si>
    <t>2/26/2027</t>
  </si>
  <si>
    <t>May26</t>
  </si>
  <si>
    <t>5/29/2026</t>
  </si>
  <si>
    <t>Nov26</t>
  </si>
  <si>
    <t>11/30/2026</t>
  </si>
  <si>
    <t>CCA V20</t>
  </si>
  <si>
    <t>CCA Futures</t>
  </si>
  <si>
    <t>Dec25</t>
  </si>
  <si>
    <t>CAY</t>
  </si>
  <si>
    <t>12/24/2025</t>
  </si>
  <si>
    <t>Dec26</t>
  </si>
  <si>
    <t>12/24/2026</t>
  </si>
  <si>
    <t>Jun26</t>
  </si>
  <si>
    <t>6/25/2026</t>
  </si>
  <si>
    <t>Mar26</t>
  </si>
  <si>
    <t>3/26/2026</t>
  </si>
  <si>
    <t>Sep25</t>
  </si>
  <si>
    <t>9/25/2025</t>
  </si>
  <si>
    <t>Sep26</t>
  </si>
  <si>
    <t>9/25/2026</t>
  </si>
  <si>
    <t>CCA V21</t>
  </si>
  <si>
    <t>CAZ</t>
  </si>
  <si>
    <t>CCA V22</t>
  </si>
  <si>
    <t>CB0</t>
  </si>
  <si>
    <t>8/26/2025</t>
  </si>
  <si>
    <t>11/24/2025</t>
  </si>
  <si>
    <t>Oct25</t>
  </si>
  <si>
    <t>10/28/2025</t>
  </si>
  <si>
    <t>CCA V23</t>
  </si>
  <si>
    <t>CB1</t>
  </si>
  <si>
    <t>CCA V24</t>
  </si>
  <si>
    <t>CB4</t>
  </si>
  <si>
    <t>CCA V25</t>
  </si>
  <si>
    <t>CB5</t>
  </si>
  <si>
    <t>11/24/2026</t>
  </si>
  <si>
    <t>Oct26</t>
  </si>
  <si>
    <t>10/27/2026</t>
  </si>
  <si>
    <t>CCA V26</t>
  </si>
  <si>
    <t>Apr26</t>
  </si>
  <si>
    <t>CB6</t>
  </si>
  <si>
    <t>4/27/2026</t>
  </si>
  <si>
    <t>8/26/2026</t>
  </si>
  <si>
    <t>Dec27</t>
  </si>
  <si>
    <t>12/27/2027</t>
  </si>
  <si>
    <t>2/24/2026</t>
  </si>
  <si>
    <t>Jan26</t>
  </si>
  <si>
    <t>1/27/2026</t>
  </si>
  <si>
    <t>Jul26</t>
  </si>
  <si>
    <t>7/28/2026</t>
  </si>
  <si>
    <t>5/26/2026</t>
  </si>
  <si>
    <t>Nov27</t>
  </si>
  <si>
    <t>11/24/2027</t>
  </si>
  <si>
    <t>Oct27</t>
  </si>
  <si>
    <t>10/26/2027</t>
  </si>
  <si>
    <t>CCA V27</t>
  </si>
  <si>
    <t>CB7</t>
  </si>
  <si>
    <t>Jan27</t>
  </si>
  <si>
    <t>1/26/2027</t>
  </si>
  <si>
    <t>Jun27</t>
  </si>
  <si>
    <t>6/25/2027</t>
  </si>
  <si>
    <t>Mar27</t>
  </si>
  <si>
    <t>3/25/2027</t>
  </si>
  <si>
    <t>Sep27</t>
  </si>
  <si>
    <t>9/27/2027</t>
  </si>
  <si>
    <t>CCA V28</t>
  </si>
  <si>
    <t>CB8</t>
  </si>
  <si>
    <t>Dec28</t>
  </si>
  <si>
    <t>12/22/2028</t>
  </si>
  <si>
    <t>Jun28</t>
  </si>
  <si>
    <t>6/27/2028</t>
  </si>
  <si>
    <t>Mar28</t>
  </si>
  <si>
    <t>3/28/2028</t>
  </si>
  <si>
    <t>Sep28</t>
  </si>
  <si>
    <t>9/26/2028</t>
  </si>
  <si>
    <t>CCA V29</t>
  </si>
  <si>
    <t>CB9</t>
  </si>
  <si>
    <t>Dec29</t>
  </si>
  <si>
    <t>12/24/2029</t>
  </si>
  <si>
    <t>Jun29</t>
  </si>
  <si>
    <t>6/26/2029</t>
  </si>
  <si>
    <t>Mar29</t>
  </si>
  <si>
    <t>3/26/2029</t>
  </si>
  <si>
    <t>Sep29</t>
  </si>
  <si>
    <t>9/25/2029</t>
  </si>
  <si>
    <t>CCAS V20</t>
  </si>
  <si>
    <t>CCA Specific Futures</t>
  </si>
  <si>
    <t>CC0</t>
  </si>
  <si>
    <t>CCAS V21</t>
  </si>
  <si>
    <t>CC1</t>
  </si>
  <si>
    <t>CCAS V22</t>
  </si>
  <si>
    <t>CC2</t>
  </si>
  <si>
    <t>CCAS V23</t>
  </si>
  <si>
    <t>CC3</t>
  </si>
  <si>
    <t>CCAS V24</t>
  </si>
  <si>
    <t>CC4</t>
  </si>
  <si>
    <t>CCAS V25</t>
  </si>
  <si>
    <t>CCT</t>
  </si>
  <si>
    <t>CCAS V26</t>
  </si>
  <si>
    <t>CCU</t>
  </si>
  <si>
    <t>CCAS V27</t>
  </si>
  <si>
    <t>CCV</t>
  </si>
  <si>
    <t>CCAS V28</t>
  </si>
  <si>
    <t>CCW</t>
  </si>
  <si>
    <t>CCAS V29</t>
  </si>
  <si>
    <t>CCX</t>
  </si>
  <si>
    <t>Apr27</t>
  </si>
  <si>
    <t>4/27/2027</t>
  </si>
  <si>
    <t>Apr28</t>
  </si>
  <si>
    <t>4/25/2028</t>
  </si>
  <si>
    <t>Apr29</t>
  </si>
  <si>
    <t>4/25/2029</t>
  </si>
  <si>
    <t>Aug27</t>
  </si>
  <si>
    <t>8/26/2027</t>
  </si>
  <si>
    <t>Aug28</t>
  </si>
  <si>
    <t>8/28/2028</t>
  </si>
  <si>
    <t>Aug29</t>
  </si>
  <si>
    <t>8/28/2029</t>
  </si>
  <si>
    <t>2/23/2027</t>
  </si>
  <si>
    <t>Feb28</t>
  </si>
  <si>
    <t>2/24/2028</t>
  </si>
  <si>
    <t>Feb29</t>
  </si>
  <si>
    <t>2/23/2029</t>
  </si>
  <si>
    <t>Jan28</t>
  </si>
  <si>
    <t>1/26/2028</t>
  </si>
  <si>
    <t>Jan29</t>
  </si>
  <si>
    <t>1/26/2029</t>
  </si>
  <si>
    <t>Jul27</t>
  </si>
  <si>
    <t>7/27/2027</t>
  </si>
  <si>
    <t>Jul28</t>
  </si>
  <si>
    <t>7/26/2028</t>
  </si>
  <si>
    <t>Jul29</t>
  </si>
  <si>
    <t>7/26/2029</t>
  </si>
  <si>
    <t>May27</t>
  </si>
  <si>
    <t>5/25/2027</t>
  </si>
  <si>
    <t>May28</t>
  </si>
  <si>
    <t>5/25/2028</t>
  </si>
  <si>
    <t>May29</t>
  </si>
  <si>
    <t>5/25/2029</t>
  </si>
  <si>
    <t>Nov28</t>
  </si>
  <si>
    <t>11/27/2028</t>
  </si>
  <si>
    <t>Nov29</t>
  </si>
  <si>
    <t>11/27/2029</t>
  </si>
  <si>
    <t>Oct28</t>
  </si>
  <si>
    <t>10/26/2028</t>
  </si>
  <si>
    <t>Oct29</t>
  </si>
  <si>
    <t>10/26/2029</t>
  </si>
  <si>
    <t>EUA</t>
  </si>
  <si>
    <t>EUA Futures</t>
  </si>
  <si>
    <t>C</t>
  </si>
  <si>
    <t>8/18/2025</t>
  </si>
  <si>
    <t>8/24/2026</t>
  </si>
  <si>
    <t>8/23/2027</t>
  </si>
  <si>
    <t>12/15/2025</t>
  </si>
  <si>
    <t>12/14/2026</t>
  </si>
  <si>
    <t>12/20/2027</t>
  </si>
  <si>
    <t>12/18/2028</t>
  </si>
  <si>
    <t>12/17/2029</t>
  </si>
  <si>
    <t>Dec30</t>
  </si>
  <si>
    <t>12/16/2030</t>
  </si>
  <si>
    <t>6/29/2026</t>
  </si>
  <si>
    <t>6/28/2027</t>
  </si>
  <si>
    <t>3/23/2026</t>
  </si>
  <si>
    <t>3/15/2027</t>
  </si>
  <si>
    <t>3/27/2028</t>
  </si>
  <si>
    <t>10/27/2025</t>
  </si>
  <si>
    <t>9/29/2025</t>
  </si>
  <si>
    <t>9/28/2026</t>
  </si>
  <si>
    <t>EUA Mini Futures</t>
  </si>
  <si>
    <t>EFG</t>
  </si>
  <si>
    <t>EUA (Futures-style)</t>
  </si>
  <si>
    <t>EFO</t>
  </si>
  <si>
    <t>4/22/2026</t>
  </si>
  <si>
    <t>8/13/2025</t>
  </si>
  <si>
    <t>8/19/2026</t>
  </si>
  <si>
    <t>12/10/2025</t>
  </si>
  <si>
    <t>12/9/2026</t>
  </si>
  <si>
    <t>12/15/2027</t>
  </si>
  <si>
    <t>12/13/2028</t>
  </si>
  <si>
    <t>12/12/2029</t>
  </si>
  <si>
    <t>12/11/2030</t>
  </si>
  <si>
    <t>2/18/2026</t>
  </si>
  <si>
    <t>1/21/2026</t>
  </si>
  <si>
    <t>7/22/2026</t>
  </si>
  <si>
    <t>6/24/2026</t>
  </si>
  <si>
    <t>6/23/2027</t>
  </si>
  <si>
    <t>3/18/2026</t>
  </si>
  <si>
    <t>3/10/2027</t>
  </si>
  <si>
    <t>3/22/2028</t>
  </si>
  <si>
    <t>5/13/2026</t>
  </si>
  <si>
    <t>11/19/2025</t>
  </si>
  <si>
    <t>10/22/2025</t>
  </si>
  <si>
    <t>9/24/2025</t>
  </si>
  <si>
    <t>9/23/2026</t>
  </si>
  <si>
    <t>EUA 2</t>
  </si>
  <si>
    <t>EUA 2 Futures</t>
  </si>
  <si>
    <t>EC2</t>
  </si>
  <si>
    <t>4/24/2028</t>
  </si>
  <si>
    <t>4/30/2029</t>
  </si>
  <si>
    <t>Apr30</t>
  </si>
  <si>
    <t>4/29/2030</t>
  </si>
  <si>
    <t>EUA Daily</t>
  </si>
  <si>
    <t>EUA Daily Futures</t>
  </si>
  <si>
    <t>01 Aug 25</t>
  </si>
  <si>
    <t>ECP</t>
  </si>
  <si>
    <t>D</t>
  </si>
  <si>
    <t>8/1/2025</t>
  </si>
  <si>
    <t>02 Aug 25</t>
  </si>
  <si>
    <t>8/4/2025</t>
  </si>
  <si>
    <t>03 Aug 25</t>
  </si>
  <si>
    <t>04 Aug 25</t>
  </si>
  <si>
    <t>05 Aug 25</t>
  </si>
  <si>
    <t>8/5/2025</t>
  </si>
  <si>
    <t>31 Jul 25</t>
  </si>
  <si>
    <t>ICEU</t>
  </si>
  <si>
    <t>Global Carbon Index Futures</t>
  </si>
  <si>
    <t>CO2</t>
  </si>
  <si>
    <t>11/30/2027</t>
  </si>
  <si>
    <t>5/28/2027</t>
  </si>
  <si>
    <t>5/31/2028</t>
  </si>
  <si>
    <t>2/29/2028</t>
  </si>
  <si>
    <t>8/29/2025</t>
  </si>
  <si>
    <t>8/28/2026</t>
  </si>
  <si>
    <t>8/31/2027</t>
  </si>
  <si>
    <t>Phase 1</t>
  </si>
  <si>
    <t>CORSIA Eligible Emissions Units Futures</t>
  </si>
  <si>
    <t>CP1</t>
  </si>
  <si>
    <t>12/23/2027</t>
  </si>
  <si>
    <t>REC-CT CI</t>
  </si>
  <si>
    <t>REC-CT Futures</t>
  </si>
  <si>
    <t>May26 V25</t>
  </si>
  <si>
    <t>CTT</t>
  </si>
  <si>
    <t>May27 V26</t>
  </si>
  <si>
    <t>May28 V27</t>
  </si>
  <si>
    <t>May29 V28</t>
  </si>
  <si>
    <t>May30 V29</t>
  </si>
  <si>
    <t>5/28/2030</t>
  </si>
  <si>
    <t>May31 V30</t>
  </si>
  <si>
    <t>5/27/2031</t>
  </si>
  <si>
    <t>REC-M-RETS BH</t>
  </si>
  <si>
    <t>REC-M-RETS Futures</t>
  </si>
  <si>
    <t>Apr26 BH25</t>
  </si>
  <si>
    <t>NGI</t>
  </si>
  <si>
    <t>Apr27 BH26</t>
  </si>
  <si>
    <t>Apr28 BH27</t>
  </si>
  <si>
    <t>Apr29 BH28</t>
  </si>
  <si>
    <t>Apr30 BH29</t>
  </si>
  <si>
    <t>4/25/2030</t>
  </si>
  <si>
    <t>Aug25 BH24</t>
  </si>
  <si>
    <t>Aug26 BH25</t>
  </si>
  <si>
    <t>Aug27 BH26</t>
  </si>
  <si>
    <t>Aug28 BH27</t>
  </si>
  <si>
    <t>Aug29 BH28</t>
  </si>
  <si>
    <t>Aug30 BH29</t>
  </si>
  <si>
    <t>8/27/2030</t>
  </si>
  <si>
    <t>Dec25 BH25</t>
  </si>
  <si>
    <t>Dec26 BH26</t>
  </si>
  <si>
    <t>Dec27 BH27</t>
  </si>
  <si>
    <t>12/24/2027</t>
  </si>
  <si>
    <t>Dec28 BH28</t>
  </si>
  <si>
    <t>12/26/2028</t>
  </si>
  <si>
    <t>Dec29 BH29</t>
  </si>
  <si>
    <t>Dec30 BH30</t>
  </si>
  <si>
    <t>12/24/2030</t>
  </si>
  <si>
    <t>Feb26 BH25</t>
  </si>
  <si>
    <t>Feb27 BH26</t>
  </si>
  <si>
    <t>Feb28 BH27</t>
  </si>
  <si>
    <t>Feb29 BH28</t>
  </si>
  <si>
    <t>Feb30 BH29</t>
  </si>
  <si>
    <t>2/25/2030</t>
  </si>
  <si>
    <t>Jan26 BH25</t>
  </si>
  <si>
    <t>Jan27 BH26</t>
  </si>
  <si>
    <t>Jan28 BH27</t>
  </si>
  <si>
    <t>Jan29 BH28</t>
  </si>
  <si>
    <t>Jan30 BH29</t>
  </si>
  <si>
    <t>1/28/2030</t>
  </si>
  <si>
    <t>Jul26 BH25</t>
  </si>
  <si>
    <t>Jul27 BH26</t>
  </si>
  <si>
    <t>Jul28 BH27</t>
  </si>
  <si>
    <t>Jul29 BH28</t>
  </si>
  <si>
    <t>Jul30 BH29</t>
  </si>
  <si>
    <t>7/26/2030</t>
  </si>
  <si>
    <t>Jun26 BH25</t>
  </si>
  <si>
    <t>Jun27 BH26</t>
  </si>
  <si>
    <t>Jun28 BH27</t>
  </si>
  <si>
    <t>Jun29 BH28</t>
  </si>
  <si>
    <t>Jun30 BH29</t>
  </si>
  <si>
    <t>6/25/2030</t>
  </si>
  <si>
    <t>Mar26 BH25</t>
  </si>
  <si>
    <t>Mar27 BH26</t>
  </si>
  <si>
    <t>Mar28 BH27</t>
  </si>
  <si>
    <t>Mar29 BH28</t>
  </si>
  <si>
    <t>Mar30 BH29</t>
  </si>
  <si>
    <t>3/26/2030</t>
  </si>
  <si>
    <t>May26 BH25</t>
  </si>
  <si>
    <t>May27 BH26</t>
  </si>
  <si>
    <t>May28 BH27</t>
  </si>
  <si>
    <t>May29 BH28</t>
  </si>
  <si>
    <t>May30 BH29</t>
  </si>
  <si>
    <t>Nov25 BH24</t>
  </si>
  <si>
    <t>Nov26 BH25</t>
  </si>
  <si>
    <t>Nov27 BH26</t>
  </si>
  <si>
    <t>Nov28 BH27</t>
  </si>
  <si>
    <t>Nov29 BH28</t>
  </si>
  <si>
    <t>Nov30 BH29</t>
  </si>
  <si>
    <t>11/25/2030</t>
  </si>
  <si>
    <t>Oct25 BH24</t>
  </si>
  <si>
    <t>Oct26 BH25</t>
  </si>
  <si>
    <t>Oct27 BH26</t>
  </si>
  <si>
    <t>Oct28 BH27</t>
  </si>
  <si>
    <t>Oct29 BH28</t>
  </si>
  <si>
    <t>Oct30 BH29</t>
  </si>
  <si>
    <t>10/28/2030</t>
  </si>
  <si>
    <t>Sep25 BH24</t>
  </si>
  <si>
    <t>Sep26 BH25</t>
  </si>
  <si>
    <t>Sep27 BH26</t>
  </si>
  <si>
    <t>Sep28 BH27</t>
  </si>
  <si>
    <t>Sep29 BH28</t>
  </si>
  <si>
    <t>Sep30 BH29</t>
  </si>
  <si>
    <t>9/25/2030</t>
  </si>
  <si>
    <t>REC-M-RETS FH</t>
  </si>
  <si>
    <t>Apr26 FH25</t>
  </si>
  <si>
    <t>NGH</t>
  </si>
  <si>
    <t>Apr27 FH26</t>
  </si>
  <si>
    <t>Apr28 FH27</t>
  </si>
  <si>
    <t>Apr29 FH28</t>
  </si>
  <si>
    <t>Apr30 FH29</t>
  </si>
  <si>
    <t>Aug25 FH25</t>
  </si>
  <si>
    <t>Aug26 FH26</t>
  </si>
  <si>
    <t>Aug27 FH27</t>
  </si>
  <si>
    <t>Aug28 FH28</t>
  </si>
  <si>
    <t>Aug29 FH29</t>
  </si>
  <si>
    <t>Aug30 FH30</t>
  </si>
  <si>
    <t>Dec25 FH25</t>
  </si>
  <si>
    <t>Dec26 FH26</t>
  </si>
  <si>
    <t>Dec27 FH27</t>
  </si>
  <si>
    <t>Dec28 FH28</t>
  </si>
  <si>
    <t>Dec29 FH29</t>
  </si>
  <si>
    <t>Dec30 FH30</t>
  </si>
  <si>
    <t>Feb26 FH25</t>
  </si>
  <si>
    <t>Feb27 FH26</t>
  </si>
  <si>
    <t>Feb28 FH27</t>
  </si>
  <si>
    <t>Feb29 FH28</t>
  </si>
  <si>
    <t>Feb30 FH29</t>
  </si>
  <si>
    <t>Jan26 FH25</t>
  </si>
  <si>
    <t>Jan27 FH26</t>
  </si>
  <si>
    <t>Jan28 FH27</t>
  </si>
  <si>
    <t>Jan29 FH28</t>
  </si>
  <si>
    <t>Jan30 FH29</t>
  </si>
  <si>
    <t>Jul26 FH26</t>
  </si>
  <si>
    <t>Jul27 FH27</t>
  </si>
  <si>
    <t>Jul28 FH28</t>
  </si>
  <si>
    <t>Jul29 FH29</t>
  </si>
  <si>
    <t>Jul30 FH30</t>
  </si>
  <si>
    <t>Jun26 FH26</t>
  </si>
  <si>
    <t>Jun27 FH27</t>
  </si>
  <si>
    <t>Jun28 FH28</t>
  </si>
  <si>
    <t>Jun29 FH29</t>
  </si>
  <si>
    <t>Jun30 FH30</t>
  </si>
  <si>
    <t>Mar26 FH25</t>
  </si>
  <si>
    <t>Mar27 FH26</t>
  </si>
  <si>
    <t>Mar28 FH27</t>
  </si>
  <si>
    <t>Mar29 FH28</t>
  </si>
  <si>
    <t>Mar30 FH29</t>
  </si>
  <si>
    <t>May26 FH25</t>
  </si>
  <si>
    <t>May27 FH26</t>
  </si>
  <si>
    <t>May28 FH27</t>
  </si>
  <si>
    <t>May29 FH28</t>
  </si>
  <si>
    <t>May30 FH29</t>
  </si>
  <si>
    <t>Nov25 FH25</t>
  </si>
  <si>
    <t>Nov26 FH26</t>
  </si>
  <si>
    <t>Nov27 FH27</t>
  </si>
  <si>
    <t>Nov28 FH28</t>
  </si>
  <si>
    <t>Nov29 FH29</t>
  </si>
  <si>
    <t>Nov30 FH30</t>
  </si>
  <si>
    <t>Oct25 FH25</t>
  </si>
  <si>
    <t>Oct26 FH26</t>
  </si>
  <si>
    <t>Oct27 FH27</t>
  </si>
  <si>
    <t>Oct28 FH28</t>
  </si>
  <si>
    <t>Oct29 FH29</t>
  </si>
  <si>
    <t>Oct30 FH30</t>
  </si>
  <si>
    <t>Sep25 FH25</t>
  </si>
  <si>
    <t>Sep26 FH26</t>
  </si>
  <si>
    <t>Sep27 FH27</t>
  </si>
  <si>
    <t>Sep28 FH28</t>
  </si>
  <si>
    <t>Sep29 FH29</t>
  </si>
  <si>
    <t>Sep30 FH30</t>
  </si>
  <si>
    <t>REC-MA CI</t>
  </si>
  <si>
    <t>REC-MA Futures</t>
  </si>
  <si>
    <t>MCL</t>
  </si>
  <si>
    <t>May32 V31</t>
  </si>
  <si>
    <t>5/25/2032</t>
  </si>
  <si>
    <t>REC-MD C1</t>
  </si>
  <si>
    <t>REC-MD Futures</t>
  </si>
  <si>
    <t>Feb26 V25</t>
  </si>
  <si>
    <t>MDE</t>
  </si>
  <si>
    <t>Feb27 V26</t>
  </si>
  <si>
    <t>Feb28 V27</t>
  </si>
  <si>
    <t>Feb29 V28</t>
  </si>
  <si>
    <t>Feb30 V29</t>
  </si>
  <si>
    <t>Feb31 V30</t>
  </si>
  <si>
    <t>2/25/2031</t>
  </si>
  <si>
    <t>Jan26 V25</t>
  </si>
  <si>
    <t>Jan27 V26</t>
  </si>
  <si>
    <t>Jan28 V27</t>
  </si>
  <si>
    <t>Jan29 V28</t>
  </si>
  <si>
    <t>Jan30 V29</t>
  </si>
  <si>
    <t>Jan31 V30</t>
  </si>
  <si>
    <t>1/28/2031</t>
  </si>
  <si>
    <t>Jul26 V26</t>
  </si>
  <si>
    <t>Sep25 V25</t>
  </si>
  <si>
    <t>REC-MD C1 PY</t>
  </si>
  <si>
    <t>Feb26 V24</t>
  </si>
  <si>
    <t>MPY</t>
  </si>
  <si>
    <t>Jan26 V24</t>
  </si>
  <si>
    <t>Jul26 V25</t>
  </si>
  <si>
    <t>Jul27 V26</t>
  </si>
  <si>
    <t>REC-MD NBL</t>
  </si>
  <si>
    <t>MDB</t>
  </si>
  <si>
    <t>REC-NAR BH</t>
  </si>
  <si>
    <t>REC-NAR Futures</t>
  </si>
  <si>
    <t>NGP</t>
  </si>
  <si>
    <t>REC-NAR FH</t>
  </si>
  <si>
    <t>NGQ</t>
  </si>
  <si>
    <t>REC-NEPOOL CI</t>
  </si>
  <si>
    <t>REC-NEPOOL Futures</t>
  </si>
  <si>
    <t>NER</t>
  </si>
  <si>
    <t>REC-NJ CI</t>
  </si>
  <si>
    <t>REC-NJ Futures</t>
  </si>
  <si>
    <t>NJN</t>
  </si>
  <si>
    <t>Jul27 V27</t>
  </si>
  <si>
    <t>Jul28 V28</t>
  </si>
  <si>
    <t>Jul29 V29</t>
  </si>
  <si>
    <t>Jul30 V30</t>
  </si>
  <si>
    <t>Jul31 V31</t>
  </si>
  <si>
    <t>7/28/2031</t>
  </si>
  <si>
    <t>Jul32 V32</t>
  </si>
  <si>
    <t>7/27/2032</t>
  </si>
  <si>
    <t>Jul33 V33</t>
  </si>
  <si>
    <t>7/26/2033</t>
  </si>
  <si>
    <t>Jun26 V26</t>
  </si>
  <si>
    <t>REC-NJ CII</t>
  </si>
  <si>
    <t>NJV</t>
  </si>
  <si>
    <t>REC-PA CI</t>
  </si>
  <si>
    <t>REC-PA Futures</t>
  </si>
  <si>
    <t>Aug25 V25</t>
  </si>
  <si>
    <t>PAR</t>
  </si>
  <si>
    <t>Sep25 V26</t>
  </si>
  <si>
    <t>REC-PA CI PY</t>
  </si>
  <si>
    <t>PAY</t>
  </si>
  <si>
    <t>Jul28 V27</t>
  </si>
  <si>
    <t>Jul29 V28</t>
  </si>
  <si>
    <t>REC-PA CII</t>
  </si>
  <si>
    <t>PCT</t>
  </si>
  <si>
    <t>REC-PJM CI</t>
  </si>
  <si>
    <t>REC-PJM Futures</t>
  </si>
  <si>
    <t>PPR</t>
  </si>
  <si>
    <t>Feb26 V26</t>
  </si>
  <si>
    <t>Feb27 V27</t>
  </si>
  <si>
    <t>Jan26 V26</t>
  </si>
  <si>
    <t>Jan27 V27</t>
  </si>
  <si>
    <t>Jan28 V28</t>
  </si>
  <si>
    <t>Jan29 V29</t>
  </si>
  <si>
    <t>Jan30 V30</t>
  </si>
  <si>
    <t xml:space="preserve">REC-PJM CI (Futures-Style) </t>
  </si>
  <si>
    <t>RHC</t>
  </si>
  <si>
    <t>7/15/2026</t>
  </si>
  <si>
    <t>7/15/2027</t>
  </si>
  <si>
    <t>6/15/2026</t>
  </si>
  <si>
    <t>REC-PJM CI PY</t>
  </si>
  <si>
    <t>PPY</t>
  </si>
  <si>
    <t>REC-TX BH</t>
  </si>
  <si>
    <t>REC-TX Futures</t>
  </si>
  <si>
    <t>TBH</t>
  </si>
  <si>
    <t>REC-TX FH</t>
  </si>
  <si>
    <t>TFH</t>
  </si>
  <si>
    <t>RGGI</t>
  </si>
  <si>
    <t>RGGI ACP Futures</t>
  </si>
  <si>
    <t>RCP</t>
  </si>
  <si>
    <t>12/15/2026</t>
  </si>
  <si>
    <t>3/13/2026</t>
  </si>
  <si>
    <t>9/5/2025</t>
  </si>
  <si>
    <t>9/15/2026</t>
  </si>
  <si>
    <t>RGGI V20</t>
  </si>
  <si>
    <t>RGGI Futures</t>
  </si>
  <si>
    <t>RGS</t>
  </si>
  <si>
    <t>RGGI V21</t>
  </si>
  <si>
    <t>RGT</t>
  </si>
  <si>
    <t>RGGI V22</t>
  </si>
  <si>
    <t>RGU</t>
  </si>
  <si>
    <t>RGGI V23</t>
  </si>
  <si>
    <t>RJ3</t>
  </si>
  <si>
    <t>RGGI V24</t>
  </si>
  <si>
    <t>RJ4</t>
  </si>
  <si>
    <t>RGGI V25</t>
  </si>
  <si>
    <t>RJ5</t>
  </si>
  <si>
    <t>RGGI V26</t>
  </si>
  <si>
    <t>RJ6</t>
  </si>
  <si>
    <t>RGGI V27</t>
  </si>
  <si>
    <t>RJ7</t>
  </si>
  <si>
    <t>RGGI V28</t>
  </si>
  <si>
    <t>RJ8</t>
  </si>
  <si>
    <t>SREC-MA II</t>
  </si>
  <si>
    <t>SREC-MA Futures</t>
  </si>
  <si>
    <t>MS2</t>
  </si>
  <si>
    <t>SREC-MD</t>
  </si>
  <si>
    <t>SREC-MD Futures</t>
  </si>
  <si>
    <t>MDX</t>
  </si>
  <si>
    <t>SREC-NJ</t>
  </si>
  <si>
    <t>SREC-NJ Futures</t>
  </si>
  <si>
    <t>NPS</t>
  </si>
  <si>
    <t>Oct25 V26</t>
  </si>
  <si>
    <t>Sep26 V27</t>
  </si>
  <si>
    <t>Sep27 V28</t>
  </si>
  <si>
    <t>Sep28 V29</t>
  </si>
  <si>
    <t>SREC-NJ PY</t>
  </si>
  <si>
    <t>NPR</t>
  </si>
  <si>
    <t>Jul30 V29</t>
  </si>
  <si>
    <t>Nov25 V25</t>
  </si>
  <si>
    <t>Oct25 V25</t>
  </si>
  <si>
    <t>SREC-PA</t>
  </si>
  <si>
    <t>SREC-PA Futures</t>
  </si>
  <si>
    <t>PAX</t>
  </si>
  <si>
    <t>SREC-TX BH</t>
  </si>
  <si>
    <t>SREC-TX Futures</t>
  </si>
  <si>
    <t>TXB</t>
  </si>
  <si>
    <t>SREC-TX FH</t>
  </si>
  <si>
    <t>TXF</t>
  </si>
  <si>
    <t>UKA</t>
  </si>
  <si>
    <t>UKA Futures</t>
  </si>
  <si>
    <t>UKA Daily</t>
  </si>
  <si>
    <t>UKA Daily Futures</t>
  </si>
  <si>
    <t>DUK</t>
  </si>
  <si>
    <t>UKA UK</t>
  </si>
  <si>
    <t>UKA UK Auction 500</t>
  </si>
  <si>
    <t>Futures Today</t>
  </si>
  <si>
    <t>UK5</t>
  </si>
  <si>
    <t>VCU V16-V20</t>
  </si>
  <si>
    <t>Nature-Based Carbon Credit Futures</t>
  </si>
  <si>
    <t>NBT</t>
  </si>
  <si>
    <t>VCU V17-V21</t>
  </si>
  <si>
    <t>OVA</t>
  </si>
  <si>
    <t>VCU V18-V22</t>
  </si>
  <si>
    <t>OVB</t>
  </si>
  <si>
    <t>VCU V19-V23</t>
  </si>
  <si>
    <t>OVC</t>
  </si>
  <si>
    <t>VCU V20-V24</t>
  </si>
  <si>
    <t>OVD</t>
  </si>
  <si>
    <t>VCU V21-V25</t>
  </si>
  <si>
    <t>OVE</t>
  </si>
  <si>
    <t>VCU V22-V26</t>
  </si>
  <si>
    <t>OVF</t>
  </si>
  <si>
    <t>VCU V23-V27</t>
  </si>
  <si>
    <t>OVG</t>
  </si>
  <si>
    <t>VCU V24-V28</t>
  </si>
  <si>
    <t>OVH</t>
  </si>
  <si>
    <t>VCU V25-V29</t>
  </si>
  <si>
    <t>OVI</t>
  </si>
  <si>
    <t>VCU V26-V30</t>
  </si>
  <si>
    <t>OVJ</t>
  </si>
  <si>
    <t>WCA</t>
  </si>
  <si>
    <t>WCA ACP Advance Futures</t>
  </si>
  <si>
    <t>WAA</t>
  </si>
  <si>
    <t>WCA ACP Current Futures</t>
  </si>
  <si>
    <t>WCP</t>
  </si>
  <si>
    <t>9/10/2025</t>
  </si>
  <si>
    <t>WCA V23</t>
  </si>
  <si>
    <t>WCA Futures</t>
  </si>
  <si>
    <t>WCA V24</t>
  </si>
  <si>
    <t>WCB</t>
  </si>
  <si>
    <t>WCA V25</t>
  </si>
  <si>
    <t>WCC</t>
  </si>
  <si>
    <t>WCA V26</t>
  </si>
  <si>
    <t>WCD</t>
  </si>
  <si>
    <t>WCA V27</t>
  </si>
  <si>
    <t>WCE</t>
  </si>
  <si>
    <t>WCA V28</t>
  </si>
  <si>
    <t>WCF</t>
  </si>
  <si>
    <t>WCAS V26</t>
  </si>
  <si>
    <t>WCA Specific Futures</t>
  </si>
  <si>
    <t>WSD</t>
  </si>
  <si>
    <t>WCAS V27</t>
  </si>
  <si>
    <t>WSE</t>
  </si>
  <si>
    <t>WCAS V28</t>
  </si>
  <si>
    <t>WSF</t>
  </si>
  <si>
    <t>/3</t>
  </si>
  <si>
    <t>Grant - Spring Forecast</t>
  </si>
  <si>
    <t>Customers Removed from Avista CCA obligations</t>
  </si>
  <si>
    <t>2026 Forecast</t>
  </si>
  <si>
    <t>WA TOTAL THM
(All Customers and Classes)</t>
  </si>
  <si>
    <t>Acutal Usage Date for Forecast</t>
  </si>
  <si>
    <t>Total</t>
  </si>
  <si>
    <t>Total Forecast for CCA Allowance needs (Therms)</t>
  </si>
  <si>
    <t>Forecast (Dth)</t>
  </si>
  <si>
    <t>Emissions (MTCO2e)</t>
  </si>
  <si>
    <t>Totals</t>
  </si>
  <si>
    <t xml:space="preserve">2026 LDC Emissions Forecast </t>
  </si>
  <si>
    <t>Net 2026 Need</t>
  </si>
  <si>
    <t>Monthly Spread</t>
  </si>
  <si>
    <t>Monthly Need (Total 2026 less non-consigned free allowances)</t>
  </si>
  <si>
    <t>2025 Q3</t>
  </si>
  <si>
    <t>2025 Q4</t>
  </si>
  <si>
    <t>2026 Q2</t>
  </si>
  <si>
    <t>2026 Q4</t>
  </si>
  <si>
    <t>2026 Q1</t>
  </si>
  <si>
    <t>2026 Q3</t>
  </si>
  <si>
    <t>Consigned</t>
  </si>
  <si>
    <t>Buy Back</t>
  </si>
  <si>
    <t>Boulder (ID Share)</t>
  </si>
  <si>
    <t>Total Purchases</t>
  </si>
  <si>
    <t>NG Load Exposure</t>
  </si>
  <si>
    <t>2026 Ecology Grant Total</t>
  </si>
  <si>
    <t>Free</t>
  </si>
  <si>
    <t>Load Estimate</t>
  </si>
  <si>
    <t>Exposure</t>
  </si>
  <si>
    <t>Amortization</t>
  </si>
  <si>
    <t>NSJ011 B&amp;O Tax</t>
  </si>
  <si>
    <t>Account 182402 GD WA</t>
  </si>
  <si>
    <t xml:space="preserve">182402.GD.WA Regulatory Asset account set up to consolidate actual CCA costs incurred through 12/31/23 and amortize these costs as approved by the WUTC from 4/1/24-3/31/25. Per Regulatory Affairs, continue to amortize past March 2025 until directed to stop or transfer balances. </t>
  </si>
  <si>
    <t xml:space="preserve"> </t>
  </si>
  <si>
    <t>Beg Balance</t>
  </si>
  <si>
    <t>131/132</t>
  </si>
  <si>
    <t>112/116</t>
  </si>
  <si>
    <t>Re-accrual of B&amp;O Tax</t>
  </si>
  <si>
    <t>Sum Amort.</t>
  </si>
  <si>
    <t>Conversion Factor Starting 1/1/2025</t>
  </si>
  <si>
    <t>Conversion Factor Prior to 1/1/2025</t>
  </si>
  <si>
    <t>Billed Revenue Rider 162 by Rate Schedule</t>
  </si>
  <si>
    <t>CCA Costs Calculated Amortization by Rate Schedule</t>
  </si>
  <si>
    <t>Account 254350 GD WA</t>
  </si>
  <si>
    <t xml:space="preserve">254350.GD.WA Regulatory Liability account set up to consolidate actual CCA consignment revenues received through 12/31/23 and amortize these costs as approved by the WUTC from 4/1/24-3/31/25. Per Regulatory Affairs, continue to amortize past March 2025 until directed to stop or transfer balances.  </t>
  </si>
  <si>
    <t>Billed Revenue Rider 162B and 162BLI by Rate Schedule</t>
  </si>
  <si>
    <t>CCA Revenues Calculated Amortization by Rate Schedule</t>
  </si>
  <si>
    <t>Deduct: Amortization</t>
  </si>
  <si>
    <t>Add: LOC Fees</t>
  </si>
  <si>
    <t>Add: Monthly Obligation Deferral</t>
  </si>
  <si>
    <t>Account 182405 GD WA</t>
  </si>
  <si>
    <t>182405.GD.WA Regulatory Asset account set up to consolidate actual CCA costs incurred 1/1/2024 through 10/31/2024; additional actual costs will be added each month through 10/31/2025; balance will accrue interest. Amortization of costs will start in November 2024 and continue through October 2025.</t>
  </si>
  <si>
    <t>Monthly Cost Deferrals</t>
  </si>
  <si>
    <t>Billed Revenue Rider 163 by Rate Schedule</t>
  </si>
  <si>
    <t>Add: Consignment Proceeds</t>
  </si>
  <si>
    <t>Account 254355 GD WA</t>
  </si>
  <si>
    <t xml:space="preserve">254355.GD.WA Regulatory Liability account set up to consolidate actual CCA consignment revenues received from 1/1/2024 through 10/31/2024; additional revenues will be added as received through 10/31/2025; balance will accrue interest.  Amortization of revenues will start in November 2024 and continue through October 2025. </t>
  </si>
  <si>
    <t>Quarterly Proceed Deferrals</t>
  </si>
  <si>
    <t>Billed Revenue Rider 163B and 163BLI by Rate Schedule</t>
  </si>
  <si>
    <t>Input into CCA Allowances Spreadsheet</t>
  </si>
  <si>
    <t>YTD 2026 Activity</t>
  </si>
  <si>
    <t>Long Position</t>
  </si>
  <si>
    <t>Adjust</t>
  </si>
  <si>
    <t>3 year average of futures pricing at 7/31/25 used for the remainder of 2025</t>
  </si>
  <si>
    <t>Annual CCA Fixed Increase</t>
  </si>
  <si>
    <t>Expected Inflation 2026</t>
  </si>
  <si>
    <t>2026 forecasted price based on 2025 price adjusted for fixed CCA price increase of 5% plus 3% for inflation</t>
  </si>
  <si>
    <t>- Actuals are reflected through July 2024
- Updated 2025 forecasted market price to $62.34, consistent with 7/31 futures pricing; 2026 was udpated to 67.33 based on fixed CCA price adjustment of 5% plus inlfation of 3%
- Natural gas allowance need has been updated for 2025 and 2026 based on the most recent load forecast adjusted for free allowance offset
- Sales are amounts that are requried; purchases in general offset sales except to purchase allowances for Idaho and any amounts we are short</t>
  </si>
  <si>
    <t>actuals through 7/31/25</t>
  </si>
  <si>
    <t>GL Account</t>
  </si>
  <si>
    <t>Diff</t>
  </si>
  <si>
    <t>254350</t>
  </si>
  <si>
    <t>Interest Rate</t>
  </si>
  <si>
    <t>Ending Sch 162 CCA Credit Balance</t>
  </si>
  <si>
    <t>Ending Sch 162 CCA Cost Balance</t>
  </si>
  <si>
    <t>Schedule 146</t>
  </si>
  <si>
    <t>Schedule 131/132</t>
  </si>
  <si>
    <t>Schedule 101</t>
  </si>
  <si>
    <t>Schedule 111</t>
  </si>
  <si>
    <t>Schedule 112/116</t>
  </si>
  <si>
    <t>182402</t>
  </si>
  <si>
    <t>December B&amp;O True-Up</t>
  </si>
  <si>
    <t>Deferral</t>
  </si>
  <si>
    <t>Cost Deferral
(Actual/Forecast)</t>
  </si>
  <si>
    <t>Credit Deferral
(Actual/Forecast)</t>
  </si>
  <si>
    <t>Forecasted Loads</t>
  </si>
  <si>
    <t>Sch 163 Tariff Rate</t>
  </si>
  <si>
    <t>Schedule 148</t>
  </si>
  <si>
    <t>CCA Cost Deferral Balance</t>
  </si>
  <si>
    <t>CCA Credit Deferral Balance</t>
  </si>
  <si>
    <t>Net Residual Sch 162 CCA Credit Balance</t>
  </si>
  <si>
    <t>Residual Sch 163 CCA Credit Balance</t>
  </si>
  <si>
    <t>Less Sch 111 Customer True-Up</t>
  </si>
  <si>
    <t>Less Sch 101 RF of Residual Balance</t>
  </si>
  <si>
    <t>Net Residual Credit to Re-Allocate</t>
  </si>
  <si>
    <t>Less Sch 111-148 Customer True-Up</t>
  </si>
  <si>
    <t>Less True-Up to RF to Sch 101</t>
  </si>
  <si>
    <t>CCA Cost Allocation per Sch 162 (UG-230144) Workpapers</t>
  </si>
  <si>
    <t>Sch 101</t>
  </si>
  <si>
    <t>Sch 111</t>
  </si>
  <si>
    <t>Sch 112</t>
  </si>
  <si>
    <t>Sch 131/132</t>
  </si>
  <si>
    <t>Sch 146</t>
  </si>
  <si>
    <t>Less True-Up to RF to Sch 111</t>
  </si>
  <si>
    <t>Total to RF</t>
  </si>
  <si>
    <t xml:space="preserve">To be paid via individual customer true-up in line with process used for Sch 112-146 </t>
  </si>
  <si>
    <t>Balance remaining to rollforward in Sch 163</t>
  </si>
  <si>
    <t>Recon of Credit Deferral Balance to WPs</t>
  </si>
  <si>
    <t>2025 LDC Emissions Forecast (7 mo actual/5 mo forecast)</t>
  </si>
  <si>
    <t>Emissions as of 7/31/2025</t>
  </si>
  <si>
    <t>Allowances Needed @ 7/31/2025</t>
  </si>
  <si>
    <t>Actual</t>
  </si>
  <si>
    <t>Billed Therms for Rider 163 by Rate Schedule</t>
  </si>
  <si>
    <t>Ending Sch 163 CCA Credit Balance</t>
  </si>
  <si>
    <t>Ending Sch 163 CCA Cost Balance</t>
  </si>
  <si>
    <t>Net Reg Asset Balance</t>
  </si>
  <si>
    <t>Reg Asset Balance</t>
  </si>
  <si>
    <t>Reg Liability Balance</t>
  </si>
  <si>
    <t>Total for rate calculation</t>
  </si>
  <si>
    <t>Sch 162 Deferral Balance, inclusive of interest, as of 7/31/2025</t>
  </si>
  <si>
    <t>Sch 163 Deferral Balance, inclusive of interest, as of 7/31/2025</t>
  </si>
  <si>
    <t>Sch 163 Forecasted Deferrals, excluding interest, 8/1/2025 - 10/31/2025</t>
  </si>
  <si>
    <t>Total Deferral</t>
  </si>
  <si>
    <t>Less Sch 111 RF of Residual Balance</t>
  </si>
  <si>
    <t>Forecast*</t>
  </si>
  <si>
    <t>*Sch 163 credit amortization forecaste based on % of actual credit to cost during from Dec 2024 - Jul 2025 for each rate schedule</t>
  </si>
  <si>
    <t>Sch 163 Forecasted Deferrals, excluding interest, 11/1/2025 - 10/31/2026</t>
  </si>
  <si>
    <t>Sch 162 Credit Deferral Balance True-up for Sch 111 Customers</t>
  </si>
  <si>
    <t>Sch 163 Credit Deferral Balance True-up for Sch 111-148 Customers</t>
  </si>
  <si>
    <t>Sch 162 interest 8/1/2025 - 10/31/2025</t>
  </si>
  <si>
    <t>Sch 163 amortization and interest 8/1/2025 - 10/31/2025</t>
  </si>
  <si>
    <t>Total per "WA Gas Sched 163" tab</t>
  </si>
  <si>
    <t>Immaterial Variance</t>
  </si>
  <si>
    <t>Actual costs/consignment proceeds through 7/31/25 plus forecasted amortization and costs/consignement proceeds from 8/1/25-10/31/26 .</t>
  </si>
  <si>
    <t>Less True-Up to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</si>
</sst>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&quot;$&quot;* #,##0_);_(&quot;$&quot;* \(#,##0\);_(&quot;$&quot;* &quot;-&quot;??_);_(@_)"/>
    <numFmt numFmtId="169" formatCode="mmm\-yyyy"/>
    <numFmt numFmtId="170" formatCode="_(* #,##0.0_);_(* \(#,##0.0\);_(* &quot;-&quot;?_);_(@_)"/>
    <numFmt numFmtId="171" formatCode="_(* #,##0.000000_);_(* \(#,##0.000000\);_(* &quot;-&quot;??_);_(@_)"/>
    <numFmt numFmtId="172" formatCode="_(&quot;$&quot;* #,##0.00000_);_(&quot;$&quot;* \(#,##0.00000\);_(&quot;$&quot;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33CC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Geneva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1"/>
      <color rgb="FF0000FF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504">
    <xf numFmtId="0" fontId="0" fillId="0" borderId="0" xfId="0"/>
    <xf numFmtId="0" fontId="0" fillId="3" borderId="0" xfId="0" applyFill="1"/>
    <xf numFmtId="0" fontId="4" fillId="0" borderId="0" xfId="4"/>
    <xf numFmtId="43" fontId="0" fillId="0" borderId="0" xfId="5" applyFont="1"/>
    <xf numFmtId="164" fontId="6" fillId="0" borderId="0" xfId="6" applyNumberFormat="1" applyFont="1"/>
    <xf numFmtId="0" fontId="6" fillId="0" borderId="0" xfId="4" applyFont="1"/>
    <xf numFmtId="44" fontId="5" fillId="0" borderId="0" xfId="6"/>
    <xf numFmtId="165" fontId="6" fillId="0" borderId="0" xfId="5" applyNumberFormat="1" applyFont="1"/>
    <xf numFmtId="165" fontId="5" fillId="0" borderId="0" xfId="5" applyNumberFormat="1"/>
    <xf numFmtId="44" fontId="7" fillId="0" borderId="0" xfId="6" applyFont="1" applyFill="1" applyBorder="1"/>
    <xf numFmtId="44" fontId="6" fillId="0" borderId="0" xfId="6" applyFont="1" applyFill="1" applyBorder="1"/>
    <xf numFmtId="17" fontId="6" fillId="0" borderId="0" xfId="4" applyNumberFormat="1" applyFont="1" applyAlignment="1">
      <alignment horizontal="center"/>
    </xf>
    <xf numFmtId="43" fontId="6" fillId="0" borderId="0" xfId="4" applyNumberFormat="1" applyFont="1"/>
    <xf numFmtId="43" fontId="6" fillId="0" borderId="0" xfId="5" applyFont="1"/>
    <xf numFmtId="43" fontId="7" fillId="0" borderId="0" xfId="5" applyFont="1" applyFill="1"/>
    <xf numFmtId="164" fontId="6" fillId="0" borderId="0" xfId="6" applyNumberFormat="1" applyFont="1" applyFill="1"/>
    <xf numFmtId="14" fontId="5" fillId="0" borderId="1" xfId="4" applyNumberFormat="1" applyFont="1" applyBorder="1"/>
    <xf numFmtId="14" fontId="5" fillId="0" borderId="3" xfId="4" applyNumberFormat="1" applyFont="1" applyBorder="1"/>
    <xf numFmtId="164" fontId="7" fillId="0" borderId="0" xfId="6" applyNumberFormat="1" applyFont="1" applyFill="1"/>
    <xf numFmtId="0" fontId="6" fillId="0" borderId="4" xfId="4" applyFont="1" applyBorder="1" applyAlignment="1">
      <alignment horizontal="center"/>
    </xf>
    <xf numFmtId="164" fontId="6" fillId="0" borderId="5" xfId="6" applyNumberFormat="1" applyFont="1" applyBorder="1" applyAlignment="1">
      <alignment horizontal="center"/>
    </xf>
    <xf numFmtId="164" fontId="6" fillId="0" borderId="0" xfId="6" applyNumberFormat="1" applyFont="1" applyFill="1" applyBorder="1" applyAlignment="1">
      <alignment horizontal="center"/>
    </xf>
    <xf numFmtId="44" fontId="6" fillId="0" borderId="5" xfId="6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7" xfId="4" applyFont="1" applyBorder="1" applyAlignment="1">
      <alignment horizontal="center"/>
    </xf>
    <xf numFmtId="164" fontId="6" fillId="0" borderId="0" xfId="6" applyNumberFormat="1" applyFont="1" applyBorder="1" applyAlignment="1">
      <alignment horizontal="center"/>
    </xf>
    <xf numFmtId="44" fontId="6" fillId="0" borderId="0" xfId="6" applyFont="1" applyFill="1" applyBorder="1" applyAlignment="1">
      <alignment horizontal="center"/>
    </xf>
    <xf numFmtId="0" fontId="6" fillId="0" borderId="9" xfId="4" applyFont="1" applyBorder="1" applyAlignment="1">
      <alignment horizontal="center"/>
    </xf>
    <xf numFmtId="164" fontId="6" fillId="0" borderId="10" xfId="6" applyNumberFormat="1" applyFont="1" applyBorder="1" applyAlignment="1">
      <alignment horizontal="center"/>
    </xf>
    <xf numFmtId="164" fontId="6" fillId="0" borderId="0" xfId="6" applyNumberFormat="1" applyFont="1" applyFill="1" applyBorder="1"/>
    <xf numFmtId="164" fontId="6" fillId="0" borderId="10" xfId="6" applyNumberFormat="1" applyFont="1" applyFill="1" applyBorder="1"/>
    <xf numFmtId="43" fontId="0" fillId="0" borderId="0" xfId="5" applyFont="1" applyFill="1"/>
    <xf numFmtId="43" fontId="6" fillId="0" borderId="0" xfId="5" applyFont="1" applyFill="1" applyBorder="1"/>
    <xf numFmtId="164" fontId="4" fillId="0" borderId="0" xfId="4" applyNumberFormat="1"/>
    <xf numFmtId="7" fontId="4" fillId="0" borderId="0" xfId="4" applyNumberFormat="1"/>
    <xf numFmtId="0" fontId="10" fillId="0" borderId="0" xfId="4" applyFont="1"/>
    <xf numFmtId="43" fontId="4" fillId="0" borderId="0" xfId="4" applyNumberFormat="1"/>
    <xf numFmtId="43" fontId="4" fillId="0" borderId="0" xfId="2" applyFont="1"/>
    <xf numFmtId="44" fontId="4" fillId="0" borderId="0" xfId="4" applyNumberFormat="1"/>
    <xf numFmtId="43" fontId="0" fillId="0" borderId="0" xfId="0" applyNumberFormat="1"/>
    <xf numFmtId="0" fontId="14" fillId="0" borderId="0" xfId="8" applyFont="1"/>
    <xf numFmtId="0" fontId="13" fillId="0" borderId="0" xfId="8" applyFont="1"/>
    <xf numFmtId="0" fontId="13" fillId="0" borderId="0" xfId="8" applyFont="1" applyAlignment="1">
      <alignment horizontal="center"/>
    </xf>
    <xf numFmtId="0" fontId="15" fillId="0" borderId="0" xfId="8" applyFont="1" applyAlignment="1">
      <alignment horizontal="left"/>
    </xf>
    <xf numFmtId="44" fontId="14" fillId="0" borderId="0" xfId="9" applyFont="1" applyFill="1" applyBorder="1"/>
    <xf numFmtId="0" fontId="6" fillId="0" borderId="0" xfId="8" applyFont="1" applyAlignment="1">
      <alignment horizontal="left"/>
    </xf>
    <xf numFmtId="43" fontId="14" fillId="0" borderId="0" xfId="10" applyFont="1" applyFill="1" applyBorder="1"/>
    <xf numFmtId="10" fontId="15" fillId="0" borderId="0" xfId="8" applyNumberFormat="1" applyFont="1" applyAlignment="1">
      <alignment horizontal="center"/>
    </xf>
    <xf numFmtId="43" fontId="14" fillId="0" borderId="0" xfId="8" applyNumberFormat="1" applyFont="1"/>
    <xf numFmtId="44" fontId="14" fillId="0" borderId="0" xfId="8" applyNumberFormat="1" applyFont="1"/>
    <xf numFmtId="43" fontId="0" fillId="0" borderId="0" xfId="2" applyFont="1" applyFill="1" applyBorder="1"/>
    <xf numFmtId="166" fontId="6" fillId="0" borderId="0" xfId="1" applyNumberFormat="1" applyFont="1"/>
    <xf numFmtId="43" fontId="0" fillId="0" borderId="0" xfId="2" applyFont="1"/>
    <xf numFmtId="0" fontId="17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7" fontId="0" fillId="6" borderId="0" xfId="2" applyNumberFormat="1" applyFont="1" applyFill="1"/>
    <xf numFmtId="0" fontId="2" fillId="6" borderId="0" xfId="0" applyFont="1" applyFill="1" applyAlignment="1">
      <alignment horizontal="center"/>
    </xf>
    <xf numFmtId="167" fontId="2" fillId="6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6" borderId="0" xfId="2" applyNumberFormat="1" applyFont="1" applyFill="1"/>
    <xf numFmtId="44" fontId="1" fillId="6" borderId="0" xfId="12" applyFont="1" applyFill="1" applyAlignment="1">
      <alignment horizontal="center"/>
    </xf>
    <xf numFmtId="168" fontId="1" fillId="6" borderId="0" xfId="12" applyNumberFormat="1" applyFont="1" applyFill="1" applyAlignment="1">
      <alignment horizontal="center"/>
    </xf>
    <xf numFmtId="0" fontId="0" fillId="6" borderId="0" xfId="0" quotePrefix="1" applyFill="1" applyAlignment="1">
      <alignment horizontal="left"/>
    </xf>
    <xf numFmtId="9" fontId="0" fillId="6" borderId="0" xfId="1" applyFont="1" applyFill="1"/>
    <xf numFmtId="166" fontId="0" fillId="6" borderId="0" xfId="1" applyNumberFormat="1" applyFont="1" applyFill="1"/>
    <xf numFmtId="165" fontId="2" fillId="0" borderId="0" xfId="2" applyNumberFormat="1" applyFont="1" applyFill="1"/>
    <xf numFmtId="165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left"/>
    </xf>
    <xf numFmtId="44" fontId="0" fillId="0" borderId="0" xfId="0" applyNumberFormat="1"/>
    <xf numFmtId="2" fontId="6" fillId="0" borderId="0" xfId="4" applyNumberFormat="1" applyFont="1"/>
    <xf numFmtId="167" fontId="0" fillId="0" borderId="0" xfId="2" applyNumberFormat="1" applyFont="1" applyFill="1"/>
    <xf numFmtId="165" fontId="0" fillId="0" borderId="12" xfId="2" applyNumberFormat="1" applyFont="1" applyFill="1" applyBorder="1"/>
    <xf numFmtId="0" fontId="2" fillId="0" borderId="1" xfId="0" applyFont="1" applyBorder="1" applyAlignment="1">
      <alignment horizontal="center" vertical="top"/>
    </xf>
    <xf numFmtId="43" fontId="2" fillId="0" borderId="1" xfId="2" applyFont="1" applyBorder="1" applyAlignment="1">
      <alignment horizontal="center" vertical="top"/>
    </xf>
    <xf numFmtId="0" fontId="18" fillId="0" borderId="0" xfId="13"/>
    <xf numFmtId="14" fontId="18" fillId="0" borderId="1" xfId="13" applyNumberFormat="1" applyBorder="1"/>
    <xf numFmtId="14" fontId="18" fillId="0" borderId="0" xfId="13" applyNumberFormat="1"/>
    <xf numFmtId="165" fontId="18" fillId="0" borderId="0" xfId="13" applyNumberFormat="1"/>
    <xf numFmtId="165" fontId="0" fillId="6" borderId="0" xfId="2" applyNumberFormat="1" applyFont="1" applyFill="1" applyBorder="1"/>
    <xf numFmtId="167" fontId="0" fillId="6" borderId="0" xfId="2" applyNumberFormat="1" applyFont="1" applyFill="1" applyBorder="1"/>
    <xf numFmtId="9" fontId="0" fillId="6" borderId="0" xfId="1" applyFont="1" applyFill="1" applyBorder="1"/>
    <xf numFmtId="166" fontId="0" fillId="6" borderId="0" xfId="1" applyNumberFormat="1" applyFont="1" applyFill="1" applyBorder="1"/>
    <xf numFmtId="165" fontId="0" fillId="0" borderId="1" xfId="2" applyNumberFormat="1" applyFont="1" applyFill="1" applyBorder="1"/>
    <xf numFmtId="43" fontId="18" fillId="0" borderId="0" xfId="2" applyFont="1"/>
    <xf numFmtId="170" fontId="0" fillId="6" borderId="0" xfId="0" applyNumberFormat="1" applyFill="1"/>
    <xf numFmtId="44" fontId="15" fillId="5" borderId="0" xfId="9" applyFont="1" applyFill="1" applyBorder="1" applyAlignment="1">
      <alignment horizontal="center" vertical="top" wrapText="1"/>
    </xf>
    <xf numFmtId="44" fontId="14" fillId="4" borderId="0" xfId="9" applyFont="1" applyFill="1" applyBorder="1"/>
    <xf numFmtId="44" fontId="14" fillId="4" borderId="5" xfId="9" applyFont="1" applyFill="1" applyBorder="1"/>
    <xf numFmtId="0" fontId="4" fillId="0" borderId="0" xfId="15"/>
    <xf numFmtId="0" fontId="4" fillId="0" borderId="0" xfId="15" applyAlignment="1">
      <alignment wrapText="1"/>
    </xf>
    <xf numFmtId="43" fontId="0" fillId="0" borderId="0" xfId="16" applyFont="1"/>
    <xf numFmtId="43" fontId="4" fillId="0" borderId="0" xfId="15" applyNumberFormat="1"/>
    <xf numFmtId="0" fontId="21" fillId="0" borderId="0" xfId="15" applyFont="1"/>
    <xf numFmtId="9" fontId="0" fillId="0" borderId="0" xfId="17" applyFont="1" applyFill="1" applyBorder="1" applyAlignment="1">
      <alignment wrapText="1"/>
    </xf>
    <xf numFmtId="17" fontId="4" fillId="0" borderId="0" xfId="15" applyNumberFormat="1"/>
    <xf numFmtId="43" fontId="22" fillId="0" borderId="0" xfId="16" applyFont="1" applyBorder="1"/>
    <xf numFmtId="43" fontId="23" fillId="0" borderId="0" xfId="16" applyFont="1" applyFill="1" applyBorder="1"/>
    <xf numFmtId="165" fontId="0" fillId="0" borderId="0" xfId="16" applyNumberFormat="1" applyFont="1"/>
    <xf numFmtId="165" fontId="0" fillId="0" borderId="0" xfId="16" applyNumberFormat="1" applyFont="1" applyFill="1" applyBorder="1" applyAlignment="1">
      <alignment wrapText="1"/>
    </xf>
    <xf numFmtId="43" fontId="24" fillId="0" borderId="0" xfId="16" applyFont="1" applyFill="1" applyBorder="1"/>
    <xf numFmtId="43" fontId="0" fillId="0" borderId="10" xfId="16" applyFont="1" applyFill="1" applyBorder="1" applyAlignment="1">
      <alignment wrapText="1"/>
    </xf>
    <xf numFmtId="43" fontId="4" fillId="0" borderId="0" xfId="16" applyFont="1" applyBorder="1"/>
    <xf numFmtId="43" fontId="0" fillId="0" borderId="0" xfId="16" applyFont="1" applyBorder="1"/>
    <xf numFmtId="43" fontId="0" fillId="0" borderId="0" xfId="16" applyFont="1" applyFill="1" applyBorder="1" applyAlignment="1">
      <alignment wrapText="1"/>
    </xf>
    <xf numFmtId="0" fontId="26" fillId="0" borderId="0" xfId="18" applyNumberFormat="1" applyFont="1" applyBorder="1"/>
    <xf numFmtId="43" fontId="3" fillId="4" borderId="28" xfId="16" applyFont="1" applyFill="1" applyBorder="1"/>
    <xf numFmtId="43" fontId="3" fillId="4" borderId="0" xfId="16" applyFont="1" applyFill="1" applyBorder="1"/>
    <xf numFmtId="0" fontId="26" fillId="0" borderId="0" xfId="18" applyNumberFormat="1" applyFont="1" applyFill="1" applyBorder="1"/>
    <xf numFmtId="43" fontId="3" fillId="4" borderId="14" xfId="16" applyFont="1" applyFill="1" applyBorder="1"/>
    <xf numFmtId="0" fontId="4" fillId="0" borderId="0" xfId="15" applyAlignment="1">
      <alignment horizontal="center" wrapText="1"/>
    </xf>
    <xf numFmtId="43" fontId="4" fillId="4" borderId="29" xfId="16" applyFont="1" applyFill="1" applyBorder="1" applyAlignment="1">
      <alignment horizontal="center" wrapText="1"/>
    </xf>
    <xf numFmtId="171" fontId="0" fillId="4" borderId="30" xfId="16" applyNumberFormat="1" applyFont="1" applyFill="1" applyBorder="1" applyAlignment="1">
      <alignment horizontal="center" wrapText="1"/>
    </xf>
    <xf numFmtId="171" fontId="0" fillId="4" borderId="26" xfId="16" applyNumberFormat="1" applyFont="1" applyFill="1" applyBorder="1" applyAlignment="1">
      <alignment horizontal="center" wrapText="1"/>
    </xf>
    <xf numFmtId="171" fontId="0" fillId="4" borderId="31" xfId="16" applyNumberFormat="1" applyFont="1" applyFill="1" applyBorder="1" applyAlignment="1">
      <alignment horizontal="center" wrapText="1"/>
    </xf>
    <xf numFmtId="171" fontId="0" fillId="4" borderId="29" xfId="16" applyNumberFormat="1" applyFont="1" applyFill="1" applyBorder="1" applyAlignment="1">
      <alignment horizontal="center" wrapText="1"/>
    </xf>
    <xf numFmtId="17" fontId="4" fillId="0" borderId="0" xfId="15" applyNumberFormat="1" applyAlignment="1">
      <alignment wrapText="1"/>
    </xf>
    <xf numFmtId="165" fontId="0" fillId="0" borderId="32" xfId="16" applyNumberFormat="1" applyFont="1" applyFill="1" applyBorder="1" applyAlignment="1">
      <alignment wrapText="1"/>
    </xf>
    <xf numFmtId="165" fontId="0" fillId="0" borderId="12" xfId="16" applyNumberFormat="1" applyFont="1" applyFill="1" applyBorder="1" applyAlignment="1">
      <alignment wrapText="1"/>
    </xf>
    <xf numFmtId="165" fontId="0" fillId="0" borderId="33" xfId="16" applyNumberFormat="1" applyFont="1" applyFill="1" applyBorder="1" applyAlignment="1">
      <alignment wrapText="1"/>
    </xf>
    <xf numFmtId="171" fontId="0" fillId="4" borderId="33" xfId="16" applyNumberFormat="1" applyFont="1" applyFill="1" applyBorder="1" applyAlignment="1">
      <alignment horizontal="center" wrapText="1"/>
    </xf>
    <xf numFmtId="171" fontId="0" fillId="4" borderId="34" xfId="16" applyNumberFormat="1" applyFont="1" applyFill="1" applyBorder="1" applyAlignment="1">
      <alignment horizontal="center" wrapText="1"/>
    </xf>
    <xf numFmtId="0" fontId="4" fillId="0" borderId="0" xfId="15" applyAlignment="1">
      <alignment horizontal="center"/>
    </xf>
    <xf numFmtId="171" fontId="0" fillId="4" borderId="35" xfId="16" applyNumberFormat="1" applyFont="1" applyFill="1" applyBorder="1" applyAlignment="1">
      <alignment horizontal="center" wrapText="1"/>
    </xf>
    <xf numFmtId="0" fontId="6" fillId="0" borderId="0" xfId="15" applyFont="1"/>
    <xf numFmtId="165" fontId="0" fillId="0" borderId="0" xfId="16" applyNumberFormat="1" applyFont="1" applyFill="1" applyBorder="1" applyAlignment="1">
      <alignment horizontal="center" wrapText="1"/>
    </xf>
    <xf numFmtId="165" fontId="0" fillId="0" borderId="36" xfId="16" applyNumberFormat="1" applyFont="1" applyFill="1" applyBorder="1" applyAlignment="1">
      <alignment horizontal="center" wrapText="1"/>
    </xf>
    <xf numFmtId="165" fontId="0" fillId="0" borderId="37" xfId="16" applyNumberFormat="1" applyFont="1" applyFill="1" applyBorder="1" applyAlignment="1">
      <alignment horizontal="center" wrapText="1"/>
    </xf>
    <xf numFmtId="165" fontId="0" fillId="0" borderId="38" xfId="16" applyNumberFormat="1" applyFont="1" applyFill="1" applyBorder="1" applyAlignment="1">
      <alignment horizontal="center" wrapText="1"/>
    </xf>
    <xf numFmtId="165" fontId="0" fillId="0" borderId="18" xfId="16" applyNumberFormat="1" applyFont="1" applyFill="1" applyBorder="1" applyAlignment="1">
      <alignment horizontal="center" wrapText="1"/>
    </xf>
    <xf numFmtId="4" fontId="0" fillId="0" borderId="0" xfId="11" applyFont="1" applyFill="1" applyBorder="1" applyAlignment="1">
      <alignment wrapText="1"/>
    </xf>
    <xf numFmtId="4" fontId="0" fillId="0" borderId="0" xfId="11" applyFont="1"/>
    <xf numFmtId="39" fontId="0" fillId="0" borderId="0" xfId="11" applyNumberFormat="1" applyFont="1"/>
    <xf numFmtId="171" fontId="0" fillId="4" borderId="39" xfId="16" applyNumberFormat="1" applyFont="1" applyFill="1" applyBorder="1" applyAlignment="1">
      <alignment horizontal="center" wrapText="1"/>
    </xf>
    <xf numFmtId="43" fontId="0" fillId="0" borderId="5" xfId="16" applyFont="1" applyBorder="1"/>
    <xf numFmtId="43" fontId="0" fillId="0" borderId="5" xfId="16" applyFont="1" applyFill="1" applyBorder="1" applyAlignment="1">
      <alignment wrapText="1"/>
    </xf>
    <xf numFmtId="171" fontId="0" fillId="7" borderId="33" xfId="16" applyNumberFormat="1" applyFont="1" applyFill="1" applyBorder="1" applyAlignment="1">
      <alignment horizontal="center" wrapText="1"/>
    </xf>
    <xf numFmtId="171" fontId="0" fillId="7" borderId="34" xfId="16" applyNumberFormat="1" applyFont="1" applyFill="1" applyBorder="1" applyAlignment="1">
      <alignment horizontal="center" wrapText="1"/>
    </xf>
    <xf numFmtId="171" fontId="0" fillId="7" borderId="35" xfId="16" applyNumberFormat="1" applyFont="1" applyFill="1" applyBorder="1" applyAlignment="1">
      <alignment horizontal="center" wrapText="1"/>
    </xf>
    <xf numFmtId="171" fontId="0" fillId="7" borderId="39" xfId="16" applyNumberFormat="1" applyFont="1" applyFill="1" applyBorder="1" applyAlignment="1">
      <alignment horizontal="center" wrapText="1"/>
    </xf>
    <xf numFmtId="165" fontId="0" fillId="0" borderId="0" xfId="2" applyNumberFormat="1" applyFont="1" applyFill="1"/>
    <xf numFmtId="17" fontId="0" fillId="0" borderId="0" xfId="0" applyNumberFormat="1"/>
    <xf numFmtId="44" fontId="0" fillId="0" borderId="0" xfId="12" applyFont="1"/>
    <xf numFmtId="0" fontId="19" fillId="0" borderId="0" xfId="0" applyFont="1" applyAlignment="1">
      <alignment horizontal="center"/>
    </xf>
    <xf numFmtId="0" fontId="14" fillId="2" borderId="0" xfId="8" applyFont="1" applyFill="1"/>
    <xf numFmtId="43" fontId="4" fillId="0" borderId="0" xfId="16" applyFont="1" applyFill="1" applyBorder="1" applyAlignment="1">
      <alignment horizontal="center" wrapText="1"/>
    </xf>
    <xf numFmtId="43" fontId="4" fillId="0" borderId="0" xfId="16" applyFont="1" applyBorder="1" applyAlignment="1">
      <alignment horizontal="center" wrapText="1"/>
    </xf>
    <xf numFmtId="43" fontId="0" fillId="0" borderId="0" xfId="16" applyFont="1" applyFill="1"/>
    <xf numFmtId="0" fontId="4" fillId="0" borderId="40" xfId="15" applyBorder="1" applyAlignment="1">
      <alignment horizontal="center" wrapText="1"/>
    </xf>
    <xf numFmtId="0" fontId="21" fillId="0" borderId="41" xfId="15" applyFont="1" applyBorder="1"/>
    <xf numFmtId="43" fontId="0" fillId="0" borderId="41" xfId="16" applyFont="1" applyBorder="1"/>
    <xf numFmtId="43" fontId="0" fillId="0" borderId="40" xfId="16" applyFont="1" applyBorder="1"/>
    <xf numFmtId="43" fontId="0" fillId="0" borderId="40" xfId="16" applyFont="1" applyFill="1" applyBorder="1" applyAlignment="1">
      <alignment wrapText="1"/>
    </xf>
    <xf numFmtId="43" fontId="0" fillId="0" borderId="43" xfId="16" applyFont="1" applyBorder="1"/>
    <xf numFmtId="43" fontId="0" fillId="0" borderId="29" xfId="2" applyFont="1" applyFill="1" applyBorder="1" applyAlignment="1">
      <alignment wrapText="1"/>
    </xf>
    <xf numFmtId="43" fontId="0" fillId="0" borderId="26" xfId="2" applyFont="1" applyFill="1" applyBorder="1" applyAlignment="1">
      <alignment wrapText="1"/>
    </xf>
    <xf numFmtId="43" fontId="0" fillId="0" borderId="27" xfId="2" applyFont="1" applyFill="1" applyBorder="1" applyAlignment="1">
      <alignment wrapText="1"/>
    </xf>
    <xf numFmtId="43" fontId="0" fillId="0" borderId="0" xfId="16" applyFont="1" applyFill="1" applyBorder="1" applyAlignment="1">
      <alignment horizontal="center" wrapText="1"/>
    </xf>
    <xf numFmtId="10" fontId="21" fillId="0" borderId="0" xfId="1" applyNumberFormat="1" applyFont="1" applyBorder="1"/>
    <xf numFmtId="43" fontId="0" fillId="0" borderId="0" xfId="16" applyFont="1" applyFill="1" applyBorder="1"/>
    <xf numFmtId="43" fontId="28" fillId="0" borderId="0" xfId="16" applyFont="1" applyFill="1" applyBorder="1"/>
    <xf numFmtId="165" fontId="0" fillId="0" borderId="40" xfId="16" applyNumberFormat="1" applyFont="1" applyFill="1" applyBorder="1" applyAlignment="1">
      <alignment wrapText="1"/>
    </xf>
    <xf numFmtId="165" fontId="0" fillId="0" borderId="41" xfId="16" applyNumberFormat="1" applyFont="1" applyFill="1" applyBorder="1" applyAlignment="1">
      <alignment wrapText="1"/>
    </xf>
    <xf numFmtId="43" fontId="4" fillId="0" borderId="7" xfId="16" applyFont="1" applyBorder="1"/>
    <xf numFmtId="43" fontId="24" fillId="0" borderId="6" xfId="16" applyFont="1" applyFill="1" applyBorder="1"/>
    <xf numFmtId="43" fontId="24" fillId="0" borderId="5" xfId="16" applyFont="1" applyFill="1" applyBorder="1"/>
    <xf numFmtId="43" fontId="24" fillId="0" borderId="4" xfId="16" applyFont="1" applyFill="1" applyBorder="1"/>
    <xf numFmtId="171" fontId="0" fillId="0" borderId="0" xfId="16" applyNumberFormat="1" applyFont="1" applyFill="1" applyBorder="1" applyAlignment="1">
      <alignment horizontal="center" wrapText="1"/>
    </xf>
    <xf numFmtId="10" fontId="0" fillId="0" borderId="0" xfId="1" applyNumberFormat="1" applyFont="1"/>
    <xf numFmtId="10" fontId="0" fillId="0" borderId="0" xfId="16" applyNumberFormat="1" applyFont="1"/>
    <xf numFmtId="43" fontId="0" fillId="0" borderId="0" xfId="16" applyFont="1" applyAlignment="1">
      <alignment horizontal="right"/>
    </xf>
    <xf numFmtId="43" fontId="0" fillId="0" borderId="42" xfId="16" applyFont="1" applyFill="1" applyBorder="1" applyAlignment="1">
      <alignment wrapText="1"/>
    </xf>
    <xf numFmtId="43" fontId="6" fillId="0" borderId="8" xfId="16" applyFont="1" applyBorder="1"/>
    <xf numFmtId="43" fontId="6" fillId="0" borderId="0" xfId="16" applyFont="1" applyBorder="1"/>
    <xf numFmtId="0" fontId="29" fillId="0" borderId="0" xfId="15" applyFont="1" applyAlignment="1">
      <alignment horizontal="right"/>
    </xf>
    <xf numFmtId="43" fontId="0" fillId="0" borderId="0" xfId="2" applyFont="1" applyFill="1" applyBorder="1" applyAlignment="1">
      <alignment wrapText="1"/>
    </xf>
    <xf numFmtId="43" fontId="21" fillId="0" borderId="0" xfId="2" applyFont="1" applyBorder="1"/>
    <xf numFmtId="165" fontId="30" fillId="6" borderId="0" xfId="0" applyNumberFormat="1" applyFont="1" applyFill="1"/>
    <xf numFmtId="43" fontId="21" fillId="0" borderId="0" xfId="2" applyFont="1" applyBorder="1" applyAlignment="1">
      <alignment horizontal="right"/>
    </xf>
    <xf numFmtId="17" fontId="4" fillId="0" borderId="0" xfId="15" applyNumberFormat="1" applyAlignment="1">
      <alignment horizontal="right"/>
    </xf>
    <xf numFmtId="172" fontId="21" fillId="0" borderId="0" xfId="12" applyNumberFormat="1" applyFont="1" applyBorder="1"/>
    <xf numFmtId="9" fontId="0" fillId="0" borderId="0" xfId="1" applyFont="1" applyFill="1" applyBorder="1" applyAlignment="1">
      <alignment wrapText="1"/>
    </xf>
    <xf numFmtId="43" fontId="3" fillId="2" borderId="28" xfId="16" applyFont="1" applyFill="1" applyBorder="1"/>
    <xf numFmtId="165" fontId="21" fillId="0" borderId="0" xfId="15" applyNumberFormat="1" applyFont="1"/>
    <xf numFmtId="9" fontId="4" fillId="0" borderId="0" xfId="1" applyFont="1"/>
    <xf numFmtId="43" fontId="0" fillId="0" borderId="0" xfId="16" applyFont="1" applyBorder="1" applyAlignment="1">
      <alignment horizontal="right"/>
    </xf>
    <xf numFmtId="43" fontId="6" fillId="0" borderId="0" xfId="16" applyFont="1" applyFill="1" applyBorder="1"/>
    <xf numFmtId="43" fontId="4" fillId="0" borderId="0" xfId="16" applyFont="1" applyFill="1" applyBorder="1"/>
    <xf numFmtId="43" fontId="4" fillId="0" borderId="7" xfId="16" applyFont="1" applyFill="1" applyBorder="1"/>
    <xf numFmtId="43" fontId="4" fillId="0" borderId="8" xfId="16" applyFont="1" applyFill="1" applyBorder="1"/>
    <xf numFmtId="43" fontId="6" fillId="0" borderId="5" xfId="16" applyFont="1" applyFill="1" applyBorder="1"/>
    <xf numFmtId="43" fontId="23" fillId="0" borderId="40" xfId="16" applyFont="1" applyFill="1" applyBorder="1"/>
    <xf numFmtId="43" fontId="23" fillId="6" borderId="40" xfId="16" applyFont="1" applyFill="1" applyBorder="1"/>
    <xf numFmtId="43" fontId="23" fillId="6" borderId="0" xfId="16" applyFont="1" applyFill="1" applyBorder="1"/>
    <xf numFmtId="0" fontId="29" fillId="6" borderId="0" xfId="15" applyFont="1" applyFill="1" applyAlignment="1">
      <alignment horizontal="right"/>
    </xf>
    <xf numFmtId="43" fontId="6" fillId="6" borderId="41" xfId="16" applyFont="1" applyFill="1" applyBorder="1"/>
    <xf numFmtId="43" fontId="0" fillId="6" borderId="40" xfId="16" applyFont="1" applyFill="1" applyBorder="1"/>
    <xf numFmtId="43" fontId="0" fillId="6" borderId="0" xfId="16" applyFont="1" applyFill="1" applyBorder="1"/>
    <xf numFmtId="43" fontId="6" fillId="6" borderId="43" xfId="16" applyFont="1" applyFill="1" applyBorder="1"/>
    <xf numFmtId="43" fontId="0" fillId="6" borderId="29" xfId="16" applyFont="1" applyFill="1" applyBorder="1"/>
    <xf numFmtId="0" fontId="21" fillId="6" borderId="26" xfId="15" applyFont="1" applyFill="1" applyBorder="1"/>
    <xf numFmtId="0" fontId="29" fillId="6" borderId="26" xfId="15" applyFont="1" applyFill="1" applyBorder="1" applyAlignment="1">
      <alignment horizontal="right"/>
    </xf>
    <xf numFmtId="165" fontId="0" fillId="0" borderId="47" xfId="16" applyNumberFormat="1" applyFont="1" applyFill="1" applyBorder="1" applyAlignment="1">
      <alignment wrapText="1"/>
    </xf>
    <xf numFmtId="165" fontId="0" fillId="0" borderId="26" xfId="16" applyNumberFormat="1" applyFont="1" applyFill="1" applyBorder="1" applyAlignment="1">
      <alignment wrapText="1"/>
    </xf>
    <xf numFmtId="165" fontId="0" fillId="0" borderId="27" xfId="16" applyNumberFormat="1" applyFont="1" applyFill="1" applyBorder="1" applyAlignment="1">
      <alignment wrapText="1"/>
    </xf>
    <xf numFmtId="165" fontId="0" fillId="0" borderId="27" xfId="16" applyNumberFormat="1" applyFont="1" applyFill="1" applyBorder="1" applyAlignment="1">
      <alignment horizontal="center" wrapText="1"/>
    </xf>
    <xf numFmtId="43" fontId="0" fillId="0" borderId="49" xfId="16" applyFont="1" applyBorder="1"/>
    <xf numFmtId="0" fontId="0" fillId="0" borderId="5" xfId="0" applyBorder="1"/>
    <xf numFmtId="9" fontId="0" fillId="0" borderId="0" xfId="1" applyFont="1" applyFill="1"/>
    <xf numFmtId="17" fontId="0" fillId="0" borderId="0" xfId="2" applyNumberFormat="1" applyFont="1" applyFill="1"/>
    <xf numFmtId="43" fontId="0" fillId="0" borderId="5" xfId="2" applyFont="1" applyFill="1" applyBorder="1"/>
    <xf numFmtId="43" fontId="0" fillId="0" borderId="5" xfId="0" applyNumberFormat="1" applyBorder="1"/>
    <xf numFmtId="9" fontId="0" fillId="0" borderId="0" xfId="17" applyFont="1" applyFill="1" applyBorder="1" applyAlignment="1"/>
    <xf numFmtId="43" fontId="33" fillId="0" borderId="5" xfId="2" applyFont="1" applyBorder="1"/>
    <xf numFmtId="43" fontId="34" fillId="0" borderId="5" xfId="16" applyFont="1" applyFill="1" applyBorder="1"/>
    <xf numFmtId="43" fontId="0" fillId="8" borderId="0" xfId="2" applyFont="1" applyFill="1" applyBorder="1"/>
    <xf numFmtId="43" fontId="0" fillId="8" borderId="0" xfId="0" applyNumberFormat="1" applyFill="1"/>
    <xf numFmtId="0" fontId="0" fillId="8" borderId="0" xfId="0" applyFill="1"/>
    <xf numFmtId="165" fontId="6" fillId="8" borderId="0" xfId="4" applyNumberFormat="1" applyFont="1" applyFill="1"/>
    <xf numFmtId="44" fontId="6" fillId="8" borderId="0" xfId="6" applyFont="1" applyFill="1" applyBorder="1"/>
    <xf numFmtId="164" fontId="6" fillId="8" borderId="0" xfId="6" applyNumberFormat="1" applyFont="1" applyFill="1"/>
    <xf numFmtId="164" fontId="7" fillId="8" borderId="0" xfId="6" applyNumberFormat="1" applyFont="1" applyFill="1"/>
    <xf numFmtId="0" fontId="8" fillId="8" borderId="0" xfId="4" applyFont="1" applyFill="1"/>
    <xf numFmtId="0" fontId="4" fillId="8" borderId="0" xfId="4" applyFill="1"/>
    <xf numFmtId="43" fontId="4" fillId="8" borderId="0" xfId="4" applyNumberFormat="1" applyFill="1"/>
    <xf numFmtId="43" fontId="6" fillId="8" borderId="0" xfId="5" applyFont="1" applyFill="1"/>
    <xf numFmtId="44" fontId="5" fillId="8" borderId="0" xfId="6" applyFont="1" applyFill="1"/>
    <xf numFmtId="43" fontId="6" fillId="8" borderId="1" xfId="5" applyFont="1" applyFill="1" applyBorder="1"/>
    <xf numFmtId="44" fontId="5" fillId="8" borderId="0" xfId="6" applyFill="1"/>
    <xf numFmtId="43" fontId="7" fillId="8" borderId="0" xfId="5" applyFont="1" applyFill="1"/>
    <xf numFmtId="2" fontId="9" fillId="8" borderId="0" xfId="5" applyNumberFormat="1" applyFont="1" applyFill="1"/>
    <xf numFmtId="43" fontId="9" fillId="8" borderId="0" xfId="5" applyFont="1" applyFill="1"/>
    <xf numFmtId="43" fontId="8" fillId="8" borderId="0" xfId="5" applyFont="1" applyFill="1"/>
    <xf numFmtId="44" fontId="8" fillId="8" borderId="0" xfId="6" applyFont="1" applyFill="1"/>
    <xf numFmtId="49" fontId="9" fillId="8" borderId="0" xfId="5" applyNumberFormat="1" applyFont="1" applyFill="1"/>
    <xf numFmtId="2" fontId="6" fillId="8" borderId="2" xfId="4" applyNumberFormat="1" applyFont="1" applyFill="1" applyBorder="1"/>
    <xf numFmtId="43" fontId="6" fillId="8" borderId="2" xfId="5" applyFont="1" applyFill="1" applyBorder="1"/>
    <xf numFmtId="44" fontId="6" fillId="8" borderId="2" xfId="6" applyFont="1" applyFill="1" applyBorder="1"/>
    <xf numFmtId="44" fontId="7" fillId="8" borderId="2" xfId="6" applyFont="1" applyFill="1" applyBorder="1"/>
    <xf numFmtId="44" fontId="7" fillId="8" borderId="0" xfId="6" applyFont="1" applyFill="1" applyBorder="1"/>
    <xf numFmtId="165" fontId="5" fillId="8" borderId="0" xfId="5" applyNumberFormat="1" applyFill="1"/>
    <xf numFmtId="165" fontId="4" fillId="8" borderId="0" xfId="5" applyNumberFormat="1" applyFont="1" applyFill="1"/>
    <xf numFmtId="165" fontId="6" fillId="8" borderId="0" xfId="5" applyNumberFormat="1" applyFont="1" applyFill="1"/>
    <xf numFmtId="0" fontId="6" fillId="8" borderId="0" xfId="4" applyFont="1" applyFill="1"/>
    <xf numFmtId="43" fontId="6" fillId="8" borderId="0" xfId="4" applyNumberFormat="1" applyFont="1" applyFill="1"/>
    <xf numFmtId="0" fontId="6" fillId="8" borderId="5" xfId="4" applyFont="1" applyFill="1" applyBorder="1" applyAlignment="1">
      <alignment horizontal="center"/>
    </xf>
    <xf numFmtId="0" fontId="6" fillId="8" borderId="0" xfId="4" applyFont="1" applyFill="1" applyAlignment="1">
      <alignment horizontal="center"/>
    </xf>
    <xf numFmtId="164" fontId="6" fillId="8" borderId="5" xfId="6" applyNumberFormat="1" applyFont="1" applyFill="1" applyBorder="1" applyAlignment="1">
      <alignment horizontal="center"/>
    </xf>
    <xf numFmtId="164" fontId="6" fillId="8" borderId="0" xfId="6" applyNumberFormat="1" applyFont="1" applyFill="1" applyBorder="1" applyAlignment="1">
      <alignment horizontal="center"/>
    </xf>
    <xf numFmtId="165" fontId="6" fillId="8" borderId="11" xfId="5" applyNumberFormat="1" applyFont="1" applyFill="1" applyBorder="1" applyAlignment="1">
      <alignment horizontal="center"/>
    </xf>
    <xf numFmtId="165" fontId="6" fillId="8" borderId="10" xfId="5" applyNumberFormat="1" applyFont="1" applyFill="1" applyBorder="1" applyAlignment="1">
      <alignment horizontal="center"/>
    </xf>
    <xf numFmtId="44" fontId="5" fillId="8" borderId="10" xfId="6" applyFill="1" applyBorder="1"/>
    <xf numFmtId="165" fontId="6" fillId="8" borderId="10" xfId="5" applyNumberFormat="1" applyFont="1" applyFill="1" applyBorder="1"/>
    <xf numFmtId="44" fontId="6" fillId="8" borderId="10" xfId="6" applyFont="1" applyFill="1" applyBorder="1" applyAlignment="1">
      <alignment horizontal="center"/>
    </xf>
    <xf numFmtId="0" fontId="6" fillId="8" borderId="10" xfId="4" applyFont="1" applyFill="1" applyBorder="1"/>
    <xf numFmtId="164" fontId="6" fillId="8" borderId="10" xfId="6" applyNumberFormat="1" applyFont="1" applyFill="1" applyBorder="1"/>
    <xf numFmtId="164" fontId="6" fillId="8" borderId="0" xfId="6" applyNumberFormat="1" applyFont="1" applyFill="1" applyBorder="1"/>
    <xf numFmtId="165" fontId="6" fillId="8" borderId="8" xfId="5" applyNumberFormat="1" applyFont="1" applyFill="1" applyBorder="1" applyAlignment="1">
      <alignment horizontal="center"/>
    </xf>
    <xf numFmtId="165" fontId="6" fillId="8" borderId="0" xfId="5" applyNumberFormat="1" applyFont="1" applyFill="1" applyBorder="1" applyAlignment="1">
      <alignment horizontal="center"/>
    </xf>
    <xf numFmtId="44" fontId="6" fillId="8" borderId="0" xfId="6" applyFont="1" applyFill="1" applyBorder="1" applyAlignment="1">
      <alignment horizontal="center"/>
    </xf>
    <xf numFmtId="165" fontId="6" fillId="8" borderId="6" xfId="5" applyNumberFormat="1" applyFont="1" applyFill="1" applyBorder="1" applyAlignment="1">
      <alignment horizontal="center"/>
    </xf>
    <xf numFmtId="165" fontId="6" fillId="8" borderId="5" xfId="5" applyNumberFormat="1" applyFont="1" applyFill="1" applyBorder="1" applyAlignment="1">
      <alignment horizontal="center"/>
    </xf>
    <xf numFmtId="44" fontId="6" fillId="8" borderId="5" xfId="6" applyFont="1" applyFill="1" applyBorder="1" applyAlignment="1">
      <alignment horizontal="center"/>
    </xf>
    <xf numFmtId="43" fontId="6" fillId="8" borderId="0" xfId="5" applyFont="1" applyFill="1" applyBorder="1"/>
    <xf numFmtId="164" fontId="8" fillId="8" borderId="0" xfId="6" applyNumberFormat="1" applyFont="1" applyFill="1"/>
    <xf numFmtId="17" fontId="6" fillId="8" borderId="0" xfId="4" applyNumberFormat="1" applyFont="1" applyFill="1" applyAlignment="1">
      <alignment horizontal="center"/>
    </xf>
    <xf numFmtId="0" fontId="6" fillId="8" borderId="0" xfId="6" applyNumberFormat="1" applyFont="1" applyFill="1"/>
    <xf numFmtId="44" fontId="7" fillId="8" borderId="0" xfId="6" applyFont="1" applyFill="1"/>
    <xf numFmtId="44" fontId="6" fillId="8" borderId="0" xfId="6" applyFont="1" applyFill="1"/>
    <xf numFmtId="44" fontId="6" fillId="8" borderId="1" xfId="6" applyFont="1" applyFill="1" applyBorder="1"/>
    <xf numFmtId="43" fontId="4" fillId="8" borderId="0" xfId="2" applyFont="1" applyFill="1"/>
    <xf numFmtId="2" fontId="6" fillId="8" borderId="0" xfId="6" applyNumberFormat="1" applyFont="1" applyFill="1"/>
    <xf numFmtId="10" fontId="0" fillId="8" borderId="0" xfId="7" applyNumberFormat="1" applyFont="1" applyFill="1"/>
    <xf numFmtId="43" fontId="7" fillId="8" borderId="2" xfId="5" applyFont="1" applyFill="1" applyBorder="1"/>
    <xf numFmtId="0" fontId="6" fillId="8" borderId="5" xfId="4" applyFont="1" applyFill="1" applyBorder="1"/>
    <xf numFmtId="164" fontId="6" fillId="8" borderId="10" xfId="6" applyNumberFormat="1" applyFont="1" applyFill="1" applyBorder="1" applyAlignment="1">
      <alignment horizontal="center"/>
    </xf>
    <xf numFmtId="44" fontId="7" fillId="8" borderId="0" xfId="12" applyFont="1" applyFill="1"/>
    <xf numFmtId="44" fontId="6" fillId="8" borderId="0" xfId="4" applyNumberFormat="1" applyFont="1" applyFill="1"/>
    <xf numFmtId="165" fontId="6" fillId="8" borderId="0" xfId="2" applyNumberFormat="1" applyFont="1" applyFill="1"/>
    <xf numFmtId="165" fontId="6" fillId="8" borderId="5" xfId="2" applyNumberFormat="1" applyFont="1" applyFill="1" applyBorder="1"/>
    <xf numFmtId="165" fontId="0" fillId="8" borderId="0" xfId="2" applyNumberFormat="1" applyFont="1" applyFill="1"/>
    <xf numFmtId="165" fontId="0" fillId="8" borderId="0" xfId="0" applyNumberFormat="1" applyFill="1"/>
    <xf numFmtId="43" fontId="0" fillId="8" borderId="1" xfId="2" applyFont="1" applyFill="1" applyBorder="1"/>
    <xf numFmtId="0" fontId="18" fillId="8" borderId="1" xfId="13" applyFill="1" applyBorder="1"/>
    <xf numFmtId="165" fontId="0" fillId="8" borderId="1" xfId="14" applyNumberFormat="1" applyFont="1" applyFill="1" applyBorder="1"/>
    <xf numFmtId="165" fontId="0" fillId="8" borderId="24" xfId="14" applyNumberFormat="1" applyFont="1" applyFill="1" applyBorder="1"/>
    <xf numFmtId="0" fontId="18" fillId="8" borderId="0" xfId="13" applyFill="1"/>
    <xf numFmtId="0" fontId="18" fillId="8" borderId="19" xfId="13" applyFill="1" applyBorder="1"/>
    <xf numFmtId="0" fontId="18" fillId="8" borderId="20" xfId="13" applyFill="1" applyBorder="1"/>
    <xf numFmtId="43" fontId="18" fillId="8" borderId="0" xfId="2" applyFont="1" applyFill="1"/>
    <xf numFmtId="14" fontId="18" fillId="8" borderId="19" xfId="13" applyNumberFormat="1" applyFill="1" applyBorder="1"/>
    <xf numFmtId="165" fontId="0" fillId="8" borderId="20" xfId="14" applyNumberFormat="1" applyFont="1" applyFill="1" applyBorder="1"/>
    <xf numFmtId="165" fontId="18" fillId="8" borderId="19" xfId="13" applyNumberFormat="1" applyFill="1" applyBorder="1"/>
    <xf numFmtId="165" fontId="18" fillId="8" borderId="1" xfId="13" applyNumberFormat="1" applyFill="1" applyBorder="1"/>
    <xf numFmtId="165" fontId="18" fillId="8" borderId="20" xfId="13" applyNumberFormat="1" applyFill="1" applyBorder="1"/>
    <xf numFmtId="9" fontId="18" fillId="8" borderId="0" xfId="1" applyFont="1" applyFill="1"/>
    <xf numFmtId="165" fontId="18" fillId="8" borderId="0" xfId="2" applyNumberFormat="1" applyFont="1" applyFill="1"/>
    <xf numFmtId="165" fontId="18" fillId="8" borderId="21" xfId="13" applyNumberFormat="1" applyFill="1" applyBorder="1"/>
    <xf numFmtId="165" fontId="18" fillId="8" borderId="22" xfId="13" applyNumberFormat="1" applyFill="1" applyBorder="1"/>
    <xf numFmtId="14" fontId="18" fillId="8" borderId="23" xfId="13" applyNumberFormat="1" applyFill="1" applyBorder="1"/>
    <xf numFmtId="165" fontId="0" fillId="8" borderId="25" xfId="14" applyNumberFormat="1" applyFont="1" applyFill="1" applyBorder="1"/>
    <xf numFmtId="165" fontId="18" fillId="8" borderId="23" xfId="13" applyNumberFormat="1" applyFill="1" applyBorder="1"/>
    <xf numFmtId="165" fontId="18" fillId="8" borderId="26" xfId="13" applyNumberFormat="1" applyFill="1" applyBorder="1"/>
    <xf numFmtId="165" fontId="18" fillId="8" borderId="27" xfId="13" applyNumberFormat="1" applyFill="1" applyBorder="1"/>
    <xf numFmtId="165" fontId="0" fillId="8" borderId="0" xfId="14" applyNumberFormat="1" applyFont="1" applyFill="1" applyBorder="1"/>
    <xf numFmtId="14" fontId="18" fillId="8" borderId="0" xfId="13" applyNumberFormat="1" applyFill="1"/>
    <xf numFmtId="165" fontId="18" fillId="8" borderId="0" xfId="13" applyNumberFormat="1" applyFill="1"/>
    <xf numFmtId="165" fontId="19" fillId="8" borderId="0" xfId="13" applyNumberFormat="1" applyFont="1" applyFill="1"/>
    <xf numFmtId="165" fontId="0" fillId="8" borderId="0" xfId="14" applyNumberFormat="1" applyFont="1" applyFill="1"/>
    <xf numFmtId="165" fontId="19" fillId="8" borderId="0" xfId="14" applyNumberFormat="1" applyFont="1" applyFill="1"/>
    <xf numFmtId="43" fontId="0" fillId="0" borderId="0" xfId="2" applyFont="1" applyFill="1"/>
    <xf numFmtId="43" fontId="0" fillId="0" borderId="0" xfId="2" quotePrefix="1" applyFont="1" applyFill="1" applyAlignment="1">
      <alignment horizontal="right"/>
    </xf>
    <xf numFmtId="43" fontId="2" fillId="0" borderId="10" xfId="2" applyFont="1" applyFill="1" applyBorder="1"/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169" fontId="0" fillId="8" borderId="0" xfId="0" applyNumberFormat="1" applyFill="1"/>
    <xf numFmtId="3" fontId="0" fillId="8" borderId="0" xfId="0" applyNumberFormat="1" applyFill="1"/>
    <xf numFmtId="165" fontId="0" fillId="8" borderId="0" xfId="2" quotePrefix="1" applyNumberFormat="1" applyFont="1" applyFill="1"/>
    <xf numFmtId="0" fontId="0" fillId="8" borderId="0" xfId="0" applyFill="1" applyAlignment="1">
      <alignment horizontal="right"/>
    </xf>
    <xf numFmtId="165" fontId="0" fillId="8" borderId="10" xfId="0" applyNumberFormat="1" applyFill="1" applyBorder="1"/>
    <xf numFmtId="165" fontId="0" fillId="8" borderId="0" xfId="1" applyNumberFormat="1" applyFont="1" applyFill="1"/>
    <xf numFmtId="171" fontId="0" fillId="8" borderId="0" xfId="16" applyNumberFormat="1" applyFont="1" applyFill="1" applyBorder="1" applyAlignment="1">
      <alignment horizontal="center" wrapText="1"/>
    </xf>
    <xf numFmtId="43" fontId="3" fillId="8" borderId="0" xfId="16" applyFont="1" applyFill="1" applyBorder="1"/>
    <xf numFmtId="4" fontId="0" fillId="8" borderId="0" xfId="11" applyFont="1" applyFill="1" applyBorder="1" applyAlignment="1">
      <alignment horizontal="center" wrapText="1"/>
    </xf>
    <xf numFmtId="43" fontId="3" fillId="8" borderId="7" xfId="16" applyFont="1" applyFill="1" applyBorder="1"/>
    <xf numFmtId="49" fontId="4" fillId="8" borderId="0" xfId="16" applyNumberFormat="1" applyFont="1" applyFill="1" applyBorder="1" applyAlignment="1">
      <alignment horizontal="center" wrapText="1"/>
    </xf>
    <xf numFmtId="43" fontId="0" fillId="8" borderId="0" xfId="16" applyFont="1" applyFill="1" applyBorder="1"/>
    <xf numFmtId="43" fontId="0" fillId="8" borderId="49" xfId="16" applyFont="1" applyFill="1" applyBorder="1"/>
    <xf numFmtId="43" fontId="6" fillId="8" borderId="27" xfId="16" applyFont="1" applyFill="1" applyBorder="1"/>
    <xf numFmtId="43" fontId="6" fillId="8" borderId="41" xfId="16" applyFont="1" applyFill="1" applyBorder="1"/>
    <xf numFmtId="44" fontId="14" fillId="8" borderId="0" xfId="9" applyFont="1" applyFill="1" applyBorder="1"/>
    <xf numFmtId="44" fontId="14" fillId="8" borderId="5" xfId="9" applyFont="1" applyFill="1" applyBorder="1"/>
    <xf numFmtId="43" fontId="14" fillId="8" borderId="0" xfId="10" applyFont="1" applyFill="1" applyBorder="1"/>
    <xf numFmtId="44" fontId="15" fillId="8" borderId="0" xfId="9" applyFont="1" applyFill="1" applyBorder="1" applyAlignment="1">
      <alignment horizontal="center" vertical="top" wrapText="1"/>
    </xf>
    <xf numFmtId="43" fontId="14" fillId="8" borderId="0" xfId="8" applyNumberFormat="1" applyFont="1" applyFill="1"/>
    <xf numFmtId="0" fontId="14" fillId="8" borderId="0" xfId="8" applyFont="1" applyFill="1"/>
    <xf numFmtId="171" fontId="0" fillId="8" borderId="26" xfId="16" applyNumberFormat="1" applyFont="1" applyFill="1" applyBorder="1" applyAlignment="1">
      <alignment horizontal="center" wrapText="1"/>
    </xf>
    <xf numFmtId="171" fontId="0" fillId="8" borderId="30" xfId="16" applyNumberFormat="1" applyFont="1" applyFill="1" applyBorder="1" applyAlignment="1">
      <alignment horizontal="center" wrapText="1"/>
    </xf>
    <xf numFmtId="43" fontId="4" fillId="8" borderId="29" xfId="16" applyFont="1" applyFill="1" applyBorder="1" applyAlignment="1">
      <alignment horizontal="center" wrapText="1"/>
    </xf>
    <xf numFmtId="43" fontId="3" fillId="8" borderId="14" xfId="16" applyFont="1" applyFill="1" applyBorder="1"/>
    <xf numFmtId="43" fontId="3" fillId="8" borderId="28" xfId="16" applyFont="1" applyFill="1" applyBorder="1"/>
    <xf numFmtId="43" fontId="22" fillId="0" borderId="44" xfId="16" applyFont="1" applyFill="1" applyBorder="1" applyAlignment="1">
      <alignment horizontal="center"/>
    </xf>
    <xf numFmtId="43" fontId="22" fillId="0" borderId="45" xfId="16" applyFont="1" applyFill="1" applyBorder="1" applyAlignment="1">
      <alignment horizontal="center"/>
    </xf>
    <xf numFmtId="43" fontId="22" fillId="0" borderId="46" xfId="16" applyFont="1" applyFill="1" applyBorder="1" applyAlignment="1">
      <alignment horizontal="center"/>
    </xf>
    <xf numFmtId="165" fontId="2" fillId="0" borderId="11" xfId="16" applyNumberFormat="1" applyFont="1" applyFill="1" applyBorder="1" applyAlignment="1">
      <alignment horizontal="center" wrapText="1"/>
    </xf>
    <xf numFmtId="165" fontId="2" fillId="0" borderId="10" xfId="16" applyNumberFormat="1" applyFont="1" applyFill="1" applyBorder="1" applyAlignment="1">
      <alignment horizontal="center" wrapText="1"/>
    </xf>
    <xf numFmtId="165" fontId="2" fillId="0" borderId="9" xfId="16" applyNumberFormat="1" applyFont="1" applyFill="1" applyBorder="1" applyAlignment="1">
      <alignment horizontal="center" wrapText="1"/>
    </xf>
    <xf numFmtId="165" fontId="0" fillId="0" borderId="34" xfId="16" applyNumberFormat="1" applyFont="1" applyFill="1" applyBorder="1" applyAlignment="1">
      <alignment horizontal="center" wrapText="1"/>
    </xf>
    <xf numFmtId="165" fontId="0" fillId="0" borderId="33" xfId="16" applyNumberFormat="1" applyFont="1" applyFill="1" applyBorder="1" applyAlignment="1">
      <alignment horizontal="center" wrapText="1"/>
    </xf>
    <xf numFmtId="165" fontId="0" fillId="0" borderId="32" xfId="16" applyNumberFormat="1" applyFont="1" applyFill="1" applyBorder="1" applyAlignment="1">
      <alignment horizontal="center" wrapText="1"/>
    </xf>
    <xf numFmtId="165" fontId="2" fillId="0" borderId="11" xfId="16" applyNumberFormat="1" applyFont="1" applyFill="1" applyBorder="1" applyAlignment="1">
      <alignment horizontal="center" vertical="center" wrapText="1"/>
    </xf>
    <xf numFmtId="165" fontId="2" fillId="0" borderId="10" xfId="16" applyNumberFormat="1" applyFont="1" applyFill="1" applyBorder="1" applyAlignment="1">
      <alignment horizontal="center" vertical="center" wrapText="1"/>
    </xf>
    <xf numFmtId="165" fontId="2" fillId="0" borderId="9" xfId="16" applyNumberFormat="1" applyFont="1" applyFill="1" applyBorder="1" applyAlignment="1">
      <alignment horizontal="center" vertical="center" wrapText="1"/>
    </xf>
    <xf numFmtId="43" fontId="22" fillId="6" borderId="44" xfId="16" applyFont="1" applyFill="1" applyBorder="1" applyAlignment="1">
      <alignment horizontal="center"/>
    </xf>
    <xf numFmtId="43" fontId="22" fillId="6" borderId="45" xfId="16" applyFont="1" applyFill="1" applyBorder="1" applyAlignment="1">
      <alignment horizontal="center"/>
    </xf>
    <xf numFmtId="43" fontId="22" fillId="6" borderId="46" xfId="16" applyFont="1" applyFill="1" applyBorder="1" applyAlignment="1">
      <alignment horizontal="center"/>
    </xf>
    <xf numFmtId="165" fontId="0" fillId="0" borderId="44" xfId="16" applyNumberFormat="1" applyFont="1" applyFill="1" applyBorder="1" applyAlignment="1">
      <alignment horizontal="center" wrapText="1"/>
    </xf>
    <xf numFmtId="165" fontId="0" fillId="0" borderId="45" xfId="16" applyNumberFormat="1" applyFont="1" applyFill="1" applyBorder="1" applyAlignment="1">
      <alignment horizontal="center" wrapText="1"/>
    </xf>
    <xf numFmtId="165" fontId="0" fillId="0" borderId="46" xfId="16" applyNumberFormat="1" applyFont="1" applyFill="1" applyBorder="1" applyAlignment="1">
      <alignment horizontal="center" wrapText="1"/>
    </xf>
    <xf numFmtId="0" fontId="6" fillId="8" borderId="5" xfId="4" applyFont="1" applyFill="1" applyBorder="1" applyAlignment="1">
      <alignment horizontal="center"/>
    </xf>
    <xf numFmtId="164" fontId="6" fillId="8" borderId="5" xfId="6" applyNumberFormat="1" applyFont="1" applyFill="1" applyBorder="1" applyAlignment="1">
      <alignment horizontal="center"/>
    </xf>
    <xf numFmtId="49" fontId="4" fillId="0" borderId="0" xfId="5" applyNumberFormat="1" applyFont="1" applyAlignment="1">
      <alignment horizontal="left" vertical="top" wrapText="1"/>
    </xf>
    <xf numFmtId="49" fontId="5" fillId="0" borderId="0" xfId="5" applyNumberFormat="1" applyAlignment="1">
      <alignment horizontal="left" vertical="top"/>
    </xf>
    <xf numFmtId="0" fontId="6" fillId="8" borderId="0" xfId="4" applyFont="1" applyFill="1" applyAlignment="1">
      <alignment horizontal="center"/>
    </xf>
    <xf numFmtId="0" fontId="2" fillId="8" borderId="0" xfId="0" applyFont="1" applyFill="1" applyAlignment="1">
      <alignment vertical="top" wrapText="1"/>
    </xf>
    <xf numFmtId="0" fontId="18" fillId="8" borderId="0" xfId="13" applyFill="1" applyAlignment="1">
      <alignment horizontal="left" wrapText="1"/>
    </xf>
    <xf numFmtId="0" fontId="18" fillId="8" borderId="0" xfId="13" applyFill="1" applyAlignment="1">
      <alignment horizontal="left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13" fillId="0" borderId="0" xfId="8" applyFont="1" applyAlignment="1">
      <alignment horizontal="left" wrapText="1"/>
    </xf>
    <xf numFmtId="165" fontId="0" fillId="0" borderId="11" xfId="16" applyNumberFormat="1" applyFont="1" applyFill="1" applyBorder="1" applyAlignment="1">
      <alignment horizontal="center" wrapText="1"/>
    </xf>
    <xf numFmtId="165" fontId="0" fillId="0" borderId="10" xfId="16" applyNumberFormat="1" applyFont="1" applyFill="1" applyBorder="1" applyAlignment="1">
      <alignment horizontal="center" wrapText="1"/>
    </xf>
    <xf numFmtId="165" fontId="0" fillId="0" borderId="9" xfId="16" applyNumberFormat="1" applyFont="1" applyFill="1" applyBorder="1" applyAlignment="1">
      <alignment horizontal="center" wrapText="1"/>
    </xf>
    <xf numFmtId="0" fontId="0" fillId="0" borderId="0" xfId="0" applyFill="1"/>
    <xf numFmtId="0" fontId="4" fillId="0" borderId="0" xfId="15" applyFill="1"/>
    <xf numFmtId="0" fontId="4" fillId="0" borderId="0" xfId="15" applyFill="1" applyAlignment="1">
      <alignment wrapText="1"/>
    </xf>
    <xf numFmtId="0" fontId="6" fillId="0" borderId="0" xfId="15" applyFont="1" applyFill="1"/>
    <xf numFmtId="0" fontId="4" fillId="0" borderId="8" xfId="15" applyFill="1" applyBorder="1"/>
    <xf numFmtId="0" fontId="4" fillId="0" borderId="7" xfId="15" applyFill="1" applyBorder="1"/>
    <xf numFmtId="0" fontId="4" fillId="0" borderId="0" xfId="15" applyFill="1" applyAlignment="1">
      <alignment horizontal="center" wrapText="1"/>
    </xf>
    <xf numFmtId="17" fontId="4" fillId="0" borderId="0" xfId="15" applyNumberFormat="1" applyFill="1" applyAlignment="1">
      <alignment wrapText="1"/>
    </xf>
    <xf numFmtId="171" fontId="0" fillId="0" borderId="8" xfId="16" applyNumberFormat="1" applyFont="1" applyFill="1" applyBorder="1" applyAlignment="1">
      <alignment horizontal="center" wrapText="1"/>
    </xf>
    <xf numFmtId="171" fontId="0" fillId="0" borderId="7" xfId="16" applyNumberFormat="1" applyFont="1" applyFill="1" applyBorder="1" applyAlignment="1">
      <alignment horizontal="center" wrapText="1"/>
    </xf>
    <xf numFmtId="0" fontId="21" fillId="0" borderId="0" xfId="15" applyFont="1" applyFill="1"/>
    <xf numFmtId="171" fontId="0" fillId="0" borderId="6" xfId="16" applyNumberFormat="1" applyFont="1" applyFill="1" applyBorder="1" applyAlignment="1">
      <alignment horizontal="center" wrapText="1"/>
    </xf>
    <xf numFmtId="171" fontId="0" fillId="0" borderId="5" xfId="16" applyNumberFormat="1" applyFont="1" applyFill="1" applyBorder="1" applyAlignment="1">
      <alignment horizontal="center" wrapText="1"/>
    </xf>
    <xf numFmtId="171" fontId="0" fillId="0" borderId="4" xfId="16" applyNumberFormat="1" applyFont="1" applyFill="1" applyBorder="1" applyAlignment="1">
      <alignment horizontal="center" wrapText="1"/>
    </xf>
    <xf numFmtId="43" fontId="3" fillId="0" borderId="0" xfId="16" applyFont="1" applyFill="1" applyBorder="1"/>
    <xf numFmtId="4" fontId="0" fillId="0" borderId="0" xfId="11" applyFont="1" applyFill="1" applyBorder="1" applyAlignment="1">
      <alignment horizontal="center" wrapText="1"/>
    </xf>
    <xf numFmtId="43" fontId="3" fillId="0" borderId="7" xfId="16" applyFont="1" applyFill="1" applyBorder="1"/>
    <xf numFmtId="4" fontId="0" fillId="0" borderId="8" xfId="11" applyFont="1" applyFill="1" applyBorder="1" applyAlignment="1">
      <alignment horizontal="center" wrapText="1"/>
    </xf>
    <xf numFmtId="49" fontId="4" fillId="0" borderId="0" xfId="16" applyNumberFormat="1" applyFont="1" applyFill="1" applyBorder="1" applyAlignment="1">
      <alignment horizontal="center" wrapText="1"/>
    </xf>
    <xf numFmtId="0" fontId="4" fillId="0" borderId="40" xfId="15" applyFill="1" applyBorder="1" applyAlignment="1">
      <alignment horizontal="center" wrapText="1"/>
    </xf>
    <xf numFmtId="0" fontId="21" fillId="0" borderId="41" xfId="15" applyFont="1" applyFill="1" applyBorder="1"/>
    <xf numFmtId="10" fontId="21" fillId="0" borderId="0" xfId="1" applyNumberFormat="1" applyFont="1" applyFill="1" applyBorder="1"/>
    <xf numFmtId="43" fontId="3" fillId="0" borderId="8" xfId="16" applyFont="1" applyFill="1" applyBorder="1"/>
    <xf numFmtId="43" fontId="0" fillId="0" borderId="41" xfId="16" applyFont="1" applyFill="1" applyBorder="1"/>
    <xf numFmtId="43" fontId="0" fillId="0" borderId="40" xfId="16" applyFont="1" applyFill="1" applyBorder="1"/>
    <xf numFmtId="43" fontId="0" fillId="0" borderId="5" xfId="16" applyFont="1" applyFill="1" applyBorder="1"/>
    <xf numFmtId="43" fontId="0" fillId="0" borderId="43" xfId="16" applyFont="1" applyFill="1" applyBorder="1"/>
    <xf numFmtId="17" fontId="4" fillId="0" borderId="0" xfId="15" applyNumberFormat="1" applyFill="1"/>
    <xf numFmtId="43" fontId="6" fillId="0" borderId="8" xfId="16" applyFont="1" applyFill="1" applyBorder="1"/>
    <xf numFmtId="0" fontId="29" fillId="0" borderId="0" xfId="15" applyFont="1" applyFill="1" applyAlignment="1">
      <alignment horizontal="right"/>
    </xf>
    <xf numFmtId="43" fontId="22" fillId="0" borderId="0" xfId="16" applyFont="1" applyFill="1" applyBorder="1"/>
    <xf numFmtId="43" fontId="21" fillId="0" borderId="29" xfId="2" applyFont="1" applyFill="1" applyBorder="1"/>
    <xf numFmtId="43" fontId="21" fillId="0" borderId="26" xfId="2" applyFont="1" applyFill="1" applyBorder="1"/>
    <xf numFmtId="43" fontId="21" fillId="0" borderId="27" xfId="2" applyFont="1" applyFill="1" applyBorder="1"/>
    <xf numFmtId="43" fontId="21" fillId="0" borderId="0" xfId="2" applyFont="1" applyFill="1" applyBorder="1"/>
    <xf numFmtId="43" fontId="4" fillId="0" borderId="4" xfId="16" applyFont="1" applyFill="1" applyBorder="1"/>
    <xf numFmtId="43" fontId="22" fillId="0" borderId="44" xfId="16" applyFont="1" applyFill="1" applyBorder="1"/>
    <xf numFmtId="17" fontId="4" fillId="0" borderId="45" xfId="15" applyNumberFormat="1" applyFill="1" applyBorder="1"/>
    <xf numFmtId="165" fontId="0" fillId="0" borderId="45" xfId="16" applyNumberFormat="1" applyFont="1" applyFill="1" applyBorder="1" applyAlignment="1">
      <alignment wrapText="1"/>
    </xf>
    <xf numFmtId="43" fontId="0" fillId="0" borderId="45" xfId="16" applyFont="1" applyFill="1" applyBorder="1" applyAlignment="1">
      <alignment horizontal="right"/>
    </xf>
    <xf numFmtId="43" fontId="32" fillId="0" borderId="45" xfId="16" applyFont="1" applyFill="1" applyBorder="1"/>
    <xf numFmtId="0" fontId="21" fillId="0" borderId="46" xfId="15" applyFont="1" applyFill="1" applyBorder="1"/>
    <xf numFmtId="43" fontId="6" fillId="0" borderId="41" xfId="16" applyFont="1" applyFill="1" applyBorder="1"/>
    <xf numFmtId="43" fontId="22" fillId="0" borderId="40" xfId="16" applyFont="1" applyFill="1" applyBorder="1"/>
    <xf numFmtId="43" fontId="0" fillId="0" borderId="0" xfId="16" applyFont="1" applyFill="1" applyBorder="1" applyAlignment="1">
      <alignment horizontal="right"/>
    </xf>
    <xf numFmtId="0" fontId="4" fillId="0" borderId="40" xfId="15" applyFill="1" applyBorder="1"/>
    <xf numFmtId="10" fontId="31" fillId="0" borderId="0" xfId="1" applyNumberFormat="1" applyFont="1" applyFill="1" applyBorder="1"/>
    <xf numFmtId="43" fontId="4" fillId="0" borderId="0" xfId="15" applyNumberFormat="1" applyFill="1"/>
    <xf numFmtId="43" fontId="6" fillId="0" borderId="43" xfId="16" applyFont="1" applyFill="1" applyBorder="1"/>
    <xf numFmtId="0" fontId="4" fillId="0" borderId="41" xfId="15" applyFill="1" applyBorder="1"/>
    <xf numFmtId="43" fontId="0" fillId="0" borderId="29" xfId="16" applyFont="1" applyFill="1" applyBorder="1"/>
    <xf numFmtId="0" fontId="21" fillId="0" borderId="26" xfId="15" applyFont="1" applyFill="1" applyBorder="1"/>
    <xf numFmtId="0" fontId="29" fillId="0" borderId="26" xfId="15" applyFont="1" applyFill="1" applyBorder="1" applyAlignment="1">
      <alignment horizontal="right"/>
    </xf>
    <xf numFmtId="43" fontId="6" fillId="0" borderId="27" xfId="16" applyFont="1" applyFill="1" applyBorder="1"/>
    <xf numFmtId="43" fontId="4" fillId="0" borderId="40" xfId="15" applyNumberFormat="1" applyFill="1" applyBorder="1"/>
    <xf numFmtId="10" fontId="0" fillId="0" borderId="0" xfId="16" applyNumberFormat="1" applyFont="1" applyFill="1" applyBorder="1"/>
    <xf numFmtId="0" fontId="4" fillId="0" borderId="29" xfId="15" applyFill="1" applyBorder="1"/>
    <xf numFmtId="0" fontId="4" fillId="0" borderId="26" xfId="15" applyFill="1" applyBorder="1"/>
    <xf numFmtId="0" fontId="4" fillId="0" borderId="26" xfId="15" applyFill="1" applyBorder="1" applyAlignment="1">
      <alignment wrapText="1"/>
    </xf>
    <xf numFmtId="43" fontId="0" fillId="0" borderId="26" xfId="16" applyFont="1" applyFill="1" applyBorder="1"/>
    <xf numFmtId="43" fontId="4" fillId="0" borderId="26" xfId="15" applyNumberFormat="1" applyFill="1" applyBorder="1"/>
    <xf numFmtId="0" fontId="4" fillId="0" borderId="27" xfId="15" applyFill="1" applyBorder="1"/>
    <xf numFmtId="0" fontId="4" fillId="0" borderId="32" xfId="15" applyFill="1" applyBorder="1"/>
    <xf numFmtId="10" fontId="0" fillId="0" borderId="0" xfId="1" applyNumberFormat="1" applyFont="1" applyFill="1" applyBorder="1" applyAlignment="1">
      <alignment horizontal="center" wrapText="1"/>
    </xf>
    <xf numFmtId="10" fontId="0" fillId="0" borderId="7" xfId="1" applyNumberFormat="1" applyFont="1" applyFill="1" applyBorder="1" applyAlignment="1">
      <alignment horizontal="center" wrapText="1"/>
    </xf>
    <xf numFmtId="10" fontId="4" fillId="0" borderId="0" xfId="16" applyNumberFormat="1" applyFont="1" applyFill="1" applyBorder="1" applyAlignment="1">
      <alignment horizontal="center" wrapText="1"/>
    </xf>
    <xf numFmtId="0" fontId="4" fillId="0" borderId="48" xfId="15" applyFill="1" applyBorder="1"/>
    <xf numFmtId="0" fontId="4" fillId="0" borderId="49" xfId="15" applyFill="1" applyBorder="1"/>
    <xf numFmtId="43" fontId="0" fillId="0" borderId="47" xfId="16" applyFont="1" applyFill="1" applyBorder="1"/>
    <xf numFmtId="0" fontId="4" fillId="0" borderId="0" xfId="4" applyFill="1"/>
    <xf numFmtId="0" fontId="6" fillId="0" borderId="5" xfId="4" applyFont="1" applyFill="1" applyBorder="1" applyAlignment="1">
      <alignment horizontal="center"/>
    </xf>
    <xf numFmtId="0" fontId="6" fillId="0" borderId="0" xfId="4" applyFont="1" applyFill="1" applyAlignment="1">
      <alignment horizontal="center"/>
    </xf>
    <xf numFmtId="164" fontId="6" fillId="0" borderId="5" xfId="6" applyNumberFormat="1" applyFont="1" applyFill="1" applyBorder="1" applyAlignment="1">
      <alignment horizontal="center"/>
    </xf>
    <xf numFmtId="165" fontId="6" fillId="0" borderId="11" xfId="5" applyNumberFormat="1" applyFont="1" applyFill="1" applyBorder="1" applyAlignment="1">
      <alignment horizontal="center"/>
    </xf>
    <xf numFmtId="165" fontId="6" fillId="0" borderId="10" xfId="5" applyNumberFormat="1" applyFont="1" applyFill="1" applyBorder="1" applyAlignment="1">
      <alignment horizontal="center"/>
    </xf>
    <xf numFmtId="44" fontId="5" fillId="0" borderId="10" xfId="6" applyFill="1" applyBorder="1"/>
    <xf numFmtId="165" fontId="6" fillId="0" borderId="10" xfId="5" applyNumberFormat="1" applyFont="1" applyFill="1" applyBorder="1"/>
    <xf numFmtId="44" fontId="6" fillId="0" borderId="10" xfId="6" applyFont="1" applyFill="1" applyBorder="1" applyAlignment="1">
      <alignment horizontal="center"/>
    </xf>
    <xf numFmtId="0" fontId="6" fillId="0" borderId="10" xfId="4" applyFont="1" applyFill="1" applyBorder="1"/>
    <xf numFmtId="164" fontId="6" fillId="0" borderId="10" xfId="6" applyNumberFormat="1" applyFont="1" applyFill="1" applyBorder="1" applyAlignment="1">
      <alignment horizontal="center"/>
    </xf>
    <xf numFmtId="0" fontId="6" fillId="0" borderId="9" xfId="4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6" fillId="0" borderId="7" xfId="4" applyFont="1" applyFill="1" applyBorder="1" applyAlignment="1">
      <alignment horizontal="center"/>
    </xf>
    <xf numFmtId="43" fontId="6" fillId="0" borderId="0" xfId="5" applyFont="1" applyFill="1" applyAlignment="1">
      <alignment horizontal="center"/>
    </xf>
    <xf numFmtId="165" fontId="6" fillId="0" borderId="6" xfId="5" applyNumberFormat="1" applyFont="1" applyFill="1" applyBorder="1" applyAlignment="1">
      <alignment horizontal="center"/>
    </xf>
    <xf numFmtId="165" fontId="6" fillId="0" borderId="5" xfId="5" applyNumberFormat="1" applyFont="1" applyFill="1" applyBorder="1" applyAlignment="1">
      <alignment horizontal="center"/>
    </xf>
    <xf numFmtId="0" fontId="6" fillId="0" borderId="5" xfId="4" applyFont="1" applyFill="1" applyBorder="1" applyAlignment="1">
      <alignment horizontal="center"/>
    </xf>
    <xf numFmtId="164" fontId="6" fillId="0" borderId="5" xfId="6" applyNumberFormat="1" applyFont="1" applyFill="1" applyBorder="1" applyAlignment="1">
      <alignment horizontal="center"/>
    </xf>
    <xf numFmtId="0" fontId="6" fillId="0" borderId="4" xfId="4" applyFont="1" applyFill="1" applyBorder="1" applyAlignment="1">
      <alignment horizontal="center"/>
    </xf>
    <xf numFmtId="17" fontId="6" fillId="0" borderId="0" xfId="4" applyNumberFormat="1" applyFont="1" applyFill="1" applyAlignment="1">
      <alignment horizontal="center"/>
    </xf>
    <xf numFmtId="165" fontId="6" fillId="0" borderId="0" xfId="4" applyNumberFormat="1" applyFont="1" applyFill="1"/>
    <xf numFmtId="0" fontId="6" fillId="0" borderId="5" xfId="4" applyFont="1" applyFill="1" applyBorder="1"/>
    <xf numFmtId="0" fontId="6" fillId="0" borderId="0" xfId="4" applyFont="1" applyFill="1"/>
    <xf numFmtId="43" fontId="4" fillId="0" borderId="0" xfId="2" applyFont="1" applyFill="1"/>
    <xf numFmtId="0" fontId="6" fillId="0" borderId="0" xfId="4" applyFont="1" applyFill="1" applyAlignment="1">
      <alignment horizontal="center"/>
    </xf>
    <xf numFmtId="43" fontId="6" fillId="0" borderId="0" xfId="2" applyFont="1" applyFill="1" applyAlignment="1">
      <alignment horizontal="center"/>
    </xf>
    <xf numFmtId="0" fontId="6" fillId="0" borderId="0" xfId="6" applyNumberFormat="1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1" xfId="13" applyFont="1" applyFill="1" applyBorder="1" applyAlignment="1">
      <alignment horizontal="center"/>
    </xf>
    <xf numFmtId="0" fontId="18" fillId="0" borderId="0" xfId="13" applyFill="1"/>
    <xf numFmtId="0" fontId="20" fillId="0" borderId="13" xfId="13" applyFont="1" applyFill="1" applyBorder="1" applyAlignment="1">
      <alignment horizontal="center"/>
    </xf>
    <xf numFmtId="0" fontId="20" fillId="0" borderId="14" xfId="13" applyFont="1" applyFill="1" applyBorder="1" applyAlignment="1">
      <alignment horizontal="center"/>
    </xf>
    <xf numFmtId="0" fontId="20" fillId="0" borderId="15" xfId="13" applyFont="1" applyFill="1" applyBorder="1" applyAlignment="1">
      <alignment horizontal="center"/>
    </xf>
    <xf numFmtId="0" fontId="20" fillId="0" borderId="16" xfId="13" applyFont="1" applyFill="1" applyBorder="1" applyAlignment="1">
      <alignment horizontal="center" wrapText="1"/>
    </xf>
    <xf numFmtId="0" fontId="20" fillId="0" borderId="17" xfId="13" applyFont="1" applyFill="1" applyBorder="1" applyAlignment="1">
      <alignment horizontal="center" wrapText="1"/>
    </xf>
    <xf numFmtId="0" fontId="20" fillId="0" borderId="18" xfId="13" applyFont="1" applyFill="1" applyBorder="1" applyAlignment="1">
      <alignment horizontal="center" wrapText="1"/>
    </xf>
    <xf numFmtId="43" fontId="18" fillId="0" borderId="0" xfId="2" applyFont="1" applyFill="1"/>
    <xf numFmtId="0" fontId="35" fillId="0" borderId="1" xfId="13" applyFont="1" applyFill="1" applyBorder="1" applyAlignment="1">
      <alignment horizontal="center" vertical="center" wrapText="1"/>
    </xf>
    <xf numFmtId="0" fontId="36" fillId="0" borderId="0" xfId="13" applyFont="1" applyFill="1" applyAlignment="1">
      <alignment vertical="center" wrapText="1"/>
    </xf>
    <xf numFmtId="0" fontId="35" fillId="0" borderId="16" xfId="13" applyFont="1" applyFill="1" applyBorder="1" applyAlignment="1">
      <alignment horizontal="center" vertical="center" wrapText="1"/>
    </xf>
    <xf numFmtId="0" fontId="35" fillId="0" borderId="18" xfId="13" applyFont="1" applyFill="1" applyBorder="1" applyAlignment="1">
      <alignment horizontal="center" vertical="center" wrapText="1"/>
    </xf>
    <xf numFmtId="0" fontId="35" fillId="0" borderId="19" xfId="13" applyFont="1" applyFill="1" applyBorder="1" applyAlignment="1">
      <alignment horizontal="center" vertical="center" wrapText="1"/>
    </xf>
    <xf numFmtId="0" fontId="35" fillId="0" borderId="20" xfId="13" applyFont="1" applyFill="1" applyBorder="1" applyAlignment="1">
      <alignment horizontal="center" vertical="center" wrapText="1"/>
    </xf>
    <xf numFmtId="0" fontId="36" fillId="0" borderId="0" xfId="13" applyFont="1" applyFill="1" applyAlignment="1">
      <alignment wrapText="1"/>
    </xf>
    <xf numFmtId="43" fontId="36" fillId="0" borderId="0" xfId="2" applyFont="1" applyFill="1" applyAlignment="1">
      <alignment wrapText="1"/>
    </xf>
    <xf numFmtId="0" fontId="35" fillId="8" borderId="17" xfId="13" applyFont="1" applyFill="1" applyBorder="1" applyAlignment="1">
      <alignment horizontal="center" vertical="center" wrapText="1"/>
    </xf>
    <xf numFmtId="43" fontId="4" fillId="8" borderId="0" xfId="16" applyFont="1" applyFill="1" applyBorder="1"/>
    <xf numFmtId="43" fontId="22" fillId="8" borderId="0" xfId="16" applyFont="1" applyFill="1" applyBorder="1"/>
    <xf numFmtId="171" fontId="0" fillId="0" borderId="34" xfId="16" applyNumberFormat="1" applyFont="1" applyFill="1" applyBorder="1" applyAlignment="1">
      <alignment horizontal="center" wrapText="1"/>
    </xf>
    <xf numFmtId="171" fontId="0" fillId="0" borderId="39" xfId="16" applyNumberFormat="1" applyFont="1" applyFill="1" applyBorder="1" applyAlignment="1">
      <alignment horizontal="center" wrapText="1"/>
    </xf>
    <xf numFmtId="171" fontId="0" fillId="0" borderId="29" xfId="16" applyNumberFormat="1" applyFont="1" applyFill="1" applyBorder="1" applyAlignment="1">
      <alignment horizontal="center" wrapText="1"/>
    </xf>
    <xf numFmtId="171" fontId="0" fillId="0" borderId="31" xfId="16" applyNumberFormat="1" applyFont="1" applyFill="1" applyBorder="1" applyAlignment="1">
      <alignment horizontal="center" wrapText="1"/>
    </xf>
    <xf numFmtId="171" fontId="0" fillId="0" borderId="26" xfId="16" applyNumberFormat="1" applyFont="1" applyFill="1" applyBorder="1" applyAlignment="1">
      <alignment horizontal="center" wrapText="1"/>
    </xf>
    <xf numFmtId="43" fontId="3" fillId="0" borderId="28" xfId="16" applyFont="1" applyFill="1" applyBorder="1"/>
    <xf numFmtId="43" fontId="3" fillId="0" borderId="14" xfId="16" applyFont="1" applyFill="1" applyBorder="1"/>
    <xf numFmtId="171" fontId="0" fillId="0" borderId="30" xfId="16" applyNumberFormat="1" applyFont="1" applyFill="1" applyBorder="1" applyAlignment="1">
      <alignment horizontal="center" wrapText="1"/>
    </xf>
    <xf numFmtId="171" fontId="0" fillId="0" borderId="12" xfId="16" applyNumberFormat="1" applyFont="1" applyFill="1" applyBorder="1" applyAlignment="1">
      <alignment horizontal="center" wrapText="1"/>
    </xf>
    <xf numFmtId="171" fontId="0" fillId="0" borderId="33" xfId="16" applyNumberFormat="1" applyFont="1" applyFill="1" applyBorder="1" applyAlignment="1">
      <alignment horizontal="center" wrapText="1"/>
    </xf>
  </cellXfs>
  <cellStyles count="19">
    <cellStyle name="Comma" xfId="2" builtinId="3"/>
    <cellStyle name="Comma 2" xfId="5" xr:uid="{2383572D-00E3-4AFE-BA7F-973FC9BE0CE0}"/>
    <cellStyle name="Comma 2 2" xfId="18" xr:uid="{B58102D2-2EC7-4739-8D87-FE52212FCEB4}"/>
    <cellStyle name="Comma 3" xfId="11" xr:uid="{732BF2D7-0B3C-48DC-9683-E6EDF529C93A}"/>
    <cellStyle name="Comma 4" xfId="14" xr:uid="{FD27A63D-37FF-4A48-8172-75442F675E3B}"/>
    <cellStyle name="Comma 5" xfId="10" xr:uid="{A9EBB680-9292-4EEC-B446-23874F8FE5C4}"/>
    <cellStyle name="Comma 6" xfId="16" xr:uid="{932DB3B4-7821-4577-9113-48F3388CD532}"/>
    <cellStyle name="Currency" xfId="12" builtinId="4"/>
    <cellStyle name="Currency 2" xfId="6" xr:uid="{D0918AAB-DDF1-4987-8894-B9B59DF1A5E5}"/>
    <cellStyle name="Currency 3" xfId="9" xr:uid="{AC51CC3E-3937-4F97-84C3-7A31F36551FC}"/>
    <cellStyle name="Normal" xfId="0" builtinId="0"/>
    <cellStyle name="Normal 2" xfId="4" xr:uid="{8CCD9029-F578-4883-93BD-9C9DB6F2C05E}"/>
    <cellStyle name="Normal 2 23" xfId="3" xr:uid="{0A44A6C7-F3BA-4C71-8649-C04B1B8320B6}"/>
    <cellStyle name="Normal 3" xfId="13" xr:uid="{5107FE10-7A06-482C-ACF0-1897E0C0F1FF}"/>
    <cellStyle name="Normal 5" xfId="8" xr:uid="{2F98AC2B-FB7E-47B1-BE1A-E65D440B8A83}"/>
    <cellStyle name="Normal 7" xfId="15" xr:uid="{F33C0ABC-131A-4007-8AD7-F5EF8CD7FA2C}"/>
    <cellStyle name="Percent" xfId="1" builtinId="5"/>
    <cellStyle name="Percent 2" xfId="7" xr:uid="{FCCC4F06-C1A1-4F66-9ACA-57535685DA68}"/>
    <cellStyle name="Percent 3" xfId="17" xr:uid="{D0CED037-1C6D-4FD8-B72A-ECF5C8A95976}"/>
  </cellStyles>
  <dxfs count="6"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A%20Accounting\March%202023%20Journal%20Backup\CCA%20Market%20and%20Boulder%20Queries%20Q1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jw0333\AppData\Local\Microsoft\Windows\INetCache\Content.Outlook\2FTVUGRP\Natural%20Gas%20Volumes%20Aug%202023%20a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A%20Accounting\Budget\Copy%20of%20CCA%20Inventory%20and%20Liability%20Tracking%202024-2028%20Forecast%20V5%20sent%20to%20FP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CA%20Accounting/Budget/Copy%20of%20CCA%20Inventory%20and%20Liability%20Tracking%202024-2028%20Forecast%20V5%20sent%20to%20FP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ower%20Deferrals\Power%20Deferral%20Journals\1_WA%20ERM%20JOURNALS\2024%20WA%20ERM\2024%20DJ481%20WA%20E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rket Sales"/>
      <sheetName val="Boulder Park"/>
    </sheetNames>
    <sheetDataSet>
      <sheetData sheetId="0" refreshError="1"/>
      <sheetData sheetId="1">
        <row r="6">
          <cell r="G6">
            <v>0.437</v>
          </cell>
          <cell r="L6">
            <v>21.194500000000001</v>
          </cell>
        </row>
        <row r="7">
          <cell r="G7">
            <v>48.5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"/>
      <sheetName val="WASHINGTON"/>
      <sheetName val="OREGON"/>
      <sheetName val="START"/>
    </sheetNames>
    <sheetDataSet>
      <sheetData sheetId="0" refreshError="1"/>
      <sheetData sheetId="1"/>
      <sheetData sheetId="2" refreshError="1"/>
      <sheetData sheetId="3">
        <row r="2">
          <cell r="E2">
            <v>44927</v>
          </cell>
        </row>
        <row r="3">
          <cell r="E3">
            <v>45176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CA Allowance Inventory New "/>
      <sheetName val="CCA Liability New Method"/>
    </sheetNames>
    <sheetDataSet>
      <sheetData sheetId="0">
        <row r="2">
          <cell r="B2">
            <v>45351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CA Allowance Inventory New "/>
      <sheetName val="CCA Liability New Method"/>
    </sheetNames>
    <sheetDataSet>
      <sheetData sheetId="0">
        <row r="2">
          <cell r="B2">
            <v>45351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182350 WA ERM - Amortizing"/>
      <sheetName val="186280 WA ERM DEF - Current"/>
      <sheetName val="186290 WA ERM - Pending"/>
      <sheetName val="182352 WA ERM - Amortizing"/>
      <sheetName val="186295 Reg Asset ERM Solar Sel"/>
      <sheetName val="254303 Reg Liab WA Rev Def"/>
      <sheetName val="Company Bands"/>
    </sheetNames>
    <sheetDataSet>
      <sheetData sheetId="0">
        <row r="2">
          <cell r="B2">
            <v>45382</v>
          </cell>
        </row>
        <row r="7">
          <cell r="E7">
            <v>3.4443999999999998E-3</v>
          </cell>
        </row>
        <row r="8">
          <cell r="E8">
            <v>3.3337000000000002E-3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F8AE-F982-4B79-A091-6430624C1656}">
  <sheetPr>
    <tabColor rgb="FF92D050"/>
    <pageSetUpPr fitToPage="1"/>
  </sheetPr>
  <dimension ref="A1:J18"/>
  <sheetViews>
    <sheetView zoomScale="120" zoomScaleNormal="120" workbookViewId="0">
      <selection activeCell="B7" sqref="B7"/>
    </sheetView>
  </sheetViews>
  <sheetFormatPr defaultRowHeight="15"/>
  <cols>
    <col min="2" max="2" width="22" customWidth="1"/>
    <col min="3" max="3" width="21.140625" customWidth="1"/>
    <col min="4" max="4" width="23" customWidth="1"/>
    <col min="5" max="7" width="14.7109375" bestFit="1" customWidth="1"/>
    <col min="10" max="10" width="20.5703125" customWidth="1"/>
    <col min="11" max="11" width="18.140625" customWidth="1"/>
    <col min="12" max="12" width="17.5703125" customWidth="1"/>
    <col min="13" max="13" width="4.85546875" customWidth="1"/>
    <col min="14" max="14" width="24.5703125" bestFit="1" customWidth="1"/>
    <col min="15" max="15" width="18.140625" bestFit="1" customWidth="1"/>
  </cols>
  <sheetData>
    <row r="1" spans="1:10">
      <c r="A1" t="s">
        <v>84</v>
      </c>
    </row>
    <row r="3" spans="1:10">
      <c r="B3" t="s">
        <v>833</v>
      </c>
      <c r="I3" s="209"/>
      <c r="J3" s="210"/>
    </row>
    <row r="4" spans="1:10">
      <c r="I4" s="209"/>
      <c r="J4" s="210"/>
    </row>
    <row r="5" spans="1:10">
      <c r="B5" s="208" t="s">
        <v>815</v>
      </c>
      <c r="C5" s="208" t="s">
        <v>816</v>
      </c>
      <c r="D5" s="208" t="s">
        <v>817</v>
      </c>
      <c r="I5" s="209"/>
      <c r="J5" s="210"/>
    </row>
    <row r="6" spans="1:10">
      <c r="B6" s="50">
        <f t="shared" ref="B6" si="0">C6+D6</f>
        <v>-9226147.5533177201</v>
      </c>
      <c r="C6" s="39">
        <v>2489817.3586783796</v>
      </c>
      <c r="D6" s="39">
        <v>-11715964.9119961</v>
      </c>
      <c r="E6" t="s">
        <v>819</v>
      </c>
      <c r="I6" s="209"/>
      <c r="J6" s="210"/>
    </row>
    <row r="7" spans="1:10">
      <c r="B7" s="216"/>
      <c r="C7" s="217"/>
      <c r="D7" s="217"/>
      <c r="E7" t="s">
        <v>820</v>
      </c>
      <c r="I7" s="209"/>
      <c r="J7" s="210"/>
    </row>
    <row r="8" spans="1:10">
      <c r="B8" s="50">
        <f>C8+D8</f>
        <v>-115571.05851003874</v>
      </c>
      <c r="C8" s="39">
        <v>31189.810605445382</v>
      </c>
      <c r="D8" s="50">
        <v>-146760.86911548412</v>
      </c>
      <c r="E8" t="s">
        <v>829</v>
      </c>
      <c r="I8" s="209"/>
      <c r="J8" s="210"/>
    </row>
    <row r="9" spans="1:10">
      <c r="B9" s="216"/>
      <c r="C9" s="217"/>
      <c r="D9" s="216"/>
      <c r="E9" t="s">
        <v>830</v>
      </c>
      <c r="I9" s="209"/>
      <c r="J9" s="210"/>
    </row>
    <row r="10" spans="1:10">
      <c r="B10" s="50">
        <f>C10+D10</f>
        <v>4234872.51</v>
      </c>
      <c r="C10" s="39">
        <v>0</v>
      </c>
      <c r="D10" s="50">
        <v>4234872.51</v>
      </c>
      <c r="E10" t="s">
        <v>827</v>
      </c>
      <c r="I10" s="209"/>
      <c r="J10" s="210"/>
    </row>
    <row r="11" spans="1:10">
      <c r="B11" s="50">
        <f>C11+D11</f>
        <v>4929694.4287531888</v>
      </c>
      <c r="C11" s="39">
        <v>0</v>
      </c>
      <c r="D11" s="50">
        <v>4929694.4287531888</v>
      </c>
      <c r="E11" t="s">
        <v>828</v>
      </c>
      <c r="I11" s="209"/>
      <c r="J11" s="210"/>
    </row>
    <row r="12" spans="1:10">
      <c r="B12" s="216"/>
      <c r="C12" s="217"/>
      <c r="D12" s="216"/>
      <c r="E12" t="s">
        <v>821</v>
      </c>
      <c r="I12" s="209"/>
      <c r="J12" s="210"/>
    </row>
    <row r="13" spans="1:10">
      <c r="B13" s="216"/>
      <c r="C13" s="217"/>
      <c r="D13" s="216"/>
      <c r="E13" t="s">
        <v>826</v>
      </c>
      <c r="I13" s="209"/>
      <c r="J13" s="210"/>
    </row>
    <row r="14" spans="1:10">
      <c r="B14" s="211"/>
      <c r="C14" s="212"/>
      <c r="D14" s="211"/>
      <c r="I14" s="209"/>
      <c r="J14" s="210"/>
    </row>
    <row r="15" spans="1:10">
      <c r="B15" s="50">
        <f>C15+D15</f>
        <v>19391337.315870598</v>
      </c>
      <c r="C15" s="39">
        <v>87867802.941521406</v>
      </c>
      <c r="D15" s="39">
        <v>-68476465.625650808</v>
      </c>
      <c r="E15" t="s">
        <v>818</v>
      </c>
      <c r="I15" s="209"/>
      <c r="J15" s="210"/>
    </row>
    <row r="16" spans="1:10">
      <c r="B16" s="39">
        <f>C16+D16</f>
        <v>19391356</v>
      </c>
      <c r="C16" s="214">
        <v>87867826</v>
      </c>
      <c r="D16" s="214">
        <v>-68476470</v>
      </c>
      <c r="E16" t="s">
        <v>831</v>
      </c>
    </row>
    <row r="17" spans="3:5">
      <c r="C17" s="52">
        <v>-23.058478593826294</v>
      </c>
      <c r="D17" s="52">
        <v>4.3743491917848587</v>
      </c>
      <c r="E17" t="s">
        <v>832</v>
      </c>
    </row>
    <row r="18" spans="3:5">
      <c r="C18" s="70"/>
    </row>
  </sheetData>
  <pageMargins left="0.7" right="0.7" top="0.75" bottom="0.75" header="0.3" footer="0.3"/>
  <pageSetup scale="57" orientation="landscape" r:id="rId1"/>
  <customProperties>
    <customPr name="xxe4aP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66BD0-A3F8-4BEE-9CBF-360437475038}">
  <sheetPr>
    <tabColor theme="9" tint="0.59999389629810485"/>
  </sheetPr>
  <dimension ref="A1:S33"/>
  <sheetViews>
    <sheetView topLeftCell="A3" zoomScale="90" zoomScaleNormal="90" workbookViewId="0">
      <selection activeCell="K35" sqref="K35"/>
    </sheetView>
  </sheetViews>
  <sheetFormatPr defaultColWidth="14.85546875" defaultRowHeight="14.25"/>
  <cols>
    <col min="1" max="3" width="14.85546875" style="76"/>
    <col min="4" max="4" width="12.5703125" style="76" bestFit="1" customWidth="1"/>
    <col min="5" max="5" width="13.7109375" style="76" bestFit="1" customWidth="1"/>
    <col min="6" max="6" width="15" style="76" bestFit="1" customWidth="1"/>
    <col min="7" max="7" width="13.7109375" style="76" bestFit="1" customWidth="1"/>
    <col min="8" max="8" width="18.85546875" style="76" customWidth="1"/>
    <col min="9" max="9" width="14" style="76" bestFit="1" customWidth="1"/>
    <col min="10" max="11" width="15" style="76" bestFit="1" customWidth="1"/>
    <col min="12" max="16" width="14.85546875" style="76"/>
    <col min="17" max="17" width="14.85546875" style="85"/>
    <col min="18" max="18" width="14.85546875" style="76"/>
    <col min="19" max="19" width="14.85546875" style="475"/>
    <col min="20" max="16384" width="14.85546875" style="76"/>
  </cols>
  <sheetData>
    <row r="1" spans="1:19" ht="15">
      <c r="A1" t="s">
        <v>84</v>
      </c>
    </row>
    <row r="2" spans="1:19" ht="15" thickBot="1"/>
    <row r="3" spans="1:19" s="475" customFormat="1" ht="15.75" thickBot="1">
      <c r="A3" s="474" t="s">
        <v>700</v>
      </c>
      <c r="B3" s="474"/>
      <c r="D3" s="476" t="s">
        <v>701</v>
      </c>
      <c r="E3" s="477"/>
      <c r="F3" s="477"/>
      <c r="G3" s="477"/>
      <c r="H3" s="477"/>
      <c r="I3" s="477"/>
      <c r="J3" s="477"/>
      <c r="K3" s="478"/>
      <c r="M3" s="479" t="s">
        <v>702</v>
      </c>
      <c r="N3" s="480"/>
      <c r="O3" s="481"/>
      <c r="Q3" s="482"/>
    </row>
    <row r="4" spans="1:19" s="489" customFormat="1" ht="90">
      <c r="A4" s="483" t="s">
        <v>82</v>
      </c>
      <c r="B4" s="483" t="s">
        <v>703</v>
      </c>
      <c r="C4" s="484"/>
      <c r="D4" s="485" t="s">
        <v>704</v>
      </c>
      <c r="E4" s="491"/>
      <c r="F4" s="491"/>
      <c r="G4" s="491"/>
      <c r="H4" s="491"/>
      <c r="I4" s="491"/>
      <c r="J4" s="491"/>
      <c r="K4" s="486" t="s">
        <v>705</v>
      </c>
      <c r="L4" s="484"/>
      <c r="M4" s="487" t="s">
        <v>706</v>
      </c>
      <c r="N4" s="483" t="s">
        <v>707</v>
      </c>
      <c r="O4" s="488" t="s">
        <v>708</v>
      </c>
      <c r="P4" s="489" t="s">
        <v>712</v>
      </c>
      <c r="Q4" s="490" t="s">
        <v>713</v>
      </c>
    </row>
    <row r="5" spans="1:19" ht="15">
      <c r="A5" s="77">
        <v>45870</v>
      </c>
      <c r="B5" s="285"/>
      <c r="C5" s="287"/>
      <c r="D5" s="288"/>
      <c r="E5" s="284"/>
      <c r="F5" s="284"/>
      <c r="G5" s="284"/>
      <c r="H5" s="284"/>
      <c r="I5" s="284"/>
      <c r="J5" s="284"/>
      <c r="K5" s="289"/>
      <c r="L5" s="287"/>
      <c r="M5" s="288"/>
      <c r="N5" s="284"/>
      <c r="O5" s="289"/>
      <c r="P5" s="287"/>
      <c r="Q5" s="290"/>
      <c r="R5" s="287"/>
    </row>
    <row r="6" spans="1:19" ht="15">
      <c r="A6" s="77">
        <v>45901</v>
      </c>
      <c r="B6" s="285"/>
      <c r="C6" s="287"/>
      <c r="D6" s="288"/>
      <c r="E6" s="284"/>
      <c r="F6" s="284"/>
      <c r="G6" s="284"/>
      <c r="H6" s="284"/>
      <c r="I6" s="284"/>
      <c r="J6" s="284"/>
      <c r="K6" s="289"/>
      <c r="L6" s="287"/>
      <c r="M6" s="288"/>
      <c r="N6" s="284"/>
      <c r="O6" s="289"/>
      <c r="P6" s="287"/>
      <c r="Q6" s="290"/>
      <c r="R6" s="287"/>
    </row>
    <row r="7" spans="1:19" ht="15">
      <c r="A7" s="77">
        <v>45931</v>
      </c>
      <c r="B7" s="285"/>
      <c r="C7" s="287"/>
      <c r="D7" s="288"/>
      <c r="E7" s="284"/>
      <c r="F7" s="284"/>
      <c r="G7" s="284"/>
      <c r="H7" s="284"/>
      <c r="I7" s="284"/>
      <c r="J7" s="284"/>
      <c r="K7" s="289"/>
      <c r="L7" s="287"/>
      <c r="M7" s="288"/>
      <c r="N7" s="284"/>
      <c r="O7" s="289"/>
      <c r="P7" s="287"/>
      <c r="Q7" s="290"/>
      <c r="R7" s="287"/>
    </row>
    <row r="8" spans="1:19" ht="15">
      <c r="A8" s="77">
        <v>45962</v>
      </c>
      <c r="B8" s="285"/>
      <c r="C8" s="287"/>
      <c r="D8" s="288"/>
      <c r="E8" s="284"/>
      <c r="F8" s="284"/>
      <c r="G8" s="284"/>
      <c r="H8" s="284"/>
      <c r="I8" s="284"/>
      <c r="J8" s="284"/>
      <c r="K8" s="289"/>
      <c r="L8" s="287"/>
      <c r="M8" s="288"/>
      <c r="N8" s="284"/>
      <c r="O8" s="289"/>
      <c r="P8" s="287"/>
      <c r="Q8" s="290"/>
      <c r="R8" s="287"/>
    </row>
    <row r="9" spans="1:19" ht="15">
      <c r="A9" s="77">
        <v>45992</v>
      </c>
      <c r="B9" s="285"/>
      <c r="C9" s="287"/>
      <c r="D9" s="288"/>
      <c r="E9" s="284"/>
      <c r="F9" s="284"/>
      <c r="G9" s="284"/>
      <c r="H9" s="284"/>
      <c r="I9" s="284"/>
      <c r="J9" s="284"/>
      <c r="K9" s="289"/>
      <c r="L9" s="287"/>
      <c r="M9" s="288"/>
      <c r="N9" s="284"/>
      <c r="O9" s="289"/>
      <c r="P9" s="287"/>
      <c r="Q9" s="290"/>
      <c r="R9" s="287"/>
    </row>
    <row r="10" spans="1:19" ht="15">
      <c r="A10" s="77">
        <v>46023</v>
      </c>
      <c r="B10" s="285"/>
      <c r="C10" s="287"/>
      <c r="D10" s="291"/>
      <c r="E10" s="285"/>
      <c r="F10" s="285"/>
      <c r="G10" s="285"/>
      <c r="H10" s="285"/>
      <c r="I10" s="285"/>
      <c r="J10" s="285"/>
      <c r="K10" s="292"/>
      <c r="L10" s="287"/>
      <c r="M10" s="293"/>
      <c r="N10" s="294"/>
      <c r="O10" s="295"/>
      <c r="P10" s="296"/>
      <c r="Q10" s="297"/>
      <c r="R10" s="297"/>
      <c r="S10" s="472" t="s">
        <v>83</v>
      </c>
    </row>
    <row r="11" spans="1:19" ht="15">
      <c r="A11" s="77">
        <v>46054</v>
      </c>
      <c r="B11" s="285"/>
      <c r="C11" s="287"/>
      <c r="D11" s="291"/>
      <c r="E11" s="285"/>
      <c r="F11" s="285"/>
      <c r="G11" s="285"/>
      <c r="H11" s="285"/>
      <c r="I11" s="285"/>
      <c r="J11" s="285"/>
      <c r="K11" s="292"/>
      <c r="L11" s="287"/>
      <c r="M11" s="293"/>
      <c r="N11" s="294"/>
      <c r="O11" s="295"/>
      <c r="P11" s="296"/>
      <c r="Q11" s="297"/>
      <c r="R11" s="297"/>
      <c r="S11" s="472"/>
    </row>
    <row r="12" spans="1:19" ht="15">
      <c r="A12" s="77">
        <v>46082</v>
      </c>
      <c r="B12" s="285"/>
      <c r="C12" s="287"/>
      <c r="D12" s="291"/>
      <c r="E12" s="285"/>
      <c r="F12" s="285"/>
      <c r="G12" s="285"/>
      <c r="H12" s="285"/>
      <c r="I12" s="285"/>
      <c r="J12" s="285"/>
      <c r="K12" s="292"/>
      <c r="L12" s="287"/>
      <c r="M12" s="293"/>
      <c r="N12" s="294"/>
      <c r="O12" s="295"/>
      <c r="P12" s="296"/>
      <c r="Q12" s="297"/>
      <c r="R12" s="297"/>
      <c r="S12" s="472"/>
    </row>
    <row r="13" spans="1:19" ht="15">
      <c r="A13" s="77">
        <v>46113</v>
      </c>
      <c r="B13" s="285"/>
      <c r="C13" s="287"/>
      <c r="D13" s="291"/>
      <c r="E13" s="285"/>
      <c r="F13" s="285"/>
      <c r="G13" s="285"/>
      <c r="H13" s="285"/>
      <c r="I13" s="285"/>
      <c r="J13" s="285"/>
      <c r="K13" s="292"/>
      <c r="L13" s="287"/>
      <c r="M13" s="293"/>
      <c r="N13" s="294"/>
      <c r="O13" s="295"/>
      <c r="P13" s="296"/>
      <c r="Q13" s="297"/>
      <c r="R13" s="297"/>
      <c r="S13" s="472"/>
    </row>
    <row r="14" spans="1:19" ht="15">
      <c r="A14" s="77">
        <v>46143</v>
      </c>
      <c r="B14" s="285"/>
      <c r="C14" s="287"/>
      <c r="D14" s="291"/>
      <c r="E14" s="285"/>
      <c r="F14" s="285"/>
      <c r="G14" s="285"/>
      <c r="H14" s="285"/>
      <c r="I14" s="285"/>
      <c r="J14" s="285"/>
      <c r="K14" s="292"/>
      <c r="L14" s="287"/>
      <c r="M14" s="293"/>
      <c r="N14" s="294"/>
      <c r="O14" s="295"/>
      <c r="P14" s="296"/>
      <c r="Q14" s="297"/>
      <c r="R14" s="297"/>
      <c r="S14" s="472"/>
    </row>
    <row r="15" spans="1:19" ht="15">
      <c r="A15" s="77">
        <v>46174</v>
      </c>
      <c r="B15" s="285"/>
      <c r="C15" s="287"/>
      <c r="D15" s="291"/>
      <c r="E15" s="285"/>
      <c r="F15" s="285"/>
      <c r="G15" s="285"/>
      <c r="H15" s="285"/>
      <c r="I15" s="285"/>
      <c r="J15" s="285"/>
      <c r="K15" s="292"/>
      <c r="L15" s="287"/>
      <c r="M15" s="293"/>
      <c r="N15" s="294"/>
      <c r="O15" s="295"/>
      <c r="P15" s="296"/>
      <c r="Q15" s="297"/>
      <c r="R15" s="297"/>
      <c r="S15" s="472"/>
    </row>
    <row r="16" spans="1:19" ht="15">
      <c r="A16" s="77">
        <v>46204</v>
      </c>
      <c r="B16" s="285"/>
      <c r="C16" s="287"/>
      <c r="D16" s="291"/>
      <c r="E16" s="285"/>
      <c r="F16" s="285"/>
      <c r="G16" s="285"/>
      <c r="H16" s="285"/>
      <c r="I16" s="285"/>
      <c r="J16" s="285"/>
      <c r="K16" s="292"/>
      <c r="L16" s="287"/>
      <c r="M16" s="293"/>
      <c r="N16" s="294"/>
      <c r="O16" s="295"/>
      <c r="P16" s="296"/>
      <c r="Q16" s="297"/>
      <c r="R16" s="297"/>
      <c r="S16" s="472"/>
    </row>
    <row r="17" spans="1:19" ht="15">
      <c r="A17" s="77">
        <v>46235</v>
      </c>
      <c r="B17" s="285"/>
      <c r="C17" s="287"/>
      <c r="D17" s="291"/>
      <c r="E17" s="285"/>
      <c r="F17" s="285"/>
      <c r="G17" s="285"/>
      <c r="H17" s="285"/>
      <c r="I17" s="285"/>
      <c r="J17" s="285"/>
      <c r="K17" s="292"/>
      <c r="L17" s="287"/>
      <c r="M17" s="293"/>
      <c r="N17" s="294"/>
      <c r="O17" s="295"/>
      <c r="P17" s="296"/>
      <c r="Q17" s="297"/>
      <c r="R17" s="297"/>
      <c r="S17" s="472"/>
    </row>
    <row r="18" spans="1:19" ht="15">
      <c r="A18" s="77">
        <v>46266</v>
      </c>
      <c r="B18" s="285"/>
      <c r="C18" s="287"/>
      <c r="D18" s="291"/>
      <c r="E18" s="285"/>
      <c r="F18" s="285"/>
      <c r="G18" s="285"/>
      <c r="H18" s="285"/>
      <c r="I18" s="285"/>
      <c r="J18" s="285"/>
      <c r="K18" s="292"/>
      <c r="L18" s="287"/>
      <c r="M18" s="293"/>
      <c r="N18" s="294"/>
      <c r="O18" s="295"/>
      <c r="P18" s="296"/>
      <c r="Q18" s="297"/>
      <c r="R18" s="297"/>
      <c r="S18" s="472"/>
    </row>
    <row r="19" spans="1:19" ht="15">
      <c r="A19" s="77">
        <v>46296</v>
      </c>
      <c r="B19" s="285"/>
      <c r="C19" s="287"/>
      <c r="D19" s="291"/>
      <c r="E19" s="285"/>
      <c r="F19" s="285"/>
      <c r="G19" s="285"/>
      <c r="H19" s="285"/>
      <c r="I19" s="285"/>
      <c r="J19" s="285"/>
      <c r="K19" s="292"/>
      <c r="L19" s="287"/>
      <c r="M19" s="293"/>
      <c r="N19" s="294"/>
      <c r="O19" s="295"/>
      <c r="P19" s="296"/>
      <c r="Q19" s="297"/>
      <c r="R19" s="297"/>
      <c r="S19" s="472"/>
    </row>
    <row r="20" spans="1:19" ht="15">
      <c r="A20" s="77">
        <v>46327</v>
      </c>
      <c r="B20" s="285"/>
      <c r="C20" s="287"/>
      <c r="D20" s="291"/>
      <c r="E20" s="285"/>
      <c r="F20" s="285"/>
      <c r="G20" s="285"/>
      <c r="H20" s="285"/>
      <c r="I20" s="285"/>
      <c r="J20" s="285"/>
      <c r="K20" s="292"/>
      <c r="L20" s="287"/>
      <c r="M20" s="293"/>
      <c r="N20" s="298"/>
      <c r="O20" s="299"/>
      <c r="P20" s="296"/>
      <c r="Q20" s="297"/>
      <c r="R20" s="297"/>
      <c r="S20" s="472"/>
    </row>
    <row r="21" spans="1:19" ht="15.75" thickBot="1">
      <c r="A21" s="77">
        <v>46357</v>
      </c>
      <c r="B21" s="285"/>
      <c r="C21" s="287"/>
      <c r="D21" s="300"/>
      <c r="E21" s="286"/>
      <c r="F21" s="286"/>
      <c r="G21" s="286"/>
      <c r="H21" s="286"/>
      <c r="I21" s="286"/>
      <c r="J21" s="286"/>
      <c r="K21" s="301"/>
      <c r="L21" s="287"/>
      <c r="M21" s="302"/>
      <c r="N21" s="303"/>
      <c r="O21" s="304"/>
      <c r="P21" s="296"/>
      <c r="Q21" s="297"/>
      <c r="R21" s="297"/>
      <c r="S21" s="472"/>
    </row>
    <row r="22" spans="1:19" ht="15">
      <c r="A22" s="78"/>
      <c r="B22" s="305"/>
      <c r="C22" s="287"/>
      <c r="D22" s="306"/>
      <c r="E22" s="305"/>
      <c r="F22" s="305"/>
      <c r="G22" s="305"/>
      <c r="H22" s="305"/>
      <c r="I22" s="305"/>
      <c r="J22" s="305"/>
      <c r="K22" s="305"/>
      <c r="L22" s="287"/>
      <c r="M22" s="307"/>
      <c r="N22" s="307"/>
      <c r="O22" s="307"/>
      <c r="P22" s="287"/>
      <c r="Q22" s="290"/>
      <c r="R22" s="287"/>
    </row>
    <row r="23" spans="1:19" ht="15">
      <c r="A23" s="76" t="s">
        <v>709</v>
      </c>
      <c r="B23" s="308"/>
      <c r="C23" s="287"/>
      <c r="D23" s="287"/>
      <c r="E23" s="309"/>
      <c r="F23" s="309"/>
      <c r="G23" s="309"/>
      <c r="H23" s="309"/>
      <c r="I23" s="309"/>
      <c r="J23" s="309"/>
      <c r="K23" s="310"/>
      <c r="L23" s="287"/>
      <c r="M23" s="308"/>
      <c r="N23" s="307"/>
      <c r="O23" s="307"/>
      <c r="P23" s="287"/>
      <c r="Q23" s="290"/>
      <c r="R23" s="297"/>
    </row>
    <row r="24" spans="1:19">
      <c r="R24" s="297"/>
    </row>
    <row r="26" spans="1:19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</row>
    <row r="27" spans="1:19">
      <c r="A27" s="366"/>
      <c r="B27" s="366"/>
      <c r="C27" s="366"/>
      <c r="D27" s="366"/>
      <c r="E27" s="366"/>
      <c r="F27" s="366"/>
      <c r="G27" s="366"/>
      <c r="H27" s="366"/>
      <c r="I27" s="366"/>
      <c r="J27" s="366"/>
      <c r="K27" s="366"/>
      <c r="L27" s="366"/>
      <c r="M27" s="366"/>
      <c r="N27" s="366"/>
      <c r="O27" s="366"/>
    </row>
    <row r="28" spans="1:19">
      <c r="A28" s="366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</row>
    <row r="33" spans="9:9">
      <c r="I33" s="79"/>
    </row>
  </sheetData>
  <mergeCells count="6">
    <mergeCell ref="A27:O28"/>
    <mergeCell ref="S10:S21"/>
    <mergeCell ref="A3:B3"/>
    <mergeCell ref="D3:K3"/>
    <mergeCell ref="M3:O3"/>
    <mergeCell ref="A26:O26"/>
  </mergeCells>
  <pageMargins left="0.7" right="0.7" top="0.75" bottom="0.75" header="0.3" footer="0.3"/>
  <customProperties>
    <customPr name="xxe4aP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2222-FCE0-4D76-A88D-A82370FB3FFD}">
  <sheetPr>
    <tabColor theme="9" tint="0.59999389629810485"/>
    <pageSetUpPr fitToPage="1"/>
  </sheetPr>
  <dimension ref="A1:I34"/>
  <sheetViews>
    <sheetView workbookViewId="0">
      <selection activeCell="G21" sqref="G21"/>
    </sheetView>
  </sheetViews>
  <sheetFormatPr defaultColWidth="9.140625" defaultRowHeight="15"/>
  <cols>
    <col min="1" max="2" width="9.140625" style="54"/>
    <col min="3" max="3" width="4.7109375" style="54" bestFit="1" customWidth="1"/>
    <col min="4" max="4" width="51" style="54" customWidth="1"/>
    <col min="5" max="5" width="9.7109375" style="55" bestFit="1" customWidth="1"/>
    <col min="6" max="6" width="15.28515625" style="56" bestFit="1" customWidth="1"/>
    <col min="7" max="7" width="19.85546875" style="56" customWidth="1"/>
    <col min="8" max="8" width="31.140625" style="54" customWidth="1"/>
    <col min="9" max="9" width="15.28515625" style="54" bestFit="1" customWidth="1"/>
    <col min="10" max="10" width="14.7109375" style="54" customWidth="1"/>
    <col min="11" max="11" width="10.5703125" style="54" bestFit="1" customWidth="1"/>
    <col min="12" max="12" width="13.140625" style="54" bestFit="1" customWidth="1"/>
    <col min="13" max="13" width="11.140625" style="54" bestFit="1" customWidth="1"/>
    <col min="14" max="14" width="14.42578125" style="54" customWidth="1"/>
    <col min="15" max="15" width="13.5703125" style="54" bestFit="1" customWidth="1"/>
    <col min="16" max="16" width="13.42578125" style="54" bestFit="1" customWidth="1"/>
    <col min="17" max="17" width="7.5703125" style="54" bestFit="1" customWidth="1"/>
    <col min="18" max="18" width="13.140625" style="54" bestFit="1" customWidth="1"/>
    <col min="19" max="19" width="11.140625" style="54" bestFit="1" customWidth="1"/>
    <col min="20" max="16384" width="9.140625" style="54"/>
  </cols>
  <sheetData>
    <row r="1" spans="1:9">
      <c r="A1" t="s">
        <v>84</v>
      </c>
    </row>
    <row r="2" spans="1:9" ht="21">
      <c r="C2" s="53" t="s">
        <v>70</v>
      </c>
    </row>
    <row r="4" spans="1:9">
      <c r="C4" s="57" t="s">
        <v>71</v>
      </c>
      <c r="D4" s="57" t="s">
        <v>72</v>
      </c>
      <c r="E4" s="57" t="s">
        <v>73</v>
      </c>
      <c r="F4" s="58" t="s">
        <v>7</v>
      </c>
      <c r="G4" s="58" t="s">
        <v>74</v>
      </c>
    </row>
    <row r="5" spans="1:9">
      <c r="C5" s="54">
        <v>1</v>
      </c>
      <c r="D5" s="54" t="s">
        <v>808</v>
      </c>
      <c r="E5" s="59" t="s">
        <v>69</v>
      </c>
      <c r="F5" s="60">
        <v>1099865.2109130947</v>
      </c>
      <c r="G5" s="56" t="s">
        <v>75</v>
      </c>
      <c r="I5" s="60"/>
    </row>
    <row r="6" spans="1:9" ht="15.75" thickBot="1">
      <c r="C6" s="54">
        <f>C5+1</f>
        <v>2</v>
      </c>
      <c r="D6" s="54" t="s">
        <v>76</v>
      </c>
      <c r="E6" s="59" t="s">
        <v>69</v>
      </c>
      <c r="F6" s="60">
        <v>208238</v>
      </c>
      <c r="G6" s="56" t="s">
        <v>77</v>
      </c>
      <c r="I6" s="60"/>
    </row>
    <row r="7" spans="1:9" ht="15.75" thickBot="1">
      <c r="C7" s="54">
        <f>C6+1</f>
        <v>3</v>
      </c>
      <c r="D7" s="54" t="s">
        <v>78</v>
      </c>
      <c r="E7" s="59" t="s">
        <v>69</v>
      </c>
      <c r="F7" s="73">
        <v>891627.21091309469</v>
      </c>
      <c r="G7" s="56" t="s">
        <v>79</v>
      </c>
      <c r="I7" s="60"/>
    </row>
    <row r="8" spans="1:9">
      <c r="C8" s="54">
        <f>C7+1</f>
        <v>4</v>
      </c>
      <c r="D8" s="63" t="s">
        <v>809</v>
      </c>
      <c r="E8" s="59" t="s">
        <v>69</v>
      </c>
      <c r="F8" s="60">
        <v>656207.44685802073</v>
      </c>
      <c r="G8" s="56" t="s">
        <v>80</v>
      </c>
      <c r="I8" s="60"/>
    </row>
    <row r="9" spans="1:9">
      <c r="C9" s="54">
        <f>C8+1</f>
        <v>5</v>
      </c>
      <c r="D9" s="54" t="s">
        <v>81</v>
      </c>
      <c r="E9" s="59"/>
      <c r="F9" s="64">
        <f>F8/F5</f>
        <v>0.59662533221979563</v>
      </c>
      <c r="G9" s="65"/>
      <c r="I9" s="60"/>
    </row>
    <row r="10" spans="1:9">
      <c r="C10" s="54">
        <f>C9+1</f>
        <v>6</v>
      </c>
      <c r="D10" s="54" t="s">
        <v>810</v>
      </c>
      <c r="E10" s="59" t="s">
        <v>69</v>
      </c>
      <c r="F10" s="66">
        <f>ROUND(F9*F7,0)</f>
        <v>531967</v>
      </c>
      <c r="G10" s="58"/>
      <c r="I10" s="60"/>
    </row>
    <row r="11" spans="1:9">
      <c r="F11" s="61"/>
      <c r="G11" s="58"/>
    </row>
    <row r="12" spans="1:9">
      <c r="C12" s="57"/>
      <c r="F12" s="62"/>
      <c r="G12" s="58"/>
    </row>
    <row r="13" spans="1:9">
      <c r="D13" s="365"/>
      <c r="E13" s="365"/>
      <c r="F13" s="365"/>
      <c r="G13" s="365"/>
    </row>
    <row r="14" spans="1:9">
      <c r="D14" s="365"/>
      <c r="E14" s="365"/>
      <c r="F14" s="365"/>
      <c r="G14" s="365"/>
    </row>
    <row r="15" spans="1:9">
      <c r="D15" s="365"/>
      <c r="E15" s="365"/>
      <c r="F15" s="365"/>
      <c r="G15" s="365"/>
    </row>
    <row r="16" spans="1:9">
      <c r="D16" s="365"/>
      <c r="E16" s="365"/>
      <c r="F16" s="365"/>
      <c r="G16" s="365"/>
    </row>
    <row r="17" spans="4:7">
      <c r="D17" s="365"/>
      <c r="E17" s="365"/>
      <c r="F17" s="365"/>
      <c r="G17" s="365"/>
    </row>
    <row r="21" spans="4:7">
      <c r="E21" s="54"/>
      <c r="F21" s="54"/>
      <c r="G21" s="54"/>
    </row>
    <row r="22" spans="4:7">
      <c r="E22" s="54"/>
      <c r="F22" s="54"/>
      <c r="G22" s="54"/>
    </row>
    <row r="23" spans="4:7">
      <c r="E23" s="54"/>
      <c r="F23" s="54"/>
      <c r="G23" s="54"/>
    </row>
    <row r="24" spans="4:7">
      <c r="E24" s="54"/>
      <c r="F24" s="54"/>
      <c r="G24" s="54"/>
    </row>
    <row r="25" spans="4:7">
      <c r="E25" s="54"/>
      <c r="F25" s="54"/>
      <c r="G25" s="54"/>
    </row>
    <row r="26" spans="4:7">
      <c r="E26" s="54"/>
      <c r="F26" s="54"/>
      <c r="G26" s="54"/>
    </row>
    <row r="27" spans="4:7">
      <c r="E27" s="54"/>
      <c r="F27" s="54"/>
      <c r="G27" s="54"/>
    </row>
    <row r="28" spans="4:7">
      <c r="E28" s="54"/>
      <c r="F28" s="54"/>
      <c r="G28" s="54"/>
    </row>
    <row r="34" spans="6:6">
      <c r="F34" s="72"/>
    </row>
  </sheetData>
  <mergeCells count="1">
    <mergeCell ref="D13:G17"/>
  </mergeCells>
  <pageMargins left="0.7" right="0.7" top="0.75" bottom="0.75" header="0.3" footer="0.3"/>
  <pageSetup scale="74" orientation="landscape" r:id="rId1"/>
  <headerFooter>
    <oddFooter>&amp;L&amp;Z&amp;F&amp;R&amp;A</oddFooter>
  </headerFooter>
  <customProperties>
    <customPr name="xxe4aP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28E0-26C7-4ED9-A34C-4F86CA0998D4}">
  <sheetPr>
    <tabColor theme="9" tint="0.59999389629810485"/>
  </sheetPr>
  <dimension ref="A1:S29"/>
  <sheetViews>
    <sheetView zoomScale="85" zoomScaleNormal="85" workbookViewId="0">
      <selection activeCell="C23" sqref="C23"/>
    </sheetView>
  </sheetViews>
  <sheetFormatPr defaultRowHeight="15"/>
  <cols>
    <col min="1" max="1" width="10.140625" bestFit="1" customWidth="1"/>
    <col min="2" max="2" width="14" bestFit="1" customWidth="1"/>
    <col min="3" max="3" width="17.140625" bestFit="1" customWidth="1"/>
    <col min="4" max="4" width="11.140625" bestFit="1" customWidth="1"/>
    <col min="5" max="5" width="11.140625" customWidth="1"/>
    <col min="6" max="6" width="17.42578125" bestFit="1" customWidth="1"/>
    <col min="7" max="7" width="26.140625" bestFit="1" customWidth="1"/>
    <col min="8" max="8" width="11" bestFit="1" customWidth="1"/>
    <col min="9" max="9" width="17.42578125" bestFit="1" customWidth="1"/>
    <col min="10" max="10" width="26.140625" bestFit="1" customWidth="1"/>
    <col min="12" max="12" width="17.42578125" bestFit="1" customWidth="1"/>
    <col min="13" max="13" width="26.140625" bestFit="1" customWidth="1"/>
    <col min="15" max="15" width="20.140625" bestFit="1" customWidth="1"/>
    <col min="16" max="16" width="26.140625" bestFit="1" customWidth="1"/>
    <col min="19" max="19" width="12.28515625" bestFit="1" customWidth="1"/>
    <col min="20" max="20" width="11.5703125" bestFit="1" customWidth="1"/>
  </cols>
  <sheetData>
    <row r="1" spans="1:19">
      <c r="A1" t="s">
        <v>84</v>
      </c>
    </row>
    <row r="3" spans="1:19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</row>
    <row r="4" spans="1:19">
      <c r="A4" s="218"/>
      <c r="B4" s="282"/>
      <c r="C4" s="282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</row>
    <row r="5" spans="1:19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</row>
    <row r="6" spans="1:19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</row>
    <row r="7" spans="1:19">
      <c r="A7" s="218"/>
      <c r="B7" s="218"/>
      <c r="C7" s="218"/>
      <c r="D7" s="218"/>
      <c r="E7" s="218"/>
      <c r="F7" s="218"/>
      <c r="G7" s="314"/>
      <c r="H7" s="218"/>
      <c r="I7" s="218"/>
      <c r="J7" s="314"/>
      <c r="K7" s="218"/>
      <c r="L7" s="218"/>
      <c r="M7" s="314"/>
      <c r="N7" s="218"/>
      <c r="O7" s="218"/>
      <c r="P7" s="218"/>
      <c r="Q7" s="218"/>
      <c r="R7" s="218"/>
      <c r="S7" s="218"/>
    </row>
    <row r="8" spans="1:19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</row>
    <row r="9" spans="1:19">
      <c r="A9" s="218"/>
      <c r="B9" s="218"/>
      <c r="C9" s="368"/>
      <c r="D9" s="36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</row>
    <row r="10" spans="1:19">
      <c r="A10" s="315"/>
      <c r="B10" s="315"/>
      <c r="C10" s="315"/>
      <c r="D10" s="315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</row>
    <row r="11" spans="1:19">
      <c r="A11" s="316"/>
      <c r="B11" s="317"/>
      <c r="C11" s="281"/>
      <c r="D11" s="315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315"/>
      <c r="S11" s="318"/>
    </row>
    <row r="12" spans="1:19">
      <c r="A12" s="316"/>
      <c r="B12" s="317"/>
      <c r="C12" s="281"/>
      <c r="D12" s="281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315"/>
      <c r="S12" s="318"/>
    </row>
    <row r="13" spans="1:19">
      <c r="A13" s="316"/>
      <c r="B13" s="317"/>
      <c r="C13" s="281"/>
      <c r="D13" s="281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315"/>
      <c r="S13" s="318"/>
    </row>
    <row r="14" spans="1:19">
      <c r="A14" s="316"/>
      <c r="B14" s="317"/>
      <c r="C14" s="281"/>
      <c r="D14" s="281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315"/>
      <c r="S14" s="318"/>
    </row>
    <row r="15" spans="1:19">
      <c r="A15" s="316"/>
      <c r="B15" s="317"/>
      <c r="C15" s="281"/>
      <c r="D15" s="281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315"/>
      <c r="S15" s="318"/>
    </row>
    <row r="16" spans="1:19">
      <c r="A16" s="316"/>
      <c r="B16" s="317"/>
      <c r="C16" s="281"/>
      <c r="D16" s="281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315"/>
      <c r="S16" s="318"/>
    </row>
    <row r="17" spans="1:19">
      <c r="A17" s="316"/>
      <c r="B17" s="317"/>
      <c r="C17" s="281"/>
      <c r="D17" s="281"/>
      <c r="E17" s="282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315"/>
      <c r="S17" s="318"/>
    </row>
    <row r="18" spans="1:19" ht="15" customHeight="1">
      <c r="A18" s="316"/>
      <c r="B18" s="317"/>
      <c r="C18" s="281"/>
      <c r="D18" s="281"/>
      <c r="E18" s="218"/>
      <c r="F18" s="217"/>
      <c r="G18" s="369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315"/>
      <c r="S18" s="318"/>
    </row>
    <row r="19" spans="1:19">
      <c r="A19" s="316"/>
      <c r="B19" s="317"/>
      <c r="C19" s="281"/>
      <c r="D19" s="281"/>
      <c r="E19" s="218"/>
      <c r="F19" s="217"/>
      <c r="G19" s="369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315"/>
      <c r="S19" s="318"/>
    </row>
    <row r="20" spans="1:19">
      <c r="A20" s="316"/>
      <c r="B20" s="317"/>
      <c r="C20" s="281"/>
      <c r="D20" s="281"/>
      <c r="E20" s="218"/>
      <c r="F20" s="217"/>
      <c r="G20" s="369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315"/>
      <c r="S20" s="318"/>
    </row>
    <row r="21" spans="1:19">
      <c r="A21" s="316"/>
      <c r="B21" s="317"/>
      <c r="C21" s="281"/>
      <c r="D21" s="281"/>
      <c r="E21" s="218"/>
      <c r="F21" s="217"/>
      <c r="G21" s="369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315"/>
      <c r="S21" s="318"/>
    </row>
    <row r="22" spans="1:19">
      <c r="A22" s="316"/>
      <c r="B22" s="317"/>
      <c r="C22" s="281"/>
      <c r="D22" s="281"/>
      <c r="E22" s="218"/>
      <c r="F22" s="217"/>
      <c r="G22" s="369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315"/>
      <c r="S22" s="318"/>
    </row>
    <row r="23" spans="1:19">
      <c r="A23" s="319"/>
      <c r="B23" s="320"/>
      <c r="C23" s="320"/>
      <c r="D23" s="320"/>
      <c r="E23" s="218"/>
      <c r="F23" s="218"/>
      <c r="G23" s="282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</row>
    <row r="24" spans="1:19">
      <c r="A24" s="218"/>
      <c r="B24" s="218"/>
      <c r="C24" s="218"/>
      <c r="D24" s="218"/>
      <c r="E24" s="218"/>
      <c r="F24" s="218"/>
      <c r="G24" s="282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</row>
    <row r="25" spans="1:19">
      <c r="A25" s="218"/>
      <c r="B25" s="218"/>
      <c r="C25" s="218"/>
      <c r="D25" s="218"/>
      <c r="E25" s="321"/>
      <c r="F25" s="218"/>
      <c r="G25" s="282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</row>
    <row r="26" spans="1:19">
      <c r="A26" s="218"/>
      <c r="B26" s="218"/>
      <c r="C26" s="218"/>
      <c r="D26" s="218"/>
      <c r="E26" s="281"/>
      <c r="F26" s="218"/>
      <c r="G26" s="282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</row>
    <row r="27" spans="1:19">
      <c r="A27" s="218"/>
      <c r="B27" s="218"/>
      <c r="C27" s="218"/>
      <c r="D27" s="218"/>
      <c r="E27" s="281"/>
      <c r="F27" s="218"/>
      <c r="G27" s="282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</row>
    <row r="28" spans="1:19">
      <c r="A28" s="218"/>
      <c r="B28" s="218"/>
      <c r="C28" s="218"/>
      <c r="D28" s="218"/>
      <c r="E28" s="218"/>
      <c r="F28" s="218"/>
      <c r="G28" s="282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</row>
    <row r="29" spans="1:19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</row>
  </sheetData>
  <mergeCells count="2">
    <mergeCell ref="C9:D9"/>
    <mergeCell ref="G18:G22"/>
  </mergeCells>
  <pageMargins left="0.7" right="0.7" top="0.75" bottom="0.75" header="0.3" footer="0.3"/>
  <pageSetup orientation="portrait" r:id="rId1"/>
  <customProperties>
    <customPr name="xxe4aP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FA6C-0F19-401E-AD5F-C507E45364AF}">
  <sheetPr>
    <tabColor theme="7" tint="0.59999389629810485"/>
    <pageSetUpPr fitToPage="1"/>
  </sheetPr>
  <dimension ref="A1:G116"/>
  <sheetViews>
    <sheetView topLeftCell="A30" zoomScale="110" zoomScaleNormal="110" workbookViewId="0">
      <selection activeCell="I16" sqref="I16"/>
    </sheetView>
  </sheetViews>
  <sheetFormatPr defaultColWidth="9.140625" defaultRowHeight="12.75"/>
  <cols>
    <col min="1" max="1" width="23.7109375" style="40" customWidth="1"/>
    <col min="2" max="2" width="22.5703125" style="40" customWidth="1"/>
    <col min="3" max="3" width="14.5703125" style="40" bestFit="1" customWidth="1"/>
    <col min="4" max="4" width="32.7109375" style="40" customWidth="1"/>
    <col min="5" max="5" width="4" style="42" bestFit="1" customWidth="1"/>
    <col min="6" max="6" width="12.85546875" style="40" bestFit="1" customWidth="1"/>
    <col min="7" max="8" width="11" style="40" bestFit="1" customWidth="1"/>
    <col min="9" max="9" width="35" style="40" bestFit="1" customWidth="1"/>
    <col min="10" max="16384" width="9.140625" style="40"/>
  </cols>
  <sheetData>
    <row r="1" spans="1:5">
      <c r="A1" s="370" t="s">
        <v>732</v>
      </c>
      <c r="B1" s="370"/>
      <c r="C1" s="370"/>
      <c r="D1" s="370"/>
      <c r="E1" s="370"/>
    </row>
    <row r="2" spans="1:5">
      <c r="A2" s="370"/>
      <c r="B2" s="370"/>
      <c r="C2" s="370"/>
      <c r="D2" s="370"/>
      <c r="E2" s="370"/>
    </row>
    <row r="3" spans="1:5" hidden="1"/>
    <row r="4" spans="1:5">
      <c r="A4" s="41" t="s">
        <v>731</v>
      </c>
    </row>
    <row r="5" spans="1:5">
      <c r="A5" s="43">
        <v>202404</v>
      </c>
      <c r="B5" s="40" t="s">
        <v>64</v>
      </c>
      <c r="D5" s="44">
        <v>45376646</v>
      </c>
    </row>
    <row r="6" spans="1:5">
      <c r="A6" s="43"/>
      <c r="B6" s="40" t="s">
        <v>729</v>
      </c>
      <c r="D6" s="89">
        <f>'182402 CCA Costs Amort Sched'!G8</f>
        <v>-1617419.8967378</v>
      </c>
    </row>
    <row r="7" spans="1:5">
      <c r="A7" s="45"/>
      <c r="D7" s="44">
        <f>SUM(D5:D6)</f>
        <v>43759226.103262201</v>
      </c>
    </row>
    <row r="8" spans="1:5">
      <c r="D8" s="46"/>
    </row>
    <row r="9" spans="1:5">
      <c r="B9" s="40" t="s">
        <v>65</v>
      </c>
      <c r="C9" s="47">
        <v>4.8000000000000001E-2</v>
      </c>
      <c r="D9" s="87">
        <f>ROUND((((D5+D7)/2*C9)/12),2)</f>
        <v>178271.74</v>
      </c>
    </row>
    <row r="10" spans="1:5">
      <c r="B10" s="40" t="s">
        <v>66</v>
      </c>
      <c r="D10" s="48">
        <f>D7+D9</f>
        <v>43937497.843262203</v>
      </c>
    </row>
    <row r="12" spans="1:5">
      <c r="A12" s="43">
        <v>202405</v>
      </c>
      <c r="B12" s="40" t="s">
        <v>64</v>
      </c>
      <c r="D12" s="44">
        <f>D10</f>
        <v>43937497.843262203</v>
      </c>
    </row>
    <row r="13" spans="1:5">
      <c r="A13" s="43"/>
      <c r="B13" s="40" t="s">
        <v>729</v>
      </c>
      <c r="D13" s="89">
        <f>'182402 CCA Costs Amort Sched'!G9</f>
        <v>-2820144.2599219601</v>
      </c>
    </row>
    <row r="14" spans="1:5">
      <c r="A14" s="45"/>
      <c r="D14" s="44">
        <f>SUM(D12:D13)</f>
        <v>41117353.583340243</v>
      </c>
    </row>
    <row r="15" spans="1:5">
      <c r="D15" s="46"/>
    </row>
    <row r="16" spans="1:5">
      <c r="B16" s="40" t="s">
        <v>65</v>
      </c>
      <c r="C16" s="47">
        <v>4.8000000000000001E-2</v>
      </c>
      <c r="D16" s="87">
        <f>ROUND((((D12+D14)/2*C16)/12),2)</f>
        <v>170109.7</v>
      </c>
    </row>
    <row r="17" spans="1:4">
      <c r="B17" s="40" t="s">
        <v>66</v>
      </c>
      <c r="D17" s="48">
        <f>D14+D16</f>
        <v>41287463.283340245</v>
      </c>
    </row>
    <row r="19" spans="1:4">
      <c r="A19" s="43">
        <v>202406</v>
      </c>
      <c r="B19" s="40" t="s">
        <v>64</v>
      </c>
      <c r="D19" s="44">
        <f>D17</f>
        <v>41287463.283340245</v>
      </c>
    </row>
    <row r="20" spans="1:4">
      <c r="A20" s="43"/>
      <c r="B20" s="40" t="s">
        <v>729</v>
      </c>
      <c r="D20" s="89">
        <f>'182402 CCA Costs Amort Sched'!G10</f>
        <v>-1890378.4679820398</v>
      </c>
    </row>
    <row r="21" spans="1:4">
      <c r="A21" s="45"/>
      <c r="D21" s="44">
        <f>SUM(D19:D20)</f>
        <v>39397084.815358207</v>
      </c>
    </row>
    <row r="22" spans="1:4">
      <c r="D22" s="46"/>
    </row>
    <row r="23" spans="1:4">
      <c r="B23" s="40" t="s">
        <v>65</v>
      </c>
      <c r="C23" s="47">
        <v>4.8000000000000001E-2</v>
      </c>
      <c r="D23" s="87">
        <f>ROUND((((D19+D21)/2*C23)/12),2)</f>
        <v>161369.1</v>
      </c>
    </row>
    <row r="24" spans="1:4">
      <c r="B24" s="40" t="s">
        <v>66</v>
      </c>
      <c r="D24" s="48">
        <f>D21+D23</f>
        <v>39558453.915358208</v>
      </c>
    </row>
    <row r="26" spans="1:4">
      <c r="A26" s="43">
        <v>202407</v>
      </c>
      <c r="B26" s="40" t="s">
        <v>64</v>
      </c>
      <c r="D26" s="44">
        <f>D24</f>
        <v>39558453.915358208</v>
      </c>
    </row>
    <row r="27" spans="1:4">
      <c r="A27" s="43"/>
      <c r="B27" s="40" t="s">
        <v>729</v>
      </c>
      <c r="D27" s="89">
        <f>'182402 CCA Costs Amort Sched'!G11</f>
        <v>-1353335.6798304799</v>
      </c>
    </row>
    <row r="28" spans="1:4">
      <c r="A28" s="45"/>
      <c r="D28" s="44">
        <f>SUM(D26:D27)</f>
        <v>38205118.235527731</v>
      </c>
    </row>
    <row r="29" spans="1:4">
      <c r="D29" s="46"/>
    </row>
    <row r="30" spans="1:4">
      <c r="B30" s="40" t="s">
        <v>65</v>
      </c>
      <c r="C30" s="47">
        <v>4.8000000000000001E-2</v>
      </c>
      <c r="D30" s="87">
        <f>ROUND((((D26+D28)/2*C30)/12),2)</f>
        <v>155527.14000000001</v>
      </c>
    </row>
    <row r="31" spans="1:4">
      <c r="B31" s="40" t="s">
        <v>66</v>
      </c>
      <c r="D31" s="48">
        <f>D28+D30</f>
        <v>38360645.375527732</v>
      </c>
    </row>
    <row r="33" spans="1:4">
      <c r="A33" s="43">
        <v>202408</v>
      </c>
      <c r="B33" s="40" t="s">
        <v>64</v>
      </c>
      <c r="D33" s="44">
        <f>D31</f>
        <v>38360645.375527732</v>
      </c>
    </row>
    <row r="34" spans="1:4">
      <c r="A34" s="43"/>
      <c r="B34" s="40" t="s">
        <v>729</v>
      </c>
      <c r="D34" s="89">
        <f>'182402 CCA Costs Amort Sched'!G12</f>
        <v>-1199608.73905124</v>
      </c>
    </row>
    <row r="35" spans="1:4">
      <c r="A35" s="45"/>
      <c r="D35" s="44">
        <f>SUM(D33:D34)</f>
        <v>37161036.636476494</v>
      </c>
    </row>
    <row r="36" spans="1:4">
      <c r="D36" s="46"/>
    </row>
    <row r="37" spans="1:4">
      <c r="B37" s="40" t="s">
        <v>65</v>
      </c>
      <c r="C37" s="47">
        <v>4.8000000000000001E-2</v>
      </c>
      <c r="D37" s="87">
        <f>ROUND((((D33+D35)/2*C37)/12),2)</f>
        <v>151043.35999999999</v>
      </c>
    </row>
    <row r="38" spans="1:4">
      <c r="B38" s="40" t="s">
        <v>66</v>
      </c>
      <c r="D38" s="48">
        <f>D35+D37</f>
        <v>37312079.996476494</v>
      </c>
    </row>
    <row r="40" spans="1:4">
      <c r="A40" s="43">
        <v>202409</v>
      </c>
      <c r="B40" s="40" t="s">
        <v>64</v>
      </c>
      <c r="D40" s="44">
        <f>D38</f>
        <v>37312079.996476494</v>
      </c>
    </row>
    <row r="41" spans="1:4">
      <c r="A41" s="43"/>
      <c r="B41" s="40" t="s">
        <v>729</v>
      </c>
      <c r="D41" s="89">
        <f>'182402 CCA Costs Amort Sched'!G13</f>
        <v>-1356920.4367869599</v>
      </c>
    </row>
    <row r="42" spans="1:4">
      <c r="A42" s="45"/>
      <c r="D42" s="44">
        <f>SUM(D40:D41)</f>
        <v>35955159.559689537</v>
      </c>
    </row>
    <row r="43" spans="1:4">
      <c r="D43" s="46"/>
    </row>
    <row r="44" spans="1:4">
      <c r="B44" s="40" t="s">
        <v>65</v>
      </c>
      <c r="C44" s="47">
        <v>4.8000000000000001E-2</v>
      </c>
      <c r="D44" s="87">
        <f>ROUND((((D40+D42)/2*C44)/12),2)</f>
        <v>146534.48000000001</v>
      </c>
    </row>
    <row r="45" spans="1:4">
      <c r="B45" s="40" t="s">
        <v>66</v>
      </c>
      <c r="D45" s="48">
        <f>D42+D44</f>
        <v>36101694.039689533</v>
      </c>
    </row>
    <row r="47" spans="1:4">
      <c r="A47" s="43">
        <v>202410</v>
      </c>
      <c r="B47" s="40" t="s">
        <v>64</v>
      </c>
      <c r="D47" s="44">
        <f>D45</f>
        <v>36101694.039689533</v>
      </c>
    </row>
    <row r="48" spans="1:4">
      <c r="A48" s="43"/>
      <c r="B48" s="40" t="s">
        <v>729</v>
      </c>
      <c r="D48" s="89">
        <f>'182402 CCA Costs Amort Sched'!G14</f>
        <v>-1830753.0612410801</v>
      </c>
    </row>
    <row r="49" spans="1:4">
      <c r="A49" s="45"/>
      <c r="D49" s="44">
        <f>SUM(D47:D48)</f>
        <v>34270940.978448451</v>
      </c>
    </row>
    <row r="50" spans="1:4">
      <c r="D50" s="46"/>
    </row>
    <row r="51" spans="1:4">
      <c r="B51" s="40" t="s">
        <v>65</v>
      </c>
      <c r="C51" s="47">
        <v>4.8000000000000001E-2</v>
      </c>
      <c r="D51" s="87">
        <f>ROUND((((D47+D49)/2*C51)/12),2)</f>
        <v>140745.26999999999</v>
      </c>
    </row>
    <row r="52" spans="1:4">
      <c r="B52" s="40" t="s">
        <v>66</v>
      </c>
      <c r="D52" s="48">
        <f>D49+D51</f>
        <v>34411686.248448454</v>
      </c>
    </row>
    <row r="54" spans="1:4">
      <c r="A54" s="43">
        <v>202411</v>
      </c>
      <c r="B54" s="40" t="s">
        <v>64</v>
      </c>
      <c r="D54" s="44">
        <f>D52</f>
        <v>34411686.248448454</v>
      </c>
    </row>
    <row r="55" spans="1:4">
      <c r="A55" s="43"/>
      <c r="B55" s="40" t="s">
        <v>729</v>
      </c>
      <c r="D55" s="89">
        <f>'182402 CCA Costs Amort Sched'!G15</f>
        <v>-3884788.6266070199</v>
      </c>
    </row>
    <row r="56" spans="1:4">
      <c r="A56" s="45"/>
      <c r="D56" s="44">
        <f>SUM(D54:D55)</f>
        <v>30526897.621841434</v>
      </c>
    </row>
    <row r="57" spans="1:4">
      <c r="D57" s="46"/>
    </row>
    <row r="58" spans="1:4">
      <c r="B58" s="40" t="s">
        <v>65</v>
      </c>
      <c r="C58" s="47">
        <v>4.8000000000000001E-2</v>
      </c>
      <c r="D58" s="87">
        <f>ROUND((((D54+D56)/2*C58)/12),2)</f>
        <v>129877.17</v>
      </c>
    </row>
    <row r="59" spans="1:4">
      <c r="B59" s="40" t="s">
        <v>66</v>
      </c>
      <c r="D59" s="48">
        <f>D56+D58</f>
        <v>30656774.791841436</v>
      </c>
    </row>
    <row r="61" spans="1:4">
      <c r="A61" s="43">
        <v>202412</v>
      </c>
      <c r="B61" s="40" t="s">
        <v>64</v>
      </c>
      <c r="D61" s="44">
        <f>D59</f>
        <v>30656774.791841436</v>
      </c>
    </row>
    <row r="62" spans="1:4">
      <c r="A62" s="43"/>
      <c r="B62" s="40" t="s">
        <v>729</v>
      </c>
      <c r="D62" s="88">
        <f>'182402 CCA Costs Amort Sched'!G16</f>
        <v>-6399904.786394259</v>
      </c>
    </row>
    <row r="63" spans="1:4">
      <c r="A63" s="43"/>
      <c r="B63" s="40" t="s">
        <v>730</v>
      </c>
      <c r="D63" s="88">
        <f>378554.87+267128.42</f>
        <v>645683.29</v>
      </c>
    </row>
    <row r="64" spans="1:4">
      <c r="A64" s="45"/>
      <c r="D64" s="44">
        <f>SUM(D61:D63)</f>
        <v>24902553.295447178</v>
      </c>
    </row>
    <row r="65" spans="1:4">
      <c r="D65" s="46"/>
    </row>
    <row r="66" spans="1:4">
      <c r="B66" s="40" t="s">
        <v>65</v>
      </c>
      <c r="C66" s="47">
        <v>4.8000000000000001E-2</v>
      </c>
      <c r="D66" s="87">
        <f>ROUND((((D61+D64)/2*C66)/12),2)</f>
        <v>111118.66</v>
      </c>
    </row>
    <row r="67" spans="1:4">
      <c r="B67" s="40" t="s">
        <v>66</v>
      </c>
      <c r="D67" s="48">
        <f>D64+D66</f>
        <v>25013671.955447178</v>
      </c>
    </row>
    <row r="69" spans="1:4">
      <c r="A69" s="43">
        <v>202501</v>
      </c>
      <c r="B69" s="40" t="s">
        <v>64</v>
      </c>
      <c r="D69" s="44">
        <f>D67</f>
        <v>25013671.955447178</v>
      </c>
    </row>
    <row r="70" spans="1:4">
      <c r="A70" s="43"/>
      <c r="B70" s="40" t="s">
        <v>729</v>
      </c>
      <c r="D70" s="88">
        <f>'182402 CCA Costs Amort Sched'!G17</f>
        <v>-7020286.5421264004</v>
      </c>
    </row>
    <row r="71" spans="1:4">
      <c r="A71" s="45"/>
      <c r="D71" s="44">
        <f>SUM(D69:D70)</f>
        <v>17993385.41332078</v>
      </c>
    </row>
    <row r="72" spans="1:4">
      <c r="D72" s="46"/>
    </row>
    <row r="73" spans="1:4">
      <c r="B73" s="40" t="s">
        <v>65</v>
      </c>
      <c r="C73" s="47">
        <v>4.99E-2</v>
      </c>
      <c r="D73" s="87">
        <f>ROUND((((D69+D71)/2*C73)/12),2)</f>
        <v>89418.84</v>
      </c>
    </row>
    <row r="74" spans="1:4">
      <c r="B74" s="40" t="s">
        <v>66</v>
      </c>
      <c r="D74" s="48">
        <f>D71+D73</f>
        <v>18082804.25332078</v>
      </c>
    </row>
    <row r="76" spans="1:4">
      <c r="A76" s="43">
        <v>202502</v>
      </c>
      <c r="B76" s="40" t="s">
        <v>64</v>
      </c>
      <c r="D76" s="44">
        <f>D74</f>
        <v>18082804.25332078</v>
      </c>
    </row>
    <row r="77" spans="1:4">
      <c r="A77" s="43"/>
      <c r="B77" s="40" t="s">
        <v>729</v>
      </c>
      <c r="D77" s="88">
        <f>'182402 CCA Costs Amort Sched'!G18</f>
        <v>-7635341.5475960001</v>
      </c>
    </row>
    <row r="78" spans="1:4">
      <c r="A78" s="45"/>
      <c r="D78" s="44">
        <f>SUM(D76:D77)</f>
        <v>10447462.70572478</v>
      </c>
    </row>
    <row r="79" spans="1:4">
      <c r="D79" s="46"/>
    </row>
    <row r="80" spans="1:4">
      <c r="B80" s="40" t="s">
        <v>65</v>
      </c>
      <c r="C80" s="47">
        <v>4.99E-2</v>
      </c>
      <c r="D80" s="87">
        <f>ROUND((((D76+D78)/2*C80)/12),2)</f>
        <v>59319.18</v>
      </c>
    </row>
    <row r="81" spans="1:4">
      <c r="B81" s="40" t="s">
        <v>66</v>
      </c>
      <c r="D81" s="48">
        <f>D78+D80</f>
        <v>10506781.885724779</v>
      </c>
    </row>
    <row r="83" spans="1:4">
      <c r="A83" s="43">
        <v>202503</v>
      </c>
      <c r="B83" s="40" t="s">
        <v>64</v>
      </c>
      <c r="D83" s="44">
        <f>D81</f>
        <v>10506781.885724779</v>
      </c>
    </row>
    <row r="84" spans="1:4">
      <c r="A84" s="43"/>
      <c r="B84" s="40" t="s">
        <v>729</v>
      </c>
      <c r="D84" s="88">
        <f>'182402 CCA Costs Amort Sched'!G19</f>
        <v>-5755963.9748991998</v>
      </c>
    </row>
    <row r="85" spans="1:4">
      <c r="A85" s="45"/>
      <c r="D85" s="44">
        <f>SUM(D83:D84)</f>
        <v>4750817.9108255794</v>
      </c>
    </row>
    <row r="86" spans="1:4">
      <c r="D86" s="46"/>
    </row>
    <row r="87" spans="1:4">
      <c r="B87" s="40" t="s">
        <v>65</v>
      </c>
      <c r="C87" s="47">
        <v>4.99E-2</v>
      </c>
      <c r="D87" s="87">
        <f>ROUND((((D83+D85)/2*C87)/12),2)</f>
        <v>31723.09</v>
      </c>
    </row>
    <row r="88" spans="1:4">
      <c r="B88" s="40" t="s">
        <v>66</v>
      </c>
      <c r="D88" s="48">
        <f>D85+D87</f>
        <v>4782541.0008255793</v>
      </c>
    </row>
    <row r="90" spans="1:4">
      <c r="A90" s="43">
        <v>202504</v>
      </c>
      <c r="B90" s="40" t="s">
        <v>64</v>
      </c>
      <c r="D90" s="44">
        <f>D88</f>
        <v>4782541.0008255793</v>
      </c>
    </row>
    <row r="91" spans="1:4">
      <c r="A91" s="43"/>
      <c r="B91" s="40" t="s">
        <v>729</v>
      </c>
      <c r="D91" s="88">
        <f>'182402 CCA Costs Amort Sched'!G20</f>
        <v>-2330750.2994407997</v>
      </c>
    </row>
    <row r="92" spans="1:4">
      <c r="A92" s="45"/>
      <c r="D92" s="44">
        <f>SUM(D90:D91)</f>
        <v>2451790.7013847795</v>
      </c>
    </row>
    <row r="93" spans="1:4">
      <c r="D93" s="46"/>
    </row>
    <row r="94" spans="1:4">
      <c r="B94" s="40" t="s">
        <v>65</v>
      </c>
      <c r="C94" s="47">
        <v>4.99E-2</v>
      </c>
      <c r="D94" s="87">
        <f>ROUND((((D90+D92)/2*C94)/12),2)</f>
        <v>15041.38</v>
      </c>
    </row>
    <row r="95" spans="1:4">
      <c r="B95" s="40" t="s">
        <v>66</v>
      </c>
      <c r="D95" s="48">
        <f>D92+D94</f>
        <v>2466832.0813847794</v>
      </c>
    </row>
    <row r="97" spans="1:4">
      <c r="A97" s="43">
        <v>202505</v>
      </c>
      <c r="B97" s="40" t="s">
        <v>64</v>
      </c>
      <c r="D97" s="44">
        <f>D95</f>
        <v>2466832.0813847794</v>
      </c>
    </row>
    <row r="98" spans="1:4">
      <c r="A98" s="43"/>
      <c r="B98" s="40" t="s">
        <v>729</v>
      </c>
      <c r="D98" s="88">
        <f>'182402 CCA Costs Amort Sched'!G21</f>
        <v>-8073.5398239999995</v>
      </c>
    </row>
    <row r="99" spans="1:4">
      <c r="A99" s="45"/>
      <c r="D99" s="44">
        <f>SUM(D97:D98)</f>
        <v>2458758.5415607793</v>
      </c>
    </row>
    <row r="100" spans="1:4">
      <c r="D100" s="46"/>
    </row>
    <row r="101" spans="1:4">
      <c r="B101" s="40" t="s">
        <v>65</v>
      </c>
      <c r="C101" s="47">
        <v>4.99E-2</v>
      </c>
      <c r="D101" s="87">
        <f>ROUND((((D97+D99)/2*C101)/12),2)</f>
        <v>10241.120000000001</v>
      </c>
    </row>
    <row r="102" spans="1:4">
      <c r="B102" s="40" t="s">
        <v>66</v>
      </c>
      <c r="D102" s="48">
        <f>D99+D101</f>
        <v>2468999.6615607794</v>
      </c>
    </row>
    <row r="104" spans="1:4">
      <c r="A104" s="43">
        <v>202506</v>
      </c>
      <c r="B104" s="40" t="s">
        <v>64</v>
      </c>
      <c r="D104" s="44">
        <f>D102</f>
        <v>2468999.6615607794</v>
      </c>
    </row>
    <row r="105" spans="1:4">
      <c r="A105" s="43"/>
      <c r="B105" s="40" t="s">
        <v>729</v>
      </c>
      <c r="D105" s="88">
        <f>'182402 CCA Costs Amort Sched'!G22</f>
        <v>292.00867999999991</v>
      </c>
    </row>
    <row r="106" spans="1:4">
      <c r="A106" s="45"/>
      <c r="D106" s="44">
        <f>SUM(D104:D105)</f>
        <v>2469291.6702407794</v>
      </c>
    </row>
    <row r="107" spans="1:4">
      <c r="D107" s="46"/>
    </row>
    <row r="108" spans="1:4">
      <c r="B108" s="40" t="s">
        <v>65</v>
      </c>
      <c r="C108" s="47">
        <v>4.99E-2</v>
      </c>
      <c r="D108" s="87">
        <f>ROUND((((D104+D106)/2*C108)/12),2)</f>
        <v>10267.530000000001</v>
      </c>
    </row>
    <row r="109" spans="1:4">
      <c r="B109" s="40" t="s">
        <v>66</v>
      </c>
      <c r="D109" s="48">
        <f>D106+D108</f>
        <v>2479559.2002407792</v>
      </c>
    </row>
    <row r="111" spans="1:4">
      <c r="A111" s="43">
        <v>202507</v>
      </c>
      <c r="B111" s="40" t="s">
        <v>64</v>
      </c>
      <c r="D111" s="44">
        <f>D109</f>
        <v>2479559.2002407792</v>
      </c>
    </row>
    <row r="112" spans="1:4">
      <c r="A112" s="43"/>
      <c r="B112" s="40" t="s">
        <v>729</v>
      </c>
      <c r="D112" s="88">
        <f>'182402 CCA Costs Amort Sched'!G23</f>
        <v>-52.561562400000184</v>
      </c>
    </row>
    <row r="113" spans="1:7">
      <c r="A113" s="45"/>
      <c r="D113" s="44">
        <f>SUM(D111:D112)</f>
        <v>2479506.6386783794</v>
      </c>
    </row>
    <row r="114" spans="1:7">
      <c r="D114" s="46"/>
    </row>
    <row r="115" spans="1:7">
      <c r="B115" s="40" t="s">
        <v>65</v>
      </c>
      <c r="C115" s="47">
        <v>4.99E-2</v>
      </c>
      <c r="D115" s="87">
        <f>ROUND((((D111+D113)/2*C115)/12),2)</f>
        <v>10310.719999999999</v>
      </c>
    </row>
    <row r="116" spans="1:7">
      <c r="B116" s="40" t="s">
        <v>66</v>
      </c>
      <c r="D116" s="48">
        <f>D113+D115</f>
        <v>2489817.3586783796</v>
      </c>
      <c r="F116" s="145" t="s">
        <v>768</v>
      </c>
      <c r="G116" s="145"/>
    </row>
  </sheetData>
  <mergeCells count="1">
    <mergeCell ref="A1:E2"/>
  </mergeCells>
  <pageMargins left="0.2" right="0" top="0" bottom="0.25" header="0.3" footer="0.3"/>
  <pageSetup scale="41" orientation="landscape" horizontalDpi="1200" verticalDpi="1200" r:id="rId1"/>
  <headerFooter>
    <oddFooter>&amp;R&amp;Z&amp;F&amp;A</oddFooter>
  </headerFooter>
  <customProperties>
    <customPr name="xxe4aPID" r:id="rId2"/>
  </customProperties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8202D-C02F-4E02-AFB2-C2B06C9038EF}">
  <sheetPr>
    <tabColor theme="7" tint="0.59999389629810485"/>
    <pageSetUpPr fitToPage="1"/>
  </sheetPr>
  <dimension ref="A2:Q32"/>
  <sheetViews>
    <sheetView zoomScale="110" zoomScaleNormal="110" workbookViewId="0">
      <pane ySplit="4" topLeftCell="A6" activePane="bottomLeft" state="frozen"/>
      <selection activeCell="P28" sqref="P28"/>
      <selection pane="bottomLeft" activeCell="A28" sqref="A28"/>
    </sheetView>
  </sheetViews>
  <sheetFormatPr defaultRowHeight="12.75"/>
  <cols>
    <col min="1" max="1" width="16.5703125" style="90" bestFit="1" customWidth="1"/>
    <col min="2" max="2" width="14.85546875" style="90" customWidth="1"/>
    <col min="3" max="3" width="15" style="90" bestFit="1" customWidth="1"/>
    <col min="4" max="4" width="12.28515625" style="90" customWidth="1"/>
    <col min="5" max="5" width="12.28515625" style="90" bestFit="1" customWidth="1"/>
    <col min="6" max="6" width="13.85546875" style="90" bestFit="1" customWidth="1"/>
    <col min="7" max="7" width="15" style="90" bestFit="1" customWidth="1"/>
    <col min="8" max="8" width="15" style="90" customWidth="1"/>
    <col min="9" max="9" width="14.140625" style="90" customWidth="1"/>
    <col min="10" max="10" width="14.7109375" style="90" bestFit="1" customWidth="1"/>
    <col min="11" max="11" width="8.7109375" style="90" customWidth="1"/>
    <col min="12" max="12" width="14" style="91" bestFit="1" customWidth="1"/>
    <col min="13" max="13" width="14" style="90" bestFit="1" customWidth="1"/>
    <col min="14" max="14" width="10.5703125" style="90" bestFit="1" customWidth="1"/>
    <col min="15" max="15" width="11.28515625" style="90" bestFit="1" customWidth="1"/>
    <col min="16" max="16" width="12.85546875" style="90" bestFit="1" customWidth="1"/>
    <col min="17" max="17" width="14" style="90" bestFit="1" customWidth="1"/>
    <col min="18" max="245" width="8.7109375" style="90"/>
    <col min="246" max="246" width="4.85546875" style="90" customWidth="1"/>
    <col min="247" max="247" width="12.28515625" style="90" bestFit="1" customWidth="1"/>
    <col min="248" max="248" width="17.7109375" style="90" customWidth="1"/>
    <col min="249" max="249" width="11.85546875" style="90" bestFit="1" customWidth="1"/>
    <col min="250" max="250" width="12.5703125" style="90" customWidth="1"/>
    <col min="251" max="251" width="0" style="90" hidden="1" customWidth="1"/>
    <col min="252" max="252" width="8.7109375" style="90"/>
    <col min="253" max="253" width="11.42578125" style="90" bestFit="1" customWidth="1"/>
    <col min="254" max="501" width="8.7109375" style="90"/>
    <col min="502" max="502" width="4.85546875" style="90" customWidth="1"/>
    <col min="503" max="503" width="12.28515625" style="90" bestFit="1" customWidth="1"/>
    <col min="504" max="504" width="17.7109375" style="90" customWidth="1"/>
    <col min="505" max="505" width="11.85546875" style="90" bestFit="1" customWidth="1"/>
    <col min="506" max="506" width="12.5703125" style="90" customWidth="1"/>
    <col min="507" max="507" width="0" style="90" hidden="1" customWidth="1"/>
    <col min="508" max="508" width="8.7109375" style="90"/>
    <col min="509" max="509" width="11.42578125" style="90" bestFit="1" customWidth="1"/>
    <col min="510" max="757" width="8.7109375" style="90"/>
    <col min="758" max="758" width="4.85546875" style="90" customWidth="1"/>
    <col min="759" max="759" width="12.28515625" style="90" bestFit="1" customWidth="1"/>
    <col min="760" max="760" width="17.7109375" style="90" customWidth="1"/>
    <col min="761" max="761" width="11.85546875" style="90" bestFit="1" customWidth="1"/>
    <col min="762" max="762" width="12.5703125" style="90" customWidth="1"/>
    <col min="763" max="763" width="0" style="90" hidden="1" customWidth="1"/>
    <col min="764" max="764" width="8.7109375" style="90"/>
    <col min="765" max="765" width="11.42578125" style="90" bestFit="1" customWidth="1"/>
    <col min="766" max="1013" width="8.7109375" style="90"/>
    <col min="1014" max="1014" width="4.85546875" style="90" customWidth="1"/>
    <col min="1015" max="1015" width="12.28515625" style="90" bestFit="1" customWidth="1"/>
    <col min="1016" max="1016" width="17.7109375" style="90" customWidth="1"/>
    <col min="1017" max="1017" width="11.85546875" style="90" bestFit="1" customWidth="1"/>
    <col min="1018" max="1018" width="12.5703125" style="90" customWidth="1"/>
    <col min="1019" max="1019" width="0" style="90" hidden="1" customWidth="1"/>
    <col min="1020" max="1020" width="8.7109375" style="90"/>
    <col min="1021" max="1021" width="11.42578125" style="90" bestFit="1" customWidth="1"/>
    <col min="1022" max="1269" width="8.7109375" style="90"/>
    <col min="1270" max="1270" width="4.85546875" style="90" customWidth="1"/>
    <col min="1271" max="1271" width="12.28515625" style="90" bestFit="1" customWidth="1"/>
    <col min="1272" max="1272" width="17.7109375" style="90" customWidth="1"/>
    <col min="1273" max="1273" width="11.85546875" style="90" bestFit="1" customWidth="1"/>
    <col min="1274" max="1274" width="12.5703125" style="90" customWidth="1"/>
    <col min="1275" max="1275" width="0" style="90" hidden="1" customWidth="1"/>
    <col min="1276" max="1276" width="8.7109375" style="90"/>
    <col min="1277" max="1277" width="11.42578125" style="90" bestFit="1" customWidth="1"/>
    <col min="1278" max="1525" width="8.7109375" style="90"/>
    <col min="1526" max="1526" width="4.85546875" style="90" customWidth="1"/>
    <col min="1527" max="1527" width="12.28515625" style="90" bestFit="1" customWidth="1"/>
    <col min="1528" max="1528" width="17.7109375" style="90" customWidth="1"/>
    <col min="1529" max="1529" width="11.85546875" style="90" bestFit="1" customWidth="1"/>
    <col min="1530" max="1530" width="12.5703125" style="90" customWidth="1"/>
    <col min="1531" max="1531" width="0" style="90" hidden="1" customWidth="1"/>
    <col min="1532" max="1532" width="8.7109375" style="90"/>
    <col min="1533" max="1533" width="11.42578125" style="90" bestFit="1" customWidth="1"/>
    <col min="1534" max="1781" width="8.7109375" style="90"/>
    <col min="1782" max="1782" width="4.85546875" style="90" customWidth="1"/>
    <col min="1783" max="1783" width="12.28515625" style="90" bestFit="1" customWidth="1"/>
    <col min="1784" max="1784" width="17.7109375" style="90" customWidth="1"/>
    <col min="1785" max="1785" width="11.85546875" style="90" bestFit="1" customWidth="1"/>
    <col min="1786" max="1786" width="12.5703125" style="90" customWidth="1"/>
    <col min="1787" max="1787" width="0" style="90" hidden="1" customWidth="1"/>
    <col min="1788" max="1788" width="8.7109375" style="90"/>
    <col min="1789" max="1789" width="11.42578125" style="90" bestFit="1" customWidth="1"/>
    <col min="1790" max="2037" width="8.7109375" style="90"/>
    <col min="2038" max="2038" width="4.85546875" style="90" customWidth="1"/>
    <col min="2039" max="2039" width="12.28515625" style="90" bestFit="1" customWidth="1"/>
    <col min="2040" max="2040" width="17.7109375" style="90" customWidth="1"/>
    <col min="2041" max="2041" width="11.85546875" style="90" bestFit="1" customWidth="1"/>
    <col min="2042" max="2042" width="12.5703125" style="90" customWidth="1"/>
    <col min="2043" max="2043" width="0" style="90" hidden="1" customWidth="1"/>
    <col min="2044" max="2044" width="8.7109375" style="90"/>
    <col min="2045" max="2045" width="11.42578125" style="90" bestFit="1" customWidth="1"/>
    <col min="2046" max="2293" width="8.7109375" style="90"/>
    <col min="2294" max="2294" width="4.85546875" style="90" customWidth="1"/>
    <col min="2295" max="2295" width="12.28515625" style="90" bestFit="1" customWidth="1"/>
    <col min="2296" max="2296" width="17.7109375" style="90" customWidth="1"/>
    <col min="2297" max="2297" width="11.85546875" style="90" bestFit="1" customWidth="1"/>
    <col min="2298" max="2298" width="12.5703125" style="90" customWidth="1"/>
    <col min="2299" max="2299" width="0" style="90" hidden="1" customWidth="1"/>
    <col min="2300" max="2300" width="8.7109375" style="90"/>
    <col min="2301" max="2301" width="11.42578125" style="90" bestFit="1" customWidth="1"/>
    <col min="2302" max="2549" width="8.7109375" style="90"/>
    <col min="2550" max="2550" width="4.85546875" style="90" customWidth="1"/>
    <col min="2551" max="2551" width="12.28515625" style="90" bestFit="1" customWidth="1"/>
    <col min="2552" max="2552" width="17.7109375" style="90" customWidth="1"/>
    <col min="2553" max="2553" width="11.85546875" style="90" bestFit="1" customWidth="1"/>
    <col min="2554" max="2554" width="12.5703125" style="90" customWidth="1"/>
    <col min="2555" max="2555" width="0" style="90" hidden="1" customWidth="1"/>
    <col min="2556" max="2556" width="8.7109375" style="90"/>
    <col min="2557" max="2557" width="11.42578125" style="90" bestFit="1" customWidth="1"/>
    <col min="2558" max="2805" width="8.7109375" style="90"/>
    <col min="2806" max="2806" width="4.85546875" style="90" customWidth="1"/>
    <col min="2807" max="2807" width="12.28515625" style="90" bestFit="1" customWidth="1"/>
    <col min="2808" max="2808" width="17.7109375" style="90" customWidth="1"/>
    <col min="2809" max="2809" width="11.85546875" style="90" bestFit="1" customWidth="1"/>
    <col min="2810" max="2810" width="12.5703125" style="90" customWidth="1"/>
    <col min="2811" max="2811" width="0" style="90" hidden="1" customWidth="1"/>
    <col min="2812" max="2812" width="8.7109375" style="90"/>
    <col min="2813" max="2813" width="11.42578125" style="90" bestFit="1" customWidth="1"/>
    <col min="2814" max="3061" width="8.7109375" style="90"/>
    <col min="3062" max="3062" width="4.85546875" style="90" customWidth="1"/>
    <col min="3063" max="3063" width="12.28515625" style="90" bestFit="1" customWidth="1"/>
    <col min="3064" max="3064" width="17.7109375" style="90" customWidth="1"/>
    <col min="3065" max="3065" width="11.85546875" style="90" bestFit="1" customWidth="1"/>
    <col min="3066" max="3066" width="12.5703125" style="90" customWidth="1"/>
    <col min="3067" max="3067" width="0" style="90" hidden="1" customWidth="1"/>
    <col min="3068" max="3068" width="8.7109375" style="90"/>
    <col min="3069" max="3069" width="11.42578125" style="90" bestFit="1" customWidth="1"/>
    <col min="3070" max="3317" width="8.7109375" style="90"/>
    <col min="3318" max="3318" width="4.85546875" style="90" customWidth="1"/>
    <col min="3319" max="3319" width="12.28515625" style="90" bestFit="1" customWidth="1"/>
    <col min="3320" max="3320" width="17.7109375" style="90" customWidth="1"/>
    <col min="3321" max="3321" width="11.85546875" style="90" bestFit="1" customWidth="1"/>
    <col min="3322" max="3322" width="12.5703125" style="90" customWidth="1"/>
    <col min="3323" max="3323" width="0" style="90" hidden="1" customWidth="1"/>
    <col min="3324" max="3324" width="8.7109375" style="90"/>
    <col min="3325" max="3325" width="11.42578125" style="90" bestFit="1" customWidth="1"/>
    <col min="3326" max="3573" width="8.7109375" style="90"/>
    <col min="3574" max="3574" width="4.85546875" style="90" customWidth="1"/>
    <col min="3575" max="3575" width="12.28515625" style="90" bestFit="1" customWidth="1"/>
    <col min="3576" max="3576" width="17.7109375" style="90" customWidth="1"/>
    <col min="3577" max="3577" width="11.85546875" style="90" bestFit="1" customWidth="1"/>
    <col min="3578" max="3578" width="12.5703125" style="90" customWidth="1"/>
    <col min="3579" max="3579" width="0" style="90" hidden="1" customWidth="1"/>
    <col min="3580" max="3580" width="8.7109375" style="90"/>
    <col min="3581" max="3581" width="11.42578125" style="90" bestFit="1" customWidth="1"/>
    <col min="3582" max="3829" width="8.7109375" style="90"/>
    <col min="3830" max="3830" width="4.85546875" style="90" customWidth="1"/>
    <col min="3831" max="3831" width="12.28515625" style="90" bestFit="1" customWidth="1"/>
    <col min="3832" max="3832" width="17.7109375" style="90" customWidth="1"/>
    <col min="3833" max="3833" width="11.85546875" style="90" bestFit="1" customWidth="1"/>
    <col min="3834" max="3834" width="12.5703125" style="90" customWidth="1"/>
    <col min="3835" max="3835" width="0" style="90" hidden="1" customWidth="1"/>
    <col min="3836" max="3836" width="8.7109375" style="90"/>
    <col min="3837" max="3837" width="11.42578125" style="90" bestFit="1" customWidth="1"/>
    <col min="3838" max="4085" width="8.7109375" style="90"/>
    <col min="4086" max="4086" width="4.85546875" style="90" customWidth="1"/>
    <col min="4087" max="4087" width="12.28515625" style="90" bestFit="1" customWidth="1"/>
    <col min="4088" max="4088" width="17.7109375" style="90" customWidth="1"/>
    <col min="4089" max="4089" width="11.85546875" style="90" bestFit="1" customWidth="1"/>
    <col min="4090" max="4090" width="12.5703125" style="90" customWidth="1"/>
    <col min="4091" max="4091" width="0" style="90" hidden="1" customWidth="1"/>
    <col min="4092" max="4092" width="8.7109375" style="90"/>
    <col min="4093" max="4093" width="11.42578125" style="90" bestFit="1" customWidth="1"/>
    <col min="4094" max="4341" width="8.7109375" style="90"/>
    <col min="4342" max="4342" width="4.85546875" style="90" customWidth="1"/>
    <col min="4343" max="4343" width="12.28515625" style="90" bestFit="1" customWidth="1"/>
    <col min="4344" max="4344" width="17.7109375" style="90" customWidth="1"/>
    <col min="4345" max="4345" width="11.85546875" style="90" bestFit="1" customWidth="1"/>
    <col min="4346" max="4346" width="12.5703125" style="90" customWidth="1"/>
    <col min="4347" max="4347" width="0" style="90" hidden="1" customWidth="1"/>
    <col min="4348" max="4348" width="8.7109375" style="90"/>
    <col min="4349" max="4349" width="11.42578125" style="90" bestFit="1" customWidth="1"/>
    <col min="4350" max="4597" width="8.7109375" style="90"/>
    <col min="4598" max="4598" width="4.85546875" style="90" customWidth="1"/>
    <col min="4599" max="4599" width="12.28515625" style="90" bestFit="1" customWidth="1"/>
    <col min="4600" max="4600" width="17.7109375" style="90" customWidth="1"/>
    <col min="4601" max="4601" width="11.85546875" style="90" bestFit="1" customWidth="1"/>
    <col min="4602" max="4602" width="12.5703125" style="90" customWidth="1"/>
    <col min="4603" max="4603" width="0" style="90" hidden="1" customWidth="1"/>
    <col min="4604" max="4604" width="8.7109375" style="90"/>
    <col min="4605" max="4605" width="11.42578125" style="90" bestFit="1" customWidth="1"/>
    <col min="4606" max="4853" width="8.7109375" style="90"/>
    <col min="4854" max="4854" width="4.85546875" style="90" customWidth="1"/>
    <col min="4855" max="4855" width="12.28515625" style="90" bestFit="1" customWidth="1"/>
    <col min="4856" max="4856" width="17.7109375" style="90" customWidth="1"/>
    <col min="4857" max="4857" width="11.85546875" style="90" bestFit="1" customWidth="1"/>
    <col min="4858" max="4858" width="12.5703125" style="90" customWidth="1"/>
    <col min="4859" max="4859" width="0" style="90" hidden="1" customWidth="1"/>
    <col min="4860" max="4860" width="8.7109375" style="90"/>
    <col min="4861" max="4861" width="11.42578125" style="90" bestFit="1" customWidth="1"/>
    <col min="4862" max="5109" width="8.7109375" style="90"/>
    <col min="5110" max="5110" width="4.85546875" style="90" customWidth="1"/>
    <col min="5111" max="5111" width="12.28515625" style="90" bestFit="1" customWidth="1"/>
    <col min="5112" max="5112" width="17.7109375" style="90" customWidth="1"/>
    <col min="5113" max="5113" width="11.85546875" style="90" bestFit="1" customWidth="1"/>
    <col min="5114" max="5114" width="12.5703125" style="90" customWidth="1"/>
    <col min="5115" max="5115" width="0" style="90" hidden="1" customWidth="1"/>
    <col min="5116" max="5116" width="8.7109375" style="90"/>
    <col min="5117" max="5117" width="11.42578125" style="90" bestFit="1" customWidth="1"/>
    <col min="5118" max="5365" width="8.7109375" style="90"/>
    <col min="5366" max="5366" width="4.85546875" style="90" customWidth="1"/>
    <col min="5367" max="5367" width="12.28515625" style="90" bestFit="1" customWidth="1"/>
    <col min="5368" max="5368" width="17.7109375" style="90" customWidth="1"/>
    <col min="5369" max="5369" width="11.85546875" style="90" bestFit="1" customWidth="1"/>
    <col min="5370" max="5370" width="12.5703125" style="90" customWidth="1"/>
    <col min="5371" max="5371" width="0" style="90" hidden="1" customWidth="1"/>
    <col min="5372" max="5372" width="8.7109375" style="90"/>
    <col min="5373" max="5373" width="11.42578125" style="90" bestFit="1" customWidth="1"/>
    <col min="5374" max="5621" width="8.7109375" style="90"/>
    <col min="5622" max="5622" width="4.85546875" style="90" customWidth="1"/>
    <col min="5623" max="5623" width="12.28515625" style="90" bestFit="1" customWidth="1"/>
    <col min="5624" max="5624" width="17.7109375" style="90" customWidth="1"/>
    <col min="5625" max="5625" width="11.85546875" style="90" bestFit="1" customWidth="1"/>
    <col min="5626" max="5626" width="12.5703125" style="90" customWidth="1"/>
    <col min="5627" max="5627" width="0" style="90" hidden="1" customWidth="1"/>
    <col min="5628" max="5628" width="8.7109375" style="90"/>
    <col min="5629" max="5629" width="11.42578125" style="90" bestFit="1" customWidth="1"/>
    <col min="5630" max="5877" width="8.7109375" style="90"/>
    <col min="5878" max="5878" width="4.85546875" style="90" customWidth="1"/>
    <col min="5879" max="5879" width="12.28515625" style="90" bestFit="1" customWidth="1"/>
    <col min="5880" max="5880" width="17.7109375" style="90" customWidth="1"/>
    <col min="5881" max="5881" width="11.85546875" style="90" bestFit="1" customWidth="1"/>
    <col min="5882" max="5882" width="12.5703125" style="90" customWidth="1"/>
    <col min="5883" max="5883" width="0" style="90" hidden="1" customWidth="1"/>
    <col min="5884" max="5884" width="8.7109375" style="90"/>
    <col min="5885" max="5885" width="11.42578125" style="90" bestFit="1" customWidth="1"/>
    <col min="5886" max="6133" width="8.7109375" style="90"/>
    <col min="6134" max="6134" width="4.85546875" style="90" customWidth="1"/>
    <col min="6135" max="6135" width="12.28515625" style="90" bestFit="1" customWidth="1"/>
    <col min="6136" max="6136" width="17.7109375" style="90" customWidth="1"/>
    <col min="6137" max="6137" width="11.85546875" style="90" bestFit="1" customWidth="1"/>
    <col min="6138" max="6138" width="12.5703125" style="90" customWidth="1"/>
    <col min="6139" max="6139" width="0" style="90" hidden="1" customWidth="1"/>
    <col min="6140" max="6140" width="8.7109375" style="90"/>
    <col min="6141" max="6141" width="11.42578125" style="90" bestFit="1" customWidth="1"/>
    <col min="6142" max="6389" width="8.7109375" style="90"/>
    <col min="6390" max="6390" width="4.85546875" style="90" customWidth="1"/>
    <col min="6391" max="6391" width="12.28515625" style="90" bestFit="1" customWidth="1"/>
    <col min="6392" max="6392" width="17.7109375" style="90" customWidth="1"/>
    <col min="6393" max="6393" width="11.85546875" style="90" bestFit="1" customWidth="1"/>
    <col min="6394" max="6394" width="12.5703125" style="90" customWidth="1"/>
    <col min="6395" max="6395" width="0" style="90" hidden="1" customWidth="1"/>
    <col min="6396" max="6396" width="8.7109375" style="90"/>
    <col min="6397" max="6397" width="11.42578125" style="90" bestFit="1" customWidth="1"/>
    <col min="6398" max="6645" width="8.7109375" style="90"/>
    <col min="6646" max="6646" width="4.85546875" style="90" customWidth="1"/>
    <col min="6647" max="6647" width="12.28515625" style="90" bestFit="1" customWidth="1"/>
    <col min="6648" max="6648" width="17.7109375" style="90" customWidth="1"/>
    <col min="6649" max="6649" width="11.85546875" style="90" bestFit="1" customWidth="1"/>
    <col min="6650" max="6650" width="12.5703125" style="90" customWidth="1"/>
    <col min="6651" max="6651" width="0" style="90" hidden="1" customWidth="1"/>
    <col min="6652" max="6652" width="8.7109375" style="90"/>
    <col min="6653" max="6653" width="11.42578125" style="90" bestFit="1" customWidth="1"/>
    <col min="6654" max="6901" width="8.7109375" style="90"/>
    <col min="6902" max="6902" width="4.85546875" style="90" customWidth="1"/>
    <col min="6903" max="6903" width="12.28515625" style="90" bestFit="1" customWidth="1"/>
    <col min="6904" max="6904" width="17.7109375" style="90" customWidth="1"/>
    <col min="6905" max="6905" width="11.85546875" style="90" bestFit="1" customWidth="1"/>
    <col min="6906" max="6906" width="12.5703125" style="90" customWidth="1"/>
    <col min="6907" max="6907" width="0" style="90" hidden="1" customWidth="1"/>
    <col min="6908" max="6908" width="8.7109375" style="90"/>
    <col min="6909" max="6909" width="11.42578125" style="90" bestFit="1" customWidth="1"/>
    <col min="6910" max="7157" width="8.7109375" style="90"/>
    <col min="7158" max="7158" width="4.85546875" style="90" customWidth="1"/>
    <col min="7159" max="7159" width="12.28515625" style="90" bestFit="1" customWidth="1"/>
    <col min="7160" max="7160" width="17.7109375" style="90" customWidth="1"/>
    <col min="7161" max="7161" width="11.85546875" style="90" bestFit="1" customWidth="1"/>
    <col min="7162" max="7162" width="12.5703125" style="90" customWidth="1"/>
    <col min="7163" max="7163" width="0" style="90" hidden="1" customWidth="1"/>
    <col min="7164" max="7164" width="8.7109375" style="90"/>
    <col min="7165" max="7165" width="11.42578125" style="90" bestFit="1" customWidth="1"/>
    <col min="7166" max="7413" width="8.7109375" style="90"/>
    <col min="7414" max="7414" width="4.85546875" style="90" customWidth="1"/>
    <col min="7415" max="7415" width="12.28515625" style="90" bestFit="1" customWidth="1"/>
    <col min="7416" max="7416" width="17.7109375" style="90" customWidth="1"/>
    <col min="7417" max="7417" width="11.85546875" style="90" bestFit="1" customWidth="1"/>
    <col min="7418" max="7418" width="12.5703125" style="90" customWidth="1"/>
    <col min="7419" max="7419" width="0" style="90" hidden="1" customWidth="1"/>
    <col min="7420" max="7420" width="8.7109375" style="90"/>
    <col min="7421" max="7421" width="11.42578125" style="90" bestFit="1" customWidth="1"/>
    <col min="7422" max="7669" width="8.7109375" style="90"/>
    <col min="7670" max="7670" width="4.85546875" style="90" customWidth="1"/>
    <col min="7671" max="7671" width="12.28515625" style="90" bestFit="1" customWidth="1"/>
    <col min="7672" max="7672" width="17.7109375" style="90" customWidth="1"/>
    <col min="7673" max="7673" width="11.85546875" style="90" bestFit="1" customWidth="1"/>
    <col min="7674" max="7674" width="12.5703125" style="90" customWidth="1"/>
    <col min="7675" max="7675" width="0" style="90" hidden="1" customWidth="1"/>
    <col min="7676" max="7676" width="8.7109375" style="90"/>
    <col min="7677" max="7677" width="11.42578125" style="90" bestFit="1" customWidth="1"/>
    <col min="7678" max="7925" width="8.7109375" style="90"/>
    <col min="7926" max="7926" width="4.85546875" style="90" customWidth="1"/>
    <col min="7927" max="7927" width="12.28515625" style="90" bestFit="1" customWidth="1"/>
    <col min="7928" max="7928" width="17.7109375" style="90" customWidth="1"/>
    <col min="7929" max="7929" width="11.85546875" style="90" bestFit="1" customWidth="1"/>
    <col min="7930" max="7930" width="12.5703125" style="90" customWidth="1"/>
    <col min="7931" max="7931" width="0" style="90" hidden="1" customWidth="1"/>
    <col min="7932" max="7932" width="8.7109375" style="90"/>
    <col min="7933" max="7933" width="11.42578125" style="90" bestFit="1" customWidth="1"/>
    <col min="7934" max="8181" width="8.7109375" style="90"/>
    <col min="8182" max="8182" width="4.85546875" style="90" customWidth="1"/>
    <col min="8183" max="8183" width="12.28515625" style="90" bestFit="1" customWidth="1"/>
    <col min="8184" max="8184" width="17.7109375" style="90" customWidth="1"/>
    <col min="8185" max="8185" width="11.85546875" style="90" bestFit="1" customWidth="1"/>
    <col min="8186" max="8186" width="12.5703125" style="90" customWidth="1"/>
    <col min="8187" max="8187" width="0" style="90" hidden="1" customWidth="1"/>
    <col min="8188" max="8188" width="8.7109375" style="90"/>
    <col min="8189" max="8189" width="11.42578125" style="90" bestFit="1" customWidth="1"/>
    <col min="8190" max="8437" width="8.7109375" style="90"/>
    <col min="8438" max="8438" width="4.85546875" style="90" customWidth="1"/>
    <col min="8439" max="8439" width="12.28515625" style="90" bestFit="1" customWidth="1"/>
    <col min="8440" max="8440" width="17.7109375" style="90" customWidth="1"/>
    <col min="8441" max="8441" width="11.85546875" style="90" bestFit="1" customWidth="1"/>
    <col min="8442" max="8442" width="12.5703125" style="90" customWidth="1"/>
    <col min="8443" max="8443" width="0" style="90" hidden="1" customWidth="1"/>
    <col min="8444" max="8444" width="8.7109375" style="90"/>
    <col min="8445" max="8445" width="11.42578125" style="90" bestFit="1" customWidth="1"/>
    <col min="8446" max="8693" width="8.7109375" style="90"/>
    <col min="8694" max="8694" width="4.85546875" style="90" customWidth="1"/>
    <col min="8695" max="8695" width="12.28515625" style="90" bestFit="1" customWidth="1"/>
    <col min="8696" max="8696" width="17.7109375" style="90" customWidth="1"/>
    <col min="8697" max="8697" width="11.85546875" style="90" bestFit="1" customWidth="1"/>
    <col min="8698" max="8698" width="12.5703125" style="90" customWidth="1"/>
    <col min="8699" max="8699" width="0" style="90" hidden="1" customWidth="1"/>
    <col min="8700" max="8700" width="8.7109375" style="90"/>
    <col min="8701" max="8701" width="11.42578125" style="90" bestFit="1" customWidth="1"/>
    <col min="8702" max="8949" width="8.7109375" style="90"/>
    <col min="8950" max="8950" width="4.85546875" style="90" customWidth="1"/>
    <col min="8951" max="8951" width="12.28515625" style="90" bestFit="1" customWidth="1"/>
    <col min="8952" max="8952" width="17.7109375" style="90" customWidth="1"/>
    <col min="8953" max="8953" width="11.85546875" style="90" bestFit="1" customWidth="1"/>
    <col min="8954" max="8954" width="12.5703125" style="90" customWidth="1"/>
    <col min="8955" max="8955" width="0" style="90" hidden="1" customWidth="1"/>
    <col min="8956" max="8956" width="8.7109375" style="90"/>
    <col min="8957" max="8957" width="11.42578125" style="90" bestFit="1" customWidth="1"/>
    <col min="8958" max="9205" width="8.7109375" style="90"/>
    <col min="9206" max="9206" width="4.85546875" style="90" customWidth="1"/>
    <col min="9207" max="9207" width="12.28515625" style="90" bestFit="1" customWidth="1"/>
    <col min="9208" max="9208" width="17.7109375" style="90" customWidth="1"/>
    <col min="9209" max="9209" width="11.85546875" style="90" bestFit="1" customWidth="1"/>
    <col min="9210" max="9210" width="12.5703125" style="90" customWidth="1"/>
    <col min="9211" max="9211" width="0" style="90" hidden="1" customWidth="1"/>
    <col min="9212" max="9212" width="8.7109375" style="90"/>
    <col min="9213" max="9213" width="11.42578125" style="90" bestFit="1" customWidth="1"/>
    <col min="9214" max="9461" width="8.7109375" style="90"/>
    <col min="9462" max="9462" width="4.85546875" style="90" customWidth="1"/>
    <col min="9463" max="9463" width="12.28515625" style="90" bestFit="1" customWidth="1"/>
    <col min="9464" max="9464" width="17.7109375" style="90" customWidth="1"/>
    <col min="9465" max="9465" width="11.85546875" style="90" bestFit="1" customWidth="1"/>
    <col min="9466" max="9466" width="12.5703125" style="90" customWidth="1"/>
    <col min="9467" max="9467" width="0" style="90" hidden="1" customWidth="1"/>
    <col min="9468" max="9468" width="8.7109375" style="90"/>
    <col min="9469" max="9469" width="11.42578125" style="90" bestFit="1" customWidth="1"/>
    <col min="9470" max="9717" width="8.7109375" style="90"/>
    <col min="9718" max="9718" width="4.85546875" style="90" customWidth="1"/>
    <col min="9719" max="9719" width="12.28515625" style="90" bestFit="1" customWidth="1"/>
    <col min="9720" max="9720" width="17.7109375" style="90" customWidth="1"/>
    <col min="9721" max="9721" width="11.85546875" style="90" bestFit="1" customWidth="1"/>
    <col min="9722" max="9722" width="12.5703125" style="90" customWidth="1"/>
    <col min="9723" max="9723" width="0" style="90" hidden="1" customWidth="1"/>
    <col min="9724" max="9724" width="8.7109375" style="90"/>
    <col min="9725" max="9725" width="11.42578125" style="90" bestFit="1" customWidth="1"/>
    <col min="9726" max="9973" width="8.7109375" style="90"/>
    <col min="9974" max="9974" width="4.85546875" style="90" customWidth="1"/>
    <col min="9975" max="9975" width="12.28515625" style="90" bestFit="1" customWidth="1"/>
    <col min="9976" max="9976" width="17.7109375" style="90" customWidth="1"/>
    <col min="9977" max="9977" width="11.85546875" style="90" bestFit="1" customWidth="1"/>
    <col min="9978" max="9978" width="12.5703125" style="90" customWidth="1"/>
    <col min="9979" max="9979" width="0" style="90" hidden="1" customWidth="1"/>
    <col min="9980" max="9980" width="8.7109375" style="90"/>
    <col min="9981" max="9981" width="11.42578125" style="90" bestFit="1" customWidth="1"/>
    <col min="9982" max="10229" width="8.7109375" style="90"/>
    <col min="10230" max="10230" width="4.85546875" style="90" customWidth="1"/>
    <col min="10231" max="10231" width="12.28515625" style="90" bestFit="1" customWidth="1"/>
    <col min="10232" max="10232" width="17.7109375" style="90" customWidth="1"/>
    <col min="10233" max="10233" width="11.85546875" style="90" bestFit="1" customWidth="1"/>
    <col min="10234" max="10234" width="12.5703125" style="90" customWidth="1"/>
    <col min="10235" max="10235" width="0" style="90" hidden="1" customWidth="1"/>
    <col min="10236" max="10236" width="8.7109375" style="90"/>
    <col min="10237" max="10237" width="11.42578125" style="90" bestFit="1" customWidth="1"/>
    <col min="10238" max="10485" width="8.7109375" style="90"/>
    <col min="10486" max="10486" width="4.85546875" style="90" customWidth="1"/>
    <col min="10487" max="10487" width="12.28515625" style="90" bestFit="1" customWidth="1"/>
    <col min="10488" max="10488" width="17.7109375" style="90" customWidth="1"/>
    <col min="10489" max="10489" width="11.85546875" style="90" bestFit="1" customWidth="1"/>
    <col min="10490" max="10490" width="12.5703125" style="90" customWidth="1"/>
    <col min="10491" max="10491" width="0" style="90" hidden="1" customWidth="1"/>
    <col min="10492" max="10492" width="8.7109375" style="90"/>
    <col min="10493" max="10493" width="11.42578125" style="90" bestFit="1" customWidth="1"/>
    <col min="10494" max="10741" width="8.7109375" style="90"/>
    <col min="10742" max="10742" width="4.85546875" style="90" customWidth="1"/>
    <col min="10743" max="10743" width="12.28515625" style="90" bestFit="1" customWidth="1"/>
    <col min="10744" max="10744" width="17.7109375" style="90" customWidth="1"/>
    <col min="10745" max="10745" width="11.85546875" style="90" bestFit="1" customWidth="1"/>
    <col min="10746" max="10746" width="12.5703125" style="90" customWidth="1"/>
    <col min="10747" max="10747" width="0" style="90" hidden="1" customWidth="1"/>
    <col min="10748" max="10748" width="8.7109375" style="90"/>
    <col min="10749" max="10749" width="11.42578125" style="90" bestFit="1" customWidth="1"/>
    <col min="10750" max="10997" width="8.7109375" style="90"/>
    <col min="10998" max="10998" width="4.85546875" style="90" customWidth="1"/>
    <col min="10999" max="10999" width="12.28515625" style="90" bestFit="1" customWidth="1"/>
    <col min="11000" max="11000" width="17.7109375" style="90" customWidth="1"/>
    <col min="11001" max="11001" width="11.85546875" style="90" bestFit="1" customWidth="1"/>
    <col min="11002" max="11002" width="12.5703125" style="90" customWidth="1"/>
    <col min="11003" max="11003" width="0" style="90" hidden="1" customWidth="1"/>
    <col min="11004" max="11004" width="8.7109375" style="90"/>
    <col min="11005" max="11005" width="11.42578125" style="90" bestFit="1" customWidth="1"/>
    <col min="11006" max="11253" width="8.7109375" style="90"/>
    <col min="11254" max="11254" width="4.85546875" style="90" customWidth="1"/>
    <col min="11255" max="11255" width="12.28515625" style="90" bestFit="1" customWidth="1"/>
    <col min="11256" max="11256" width="17.7109375" style="90" customWidth="1"/>
    <col min="11257" max="11257" width="11.85546875" style="90" bestFit="1" customWidth="1"/>
    <col min="11258" max="11258" width="12.5703125" style="90" customWidth="1"/>
    <col min="11259" max="11259" width="0" style="90" hidden="1" customWidth="1"/>
    <col min="11260" max="11260" width="8.7109375" style="90"/>
    <col min="11261" max="11261" width="11.42578125" style="90" bestFit="1" customWidth="1"/>
    <col min="11262" max="11509" width="8.7109375" style="90"/>
    <col min="11510" max="11510" width="4.85546875" style="90" customWidth="1"/>
    <col min="11511" max="11511" width="12.28515625" style="90" bestFit="1" customWidth="1"/>
    <col min="11512" max="11512" width="17.7109375" style="90" customWidth="1"/>
    <col min="11513" max="11513" width="11.85546875" style="90" bestFit="1" customWidth="1"/>
    <col min="11514" max="11514" width="12.5703125" style="90" customWidth="1"/>
    <col min="11515" max="11515" width="0" style="90" hidden="1" customWidth="1"/>
    <col min="11516" max="11516" width="8.7109375" style="90"/>
    <col min="11517" max="11517" width="11.42578125" style="90" bestFit="1" customWidth="1"/>
    <col min="11518" max="11765" width="8.7109375" style="90"/>
    <col min="11766" max="11766" width="4.85546875" style="90" customWidth="1"/>
    <col min="11767" max="11767" width="12.28515625" style="90" bestFit="1" customWidth="1"/>
    <col min="11768" max="11768" width="17.7109375" style="90" customWidth="1"/>
    <col min="11769" max="11769" width="11.85546875" style="90" bestFit="1" customWidth="1"/>
    <col min="11770" max="11770" width="12.5703125" style="90" customWidth="1"/>
    <col min="11771" max="11771" width="0" style="90" hidden="1" customWidth="1"/>
    <col min="11772" max="11772" width="8.7109375" style="90"/>
    <col min="11773" max="11773" width="11.42578125" style="90" bestFit="1" customWidth="1"/>
    <col min="11774" max="12021" width="8.7109375" style="90"/>
    <col min="12022" max="12022" width="4.85546875" style="90" customWidth="1"/>
    <col min="12023" max="12023" width="12.28515625" style="90" bestFit="1" customWidth="1"/>
    <col min="12024" max="12024" width="17.7109375" style="90" customWidth="1"/>
    <col min="12025" max="12025" width="11.85546875" style="90" bestFit="1" customWidth="1"/>
    <col min="12026" max="12026" width="12.5703125" style="90" customWidth="1"/>
    <col min="12027" max="12027" width="0" style="90" hidden="1" customWidth="1"/>
    <col min="12028" max="12028" width="8.7109375" style="90"/>
    <col min="12029" max="12029" width="11.42578125" style="90" bestFit="1" customWidth="1"/>
    <col min="12030" max="12277" width="8.7109375" style="90"/>
    <col min="12278" max="12278" width="4.85546875" style="90" customWidth="1"/>
    <col min="12279" max="12279" width="12.28515625" style="90" bestFit="1" customWidth="1"/>
    <col min="12280" max="12280" width="17.7109375" style="90" customWidth="1"/>
    <col min="12281" max="12281" width="11.85546875" style="90" bestFit="1" customWidth="1"/>
    <col min="12282" max="12282" width="12.5703125" style="90" customWidth="1"/>
    <col min="12283" max="12283" width="0" style="90" hidden="1" customWidth="1"/>
    <col min="12284" max="12284" width="8.7109375" style="90"/>
    <col min="12285" max="12285" width="11.42578125" style="90" bestFit="1" customWidth="1"/>
    <col min="12286" max="12533" width="8.7109375" style="90"/>
    <col min="12534" max="12534" width="4.85546875" style="90" customWidth="1"/>
    <col min="12535" max="12535" width="12.28515625" style="90" bestFit="1" customWidth="1"/>
    <col min="12536" max="12536" width="17.7109375" style="90" customWidth="1"/>
    <col min="12537" max="12537" width="11.85546875" style="90" bestFit="1" customWidth="1"/>
    <col min="12538" max="12538" width="12.5703125" style="90" customWidth="1"/>
    <col min="12539" max="12539" width="0" style="90" hidden="1" customWidth="1"/>
    <col min="12540" max="12540" width="8.7109375" style="90"/>
    <col min="12541" max="12541" width="11.42578125" style="90" bestFit="1" customWidth="1"/>
    <col min="12542" max="12789" width="8.7109375" style="90"/>
    <col min="12790" max="12790" width="4.85546875" style="90" customWidth="1"/>
    <col min="12791" max="12791" width="12.28515625" style="90" bestFit="1" customWidth="1"/>
    <col min="12792" max="12792" width="17.7109375" style="90" customWidth="1"/>
    <col min="12793" max="12793" width="11.85546875" style="90" bestFit="1" customWidth="1"/>
    <col min="12794" max="12794" width="12.5703125" style="90" customWidth="1"/>
    <col min="12795" max="12795" width="0" style="90" hidden="1" customWidth="1"/>
    <col min="12796" max="12796" width="8.7109375" style="90"/>
    <col min="12797" max="12797" width="11.42578125" style="90" bestFit="1" customWidth="1"/>
    <col min="12798" max="13045" width="8.7109375" style="90"/>
    <col min="13046" max="13046" width="4.85546875" style="90" customWidth="1"/>
    <col min="13047" max="13047" width="12.28515625" style="90" bestFit="1" customWidth="1"/>
    <col min="13048" max="13048" width="17.7109375" style="90" customWidth="1"/>
    <col min="13049" max="13049" width="11.85546875" style="90" bestFit="1" customWidth="1"/>
    <col min="13050" max="13050" width="12.5703125" style="90" customWidth="1"/>
    <col min="13051" max="13051" width="0" style="90" hidden="1" customWidth="1"/>
    <col min="13052" max="13052" width="8.7109375" style="90"/>
    <col min="13053" max="13053" width="11.42578125" style="90" bestFit="1" customWidth="1"/>
    <col min="13054" max="13301" width="8.7109375" style="90"/>
    <col min="13302" max="13302" width="4.85546875" style="90" customWidth="1"/>
    <col min="13303" max="13303" width="12.28515625" style="90" bestFit="1" customWidth="1"/>
    <col min="13304" max="13304" width="17.7109375" style="90" customWidth="1"/>
    <col min="13305" max="13305" width="11.85546875" style="90" bestFit="1" customWidth="1"/>
    <col min="13306" max="13306" width="12.5703125" style="90" customWidth="1"/>
    <col min="13307" max="13307" width="0" style="90" hidden="1" customWidth="1"/>
    <col min="13308" max="13308" width="8.7109375" style="90"/>
    <col min="13309" max="13309" width="11.42578125" style="90" bestFit="1" customWidth="1"/>
    <col min="13310" max="13557" width="8.7109375" style="90"/>
    <col min="13558" max="13558" width="4.85546875" style="90" customWidth="1"/>
    <col min="13559" max="13559" width="12.28515625" style="90" bestFit="1" customWidth="1"/>
    <col min="13560" max="13560" width="17.7109375" style="90" customWidth="1"/>
    <col min="13561" max="13561" width="11.85546875" style="90" bestFit="1" customWidth="1"/>
    <col min="13562" max="13562" width="12.5703125" style="90" customWidth="1"/>
    <col min="13563" max="13563" width="0" style="90" hidden="1" customWidth="1"/>
    <col min="13564" max="13564" width="8.7109375" style="90"/>
    <col min="13565" max="13565" width="11.42578125" style="90" bestFit="1" customWidth="1"/>
    <col min="13566" max="13813" width="8.7109375" style="90"/>
    <col min="13814" max="13814" width="4.85546875" style="90" customWidth="1"/>
    <col min="13815" max="13815" width="12.28515625" style="90" bestFit="1" customWidth="1"/>
    <col min="13816" max="13816" width="17.7109375" style="90" customWidth="1"/>
    <col min="13817" max="13817" width="11.85546875" style="90" bestFit="1" customWidth="1"/>
    <col min="13818" max="13818" width="12.5703125" style="90" customWidth="1"/>
    <col min="13819" max="13819" width="0" style="90" hidden="1" customWidth="1"/>
    <col min="13820" max="13820" width="8.7109375" style="90"/>
    <col min="13821" max="13821" width="11.42578125" style="90" bestFit="1" customWidth="1"/>
    <col min="13822" max="14069" width="8.7109375" style="90"/>
    <col min="14070" max="14070" width="4.85546875" style="90" customWidth="1"/>
    <col min="14071" max="14071" width="12.28515625" style="90" bestFit="1" customWidth="1"/>
    <col min="14072" max="14072" width="17.7109375" style="90" customWidth="1"/>
    <col min="14073" max="14073" width="11.85546875" style="90" bestFit="1" customWidth="1"/>
    <col min="14074" max="14074" width="12.5703125" style="90" customWidth="1"/>
    <col min="14075" max="14075" width="0" style="90" hidden="1" customWidth="1"/>
    <col min="14076" max="14076" width="8.7109375" style="90"/>
    <col min="14077" max="14077" width="11.42578125" style="90" bestFit="1" customWidth="1"/>
    <col min="14078" max="14325" width="8.7109375" style="90"/>
    <col min="14326" max="14326" width="4.85546875" style="90" customWidth="1"/>
    <col min="14327" max="14327" width="12.28515625" style="90" bestFit="1" customWidth="1"/>
    <col min="14328" max="14328" width="17.7109375" style="90" customWidth="1"/>
    <col min="14329" max="14329" width="11.85546875" style="90" bestFit="1" customWidth="1"/>
    <col min="14330" max="14330" width="12.5703125" style="90" customWidth="1"/>
    <col min="14331" max="14331" width="0" style="90" hidden="1" customWidth="1"/>
    <col min="14332" max="14332" width="8.7109375" style="90"/>
    <col min="14333" max="14333" width="11.42578125" style="90" bestFit="1" customWidth="1"/>
    <col min="14334" max="14581" width="8.7109375" style="90"/>
    <col min="14582" max="14582" width="4.85546875" style="90" customWidth="1"/>
    <col min="14583" max="14583" width="12.28515625" style="90" bestFit="1" customWidth="1"/>
    <col min="14584" max="14584" width="17.7109375" style="90" customWidth="1"/>
    <col min="14585" max="14585" width="11.85546875" style="90" bestFit="1" customWidth="1"/>
    <col min="14586" max="14586" width="12.5703125" style="90" customWidth="1"/>
    <col min="14587" max="14587" width="0" style="90" hidden="1" customWidth="1"/>
    <col min="14588" max="14588" width="8.7109375" style="90"/>
    <col min="14589" max="14589" width="11.42578125" style="90" bestFit="1" customWidth="1"/>
    <col min="14590" max="14837" width="8.7109375" style="90"/>
    <col min="14838" max="14838" width="4.85546875" style="90" customWidth="1"/>
    <col min="14839" max="14839" width="12.28515625" style="90" bestFit="1" customWidth="1"/>
    <col min="14840" max="14840" width="17.7109375" style="90" customWidth="1"/>
    <col min="14841" max="14841" width="11.85546875" style="90" bestFit="1" customWidth="1"/>
    <col min="14842" max="14842" width="12.5703125" style="90" customWidth="1"/>
    <col min="14843" max="14843" width="0" style="90" hidden="1" customWidth="1"/>
    <col min="14844" max="14844" width="8.7109375" style="90"/>
    <col min="14845" max="14845" width="11.42578125" style="90" bestFit="1" customWidth="1"/>
    <col min="14846" max="15093" width="8.7109375" style="90"/>
    <col min="15094" max="15094" width="4.85546875" style="90" customWidth="1"/>
    <col min="15095" max="15095" width="12.28515625" style="90" bestFit="1" customWidth="1"/>
    <col min="15096" max="15096" width="17.7109375" style="90" customWidth="1"/>
    <col min="15097" max="15097" width="11.85546875" style="90" bestFit="1" customWidth="1"/>
    <col min="15098" max="15098" width="12.5703125" style="90" customWidth="1"/>
    <col min="15099" max="15099" width="0" style="90" hidden="1" customWidth="1"/>
    <col min="15100" max="15100" width="8.7109375" style="90"/>
    <col min="15101" max="15101" width="11.42578125" style="90" bestFit="1" customWidth="1"/>
    <col min="15102" max="15349" width="8.7109375" style="90"/>
    <col min="15350" max="15350" width="4.85546875" style="90" customWidth="1"/>
    <col min="15351" max="15351" width="12.28515625" style="90" bestFit="1" customWidth="1"/>
    <col min="15352" max="15352" width="17.7109375" style="90" customWidth="1"/>
    <col min="15353" max="15353" width="11.85546875" style="90" bestFit="1" customWidth="1"/>
    <col min="15354" max="15354" width="12.5703125" style="90" customWidth="1"/>
    <col min="15355" max="15355" width="0" style="90" hidden="1" customWidth="1"/>
    <col min="15356" max="15356" width="8.7109375" style="90"/>
    <col min="15357" max="15357" width="11.42578125" style="90" bestFit="1" customWidth="1"/>
    <col min="15358" max="15605" width="8.7109375" style="90"/>
    <col min="15606" max="15606" width="4.85546875" style="90" customWidth="1"/>
    <col min="15607" max="15607" width="12.28515625" style="90" bestFit="1" customWidth="1"/>
    <col min="15608" max="15608" width="17.7109375" style="90" customWidth="1"/>
    <col min="15609" max="15609" width="11.85546875" style="90" bestFit="1" customWidth="1"/>
    <col min="15610" max="15610" width="12.5703125" style="90" customWidth="1"/>
    <col min="15611" max="15611" width="0" style="90" hidden="1" customWidth="1"/>
    <col min="15612" max="15612" width="8.7109375" style="90"/>
    <col min="15613" max="15613" width="11.42578125" style="90" bestFit="1" customWidth="1"/>
    <col min="15614" max="15861" width="8.7109375" style="90"/>
    <col min="15862" max="15862" width="4.85546875" style="90" customWidth="1"/>
    <col min="15863" max="15863" width="12.28515625" style="90" bestFit="1" customWidth="1"/>
    <col min="15864" max="15864" width="17.7109375" style="90" customWidth="1"/>
    <col min="15865" max="15865" width="11.85546875" style="90" bestFit="1" customWidth="1"/>
    <col min="15866" max="15866" width="12.5703125" style="90" customWidth="1"/>
    <col min="15867" max="15867" width="0" style="90" hidden="1" customWidth="1"/>
    <col min="15868" max="15868" width="8.7109375" style="90"/>
    <col min="15869" max="15869" width="11.42578125" style="90" bestFit="1" customWidth="1"/>
    <col min="15870" max="16117" width="8.7109375" style="90"/>
    <col min="16118" max="16118" width="4.85546875" style="90" customWidth="1"/>
    <col min="16119" max="16119" width="12.28515625" style="90" bestFit="1" customWidth="1"/>
    <col min="16120" max="16120" width="17.7109375" style="90" customWidth="1"/>
    <col min="16121" max="16121" width="11.85546875" style="90" bestFit="1" customWidth="1"/>
    <col min="16122" max="16122" width="12.5703125" style="90" customWidth="1"/>
    <col min="16123" max="16123" width="0" style="90" hidden="1" customWidth="1"/>
    <col min="16124" max="16124" width="8.7109375" style="90"/>
    <col min="16125" max="16125" width="11.42578125" style="90" bestFit="1" customWidth="1"/>
    <col min="16126" max="16384" width="8.7109375" style="90"/>
  </cols>
  <sheetData>
    <row r="2" spans="1:17" ht="15.75" thickBot="1">
      <c r="B2" s="371" t="s">
        <v>742</v>
      </c>
      <c r="C2" s="372"/>
      <c r="D2" s="372"/>
      <c r="E2" s="372"/>
      <c r="F2" s="373"/>
      <c r="G2" s="126"/>
      <c r="H2" s="126"/>
      <c r="I2" s="126"/>
    </row>
    <row r="3" spans="1:17" ht="15.75" thickBot="1">
      <c r="B3" s="130">
        <v>101</v>
      </c>
      <c r="C3" s="128">
        <v>111</v>
      </c>
      <c r="D3" s="129" t="s">
        <v>736</v>
      </c>
      <c r="E3" s="128" t="s">
        <v>735</v>
      </c>
      <c r="F3" s="127">
        <v>146</v>
      </c>
      <c r="G3" s="126"/>
      <c r="H3" s="126"/>
      <c r="I3" s="126"/>
      <c r="J3" s="125" t="s">
        <v>733</v>
      </c>
    </row>
    <row r="4" spans="1:17" ht="15.75" thickBot="1">
      <c r="G4" s="111"/>
      <c r="H4" s="111"/>
      <c r="I4" s="111"/>
      <c r="J4" s="111"/>
      <c r="L4" s="348" t="s">
        <v>741</v>
      </c>
      <c r="M4" s="349"/>
      <c r="N4" s="349"/>
      <c r="O4" s="349"/>
      <c r="P4" s="349"/>
      <c r="Q4" s="350"/>
    </row>
    <row r="5" spans="1:17" s="94" customFormat="1" ht="27" hidden="1" thickBot="1">
      <c r="A5" s="117" t="s">
        <v>740</v>
      </c>
      <c r="B5" s="122">
        <v>0.95628199999999997</v>
      </c>
      <c r="C5" s="124">
        <f>B5</f>
        <v>0.95628199999999997</v>
      </c>
      <c r="D5" s="124">
        <f>B5</f>
        <v>0.95628199999999997</v>
      </c>
      <c r="E5" s="121">
        <f>B5</f>
        <v>0.95628199999999997</v>
      </c>
      <c r="F5" s="121">
        <f>B5</f>
        <v>0.95628199999999997</v>
      </c>
      <c r="G5" s="123"/>
      <c r="H5" s="123"/>
      <c r="I5" s="123"/>
      <c r="J5" s="90"/>
      <c r="K5" s="90"/>
      <c r="L5" s="348"/>
      <c r="M5" s="349"/>
      <c r="N5" s="349"/>
      <c r="O5" s="349"/>
      <c r="P5" s="349"/>
      <c r="Q5" s="350"/>
    </row>
    <row r="6" spans="1:17" s="94" customFormat="1" ht="30.75" thickBot="1">
      <c r="A6" s="117" t="s">
        <v>739</v>
      </c>
      <c r="B6" s="122">
        <v>0.95272000000000001</v>
      </c>
      <c r="C6" s="122">
        <f>B6</f>
        <v>0.95272000000000001</v>
      </c>
      <c r="D6" s="122">
        <f>B6</f>
        <v>0.95272000000000001</v>
      </c>
      <c r="E6" s="122">
        <f>B6</f>
        <v>0.95272000000000001</v>
      </c>
      <c r="F6" s="122">
        <f>B6</f>
        <v>0.95272000000000001</v>
      </c>
      <c r="G6" s="121" t="s">
        <v>738</v>
      </c>
      <c r="H6" s="121" t="s">
        <v>737</v>
      </c>
      <c r="I6" s="121" t="s">
        <v>65</v>
      </c>
      <c r="J6" s="121" t="s">
        <v>705</v>
      </c>
      <c r="K6" s="90"/>
      <c r="L6" s="119">
        <v>101</v>
      </c>
      <c r="M6" s="119">
        <v>111</v>
      </c>
      <c r="N6" s="120" t="s">
        <v>736</v>
      </c>
      <c r="O6" s="119" t="s">
        <v>735</v>
      </c>
      <c r="P6" s="118">
        <v>146</v>
      </c>
      <c r="Q6" s="118" t="s">
        <v>705</v>
      </c>
    </row>
    <row r="7" spans="1:17" s="94" customFormat="1" ht="15.75" thickBot="1">
      <c r="A7" s="117" t="s">
        <v>734</v>
      </c>
      <c r="B7" s="116"/>
      <c r="C7" s="115"/>
      <c r="D7" s="115"/>
      <c r="E7" s="115"/>
      <c r="F7" s="115"/>
      <c r="G7" s="114"/>
      <c r="H7" s="114"/>
      <c r="I7" s="113"/>
      <c r="J7" s="112">
        <v>45376646</v>
      </c>
      <c r="K7" s="90"/>
      <c r="L7" s="111"/>
      <c r="M7" s="111"/>
      <c r="N7" s="90"/>
    </row>
    <row r="8" spans="1:17" s="94" customFormat="1" ht="15">
      <c r="A8" s="109">
        <v>202404</v>
      </c>
      <c r="B8" s="108">
        <f t="shared" ref="B8:B16" si="0">-L8*$B$5</f>
        <v>-1091336.93227158</v>
      </c>
      <c r="C8" s="107">
        <f t="shared" ref="C8:C16" si="1">-M8*$C$5</f>
        <v>-516464.02027564001</v>
      </c>
      <c r="D8" s="107">
        <f t="shared" ref="D8:D16" si="2">-N8*$D$5</f>
        <v>0</v>
      </c>
      <c r="E8" s="107">
        <f t="shared" ref="E8:E16" si="3">-O8*$E$5</f>
        <v>-9618.9441905799995</v>
      </c>
      <c r="F8" s="107">
        <f t="shared" ref="F8:F16" si="4">-P8*$F$5</f>
        <v>0</v>
      </c>
      <c r="G8" s="110">
        <f t="shared" ref="G8:G23" si="5">SUM(B8:F8)</f>
        <v>-1617419.8967378</v>
      </c>
      <c r="H8" s="110"/>
      <c r="I8" s="110">
        <f>'182402 CCA Costs Amort '!D9</f>
        <v>178271.74</v>
      </c>
      <c r="J8" s="110">
        <f t="shared" ref="J8:J15" si="6">J7+G8+I8</f>
        <v>43937497.843262203</v>
      </c>
      <c r="K8" s="109">
        <v>202404</v>
      </c>
      <c r="L8" s="92">
        <v>1141229.19</v>
      </c>
      <c r="M8" s="92">
        <v>540075.02</v>
      </c>
      <c r="N8" s="92">
        <v>0</v>
      </c>
      <c r="O8" s="92">
        <v>10058.69</v>
      </c>
      <c r="P8" s="92">
        <v>0</v>
      </c>
      <c r="Q8" s="92">
        <f t="shared" ref="Q8:Q23" si="7">SUM(L8:P8)</f>
        <v>1691362.9</v>
      </c>
    </row>
    <row r="9" spans="1:17" s="94" customFormat="1" ht="15">
      <c r="A9" s="109">
        <f>A8+1</f>
        <v>202405</v>
      </c>
      <c r="B9" s="108">
        <f t="shared" si="0"/>
        <v>-1527418.8521014201</v>
      </c>
      <c r="C9" s="107">
        <f t="shared" si="1"/>
        <v>-789239.67389892007</v>
      </c>
      <c r="D9" s="107">
        <f t="shared" si="2"/>
        <v>0</v>
      </c>
      <c r="E9" s="107">
        <f t="shared" si="3"/>
        <v>-57957.717872699999</v>
      </c>
      <c r="F9" s="107">
        <f t="shared" si="4"/>
        <v>-445528.01604891999</v>
      </c>
      <c r="G9" s="107">
        <f t="shared" si="5"/>
        <v>-2820144.2599219601</v>
      </c>
      <c r="H9" s="107"/>
      <c r="I9" s="107">
        <f>'182402 CCA Costs Amort '!D16</f>
        <v>170109.7</v>
      </c>
      <c r="J9" s="107">
        <f t="shared" si="6"/>
        <v>41287463.283340245</v>
      </c>
      <c r="K9" s="109">
        <f>K8+1</f>
        <v>202405</v>
      </c>
      <c r="L9" s="92">
        <v>1597247.31</v>
      </c>
      <c r="M9" s="92">
        <v>825321.06</v>
      </c>
      <c r="N9" s="92">
        <v>0</v>
      </c>
      <c r="O9" s="92">
        <v>60607.35</v>
      </c>
      <c r="P9" s="92">
        <v>465896.06</v>
      </c>
      <c r="Q9" s="92">
        <f t="shared" si="7"/>
        <v>2949071.7800000003</v>
      </c>
    </row>
    <row r="10" spans="1:17" s="94" customFormat="1" ht="15">
      <c r="A10" s="106">
        <f t="shared" ref="A10:A16" si="8">+A9+1</f>
        <v>202406</v>
      </c>
      <c r="B10" s="108">
        <f t="shared" si="0"/>
        <v>-889564.44255987997</v>
      </c>
      <c r="C10" s="107">
        <f t="shared" si="1"/>
        <v>-562274.25047028007</v>
      </c>
      <c r="D10" s="107">
        <f t="shared" si="2"/>
        <v>0</v>
      </c>
      <c r="E10" s="107">
        <f t="shared" si="3"/>
        <v>-27908.382521319996</v>
      </c>
      <c r="F10" s="107">
        <f t="shared" si="4"/>
        <v>-410631.39243056002</v>
      </c>
      <c r="G10" s="107">
        <f t="shared" si="5"/>
        <v>-1890378.4679820398</v>
      </c>
      <c r="H10" s="107"/>
      <c r="I10" s="107">
        <f>'182402 CCA Costs Amort '!D23</f>
        <v>161369.1</v>
      </c>
      <c r="J10" s="107">
        <f t="shared" si="6"/>
        <v>39558453.915358208</v>
      </c>
      <c r="K10" s="106">
        <f t="shared" ref="K10:K16" si="9">+K9+1</f>
        <v>202406</v>
      </c>
      <c r="L10" s="92">
        <v>930232.34</v>
      </c>
      <c r="M10" s="92">
        <v>587979.54</v>
      </c>
      <c r="N10" s="92">
        <v>0</v>
      </c>
      <c r="O10" s="92">
        <v>29184.26</v>
      </c>
      <c r="P10" s="92">
        <v>429404.08</v>
      </c>
      <c r="Q10" s="92">
        <f t="shared" si="7"/>
        <v>1976800.22</v>
      </c>
    </row>
    <row r="11" spans="1:17" s="94" customFormat="1" ht="15">
      <c r="A11" s="106">
        <f t="shared" si="8"/>
        <v>202407</v>
      </c>
      <c r="B11" s="108">
        <f t="shared" si="0"/>
        <v>-547159.21892699995</v>
      </c>
      <c r="C11" s="107">
        <f t="shared" si="1"/>
        <v>-405740.68896077998</v>
      </c>
      <c r="D11" s="107">
        <f t="shared" si="2"/>
        <v>0</v>
      </c>
      <c r="E11" s="107">
        <f t="shared" si="3"/>
        <v>-30793.054988420001</v>
      </c>
      <c r="F11" s="107">
        <f t="shared" si="4"/>
        <v>-369642.71695427998</v>
      </c>
      <c r="G11" s="107">
        <f t="shared" si="5"/>
        <v>-1353335.6798304799</v>
      </c>
      <c r="H11" s="107"/>
      <c r="I11" s="107">
        <f>'182402 CCA Costs Amort '!D30</f>
        <v>155527.14000000001</v>
      </c>
      <c r="J11" s="107">
        <f t="shared" si="6"/>
        <v>38360645.375527732</v>
      </c>
      <c r="K11" s="106">
        <f t="shared" si="9"/>
        <v>202407</v>
      </c>
      <c r="L11" s="92">
        <v>572173.5</v>
      </c>
      <c r="M11" s="92">
        <v>424289.79</v>
      </c>
      <c r="N11" s="92">
        <v>0</v>
      </c>
      <c r="O11" s="92">
        <v>32200.81</v>
      </c>
      <c r="P11" s="92">
        <v>386541.54</v>
      </c>
      <c r="Q11" s="92">
        <f t="shared" si="7"/>
        <v>1415205.6400000001</v>
      </c>
    </row>
    <row r="12" spans="1:17" s="94" customFormat="1" ht="15">
      <c r="A12" s="106">
        <f t="shared" si="8"/>
        <v>202408</v>
      </c>
      <c r="B12" s="108">
        <f t="shared" si="0"/>
        <v>-442381.81001764</v>
      </c>
      <c r="C12" s="107">
        <f t="shared" si="1"/>
        <v>-358840.52679381997</v>
      </c>
      <c r="D12" s="107">
        <f t="shared" si="2"/>
        <v>-23938.138727819998</v>
      </c>
      <c r="E12" s="107">
        <f t="shared" si="3"/>
        <v>-28220.971981479997</v>
      </c>
      <c r="F12" s="107">
        <f t="shared" si="4"/>
        <v>-346227.29153048003</v>
      </c>
      <c r="G12" s="107">
        <f t="shared" si="5"/>
        <v>-1199608.73905124</v>
      </c>
      <c r="H12" s="107"/>
      <c r="I12" s="107">
        <f>'182402 CCA Costs Amort '!D37</f>
        <v>151043.35999999999</v>
      </c>
      <c r="J12" s="107">
        <f t="shared" si="6"/>
        <v>37312079.996476494</v>
      </c>
      <c r="K12" s="106">
        <f t="shared" si="9"/>
        <v>202408</v>
      </c>
      <c r="L12" s="105">
        <v>462606.02</v>
      </c>
      <c r="M12" s="105">
        <v>375245.51</v>
      </c>
      <c r="N12" s="92">
        <v>25032.51</v>
      </c>
      <c r="O12" s="92">
        <v>29511.14</v>
      </c>
      <c r="P12" s="92">
        <v>362055.64</v>
      </c>
      <c r="Q12" s="92">
        <f t="shared" si="7"/>
        <v>1254450.82</v>
      </c>
    </row>
    <row r="13" spans="1:17" s="94" customFormat="1" ht="15">
      <c r="A13" s="106">
        <f t="shared" si="8"/>
        <v>202409</v>
      </c>
      <c r="B13" s="108">
        <f t="shared" si="0"/>
        <v>-511079.99961051997</v>
      </c>
      <c r="C13" s="107">
        <f t="shared" si="1"/>
        <v>-433051.80643335998</v>
      </c>
      <c r="D13" s="107">
        <f t="shared" si="2"/>
        <v>-3264.6606826199995</v>
      </c>
      <c r="E13" s="107">
        <f t="shared" si="3"/>
        <v>-34096.502468959996</v>
      </c>
      <c r="F13" s="107">
        <f t="shared" si="4"/>
        <v>-375427.46759149997</v>
      </c>
      <c r="G13" s="107">
        <f t="shared" si="5"/>
        <v>-1356920.4367869599</v>
      </c>
      <c r="H13" s="107"/>
      <c r="I13" s="107">
        <f>'182402 CCA Costs Amort '!D44</f>
        <v>146534.48000000001</v>
      </c>
      <c r="J13" s="107">
        <f t="shared" si="6"/>
        <v>36101694.039689533</v>
      </c>
      <c r="K13" s="106">
        <f t="shared" si="9"/>
        <v>202409</v>
      </c>
      <c r="L13" s="105">
        <v>534444.86</v>
      </c>
      <c r="M13" s="105">
        <v>452849.48</v>
      </c>
      <c r="N13" s="92">
        <v>3413.91</v>
      </c>
      <c r="O13" s="92">
        <v>35655.279999999999</v>
      </c>
      <c r="P13" s="92">
        <v>392590.75</v>
      </c>
      <c r="Q13" s="92">
        <f t="shared" si="7"/>
        <v>1418954.28</v>
      </c>
    </row>
    <row r="14" spans="1:17" s="94" customFormat="1" ht="15">
      <c r="A14" s="106">
        <f t="shared" si="8"/>
        <v>202410</v>
      </c>
      <c r="B14" s="108">
        <f t="shared" si="0"/>
        <v>-878545.76928025996</v>
      </c>
      <c r="C14" s="107">
        <f t="shared" si="1"/>
        <v>-563967.47206794005</v>
      </c>
      <c r="D14" s="107">
        <f t="shared" si="2"/>
        <v>0</v>
      </c>
      <c r="E14" s="107">
        <f t="shared" si="3"/>
        <v>-24206.63402496</v>
      </c>
      <c r="F14" s="107">
        <f t="shared" si="4"/>
        <v>-364033.18586791999</v>
      </c>
      <c r="G14" s="107">
        <f t="shared" si="5"/>
        <v>-1830753.0612410801</v>
      </c>
      <c r="H14" s="107"/>
      <c r="I14" s="107">
        <f>'182402 CCA Costs Amort '!D51</f>
        <v>140745.26999999999</v>
      </c>
      <c r="J14" s="107">
        <f t="shared" si="6"/>
        <v>34411686.248448454</v>
      </c>
      <c r="K14" s="106">
        <f t="shared" si="9"/>
        <v>202410</v>
      </c>
      <c r="L14" s="105">
        <v>918709.93</v>
      </c>
      <c r="M14" s="105">
        <v>589750.17000000004</v>
      </c>
      <c r="N14" s="92">
        <v>0</v>
      </c>
      <c r="O14" s="92">
        <v>25313.279999999999</v>
      </c>
      <c r="P14" s="92">
        <v>380675.56</v>
      </c>
      <c r="Q14" s="92">
        <f t="shared" si="7"/>
        <v>1914448.9400000002</v>
      </c>
    </row>
    <row r="15" spans="1:17" s="94" customFormat="1" ht="15">
      <c r="A15" s="106">
        <f t="shared" si="8"/>
        <v>202411</v>
      </c>
      <c r="B15" s="108">
        <f t="shared" si="0"/>
        <v>-2325355.9968557199</v>
      </c>
      <c r="C15" s="107">
        <f t="shared" si="1"/>
        <v>-1072067.49614724</v>
      </c>
      <c r="D15" s="107">
        <f t="shared" si="2"/>
        <v>0</v>
      </c>
      <c r="E15" s="107">
        <f t="shared" si="3"/>
        <v>-23579.87723934</v>
      </c>
      <c r="F15" s="107">
        <f t="shared" si="4"/>
        <v>-463785.25636472</v>
      </c>
      <c r="G15" s="107">
        <f t="shared" si="5"/>
        <v>-3884788.6266070199</v>
      </c>
      <c r="H15" s="107"/>
      <c r="I15" s="107">
        <f>'182402 CCA Costs Amort '!D58</f>
        <v>129877.17</v>
      </c>
      <c r="J15" s="107">
        <f t="shared" si="6"/>
        <v>30656774.791841436</v>
      </c>
      <c r="K15" s="106">
        <f t="shared" si="9"/>
        <v>202411</v>
      </c>
      <c r="L15" s="105">
        <v>2431663.46</v>
      </c>
      <c r="M15" s="105">
        <v>1121078.82</v>
      </c>
      <c r="N15" s="92"/>
      <c r="O15" s="92">
        <v>24657.87</v>
      </c>
      <c r="P15" s="92">
        <v>484987.96</v>
      </c>
      <c r="Q15" s="92">
        <f t="shared" si="7"/>
        <v>4062388.1100000003</v>
      </c>
    </row>
    <row r="16" spans="1:17" s="94" customFormat="1" ht="15">
      <c r="A16" s="106">
        <f t="shared" si="8"/>
        <v>202412</v>
      </c>
      <c r="B16" s="108">
        <f t="shared" si="0"/>
        <v>-4043570.12977674</v>
      </c>
      <c r="C16" s="107">
        <f t="shared" si="1"/>
        <v>-1747962.53588982</v>
      </c>
      <c r="D16" s="107">
        <f t="shared" si="2"/>
        <v>0</v>
      </c>
      <c r="E16" s="107">
        <f t="shared" si="3"/>
        <v>-98770.542651999989</v>
      </c>
      <c r="F16" s="107">
        <f t="shared" si="4"/>
        <v>-509601.57807569997</v>
      </c>
      <c r="G16" s="107">
        <f t="shared" si="5"/>
        <v>-6399904.786394259</v>
      </c>
      <c r="H16" s="107">
        <f>378554.87+267128.42</f>
        <v>645683.29</v>
      </c>
      <c r="I16" s="107">
        <f>'182402 CCA Costs Amort '!D66</f>
        <v>111118.66</v>
      </c>
      <c r="J16" s="107">
        <f>J15+G16+H16+I16</f>
        <v>25013671.955447178</v>
      </c>
      <c r="K16" s="106">
        <f t="shared" si="9"/>
        <v>202412</v>
      </c>
      <c r="L16" s="105">
        <v>4228428.57</v>
      </c>
      <c r="M16" s="105">
        <v>1827873.51</v>
      </c>
      <c r="N16" s="92">
        <v>0</v>
      </c>
      <c r="O16" s="92">
        <v>103286</v>
      </c>
      <c r="P16" s="92">
        <v>532898.85</v>
      </c>
      <c r="Q16" s="92">
        <f t="shared" si="7"/>
        <v>6692486.9299999997</v>
      </c>
    </row>
    <row r="17" spans="1:17" s="94" customFormat="1" ht="15">
      <c r="A17" s="106">
        <v>202501</v>
      </c>
      <c r="B17" s="108">
        <f t="shared" ref="B17:B23" si="10">-L17*$B$6</f>
        <v>-4426107.4573168</v>
      </c>
      <c r="C17" s="107">
        <f t="shared" ref="C17:C23" si="11">-M17*$C$6</f>
        <v>-1983084.822196</v>
      </c>
      <c r="D17" s="107">
        <f t="shared" ref="D17:D23" si="12">-N17*$D$6</f>
        <v>-8629.6805968000008</v>
      </c>
      <c r="E17" s="107">
        <f t="shared" ref="E17:E23" si="13">-O17*$E$6</f>
        <v>-90826.217864799997</v>
      </c>
      <c r="F17" s="107">
        <f t="shared" ref="F17:F23" si="14">-P17*$F$6</f>
        <v>-511638.36415199999</v>
      </c>
      <c r="G17" s="107">
        <f t="shared" si="5"/>
        <v>-7020286.5421264004</v>
      </c>
      <c r="H17" s="107"/>
      <c r="I17" s="107">
        <f>'182402 CCA Costs Amort '!D73</f>
        <v>89418.84</v>
      </c>
      <c r="J17" s="107">
        <f t="shared" ref="J17:J23" si="15">J16+G17+I17</f>
        <v>18082804.25332078</v>
      </c>
      <c r="K17" s="106">
        <v>202501</v>
      </c>
      <c r="L17" s="105">
        <v>4645758.9400000004</v>
      </c>
      <c r="M17" s="105">
        <v>2081498.05</v>
      </c>
      <c r="N17" s="92">
        <v>9057.94</v>
      </c>
      <c r="O17" s="92">
        <v>95333.59</v>
      </c>
      <c r="P17" s="92">
        <v>537029.1</v>
      </c>
      <c r="Q17" s="92">
        <f t="shared" si="7"/>
        <v>7368677.6200000001</v>
      </c>
    </row>
    <row r="18" spans="1:17" s="94" customFormat="1" ht="15">
      <c r="A18" s="106">
        <f t="shared" ref="A18:A23" si="16">+A17+1</f>
        <v>202502</v>
      </c>
      <c r="B18" s="108">
        <f t="shared" si="10"/>
        <v>-4742530.5495640002</v>
      </c>
      <c r="C18" s="107">
        <f t="shared" si="11"/>
        <v>-2263257.7949456</v>
      </c>
      <c r="D18" s="107">
        <f t="shared" si="12"/>
        <v>8629.6805968000008</v>
      </c>
      <c r="E18" s="107">
        <f t="shared" si="13"/>
        <v>-86205.382956800007</v>
      </c>
      <c r="F18" s="107">
        <f t="shared" si="14"/>
        <v>-551977.50072640006</v>
      </c>
      <c r="G18" s="107">
        <f t="shared" si="5"/>
        <v>-7635341.5475960001</v>
      </c>
      <c r="H18" s="107"/>
      <c r="I18" s="107">
        <f>'182402 CCA Costs Amort '!D80</f>
        <v>59319.18</v>
      </c>
      <c r="J18" s="107">
        <f t="shared" si="15"/>
        <v>10506781.885724779</v>
      </c>
      <c r="K18" s="106">
        <f t="shared" ref="K18:K23" si="17">+K17+1</f>
        <v>202502</v>
      </c>
      <c r="L18" s="105">
        <v>4977884.95</v>
      </c>
      <c r="M18" s="105">
        <v>2375574.98</v>
      </c>
      <c r="N18" s="92">
        <v>-9057.94</v>
      </c>
      <c r="O18" s="92">
        <v>90483.44</v>
      </c>
      <c r="P18" s="92">
        <v>579370.12</v>
      </c>
      <c r="Q18" s="92">
        <f t="shared" si="7"/>
        <v>8014255.5499999998</v>
      </c>
    </row>
    <row r="19" spans="1:17" s="94" customFormat="1" ht="15">
      <c r="A19" s="106">
        <f t="shared" si="16"/>
        <v>202503</v>
      </c>
      <c r="B19" s="108">
        <f t="shared" si="10"/>
        <v>-3524218.603908</v>
      </c>
      <c r="C19" s="107">
        <f t="shared" si="11"/>
        <v>-1645906.4865687999</v>
      </c>
      <c r="D19" s="107">
        <f t="shared" si="12"/>
        <v>0</v>
      </c>
      <c r="E19" s="107">
        <f t="shared" si="13"/>
        <v>-68995.325023199999</v>
      </c>
      <c r="F19" s="107">
        <f t="shared" si="14"/>
        <v>-516843.55939920002</v>
      </c>
      <c r="G19" s="107">
        <f t="shared" si="5"/>
        <v>-5755963.9748991998</v>
      </c>
      <c r="H19" s="107"/>
      <c r="I19" s="107">
        <f>'182402 CCA Costs Amort '!D87</f>
        <v>31723.09</v>
      </c>
      <c r="J19" s="107">
        <f t="shared" si="15"/>
        <v>4782541.0008255793</v>
      </c>
      <c r="K19" s="106">
        <f t="shared" si="17"/>
        <v>202503</v>
      </c>
      <c r="L19" s="105">
        <v>3699112.65</v>
      </c>
      <c r="M19" s="105">
        <v>1727586.79</v>
      </c>
      <c r="N19" s="104">
        <v>0</v>
      </c>
      <c r="O19" s="104">
        <v>72419.31</v>
      </c>
      <c r="P19" s="104">
        <v>542492.61</v>
      </c>
      <c r="Q19" s="104">
        <f t="shared" si="7"/>
        <v>6041611.3599999994</v>
      </c>
    </row>
    <row r="20" spans="1:17" s="94" customFormat="1" ht="15">
      <c r="A20" s="106">
        <f t="shared" si="16"/>
        <v>202504</v>
      </c>
      <c r="B20" s="108">
        <f t="shared" si="10"/>
        <v>-1208404.7532839999</v>
      </c>
      <c r="C20" s="107">
        <f t="shared" si="11"/>
        <v>-640040.61146559997</v>
      </c>
      <c r="D20" s="107">
        <f t="shared" si="12"/>
        <v>0</v>
      </c>
      <c r="E20" s="107">
        <f t="shared" si="13"/>
        <v>-18032.160021600001</v>
      </c>
      <c r="F20" s="107">
        <f t="shared" si="14"/>
        <v>-464272.77466960001</v>
      </c>
      <c r="G20" s="107">
        <f t="shared" si="5"/>
        <v>-2330750.2994407997</v>
      </c>
      <c r="H20" s="107"/>
      <c r="I20" s="107">
        <f>'182402 CCA Costs Amort '!D94</f>
        <v>15041.38</v>
      </c>
      <c r="J20" s="107">
        <f t="shared" si="15"/>
        <v>2466832.0813847794</v>
      </c>
      <c r="K20" s="106">
        <f t="shared" si="17"/>
        <v>202504</v>
      </c>
      <c r="L20" s="105">
        <v>1268373.45</v>
      </c>
      <c r="M20" s="105">
        <v>671803.48</v>
      </c>
      <c r="N20" s="104">
        <v>0</v>
      </c>
      <c r="O20" s="104">
        <v>18927.03</v>
      </c>
      <c r="P20" s="104">
        <v>487312.93</v>
      </c>
      <c r="Q20" s="104">
        <f t="shared" si="7"/>
        <v>2446416.89</v>
      </c>
    </row>
    <row r="21" spans="1:17" s="94" customFormat="1" ht="15">
      <c r="A21" s="106">
        <f t="shared" si="16"/>
        <v>202505</v>
      </c>
      <c r="B21" s="108">
        <f t="shared" si="10"/>
        <v>1289.2778671999999</v>
      </c>
      <c r="C21" s="107">
        <f t="shared" si="11"/>
        <v>-9362.8176911999999</v>
      </c>
      <c r="D21" s="107">
        <f t="shared" si="12"/>
        <v>0</v>
      </c>
      <c r="E21" s="107">
        <f t="shared" si="13"/>
        <v>0</v>
      </c>
      <c r="F21" s="107">
        <f t="shared" si="14"/>
        <v>0</v>
      </c>
      <c r="G21" s="107">
        <f t="shared" si="5"/>
        <v>-8073.5398239999995</v>
      </c>
      <c r="H21" s="107"/>
      <c r="I21" s="107">
        <f>'182402 CCA Costs Amort '!D101</f>
        <v>10241.120000000001</v>
      </c>
      <c r="J21" s="107">
        <f t="shared" si="15"/>
        <v>2468999.6615607794</v>
      </c>
      <c r="K21" s="106">
        <f t="shared" si="17"/>
        <v>202505</v>
      </c>
      <c r="L21" s="105">
        <v>-1353.26</v>
      </c>
      <c r="M21" s="105">
        <v>9827.4599999999991</v>
      </c>
      <c r="N21" s="104">
        <v>0</v>
      </c>
      <c r="O21" s="104">
        <v>0</v>
      </c>
      <c r="P21" s="104">
        <v>0</v>
      </c>
      <c r="Q21" s="104">
        <f t="shared" si="7"/>
        <v>8474.1999999999989</v>
      </c>
    </row>
    <row r="22" spans="1:17" s="94" customFormat="1" ht="15">
      <c r="A22" s="106">
        <f t="shared" si="16"/>
        <v>202506</v>
      </c>
      <c r="B22" s="108">
        <f t="shared" si="10"/>
        <v>657.41490879999992</v>
      </c>
      <c r="C22" s="107">
        <f t="shared" si="11"/>
        <v>-365.40622880000001</v>
      </c>
      <c r="D22" s="107">
        <f t="shared" si="12"/>
        <v>0</v>
      </c>
      <c r="E22" s="107">
        <f t="shared" si="13"/>
        <v>0</v>
      </c>
      <c r="F22" s="107">
        <f t="shared" si="14"/>
        <v>0</v>
      </c>
      <c r="G22" s="107">
        <f t="shared" si="5"/>
        <v>292.00867999999991</v>
      </c>
      <c r="H22" s="107"/>
      <c r="I22" s="107">
        <f>'182402 CCA Costs Amort '!D108</f>
        <v>10267.530000000001</v>
      </c>
      <c r="J22" s="107">
        <f t="shared" si="15"/>
        <v>2479559.2002407792</v>
      </c>
      <c r="K22" s="106">
        <f t="shared" si="17"/>
        <v>202506</v>
      </c>
      <c r="L22" s="105">
        <v>-690.04</v>
      </c>
      <c r="M22" s="105">
        <v>383.54</v>
      </c>
      <c r="N22" s="104">
        <v>0</v>
      </c>
      <c r="O22" s="104">
        <v>0</v>
      </c>
      <c r="P22" s="104">
        <v>0</v>
      </c>
      <c r="Q22" s="104">
        <f t="shared" si="7"/>
        <v>-306.49999999999994</v>
      </c>
    </row>
    <row r="23" spans="1:17" s="94" customFormat="1" ht="15">
      <c r="A23" s="106">
        <f t="shared" si="16"/>
        <v>202507</v>
      </c>
      <c r="B23" s="108">
        <f t="shared" si="10"/>
        <v>10519.534097600001</v>
      </c>
      <c r="C23" s="107">
        <f t="shared" si="11"/>
        <v>-10572.095660000001</v>
      </c>
      <c r="D23" s="107">
        <f t="shared" si="12"/>
        <v>0</v>
      </c>
      <c r="E23" s="107">
        <f t="shared" si="13"/>
        <v>0</v>
      </c>
      <c r="F23" s="107">
        <f t="shared" si="14"/>
        <v>0</v>
      </c>
      <c r="G23" s="107">
        <f t="shared" si="5"/>
        <v>-52.561562400000184</v>
      </c>
      <c r="H23" s="107"/>
      <c r="I23" s="107">
        <f>'182402 CCA Costs Amort '!D115</f>
        <v>10310.719999999999</v>
      </c>
      <c r="J23" s="183">
        <f t="shared" si="15"/>
        <v>2489817.3586783796</v>
      </c>
      <c r="K23" s="106">
        <f t="shared" si="17"/>
        <v>202507</v>
      </c>
      <c r="L23" s="105">
        <v>-11041.58</v>
      </c>
      <c r="M23" s="105">
        <v>11096.75</v>
      </c>
      <c r="N23" s="104">
        <v>0</v>
      </c>
      <c r="O23" s="104">
        <v>0</v>
      </c>
      <c r="P23" s="104">
        <v>0</v>
      </c>
      <c r="Q23" s="104">
        <f t="shared" si="7"/>
        <v>55.170000000000073</v>
      </c>
    </row>
    <row r="24" spans="1:17" s="94" customFormat="1" ht="15">
      <c r="A24" s="96"/>
      <c r="B24" s="103">
        <f t="shared" ref="B24:G24" si="18">SUM(B8:B23)</f>
        <v>-26145208.288599957</v>
      </c>
      <c r="C24" s="103">
        <f t="shared" si="18"/>
        <v>-13002198.505693797</v>
      </c>
      <c r="D24" s="103">
        <f t="shared" si="18"/>
        <v>-27202.799410439995</v>
      </c>
      <c r="E24" s="103">
        <f t="shared" si="18"/>
        <v>-599211.71380615991</v>
      </c>
      <c r="F24" s="103">
        <f t="shared" si="18"/>
        <v>-5329609.1038112789</v>
      </c>
      <c r="G24" s="103">
        <f t="shared" si="18"/>
        <v>-45103430.41132164</v>
      </c>
      <c r="H24" s="103"/>
      <c r="I24" s="103"/>
      <c r="J24" s="97"/>
      <c r="K24" s="96"/>
      <c r="L24" s="102">
        <f t="shared" ref="L24:Q24" si="19">SUM(L8:L23)</f>
        <v>27394780.289999999</v>
      </c>
      <c r="M24" s="102">
        <f t="shared" si="19"/>
        <v>13622233.949999999</v>
      </c>
      <c r="N24" s="102">
        <f t="shared" si="19"/>
        <v>28446.42</v>
      </c>
      <c r="O24" s="102">
        <f t="shared" si="19"/>
        <v>627638.05000000005</v>
      </c>
      <c r="P24" s="102">
        <f t="shared" si="19"/>
        <v>5581255.2000000002</v>
      </c>
      <c r="Q24" s="102">
        <f t="shared" si="19"/>
        <v>47254353.910000004</v>
      </c>
    </row>
    <row r="25" spans="1:17" s="94" customFormat="1" ht="15">
      <c r="A25" s="96"/>
      <c r="B25" s="101"/>
      <c r="C25" s="101"/>
      <c r="D25" s="101"/>
      <c r="E25" s="101"/>
      <c r="F25" s="101"/>
      <c r="G25" s="101"/>
      <c r="H25" s="101"/>
      <c r="I25" s="101"/>
      <c r="J25" s="97"/>
      <c r="K25" s="96"/>
      <c r="L25" s="95"/>
      <c r="M25" s="95"/>
      <c r="N25" s="95"/>
    </row>
    <row r="26" spans="1:17" s="94" customFormat="1" ht="15">
      <c r="A26" s="96"/>
      <c r="B26" s="98"/>
      <c r="C26" s="98"/>
      <c r="D26" s="98"/>
      <c r="E26" s="98"/>
      <c r="F26" s="98"/>
      <c r="G26" s="98"/>
      <c r="H26" s="98"/>
      <c r="I26" s="98"/>
      <c r="J26" s="97"/>
      <c r="K26" s="96"/>
      <c r="L26" s="95"/>
      <c r="M26" s="95"/>
      <c r="N26" s="95"/>
    </row>
    <row r="27" spans="1:17" s="94" customFormat="1" ht="15">
      <c r="A27" s="96"/>
      <c r="B27" s="98"/>
      <c r="C27" s="98"/>
      <c r="D27" s="98"/>
      <c r="E27" s="98"/>
      <c r="F27" s="98"/>
      <c r="G27" s="98"/>
      <c r="H27" s="98"/>
      <c r="I27" s="98"/>
      <c r="J27" s="97"/>
      <c r="K27" s="96"/>
      <c r="L27" s="100"/>
      <c r="M27" s="100"/>
      <c r="N27" s="99"/>
    </row>
    <row r="28" spans="1:17" s="94" customFormat="1" ht="15">
      <c r="A28" s="96"/>
      <c r="B28" s="98" t="s">
        <v>733</v>
      </c>
      <c r="C28" s="98"/>
      <c r="D28" s="98"/>
      <c r="E28" s="98"/>
      <c r="F28" s="98"/>
      <c r="G28" s="98"/>
      <c r="H28" s="98"/>
      <c r="I28" s="98"/>
      <c r="J28" s="97"/>
      <c r="K28" s="96"/>
      <c r="L28" s="95"/>
      <c r="M28" s="95"/>
      <c r="N28" s="95"/>
    </row>
    <row r="29" spans="1:17" s="94" customFormat="1" ht="15">
      <c r="A29" s="90"/>
      <c r="B29" s="90"/>
      <c r="C29" s="90"/>
      <c r="D29" s="92"/>
      <c r="E29" s="92"/>
      <c r="F29" s="92"/>
      <c r="G29" s="92"/>
      <c r="H29" s="92"/>
      <c r="I29" s="92"/>
      <c r="J29" s="90"/>
      <c r="K29" s="90"/>
      <c r="L29" s="91"/>
      <c r="M29" s="90"/>
    </row>
    <row r="30" spans="1:17" s="94" customFormat="1" ht="15">
      <c r="A30" s="90"/>
      <c r="B30" s="90"/>
      <c r="C30" s="90"/>
      <c r="D30" s="92"/>
      <c r="E30" s="92"/>
      <c r="F30" s="92"/>
      <c r="G30" s="92"/>
      <c r="H30" s="92"/>
      <c r="I30" s="92"/>
      <c r="J30" s="90"/>
      <c r="K30" s="90"/>
      <c r="L30" s="91"/>
      <c r="M30" s="90"/>
    </row>
    <row r="31" spans="1:17" ht="15">
      <c r="D31" s="92"/>
      <c r="E31" s="92"/>
      <c r="F31" s="92"/>
      <c r="G31" s="92"/>
      <c r="H31" s="92"/>
      <c r="I31" s="92"/>
    </row>
    <row r="32" spans="1:17" ht="15">
      <c r="D32" s="92"/>
      <c r="E32" s="92"/>
      <c r="F32" s="92"/>
      <c r="G32" s="92"/>
      <c r="H32" s="92"/>
      <c r="I32" s="92"/>
      <c r="J32" s="93"/>
    </row>
  </sheetData>
  <mergeCells count="3">
    <mergeCell ref="B2:F2"/>
    <mergeCell ref="L5:Q5"/>
    <mergeCell ref="L4:Q4"/>
  </mergeCells>
  <conditionalFormatting sqref="A8:A23 K8:K23">
    <cfRule type="expression" dxfId="3" priority="1" stopIfTrue="1">
      <formula>$A8=$B$2</formula>
    </cfRule>
  </conditionalFormatting>
  <printOptions horizontalCentered="1"/>
  <pageMargins left="0" right="0" top="0.17" bottom="0.37" header="0.17" footer="0.17"/>
  <pageSetup scale="54" orientation="landscape" cellComments="asDisplayed" r:id="rId1"/>
  <headerFooter>
    <oddFooter>&amp;L&amp;D&amp;C&amp;Z&amp;F</oddFooter>
  </headerFooter>
  <customProperties>
    <customPr name="xxe4aPID" r:id="rId2"/>
  </customProperties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7474-EFEA-4FF3-AE52-1AA93DFF61E5}">
  <sheetPr>
    <tabColor theme="7" tint="0.59999389629810485"/>
    <pageSetUpPr fitToPage="1"/>
  </sheetPr>
  <dimension ref="A1:G115"/>
  <sheetViews>
    <sheetView topLeftCell="A20" zoomScale="110" zoomScaleNormal="110" workbookViewId="0">
      <selection activeCell="D115" sqref="D5:D115"/>
    </sheetView>
  </sheetViews>
  <sheetFormatPr defaultColWidth="9.140625" defaultRowHeight="12.75"/>
  <cols>
    <col min="1" max="1" width="23.7109375" style="40" customWidth="1"/>
    <col min="2" max="2" width="22.5703125" style="40" customWidth="1"/>
    <col min="3" max="3" width="14.5703125" style="40" bestFit="1" customWidth="1"/>
    <col min="4" max="4" width="32.7109375" style="40" customWidth="1"/>
    <col min="5" max="5" width="2.140625" style="40" customWidth="1"/>
    <col min="6" max="16384" width="9.140625" style="40"/>
  </cols>
  <sheetData>
    <row r="1" spans="1:4">
      <c r="A1" s="370" t="s">
        <v>744</v>
      </c>
      <c r="B1" s="370"/>
      <c r="C1" s="370"/>
      <c r="D1" s="370"/>
    </row>
    <row r="2" spans="1:4">
      <c r="A2" s="370"/>
      <c r="B2" s="370"/>
      <c r="C2" s="370"/>
      <c r="D2" s="370"/>
    </row>
    <row r="4" spans="1:4">
      <c r="A4" s="41" t="s">
        <v>743</v>
      </c>
    </row>
    <row r="5" spans="1:4">
      <c r="A5" s="43">
        <v>202404</v>
      </c>
      <c r="B5" s="40" t="s">
        <v>64</v>
      </c>
      <c r="D5" s="44">
        <v>-37231122.009999998</v>
      </c>
    </row>
    <row r="6" spans="1:4">
      <c r="A6" s="43"/>
      <c r="B6" s="40" t="s">
        <v>729</v>
      </c>
      <c r="D6" s="89">
        <f>'254350 CCA Rev Amort Sched '!G8</f>
        <v>644567.14579437987</v>
      </c>
    </row>
    <row r="7" spans="1:4">
      <c r="A7" s="45"/>
      <c r="D7" s="44">
        <f>SUM(D5:D6)</f>
        <v>-36586554.864205621</v>
      </c>
    </row>
    <row r="8" spans="1:4">
      <c r="D8" s="46"/>
    </row>
    <row r="9" spans="1:4">
      <c r="B9" s="40" t="s">
        <v>65</v>
      </c>
      <c r="C9" s="47">
        <v>4.8000000000000001E-2</v>
      </c>
      <c r="D9" s="87">
        <f>ROUND((((D5+D7)/2*C9)/12),2)</f>
        <v>-147635.35</v>
      </c>
    </row>
    <row r="10" spans="1:4">
      <c r="B10" s="40" t="s">
        <v>66</v>
      </c>
      <c r="D10" s="48">
        <f>D7+D9</f>
        <v>-36734190.214205623</v>
      </c>
    </row>
    <row r="12" spans="1:4">
      <c r="A12" s="43">
        <v>202405</v>
      </c>
      <c r="B12" s="40" t="s">
        <v>64</v>
      </c>
      <c r="D12" s="44">
        <f>D10</f>
        <v>-36734190.214205623</v>
      </c>
    </row>
    <row r="13" spans="1:4">
      <c r="A13" s="43"/>
      <c r="B13" s="40" t="s">
        <v>729</v>
      </c>
      <c r="D13" s="89">
        <f>'254350 CCA Rev Amort Sched '!G9</f>
        <v>1339216.74986968</v>
      </c>
    </row>
    <row r="14" spans="1:4">
      <c r="A14" s="45"/>
      <c r="D14" s="44">
        <f>SUM(D12:D13)</f>
        <v>-35394973.464335941</v>
      </c>
    </row>
    <row r="15" spans="1:4">
      <c r="D15" s="46"/>
    </row>
    <row r="16" spans="1:4">
      <c r="B16" s="40" t="s">
        <v>65</v>
      </c>
      <c r="C16" s="47">
        <v>4.8000000000000001E-2</v>
      </c>
      <c r="D16" s="87">
        <f>ROUND((((D12+D14)/2*C16)/12),2)</f>
        <v>-144258.32999999999</v>
      </c>
    </row>
    <row r="17" spans="1:4">
      <c r="B17" s="40" t="s">
        <v>66</v>
      </c>
      <c r="D17" s="48">
        <f>D14+D16</f>
        <v>-35539231.794335939</v>
      </c>
    </row>
    <row r="19" spans="1:4">
      <c r="A19" s="43">
        <v>202406</v>
      </c>
      <c r="B19" s="40" t="s">
        <v>64</v>
      </c>
      <c r="D19" s="44">
        <f>D17</f>
        <v>-35539231.794335939</v>
      </c>
    </row>
    <row r="20" spans="1:4">
      <c r="A20" s="43"/>
      <c r="B20" s="40" t="s">
        <v>729</v>
      </c>
      <c r="D20" s="89">
        <f>'254350 CCA Rev Amort Sched '!G10</f>
        <v>1009096.2499446799</v>
      </c>
    </row>
    <row r="21" spans="1:4">
      <c r="A21" s="45"/>
      <c r="D21" s="44">
        <f>SUM(D19:D20)</f>
        <v>-34530135.54439126</v>
      </c>
    </row>
    <row r="22" spans="1:4">
      <c r="D22" s="46"/>
    </row>
    <row r="23" spans="1:4">
      <c r="B23" s="40" t="s">
        <v>65</v>
      </c>
      <c r="C23" s="47">
        <v>4.8000000000000001E-2</v>
      </c>
      <c r="D23" s="87">
        <f>ROUND((((D19+D21)/2*C23)/12),2)</f>
        <v>-140138.73000000001</v>
      </c>
    </row>
    <row r="24" spans="1:4">
      <c r="B24" s="40" t="s">
        <v>66</v>
      </c>
      <c r="D24" s="48">
        <f>D21+D23</f>
        <v>-34670274.274391256</v>
      </c>
    </row>
    <row r="26" spans="1:4">
      <c r="A26" s="43">
        <v>202407</v>
      </c>
      <c r="B26" s="40" t="s">
        <v>64</v>
      </c>
      <c r="D26" s="44">
        <f>D24</f>
        <v>-34670274.274391256</v>
      </c>
    </row>
    <row r="27" spans="1:4">
      <c r="A27" s="43"/>
      <c r="B27" s="40" t="s">
        <v>729</v>
      </c>
      <c r="D27" s="89">
        <f>'254350 CCA Rev Amort Sched '!G11</f>
        <v>749981.87840545992</v>
      </c>
    </row>
    <row r="28" spans="1:4">
      <c r="A28" s="45"/>
      <c r="D28" s="44">
        <f>SUM(D26:D27)</f>
        <v>-33920292.395985797</v>
      </c>
    </row>
    <row r="29" spans="1:4">
      <c r="D29" s="46"/>
    </row>
    <row r="30" spans="1:4">
      <c r="B30" s="40" t="s">
        <v>65</v>
      </c>
      <c r="C30" s="47">
        <v>4.8000000000000001E-2</v>
      </c>
      <c r="D30" s="87">
        <f>ROUND((((D26+D28)/2*C30)/12),2)</f>
        <v>-137181.13</v>
      </c>
    </row>
    <row r="31" spans="1:4">
      <c r="B31" s="40" t="s">
        <v>66</v>
      </c>
      <c r="D31" s="48">
        <f>D28+D30</f>
        <v>-34057473.5259858</v>
      </c>
    </row>
    <row r="33" spans="1:4">
      <c r="A33" s="43">
        <v>202408</v>
      </c>
      <c r="B33" s="40" t="s">
        <v>64</v>
      </c>
      <c r="D33" s="44">
        <f>D31</f>
        <v>-34057473.5259858</v>
      </c>
    </row>
    <row r="34" spans="1:4">
      <c r="A34" s="43"/>
      <c r="B34" s="40" t="s">
        <v>729</v>
      </c>
      <c r="D34" s="89">
        <f>'254350 CCA Rev Amort Sched '!G12</f>
        <v>653821.81348269992</v>
      </c>
    </row>
    <row r="35" spans="1:4">
      <c r="A35" s="45"/>
      <c r="D35" s="44">
        <f>SUM(D33:D34)</f>
        <v>-33403651.712503098</v>
      </c>
    </row>
    <row r="36" spans="1:4">
      <c r="D36" s="46"/>
    </row>
    <row r="37" spans="1:4">
      <c r="B37" s="40" t="s">
        <v>65</v>
      </c>
      <c r="C37" s="47">
        <v>4.8000000000000001E-2</v>
      </c>
      <c r="D37" s="87">
        <f>ROUND((((D33+D35)/2*C37)/12),2)</f>
        <v>-134922.25</v>
      </c>
    </row>
    <row r="38" spans="1:4">
      <c r="B38" s="40" t="s">
        <v>66</v>
      </c>
      <c r="D38" s="48">
        <f>D35+D37</f>
        <v>-33538573.962503098</v>
      </c>
    </row>
    <row r="40" spans="1:4">
      <c r="A40" s="43">
        <v>202409</v>
      </c>
      <c r="B40" s="40" t="s">
        <v>64</v>
      </c>
      <c r="D40" s="44">
        <f>D38</f>
        <v>-33538573.962503098</v>
      </c>
    </row>
    <row r="41" spans="1:4">
      <c r="A41" s="43"/>
      <c r="B41" s="40" t="s">
        <v>729</v>
      </c>
      <c r="D41" s="89">
        <f>'254350 CCA Rev Amort Sched '!G13</f>
        <v>724159.8928261</v>
      </c>
    </row>
    <row r="42" spans="1:4">
      <c r="A42" s="45"/>
      <c r="D42" s="44">
        <f>SUM(D40:D41)</f>
        <v>-32814414.069676999</v>
      </c>
    </row>
    <row r="43" spans="1:4">
      <c r="D43" s="46"/>
    </row>
    <row r="44" spans="1:4">
      <c r="B44" s="40" t="s">
        <v>65</v>
      </c>
      <c r="C44" s="47">
        <v>4.8000000000000001E-2</v>
      </c>
      <c r="D44" s="87">
        <f>ROUND((((D40+D42)/2*C44)/12),2)</f>
        <v>-132705.98000000001</v>
      </c>
    </row>
    <row r="45" spans="1:4">
      <c r="B45" s="40" t="s">
        <v>66</v>
      </c>
      <c r="D45" s="48">
        <f>D42+D44</f>
        <v>-32947120.049676999</v>
      </c>
    </row>
    <row r="47" spans="1:4">
      <c r="A47" s="43">
        <v>202410</v>
      </c>
      <c r="B47" s="40" t="s">
        <v>64</v>
      </c>
      <c r="D47" s="44">
        <f>D45</f>
        <v>-32947120.049676999</v>
      </c>
    </row>
    <row r="48" spans="1:4">
      <c r="A48" s="43"/>
      <c r="B48" s="40" t="s">
        <v>729</v>
      </c>
      <c r="D48" s="89">
        <f>'254350 CCA Rev Amort Sched '!G14</f>
        <v>978278.44637809996</v>
      </c>
    </row>
    <row r="49" spans="1:4">
      <c r="A49" s="45"/>
      <c r="D49" s="44">
        <f>SUM(D47:D48)</f>
        <v>-31968841.603298899</v>
      </c>
    </row>
    <row r="50" spans="1:4">
      <c r="D50" s="46"/>
    </row>
    <row r="51" spans="1:4">
      <c r="B51" s="40" t="s">
        <v>65</v>
      </c>
      <c r="C51" s="47">
        <v>4.8000000000000001E-2</v>
      </c>
      <c r="D51" s="87">
        <f>ROUND((((D47+D49)/2*C51)/12),2)</f>
        <v>-129831.92</v>
      </c>
    </row>
    <row r="52" spans="1:4">
      <c r="B52" s="40" t="s">
        <v>66</v>
      </c>
      <c r="D52" s="48">
        <f>D49+D51</f>
        <v>-32098673.523298901</v>
      </c>
    </row>
    <row r="54" spans="1:4">
      <c r="A54" s="43">
        <v>202411</v>
      </c>
      <c r="B54" s="40" t="s">
        <v>64</v>
      </c>
      <c r="D54" s="44">
        <f>D52</f>
        <v>-32098673.523298901</v>
      </c>
    </row>
    <row r="55" spans="1:4">
      <c r="A55" s="43"/>
      <c r="B55" s="40" t="s">
        <v>729</v>
      </c>
      <c r="D55" s="89">
        <f>'254350 CCA Rev Amort Sched '!G15</f>
        <v>2233547.53142524</v>
      </c>
    </row>
    <row r="56" spans="1:4">
      <c r="A56" s="45"/>
      <c r="D56" s="44">
        <f>SUM(D54:D55)</f>
        <v>-29865125.991873659</v>
      </c>
    </row>
    <row r="57" spans="1:4">
      <c r="D57" s="46"/>
    </row>
    <row r="58" spans="1:4">
      <c r="B58" s="40" t="s">
        <v>65</v>
      </c>
      <c r="C58" s="47">
        <v>4.8000000000000001E-2</v>
      </c>
      <c r="D58" s="87">
        <f>ROUND((((D54+D56)/2*C58)/12),2)</f>
        <v>-123927.6</v>
      </c>
    </row>
    <row r="59" spans="1:4">
      <c r="B59" s="40" t="s">
        <v>66</v>
      </c>
      <c r="D59" s="48">
        <f>D56+D58</f>
        <v>-29989053.591873661</v>
      </c>
    </row>
    <row r="61" spans="1:4">
      <c r="A61" s="43">
        <v>202412</v>
      </c>
      <c r="B61" s="40" t="s">
        <v>64</v>
      </c>
      <c r="D61" s="44">
        <f>D59</f>
        <v>-29989053.591873661</v>
      </c>
    </row>
    <row r="62" spans="1:4">
      <c r="A62" s="43"/>
      <c r="B62" s="40" t="s">
        <v>729</v>
      </c>
      <c r="D62" s="89">
        <f>'254350 CCA Rev Amort Sched '!G16</f>
        <v>3833189.8206471605</v>
      </c>
    </row>
    <row r="63" spans="1:4">
      <c r="A63" s="45"/>
      <c r="D63" s="44">
        <f>SUM(D61:D62)</f>
        <v>-26155863.771226499</v>
      </c>
    </row>
    <row r="64" spans="1:4">
      <c r="D64" s="46"/>
    </row>
    <row r="65" spans="1:4">
      <c r="B65" s="40" t="s">
        <v>65</v>
      </c>
      <c r="C65" s="47">
        <v>4.8000000000000001E-2</v>
      </c>
      <c r="D65" s="87">
        <f>ROUND((((D61+D63)/2*C65)/12),2)</f>
        <v>-112289.83</v>
      </c>
    </row>
    <row r="66" spans="1:4">
      <c r="B66" s="40" t="s">
        <v>66</v>
      </c>
      <c r="D66" s="48">
        <f>D63+D65</f>
        <v>-26268153.601226497</v>
      </c>
    </row>
    <row r="68" spans="1:4">
      <c r="A68" s="43">
        <v>202501</v>
      </c>
      <c r="B68" s="40" t="s">
        <v>64</v>
      </c>
      <c r="D68" s="44">
        <f>D66</f>
        <v>-26268153.601226497</v>
      </c>
    </row>
    <row r="69" spans="1:4">
      <c r="A69" s="43"/>
      <c r="B69" s="40" t="s">
        <v>729</v>
      </c>
      <c r="D69" s="89">
        <f>'254350 CCA Rev Amort Sched '!G17</f>
        <v>4046689.3658783995</v>
      </c>
    </row>
    <row r="70" spans="1:4">
      <c r="A70" s="45"/>
      <c r="D70" s="44">
        <f>SUM(D68:D69)</f>
        <v>-22221464.235348098</v>
      </c>
    </row>
    <row r="71" spans="1:4">
      <c r="D71" s="46"/>
    </row>
    <row r="72" spans="1:4">
      <c r="B72" s="40" t="s">
        <v>65</v>
      </c>
      <c r="C72" s="47">
        <v>4.99E-2</v>
      </c>
      <c r="D72" s="87">
        <f>ROUND((((D68+D70)/2*C72)/12),2)</f>
        <v>-100818</v>
      </c>
    </row>
    <row r="73" spans="1:4">
      <c r="B73" s="40" t="s">
        <v>66</v>
      </c>
      <c r="D73" s="48">
        <f>D70+D72</f>
        <v>-22322282.235348098</v>
      </c>
    </row>
    <row r="75" spans="1:4">
      <c r="A75" s="43">
        <v>202502</v>
      </c>
      <c r="B75" s="40" t="s">
        <v>64</v>
      </c>
      <c r="D75" s="44">
        <f>D73</f>
        <v>-22322282.235348098</v>
      </c>
    </row>
    <row r="76" spans="1:4">
      <c r="A76" s="43"/>
      <c r="B76" s="40" t="s">
        <v>729</v>
      </c>
      <c r="D76" s="89">
        <f>'254350 CCA Rev Amort Sched '!G18</f>
        <v>4192886.8222224</v>
      </c>
    </row>
    <row r="77" spans="1:4">
      <c r="A77" s="45"/>
      <c r="D77" s="44">
        <f>SUM(D75:D76)</f>
        <v>-18129395.413125698</v>
      </c>
    </row>
    <row r="78" spans="1:4">
      <c r="D78" s="46"/>
    </row>
    <row r="79" spans="1:4">
      <c r="B79" s="40" t="s">
        <v>65</v>
      </c>
      <c r="C79" s="47">
        <v>4.99E-2</v>
      </c>
      <c r="D79" s="87">
        <f>ROUND((((D75+D77)/2*C79)/12),2)</f>
        <v>-84105.78</v>
      </c>
    </row>
    <row r="80" spans="1:4">
      <c r="B80" s="40" t="s">
        <v>66</v>
      </c>
      <c r="D80" s="48">
        <f>D77+D79</f>
        <v>-18213501.193125699</v>
      </c>
    </row>
    <row r="82" spans="1:4">
      <c r="A82" s="43">
        <v>202503</v>
      </c>
      <c r="B82" s="40" t="s">
        <v>64</v>
      </c>
      <c r="D82" s="44">
        <f>D80</f>
        <v>-18213501.193125699</v>
      </c>
    </row>
    <row r="83" spans="1:4">
      <c r="A83" s="43"/>
      <c r="B83" s="40" t="s">
        <v>729</v>
      </c>
      <c r="D83" s="89">
        <f>'254350 CCA Rev Amort Sched '!G19</f>
        <v>3541641.9663224006</v>
      </c>
    </row>
    <row r="84" spans="1:4">
      <c r="A84" s="45"/>
      <c r="D84" s="44">
        <f>SUM(D82:D83)</f>
        <v>-14671859.226803299</v>
      </c>
    </row>
    <row r="85" spans="1:4">
      <c r="D85" s="46"/>
    </row>
    <row r="86" spans="1:4">
      <c r="B86" s="40" t="s">
        <v>65</v>
      </c>
      <c r="C86" s="47">
        <v>4.99E-2</v>
      </c>
      <c r="D86" s="87">
        <f>ROUND((((D82+D84)/2*C86)/12),2)</f>
        <v>-68374.149999999994</v>
      </c>
    </row>
    <row r="87" spans="1:4">
      <c r="B87" s="40" t="s">
        <v>66</v>
      </c>
      <c r="D87" s="48">
        <f>D84+D86</f>
        <v>-14740233.376803299</v>
      </c>
    </row>
    <row r="89" spans="1:4">
      <c r="A89" s="43">
        <v>202504</v>
      </c>
      <c r="B89" s="40" t="s">
        <v>64</v>
      </c>
      <c r="D89" s="44">
        <f>D87</f>
        <v>-14740233.376803299</v>
      </c>
    </row>
    <row r="90" spans="1:4">
      <c r="A90" s="43"/>
      <c r="B90" s="40" t="s">
        <v>729</v>
      </c>
      <c r="D90" s="89">
        <f>'254350 CCA Rev Amort Sched '!G20</f>
        <v>1493149.4101168001</v>
      </c>
    </row>
    <row r="91" spans="1:4">
      <c r="A91" s="45"/>
      <c r="D91" s="44">
        <f>SUM(D89:D90)</f>
        <v>-13247083.966686498</v>
      </c>
    </row>
    <row r="92" spans="1:4">
      <c r="D92" s="46"/>
    </row>
    <row r="93" spans="1:4">
      <c r="B93" s="40" t="s">
        <v>65</v>
      </c>
      <c r="C93" s="47">
        <v>4.99E-2</v>
      </c>
      <c r="D93" s="87">
        <f>ROUND((((D89+D91)/2*C93)/12),2)</f>
        <v>-58190.3</v>
      </c>
    </row>
    <row r="94" spans="1:4">
      <c r="B94" s="40" t="s">
        <v>66</v>
      </c>
      <c r="D94" s="48">
        <f>D91+D93</f>
        <v>-13305274.266686499</v>
      </c>
    </row>
    <row r="96" spans="1:4">
      <c r="A96" s="43">
        <v>202505</v>
      </c>
      <c r="B96" s="40" t="s">
        <v>64</v>
      </c>
      <c r="D96" s="44">
        <f>D94</f>
        <v>-13305274.266686499</v>
      </c>
    </row>
    <row r="97" spans="1:4">
      <c r="A97" s="43"/>
      <c r="B97" s="40" t="s">
        <v>729</v>
      </c>
      <c r="D97" s="89">
        <f>'254350 CCA Rev Amort Sched '!G21</f>
        <v>10187.0824536</v>
      </c>
    </row>
    <row r="98" spans="1:4">
      <c r="A98" s="45"/>
      <c r="D98" s="44">
        <f>SUM(D96:D97)</f>
        <v>-13295087.1842329</v>
      </c>
    </row>
    <row r="99" spans="1:4">
      <c r="D99" s="46"/>
    </row>
    <row r="100" spans="1:4">
      <c r="B100" s="40" t="s">
        <v>65</v>
      </c>
      <c r="C100" s="47">
        <v>4.99E-2</v>
      </c>
      <c r="D100" s="87">
        <f>ROUND((((D96+D98)/2*C100)/12),2)</f>
        <v>-55306.58</v>
      </c>
    </row>
    <row r="101" spans="1:4">
      <c r="B101" s="40" t="s">
        <v>66</v>
      </c>
      <c r="D101" s="48">
        <f>D98+D100</f>
        <v>-13350393.7642329</v>
      </c>
    </row>
    <row r="103" spans="1:4">
      <c r="A103" s="43">
        <v>202506</v>
      </c>
      <c r="B103" s="40" t="s">
        <v>64</v>
      </c>
      <c r="D103" s="44">
        <f>D101</f>
        <v>-13350393.7642329</v>
      </c>
    </row>
    <row r="104" spans="1:4">
      <c r="A104" s="43"/>
      <c r="B104" s="40" t="s">
        <v>729</v>
      </c>
      <c r="D104" s="89">
        <f>'254350 CCA Rev Amort Sched '!G22+'254350 CCA Rev Amort Sched '!G23</f>
        <v>1732870.1203192</v>
      </c>
    </row>
    <row r="105" spans="1:4">
      <c r="A105" s="45"/>
      <c r="D105" s="44">
        <f>SUM(D103:D104)</f>
        <v>-11617523.643913699</v>
      </c>
    </row>
    <row r="106" spans="1:4">
      <c r="D106" s="46"/>
    </row>
    <row r="107" spans="1:4">
      <c r="B107" s="40" t="s">
        <v>65</v>
      </c>
      <c r="C107" s="47">
        <v>4.99E-2</v>
      </c>
      <c r="D107" s="87">
        <f>ROUND((((D103+D105)/2*C107)/12),2)</f>
        <v>-51912.46</v>
      </c>
    </row>
    <row r="108" spans="1:4">
      <c r="B108" s="40" t="s">
        <v>66</v>
      </c>
      <c r="D108" s="48">
        <f>D105+D107</f>
        <v>-11669436.1039137</v>
      </c>
    </row>
    <row r="110" spans="1:4">
      <c r="A110" s="43">
        <v>202507</v>
      </c>
      <c r="B110" s="40" t="s">
        <v>64</v>
      </c>
      <c r="D110" s="44">
        <f>D108</f>
        <v>-11669436.1039137</v>
      </c>
    </row>
    <row r="111" spans="1:4">
      <c r="A111" s="43"/>
      <c r="B111" s="40" t="s">
        <v>729</v>
      </c>
      <c r="D111" s="89">
        <f>'254350 CCA Rev Amort Sched '!G24</f>
        <v>1992.4519176000001</v>
      </c>
    </row>
    <row r="112" spans="1:4">
      <c r="A112" s="45"/>
      <c r="D112" s="44">
        <f>SUM(D110:D111)</f>
        <v>-11667443.6519961</v>
      </c>
    </row>
    <row r="113" spans="2:7">
      <c r="D113" s="46"/>
    </row>
    <row r="114" spans="2:7">
      <c r="B114" s="40" t="s">
        <v>65</v>
      </c>
      <c r="C114" s="47">
        <v>4.99E-2</v>
      </c>
      <c r="D114" s="87">
        <f>ROUND((((D110+D112)/2*C114)/12),2)</f>
        <v>-48521.26</v>
      </c>
    </row>
    <row r="115" spans="2:7">
      <c r="B115" s="40" t="s">
        <v>66</v>
      </c>
      <c r="D115" s="48">
        <f>D112+D114</f>
        <v>-11715964.9119961</v>
      </c>
      <c r="F115" s="145" t="s">
        <v>768</v>
      </c>
      <c r="G115" s="145"/>
    </row>
  </sheetData>
  <mergeCells count="1">
    <mergeCell ref="A1:D2"/>
  </mergeCells>
  <pageMargins left="0.2" right="0" top="0" bottom="0.25" header="0.3" footer="0.3"/>
  <pageSetup scale="41" orientation="landscape" horizontalDpi="1200" verticalDpi="1200" r:id="rId1"/>
  <headerFooter>
    <oddFooter>&amp;R&amp;Z&amp;F&amp;A</oddFooter>
  </headerFooter>
  <customProperties>
    <customPr name="xxe4aPID" r:id="rId2"/>
  </customPropertie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9DF4-D7CB-4E75-A9C4-5022316855BD}">
  <sheetPr>
    <tabColor theme="7" tint="0.59999389629810485"/>
    <pageSetUpPr fitToPage="1"/>
  </sheetPr>
  <dimension ref="A2:P33"/>
  <sheetViews>
    <sheetView zoomScale="110" zoomScaleNormal="110" workbookViewId="0">
      <pane ySplit="4" topLeftCell="A6" activePane="bottomLeft" state="frozen"/>
      <selection activeCell="P28" sqref="P28"/>
      <selection pane="bottomLeft" activeCell="H29" sqref="H29"/>
    </sheetView>
  </sheetViews>
  <sheetFormatPr defaultRowHeight="12.75"/>
  <cols>
    <col min="1" max="1" width="17.42578125" style="90" customWidth="1"/>
    <col min="2" max="2" width="14.28515625" style="90" bestFit="1" customWidth="1"/>
    <col min="3" max="3" width="13.140625" style="90" bestFit="1" customWidth="1"/>
    <col min="4" max="4" width="10" style="90" bestFit="1" customWidth="1"/>
    <col min="5" max="5" width="12.28515625" style="90" bestFit="1" customWidth="1"/>
    <col min="6" max="6" width="13.140625" style="90" bestFit="1" customWidth="1"/>
    <col min="7" max="7" width="14.28515625" style="90" bestFit="1" customWidth="1"/>
    <col min="8" max="8" width="15.140625" style="90" bestFit="1" customWidth="1"/>
    <col min="9" max="9" width="14.7109375" style="90" bestFit="1" customWidth="1"/>
    <col min="10" max="10" width="9.85546875" style="90" customWidth="1"/>
    <col min="11" max="11" width="12.7109375" style="91" bestFit="1" customWidth="1"/>
    <col min="12" max="12" width="11.85546875" style="90" bestFit="1" customWidth="1"/>
    <col min="13" max="13" width="13.140625" style="90" bestFit="1" customWidth="1"/>
    <col min="14" max="14" width="10.28515625" style="90" bestFit="1" customWidth="1"/>
    <col min="15" max="15" width="11.85546875" style="90" bestFit="1" customWidth="1"/>
    <col min="16" max="16" width="12.85546875" style="90" bestFit="1" customWidth="1"/>
    <col min="17" max="244" width="8.7109375" style="90"/>
    <col min="245" max="245" width="4.85546875" style="90" customWidth="1"/>
    <col min="246" max="246" width="12.28515625" style="90" bestFit="1" customWidth="1"/>
    <col min="247" max="247" width="17.7109375" style="90" customWidth="1"/>
    <col min="248" max="248" width="11.85546875" style="90" bestFit="1" customWidth="1"/>
    <col min="249" max="249" width="12.5703125" style="90" customWidth="1"/>
    <col min="250" max="250" width="0" style="90" hidden="1" customWidth="1"/>
    <col min="251" max="251" width="8.7109375" style="90"/>
    <col min="252" max="252" width="11.42578125" style="90" bestFit="1" customWidth="1"/>
    <col min="253" max="500" width="8.7109375" style="90"/>
    <col min="501" max="501" width="4.85546875" style="90" customWidth="1"/>
    <col min="502" max="502" width="12.28515625" style="90" bestFit="1" customWidth="1"/>
    <col min="503" max="503" width="17.7109375" style="90" customWidth="1"/>
    <col min="504" max="504" width="11.85546875" style="90" bestFit="1" customWidth="1"/>
    <col min="505" max="505" width="12.5703125" style="90" customWidth="1"/>
    <col min="506" max="506" width="0" style="90" hidden="1" customWidth="1"/>
    <col min="507" max="507" width="8.7109375" style="90"/>
    <col min="508" max="508" width="11.42578125" style="90" bestFit="1" customWidth="1"/>
    <col min="509" max="756" width="8.7109375" style="90"/>
    <col min="757" max="757" width="4.85546875" style="90" customWidth="1"/>
    <col min="758" max="758" width="12.28515625" style="90" bestFit="1" customWidth="1"/>
    <col min="759" max="759" width="17.7109375" style="90" customWidth="1"/>
    <col min="760" max="760" width="11.85546875" style="90" bestFit="1" customWidth="1"/>
    <col min="761" max="761" width="12.5703125" style="90" customWidth="1"/>
    <col min="762" max="762" width="0" style="90" hidden="1" customWidth="1"/>
    <col min="763" max="763" width="8.7109375" style="90"/>
    <col min="764" max="764" width="11.42578125" style="90" bestFit="1" customWidth="1"/>
    <col min="765" max="1012" width="8.7109375" style="90"/>
    <col min="1013" max="1013" width="4.85546875" style="90" customWidth="1"/>
    <col min="1014" max="1014" width="12.28515625" style="90" bestFit="1" customWidth="1"/>
    <col min="1015" max="1015" width="17.7109375" style="90" customWidth="1"/>
    <col min="1016" max="1016" width="11.85546875" style="90" bestFit="1" customWidth="1"/>
    <col min="1017" max="1017" width="12.5703125" style="90" customWidth="1"/>
    <col min="1018" max="1018" width="0" style="90" hidden="1" customWidth="1"/>
    <col min="1019" max="1019" width="8.7109375" style="90"/>
    <col min="1020" max="1020" width="11.42578125" style="90" bestFit="1" customWidth="1"/>
    <col min="1021" max="1268" width="8.7109375" style="90"/>
    <col min="1269" max="1269" width="4.85546875" style="90" customWidth="1"/>
    <col min="1270" max="1270" width="12.28515625" style="90" bestFit="1" customWidth="1"/>
    <col min="1271" max="1271" width="17.7109375" style="90" customWidth="1"/>
    <col min="1272" max="1272" width="11.85546875" style="90" bestFit="1" customWidth="1"/>
    <col min="1273" max="1273" width="12.5703125" style="90" customWidth="1"/>
    <col min="1274" max="1274" width="0" style="90" hidden="1" customWidth="1"/>
    <col min="1275" max="1275" width="8.7109375" style="90"/>
    <col min="1276" max="1276" width="11.42578125" style="90" bestFit="1" customWidth="1"/>
    <col min="1277" max="1524" width="8.7109375" style="90"/>
    <col min="1525" max="1525" width="4.85546875" style="90" customWidth="1"/>
    <col min="1526" max="1526" width="12.28515625" style="90" bestFit="1" customWidth="1"/>
    <col min="1527" max="1527" width="17.7109375" style="90" customWidth="1"/>
    <col min="1528" max="1528" width="11.85546875" style="90" bestFit="1" customWidth="1"/>
    <col min="1529" max="1529" width="12.5703125" style="90" customWidth="1"/>
    <col min="1530" max="1530" width="0" style="90" hidden="1" customWidth="1"/>
    <col min="1531" max="1531" width="8.7109375" style="90"/>
    <col min="1532" max="1532" width="11.42578125" style="90" bestFit="1" customWidth="1"/>
    <col min="1533" max="1780" width="8.7109375" style="90"/>
    <col min="1781" max="1781" width="4.85546875" style="90" customWidth="1"/>
    <col min="1782" max="1782" width="12.28515625" style="90" bestFit="1" customWidth="1"/>
    <col min="1783" max="1783" width="17.7109375" style="90" customWidth="1"/>
    <col min="1784" max="1784" width="11.85546875" style="90" bestFit="1" customWidth="1"/>
    <col min="1785" max="1785" width="12.5703125" style="90" customWidth="1"/>
    <col min="1786" max="1786" width="0" style="90" hidden="1" customWidth="1"/>
    <col min="1787" max="1787" width="8.7109375" style="90"/>
    <col min="1788" max="1788" width="11.42578125" style="90" bestFit="1" customWidth="1"/>
    <col min="1789" max="2036" width="8.7109375" style="90"/>
    <col min="2037" max="2037" width="4.85546875" style="90" customWidth="1"/>
    <col min="2038" max="2038" width="12.28515625" style="90" bestFit="1" customWidth="1"/>
    <col min="2039" max="2039" width="17.7109375" style="90" customWidth="1"/>
    <col min="2040" max="2040" width="11.85546875" style="90" bestFit="1" customWidth="1"/>
    <col min="2041" max="2041" width="12.5703125" style="90" customWidth="1"/>
    <col min="2042" max="2042" width="0" style="90" hidden="1" customWidth="1"/>
    <col min="2043" max="2043" width="8.7109375" style="90"/>
    <col min="2044" max="2044" width="11.42578125" style="90" bestFit="1" customWidth="1"/>
    <col min="2045" max="2292" width="8.7109375" style="90"/>
    <col min="2293" max="2293" width="4.85546875" style="90" customWidth="1"/>
    <col min="2294" max="2294" width="12.28515625" style="90" bestFit="1" customWidth="1"/>
    <col min="2295" max="2295" width="17.7109375" style="90" customWidth="1"/>
    <col min="2296" max="2296" width="11.85546875" style="90" bestFit="1" customWidth="1"/>
    <col min="2297" max="2297" width="12.5703125" style="90" customWidth="1"/>
    <col min="2298" max="2298" width="0" style="90" hidden="1" customWidth="1"/>
    <col min="2299" max="2299" width="8.7109375" style="90"/>
    <col min="2300" max="2300" width="11.42578125" style="90" bestFit="1" customWidth="1"/>
    <col min="2301" max="2548" width="8.7109375" style="90"/>
    <col min="2549" max="2549" width="4.85546875" style="90" customWidth="1"/>
    <col min="2550" max="2550" width="12.28515625" style="90" bestFit="1" customWidth="1"/>
    <col min="2551" max="2551" width="17.7109375" style="90" customWidth="1"/>
    <col min="2552" max="2552" width="11.85546875" style="90" bestFit="1" customWidth="1"/>
    <col min="2553" max="2553" width="12.5703125" style="90" customWidth="1"/>
    <col min="2554" max="2554" width="0" style="90" hidden="1" customWidth="1"/>
    <col min="2555" max="2555" width="8.7109375" style="90"/>
    <col min="2556" max="2556" width="11.42578125" style="90" bestFit="1" customWidth="1"/>
    <col min="2557" max="2804" width="8.7109375" style="90"/>
    <col min="2805" max="2805" width="4.85546875" style="90" customWidth="1"/>
    <col min="2806" max="2806" width="12.28515625" style="90" bestFit="1" customWidth="1"/>
    <col min="2807" max="2807" width="17.7109375" style="90" customWidth="1"/>
    <col min="2808" max="2808" width="11.85546875" style="90" bestFit="1" customWidth="1"/>
    <col min="2809" max="2809" width="12.5703125" style="90" customWidth="1"/>
    <col min="2810" max="2810" width="0" style="90" hidden="1" customWidth="1"/>
    <col min="2811" max="2811" width="8.7109375" style="90"/>
    <col min="2812" max="2812" width="11.42578125" style="90" bestFit="1" customWidth="1"/>
    <col min="2813" max="3060" width="8.7109375" style="90"/>
    <col min="3061" max="3061" width="4.85546875" style="90" customWidth="1"/>
    <col min="3062" max="3062" width="12.28515625" style="90" bestFit="1" customWidth="1"/>
    <col min="3063" max="3063" width="17.7109375" style="90" customWidth="1"/>
    <col min="3064" max="3064" width="11.85546875" style="90" bestFit="1" customWidth="1"/>
    <col min="3065" max="3065" width="12.5703125" style="90" customWidth="1"/>
    <col min="3066" max="3066" width="0" style="90" hidden="1" customWidth="1"/>
    <col min="3067" max="3067" width="8.7109375" style="90"/>
    <col min="3068" max="3068" width="11.42578125" style="90" bestFit="1" customWidth="1"/>
    <col min="3069" max="3316" width="8.7109375" style="90"/>
    <col min="3317" max="3317" width="4.85546875" style="90" customWidth="1"/>
    <col min="3318" max="3318" width="12.28515625" style="90" bestFit="1" customWidth="1"/>
    <col min="3319" max="3319" width="17.7109375" style="90" customWidth="1"/>
    <col min="3320" max="3320" width="11.85546875" style="90" bestFit="1" customWidth="1"/>
    <col min="3321" max="3321" width="12.5703125" style="90" customWidth="1"/>
    <col min="3322" max="3322" width="0" style="90" hidden="1" customWidth="1"/>
    <col min="3323" max="3323" width="8.7109375" style="90"/>
    <col min="3324" max="3324" width="11.42578125" style="90" bestFit="1" customWidth="1"/>
    <col min="3325" max="3572" width="8.7109375" style="90"/>
    <col min="3573" max="3573" width="4.85546875" style="90" customWidth="1"/>
    <col min="3574" max="3574" width="12.28515625" style="90" bestFit="1" customWidth="1"/>
    <col min="3575" max="3575" width="17.7109375" style="90" customWidth="1"/>
    <col min="3576" max="3576" width="11.85546875" style="90" bestFit="1" customWidth="1"/>
    <col min="3577" max="3577" width="12.5703125" style="90" customWidth="1"/>
    <col min="3578" max="3578" width="0" style="90" hidden="1" customWidth="1"/>
    <col min="3579" max="3579" width="8.7109375" style="90"/>
    <col min="3580" max="3580" width="11.42578125" style="90" bestFit="1" customWidth="1"/>
    <col min="3581" max="3828" width="8.7109375" style="90"/>
    <col min="3829" max="3829" width="4.85546875" style="90" customWidth="1"/>
    <col min="3830" max="3830" width="12.28515625" style="90" bestFit="1" customWidth="1"/>
    <col min="3831" max="3831" width="17.7109375" style="90" customWidth="1"/>
    <col min="3832" max="3832" width="11.85546875" style="90" bestFit="1" customWidth="1"/>
    <col min="3833" max="3833" width="12.5703125" style="90" customWidth="1"/>
    <col min="3834" max="3834" width="0" style="90" hidden="1" customWidth="1"/>
    <col min="3835" max="3835" width="8.7109375" style="90"/>
    <col min="3836" max="3836" width="11.42578125" style="90" bestFit="1" customWidth="1"/>
    <col min="3837" max="4084" width="8.7109375" style="90"/>
    <col min="4085" max="4085" width="4.85546875" style="90" customWidth="1"/>
    <col min="4086" max="4086" width="12.28515625" style="90" bestFit="1" customWidth="1"/>
    <col min="4087" max="4087" width="17.7109375" style="90" customWidth="1"/>
    <col min="4088" max="4088" width="11.85546875" style="90" bestFit="1" customWidth="1"/>
    <col min="4089" max="4089" width="12.5703125" style="90" customWidth="1"/>
    <col min="4090" max="4090" width="0" style="90" hidden="1" customWidth="1"/>
    <col min="4091" max="4091" width="8.7109375" style="90"/>
    <col min="4092" max="4092" width="11.42578125" style="90" bestFit="1" customWidth="1"/>
    <col min="4093" max="4340" width="8.7109375" style="90"/>
    <col min="4341" max="4341" width="4.85546875" style="90" customWidth="1"/>
    <col min="4342" max="4342" width="12.28515625" style="90" bestFit="1" customWidth="1"/>
    <col min="4343" max="4343" width="17.7109375" style="90" customWidth="1"/>
    <col min="4344" max="4344" width="11.85546875" style="90" bestFit="1" customWidth="1"/>
    <col min="4345" max="4345" width="12.5703125" style="90" customWidth="1"/>
    <col min="4346" max="4346" width="0" style="90" hidden="1" customWidth="1"/>
    <col min="4347" max="4347" width="8.7109375" style="90"/>
    <col min="4348" max="4348" width="11.42578125" style="90" bestFit="1" customWidth="1"/>
    <col min="4349" max="4596" width="8.7109375" style="90"/>
    <col min="4597" max="4597" width="4.85546875" style="90" customWidth="1"/>
    <col min="4598" max="4598" width="12.28515625" style="90" bestFit="1" customWidth="1"/>
    <col min="4599" max="4599" width="17.7109375" style="90" customWidth="1"/>
    <col min="4600" max="4600" width="11.85546875" style="90" bestFit="1" customWidth="1"/>
    <col min="4601" max="4601" width="12.5703125" style="90" customWidth="1"/>
    <col min="4602" max="4602" width="0" style="90" hidden="1" customWidth="1"/>
    <col min="4603" max="4603" width="8.7109375" style="90"/>
    <col min="4604" max="4604" width="11.42578125" style="90" bestFit="1" customWidth="1"/>
    <col min="4605" max="4852" width="8.7109375" style="90"/>
    <col min="4853" max="4853" width="4.85546875" style="90" customWidth="1"/>
    <col min="4854" max="4854" width="12.28515625" style="90" bestFit="1" customWidth="1"/>
    <col min="4855" max="4855" width="17.7109375" style="90" customWidth="1"/>
    <col min="4856" max="4856" width="11.85546875" style="90" bestFit="1" customWidth="1"/>
    <col min="4857" max="4857" width="12.5703125" style="90" customWidth="1"/>
    <col min="4858" max="4858" width="0" style="90" hidden="1" customWidth="1"/>
    <col min="4859" max="4859" width="8.7109375" style="90"/>
    <col min="4860" max="4860" width="11.42578125" style="90" bestFit="1" customWidth="1"/>
    <col min="4861" max="5108" width="8.7109375" style="90"/>
    <col min="5109" max="5109" width="4.85546875" style="90" customWidth="1"/>
    <col min="5110" max="5110" width="12.28515625" style="90" bestFit="1" customWidth="1"/>
    <col min="5111" max="5111" width="17.7109375" style="90" customWidth="1"/>
    <col min="5112" max="5112" width="11.85546875" style="90" bestFit="1" customWidth="1"/>
    <col min="5113" max="5113" width="12.5703125" style="90" customWidth="1"/>
    <col min="5114" max="5114" width="0" style="90" hidden="1" customWidth="1"/>
    <col min="5115" max="5115" width="8.7109375" style="90"/>
    <col min="5116" max="5116" width="11.42578125" style="90" bestFit="1" customWidth="1"/>
    <col min="5117" max="5364" width="8.7109375" style="90"/>
    <col min="5365" max="5365" width="4.85546875" style="90" customWidth="1"/>
    <col min="5366" max="5366" width="12.28515625" style="90" bestFit="1" customWidth="1"/>
    <col min="5367" max="5367" width="17.7109375" style="90" customWidth="1"/>
    <col min="5368" max="5368" width="11.85546875" style="90" bestFit="1" customWidth="1"/>
    <col min="5369" max="5369" width="12.5703125" style="90" customWidth="1"/>
    <col min="5370" max="5370" width="0" style="90" hidden="1" customWidth="1"/>
    <col min="5371" max="5371" width="8.7109375" style="90"/>
    <col min="5372" max="5372" width="11.42578125" style="90" bestFit="1" customWidth="1"/>
    <col min="5373" max="5620" width="8.7109375" style="90"/>
    <col min="5621" max="5621" width="4.85546875" style="90" customWidth="1"/>
    <col min="5622" max="5622" width="12.28515625" style="90" bestFit="1" customWidth="1"/>
    <col min="5623" max="5623" width="17.7109375" style="90" customWidth="1"/>
    <col min="5624" max="5624" width="11.85546875" style="90" bestFit="1" customWidth="1"/>
    <col min="5625" max="5625" width="12.5703125" style="90" customWidth="1"/>
    <col min="5626" max="5626" width="0" style="90" hidden="1" customWidth="1"/>
    <col min="5627" max="5627" width="8.7109375" style="90"/>
    <col min="5628" max="5628" width="11.42578125" style="90" bestFit="1" customWidth="1"/>
    <col min="5629" max="5876" width="8.7109375" style="90"/>
    <col min="5877" max="5877" width="4.85546875" style="90" customWidth="1"/>
    <col min="5878" max="5878" width="12.28515625" style="90" bestFit="1" customWidth="1"/>
    <col min="5879" max="5879" width="17.7109375" style="90" customWidth="1"/>
    <col min="5880" max="5880" width="11.85546875" style="90" bestFit="1" customWidth="1"/>
    <col min="5881" max="5881" width="12.5703125" style="90" customWidth="1"/>
    <col min="5882" max="5882" width="0" style="90" hidden="1" customWidth="1"/>
    <col min="5883" max="5883" width="8.7109375" style="90"/>
    <col min="5884" max="5884" width="11.42578125" style="90" bestFit="1" customWidth="1"/>
    <col min="5885" max="6132" width="8.7109375" style="90"/>
    <col min="6133" max="6133" width="4.85546875" style="90" customWidth="1"/>
    <col min="6134" max="6134" width="12.28515625" style="90" bestFit="1" customWidth="1"/>
    <col min="6135" max="6135" width="17.7109375" style="90" customWidth="1"/>
    <col min="6136" max="6136" width="11.85546875" style="90" bestFit="1" customWidth="1"/>
    <col min="6137" max="6137" width="12.5703125" style="90" customWidth="1"/>
    <col min="6138" max="6138" width="0" style="90" hidden="1" customWidth="1"/>
    <col min="6139" max="6139" width="8.7109375" style="90"/>
    <col min="6140" max="6140" width="11.42578125" style="90" bestFit="1" customWidth="1"/>
    <col min="6141" max="6388" width="8.7109375" style="90"/>
    <col min="6389" max="6389" width="4.85546875" style="90" customWidth="1"/>
    <col min="6390" max="6390" width="12.28515625" style="90" bestFit="1" customWidth="1"/>
    <col min="6391" max="6391" width="17.7109375" style="90" customWidth="1"/>
    <col min="6392" max="6392" width="11.85546875" style="90" bestFit="1" customWidth="1"/>
    <col min="6393" max="6393" width="12.5703125" style="90" customWidth="1"/>
    <col min="6394" max="6394" width="0" style="90" hidden="1" customWidth="1"/>
    <col min="6395" max="6395" width="8.7109375" style="90"/>
    <col min="6396" max="6396" width="11.42578125" style="90" bestFit="1" customWidth="1"/>
    <col min="6397" max="6644" width="8.7109375" style="90"/>
    <col min="6645" max="6645" width="4.85546875" style="90" customWidth="1"/>
    <col min="6646" max="6646" width="12.28515625" style="90" bestFit="1" customWidth="1"/>
    <col min="6647" max="6647" width="17.7109375" style="90" customWidth="1"/>
    <col min="6648" max="6648" width="11.85546875" style="90" bestFit="1" customWidth="1"/>
    <col min="6649" max="6649" width="12.5703125" style="90" customWidth="1"/>
    <col min="6650" max="6650" width="0" style="90" hidden="1" customWidth="1"/>
    <col min="6651" max="6651" width="8.7109375" style="90"/>
    <col min="6652" max="6652" width="11.42578125" style="90" bestFit="1" customWidth="1"/>
    <col min="6653" max="6900" width="8.7109375" style="90"/>
    <col min="6901" max="6901" width="4.85546875" style="90" customWidth="1"/>
    <col min="6902" max="6902" width="12.28515625" style="90" bestFit="1" customWidth="1"/>
    <col min="6903" max="6903" width="17.7109375" style="90" customWidth="1"/>
    <col min="6904" max="6904" width="11.85546875" style="90" bestFit="1" customWidth="1"/>
    <col min="6905" max="6905" width="12.5703125" style="90" customWidth="1"/>
    <col min="6906" max="6906" width="0" style="90" hidden="1" customWidth="1"/>
    <col min="6907" max="6907" width="8.7109375" style="90"/>
    <col min="6908" max="6908" width="11.42578125" style="90" bestFit="1" customWidth="1"/>
    <col min="6909" max="7156" width="8.7109375" style="90"/>
    <col min="7157" max="7157" width="4.85546875" style="90" customWidth="1"/>
    <col min="7158" max="7158" width="12.28515625" style="90" bestFit="1" customWidth="1"/>
    <col min="7159" max="7159" width="17.7109375" style="90" customWidth="1"/>
    <col min="7160" max="7160" width="11.85546875" style="90" bestFit="1" customWidth="1"/>
    <col min="7161" max="7161" width="12.5703125" style="90" customWidth="1"/>
    <col min="7162" max="7162" width="0" style="90" hidden="1" customWidth="1"/>
    <col min="7163" max="7163" width="8.7109375" style="90"/>
    <col min="7164" max="7164" width="11.42578125" style="90" bestFit="1" customWidth="1"/>
    <col min="7165" max="7412" width="8.7109375" style="90"/>
    <col min="7413" max="7413" width="4.85546875" style="90" customWidth="1"/>
    <col min="7414" max="7414" width="12.28515625" style="90" bestFit="1" customWidth="1"/>
    <col min="7415" max="7415" width="17.7109375" style="90" customWidth="1"/>
    <col min="7416" max="7416" width="11.85546875" style="90" bestFit="1" customWidth="1"/>
    <col min="7417" max="7417" width="12.5703125" style="90" customWidth="1"/>
    <col min="7418" max="7418" width="0" style="90" hidden="1" customWidth="1"/>
    <col min="7419" max="7419" width="8.7109375" style="90"/>
    <col min="7420" max="7420" width="11.42578125" style="90" bestFit="1" customWidth="1"/>
    <col min="7421" max="7668" width="8.7109375" style="90"/>
    <col min="7669" max="7669" width="4.85546875" style="90" customWidth="1"/>
    <col min="7670" max="7670" width="12.28515625" style="90" bestFit="1" customWidth="1"/>
    <col min="7671" max="7671" width="17.7109375" style="90" customWidth="1"/>
    <col min="7672" max="7672" width="11.85546875" style="90" bestFit="1" customWidth="1"/>
    <col min="7673" max="7673" width="12.5703125" style="90" customWidth="1"/>
    <col min="7674" max="7674" width="0" style="90" hidden="1" customWidth="1"/>
    <col min="7675" max="7675" width="8.7109375" style="90"/>
    <col min="7676" max="7676" width="11.42578125" style="90" bestFit="1" customWidth="1"/>
    <col min="7677" max="7924" width="8.7109375" style="90"/>
    <col min="7925" max="7925" width="4.85546875" style="90" customWidth="1"/>
    <col min="7926" max="7926" width="12.28515625" style="90" bestFit="1" customWidth="1"/>
    <col min="7927" max="7927" width="17.7109375" style="90" customWidth="1"/>
    <col min="7928" max="7928" width="11.85546875" style="90" bestFit="1" customWidth="1"/>
    <col min="7929" max="7929" width="12.5703125" style="90" customWidth="1"/>
    <col min="7930" max="7930" width="0" style="90" hidden="1" customWidth="1"/>
    <col min="7931" max="7931" width="8.7109375" style="90"/>
    <col min="7932" max="7932" width="11.42578125" style="90" bestFit="1" customWidth="1"/>
    <col min="7933" max="8180" width="8.7109375" style="90"/>
    <col min="8181" max="8181" width="4.85546875" style="90" customWidth="1"/>
    <col min="8182" max="8182" width="12.28515625" style="90" bestFit="1" customWidth="1"/>
    <col min="8183" max="8183" width="17.7109375" style="90" customWidth="1"/>
    <col min="8184" max="8184" width="11.85546875" style="90" bestFit="1" customWidth="1"/>
    <col min="8185" max="8185" width="12.5703125" style="90" customWidth="1"/>
    <col min="8186" max="8186" width="0" style="90" hidden="1" customWidth="1"/>
    <col min="8187" max="8187" width="8.7109375" style="90"/>
    <col min="8188" max="8188" width="11.42578125" style="90" bestFit="1" customWidth="1"/>
    <col min="8189" max="8436" width="8.7109375" style="90"/>
    <col min="8437" max="8437" width="4.85546875" style="90" customWidth="1"/>
    <col min="8438" max="8438" width="12.28515625" style="90" bestFit="1" customWidth="1"/>
    <col min="8439" max="8439" width="17.7109375" style="90" customWidth="1"/>
    <col min="8440" max="8440" width="11.85546875" style="90" bestFit="1" customWidth="1"/>
    <col min="8441" max="8441" width="12.5703125" style="90" customWidth="1"/>
    <col min="8442" max="8442" width="0" style="90" hidden="1" customWidth="1"/>
    <col min="8443" max="8443" width="8.7109375" style="90"/>
    <col min="8444" max="8444" width="11.42578125" style="90" bestFit="1" customWidth="1"/>
    <col min="8445" max="8692" width="8.7109375" style="90"/>
    <col min="8693" max="8693" width="4.85546875" style="90" customWidth="1"/>
    <col min="8694" max="8694" width="12.28515625" style="90" bestFit="1" customWidth="1"/>
    <col min="8695" max="8695" width="17.7109375" style="90" customWidth="1"/>
    <col min="8696" max="8696" width="11.85546875" style="90" bestFit="1" customWidth="1"/>
    <col min="8697" max="8697" width="12.5703125" style="90" customWidth="1"/>
    <col min="8698" max="8698" width="0" style="90" hidden="1" customWidth="1"/>
    <col min="8699" max="8699" width="8.7109375" style="90"/>
    <col min="8700" max="8700" width="11.42578125" style="90" bestFit="1" customWidth="1"/>
    <col min="8701" max="8948" width="8.7109375" style="90"/>
    <col min="8949" max="8949" width="4.85546875" style="90" customWidth="1"/>
    <col min="8950" max="8950" width="12.28515625" style="90" bestFit="1" customWidth="1"/>
    <col min="8951" max="8951" width="17.7109375" style="90" customWidth="1"/>
    <col min="8952" max="8952" width="11.85546875" style="90" bestFit="1" customWidth="1"/>
    <col min="8953" max="8953" width="12.5703125" style="90" customWidth="1"/>
    <col min="8954" max="8954" width="0" style="90" hidden="1" customWidth="1"/>
    <col min="8955" max="8955" width="8.7109375" style="90"/>
    <col min="8956" max="8956" width="11.42578125" style="90" bestFit="1" customWidth="1"/>
    <col min="8957" max="9204" width="8.7109375" style="90"/>
    <col min="9205" max="9205" width="4.85546875" style="90" customWidth="1"/>
    <col min="9206" max="9206" width="12.28515625" style="90" bestFit="1" customWidth="1"/>
    <col min="9207" max="9207" width="17.7109375" style="90" customWidth="1"/>
    <col min="9208" max="9208" width="11.85546875" style="90" bestFit="1" customWidth="1"/>
    <col min="9209" max="9209" width="12.5703125" style="90" customWidth="1"/>
    <col min="9210" max="9210" width="0" style="90" hidden="1" customWidth="1"/>
    <col min="9211" max="9211" width="8.7109375" style="90"/>
    <col min="9212" max="9212" width="11.42578125" style="90" bestFit="1" customWidth="1"/>
    <col min="9213" max="9460" width="8.7109375" style="90"/>
    <col min="9461" max="9461" width="4.85546875" style="90" customWidth="1"/>
    <col min="9462" max="9462" width="12.28515625" style="90" bestFit="1" customWidth="1"/>
    <col min="9463" max="9463" width="17.7109375" style="90" customWidth="1"/>
    <col min="9464" max="9464" width="11.85546875" style="90" bestFit="1" customWidth="1"/>
    <col min="9465" max="9465" width="12.5703125" style="90" customWidth="1"/>
    <col min="9466" max="9466" width="0" style="90" hidden="1" customWidth="1"/>
    <col min="9467" max="9467" width="8.7109375" style="90"/>
    <col min="9468" max="9468" width="11.42578125" style="90" bestFit="1" customWidth="1"/>
    <col min="9469" max="9716" width="8.7109375" style="90"/>
    <col min="9717" max="9717" width="4.85546875" style="90" customWidth="1"/>
    <col min="9718" max="9718" width="12.28515625" style="90" bestFit="1" customWidth="1"/>
    <col min="9719" max="9719" width="17.7109375" style="90" customWidth="1"/>
    <col min="9720" max="9720" width="11.85546875" style="90" bestFit="1" customWidth="1"/>
    <col min="9721" max="9721" width="12.5703125" style="90" customWidth="1"/>
    <col min="9722" max="9722" width="0" style="90" hidden="1" customWidth="1"/>
    <col min="9723" max="9723" width="8.7109375" style="90"/>
    <col min="9724" max="9724" width="11.42578125" style="90" bestFit="1" customWidth="1"/>
    <col min="9725" max="9972" width="8.7109375" style="90"/>
    <col min="9973" max="9973" width="4.85546875" style="90" customWidth="1"/>
    <col min="9974" max="9974" width="12.28515625" style="90" bestFit="1" customWidth="1"/>
    <col min="9975" max="9975" width="17.7109375" style="90" customWidth="1"/>
    <col min="9976" max="9976" width="11.85546875" style="90" bestFit="1" customWidth="1"/>
    <col min="9977" max="9977" width="12.5703125" style="90" customWidth="1"/>
    <col min="9978" max="9978" width="0" style="90" hidden="1" customWidth="1"/>
    <col min="9979" max="9979" width="8.7109375" style="90"/>
    <col min="9980" max="9980" width="11.42578125" style="90" bestFit="1" customWidth="1"/>
    <col min="9981" max="10228" width="8.7109375" style="90"/>
    <col min="10229" max="10229" width="4.85546875" style="90" customWidth="1"/>
    <col min="10230" max="10230" width="12.28515625" style="90" bestFit="1" customWidth="1"/>
    <col min="10231" max="10231" width="17.7109375" style="90" customWidth="1"/>
    <col min="10232" max="10232" width="11.85546875" style="90" bestFit="1" customWidth="1"/>
    <col min="10233" max="10233" width="12.5703125" style="90" customWidth="1"/>
    <col min="10234" max="10234" width="0" style="90" hidden="1" customWidth="1"/>
    <col min="10235" max="10235" width="8.7109375" style="90"/>
    <col min="10236" max="10236" width="11.42578125" style="90" bestFit="1" customWidth="1"/>
    <col min="10237" max="10484" width="8.7109375" style="90"/>
    <col min="10485" max="10485" width="4.85546875" style="90" customWidth="1"/>
    <col min="10486" max="10486" width="12.28515625" style="90" bestFit="1" customWidth="1"/>
    <col min="10487" max="10487" width="17.7109375" style="90" customWidth="1"/>
    <col min="10488" max="10488" width="11.85546875" style="90" bestFit="1" customWidth="1"/>
    <col min="10489" max="10489" width="12.5703125" style="90" customWidth="1"/>
    <col min="10490" max="10490" width="0" style="90" hidden="1" customWidth="1"/>
    <col min="10491" max="10491" width="8.7109375" style="90"/>
    <col min="10492" max="10492" width="11.42578125" style="90" bestFit="1" customWidth="1"/>
    <col min="10493" max="10740" width="8.7109375" style="90"/>
    <col min="10741" max="10741" width="4.85546875" style="90" customWidth="1"/>
    <col min="10742" max="10742" width="12.28515625" style="90" bestFit="1" customWidth="1"/>
    <col min="10743" max="10743" width="17.7109375" style="90" customWidth="1"/>
    <col min="10744" max="10744" width="11.85546875" style="90" bestFit="1" customWidth="1"/>
    <col min="10745" max="10745" width="12.5703125" style="90" customWidth="1"/>
    <col min="10746" max="10746" width="0" style="90" hidden="1" customWidth="1"/>
    <col min="10747" max="10747" width="8.7109375" style="90"/>
    <col min="10748" max="10748" width="11.42578125" style="90" bestFit="1" customWidth="1"/>
    <col min="10749" max="10996" width="8.7109375" style="90"/>
    <col min="10997" max="10997" width="4.85546875" style="90" customWidth="1"/>
    <col min="10998" max="10998" width="12.28515625" style="90" bestFit="1" customWidth="1"/>
    <col min="10999" max="10999" width="17.7109375" style="90" customWidth="1"/>
    <col min="11000" max="11000" width="11.85546875" style="90" bestFit="1" customWidth="1"/>
    <col min="11001" max="11001" width="12.5703125" style="90" customWidth="1"/>
    <col min="11002" max="11002" width="0" style="90" hidden="1" customWidth="1"/>
    <col min="11003" max="11003" width="8.7109375" style="90"/>
    <col min="11004" max="11004" width="11.42578125" style="90" bestFit="1" customWidth="1"/>
    <col min="11005" max="11252" width="8.7109375" style="90"/>
    <col min="11253" max="11253" width="4.85546875" style="90" customWidth="1"/>
    <col min="11254" max="11254" width="12.28515625" style="90" bestFit="1" customWidth="1"/>
    <col min="11255" max="11255" width="17.7109375" style="90" customWidth="1"/>
    <col min="11256" max="11256" width="11.85546875" style="90" bestFit="1" customWidth="1"/>
    <col min="11257" max="11257" width="12.5703125" style="90" customWidth="1"/>
    <col min="11258" max="11258" width="0" style="90" hidden="1" customWidth="1"/>
    <col min="11259" max="11259" width="8.7109375" style="90"/>
    <col min="11260" max="11260" width="11.42578125" style="90" bestFit="1" customWidth="1"/>
    <col min="11261" max="11508" width="8.7109375" style="90"/>
    <col min="11509" max="11509" width="4.85546875" style="90" customWidth="1"/>
    <col min="11510" max="11510" width="12.28515625" style="90" bestFit="1" customWidth="1"/>
    <col min="11511" max="11511" width="17.7109375" style="90" customWidth="1"/>
    <col min="11512" max="11512" width="11.85546875" style="90" bestFit="1" customWidth="1"/>
    <col min="11513" max="11513" width="12.5703125" style="90" customWidth="1"/>
    <col min="11514" max="11514" width="0" style="90" hidden="1" customWidth="1"/>
    <col min="11515" max="11515" width="8.7109375" style="90"/>
    <col min="11516" max="11516" width="11.42578125" style="90" bestFit="1" customWidth="1"/>
    <col min="11517" max="11764" width="8.7109375" style="90"/>
    <col min="11765" max="11765" width="4.85546875" style="90" customWidth="1"/>
    <col min="11766" max="11766" width="12.28515625" style="90" bestFit="1" customWidth="1"/>
    <col min="11767" max="11767" width="17.7109375" style="90" customWidth="1"/>
    <col min="11768" max="11768" width="11.85546875" style="90" bestFit="1" customWidth="1"/>
    <col min="11769" max="11769" width="12.5703125" style="90" customWidth="1"/>
    <col min="11770" max="11770" width="0" style="90" hidden="1" customWidth="1"/>
    <col min="11771" max="11771" width="8.7109375" style="90"/>
    <col min="11772" max="11772" width="11.42578125" style="90" bestFit="1" customWidth="1"/>
    <col min="11773" max="12020" width="8.7109375" style="90"/>
    <col min="12021" max="12021" width="4.85546875" style="90" customWidth="1"/>
    <col min="12022" max="12022" width="12.28515625" style="90" bestFit="1" customWidth="1"/>
    <col min="12023" max="12023" width="17.7109375" style="90" customWidth="1"/>
    <col min="12024" max="12024" width="11.85546875" style="90" bestFit="1" customWidth="1"/>
    <col min="12025" max="12025" width="12.5703125" style="90" customWidth="1"/>
    <col min="12026" max="12026" width="0" style="90" hidden="1" customWidth="1"/>
    <col min="12027" max="12027" width="8.7109375" style="90"/>
    <col min="12028" max="12028" width="11.42578125" style="90" bestFit="1" customWidth="1"/>
    <col min="12029" max="12276" width="8.7109375" style="90"/>
    <col min="12277" max="12277" width="4.85546875" style="90" customWidth="1"/>
    <col min="12278" max="12278" width="12.28515625" style="90" bestFit="1" customWidth="1"/>
    <col min="12279" max="12279" width="17.7109375" style="90" customWidth="1"/>
    <col min="12280" max="12280" width="11.85546875" style="90" bestFit="1" customWidth="1"/>
    <col min="12281" max="12281" width="12.5703125" style="90" customWidth="1"/>
    <col min="12282" max="12282" width="0" style="90" hidden="1" customWidth="1"/>
    <col min="12283" max="12283" width="8.7109375" style="90"/>
    <col min="12284" max="12284" width="11.42578125" style="90" bestFit="1" customWidth="1"/>
    <col min="12285" max="12532" width="8.7109375" style="90"/>
    <col min="12533" max="12533" width="4.85546875" style="90" customWidth="1"/>
    <col min="12534" max="12534" width="12.28515625" style="90" bestFit="1" customWidth="1"/>
    <col min="12535" max="12535" width="17.7109375" style="90" customWidth="1"/>
    <col min="12536" max="12536" width="11.85546875" style="90" bestFit="1" customWidth="1"/>
    <col min="12537" max="12537" width="12.5703125" style="90" customWidth="1"/>
    <col min="12538" max="12538" width="0" style="90" hidden="1" customWidth="1"/>
    <col min="12539" max="12539" width="8.7109375" style="90"/>
    <col min="12540" max="12540" width="11.42578125" style="90" bestFit="1" customWidth="1"/>
    <col min="12541" max="12788" width="8.7109375" style="90"/>
    <col min="12789" max="12789" width="4.85546875" style="90" customWidth="1"/>
    <col min="12790" max="12790" width="12.28515625" style="90" bestFit="1" customWidth="1"/>
    <col min="12791" max="12791" width="17.7109375" style="90" customWidth="1"/>
    <col min="12792" max="12792" width="11.85546875" style="90" bestFit="1" customWidth="1"/>
    <col min="12793" max="12793" width="12.5703125" style="90" customWidth="1"/>
    <col min="12794" max="12794" width="0" style="90" hidden="1" customWidth="1"/>
    <col min="12795" max="12795" width="8.7109375" style="90"/>
    <col min="12796" max="12796" width="11.42578125" style="90" bestFit="1" customWidth="1"/>
    <col min="12797" max="13044" width="8.7109375" style="90"/>
    <col min="13045" max="13045" width="4.85546875" style="90" customWidth="1"/>
    <col min="13046" max="13046" width="12.28515625" style="90" bestFit="1" customWidth="1"/>
    <col min="13047" max="13047" width="17.7109375" style="90" customWidth="1"/>
    <col min="13048" max="13048" width="11.85546875" style="90" bestFit="1" customWidth="1"/>
    <col min="13049" max="13049" width="12.5703125" style="90" customWidth="1"/>
    <col min="13050" max="13050" width="0" style="90" hidden="1" customWidth="1"/>
    <col min="13051" max="13051" width="8.7109375" style="90"/>
    <col min="13052" max="13052" width="11.42578125" style="90" bestFit="1" customWidth="1"/>
    <col min="13053" max="13300" width="8.7109375" style="90"/>
    <col min="13301" max="13301" width="4.85546875" style="90" customWidth="1"/>
    <col min="13302" max="13302" width="12.28515625" style="90" bestFit="1" customWidth="1"/>
    <col min="13303" max="13303" width="17.7109375" style="90" customWidth="1"/>
    <col min="13304" max="13304" width="11.85546875" style="90" bestFit="1" customWidth="1"/>
    <col min="13305" max="13305" width="12.5703125" style="90" customWidth="1"/>
    <col min="13306" max="13306" width="0" style="90" hidden="1" customWidth="1"/>
    <col min="13307" max="13307" width="8.7109375" style="90"/>
    <col min="13308" max="13308" width="11.42578125" style="90" bestFit="1" customWidth="1"/>
    <col min="13309" max="13556" width="8.7109375" style="90"/>
    <col min="13557" max="13557" width="4.85546875" style="90" customWidth="1"/>
    <col min="13558" max="13558" width="12.28515625" style="90" bestFit="1" customWidth="1"/>
    <col min="13559" max="13559" width="17.7109375" style="90" customWidth="1"/>
    <col min="13560" max="13560" width="11.85546875" style="90" bestFit="1" customWidth="1"/>
    <col min="13561" max="13561" width="12.5703125" style="90" customWidth="1"/>
    <col min="13562" max="13562" width="0" style="90" hidden="1" customWidth="1"/>
    <col min="13563" max="13563" width="8.7109375" style="90"/>
    <col min="13564" max="13564" width="11.42578125" style="90" bestFit="1" customWidth="1"/>
    <col min="13565" max="13812" width="8.7109375" style="90"/>
    <col min="13813" max="13813" width="4.85546875" style="90" customWidth="1"/>
    <col min="13814" max="13814" width="12.28515625" style="90" bestFit="1" customWidth="1"/>
    <col min="13815" max="13815" width="17.7109375" style="90" customWidth="1"/>
    <col min="13816" max="13816" width="11.85546875" style="90" bestFit="1" customWidth="1"/>
    <col min="13817" max="13817" width="12.5703125" style="90" customWidth="1"/>
    <col min="13818" max="13818" width="0" style="90" hidden="1" customWidth="1"/>
    <col min="13819" max="13819" width="8.7109375" style="90"/>
    <col min="13820" max="13820" width="11.42578125" style="90" bestFit="1" customWidth="1"/>
    <col min="13821" max="14068" width="8.7109375" style="90"/>
    <col min="14069" max="14069" width="4.85546875" style="90" customWidth="1"/>
    <col min="14070" max="14070" width="12.28515625" style="90" bestFit="1" customWidth="1"/>
    <col min="14071" max="14071" width="17.7109375" style="90" customWidth="1"/>
    <col min="14072" max="14072" width="11.85546875" style="90" bestFit="1" customWidth="1"/>
    <col min="14073" max="14073" width="12.5703125" style="90" customWidth="1"/>
    <col min="14074" max="14074" width="0" style="90" hidden="1" customWidth="1"/>
    <col min="14075" max="14075" width="8.7109375" style="90"/>
    <col min="14076" max="14076" width="11.42578125" style="90" bestFit="1" customWidth="1"/>
    <col min="14077" max="14324" width="8.7109375" style="90"/>
    <col min="14325" max="14325" width="4.85546875" style="90" customWidth="1"/>
    <col min="14326" max="14326" width="12.28515625" style="90" bestFit="1" customWidth="1"/>
    <col min="14327" max="14327" width="17.7109375" style="90" customWidth="1"/>
    <col min="14328" max="14328" width="11.85546875" style="90" bestFit="1" customWidth="1"/>
    <col min="14329" max="14329" width="12.5703125" style="90" customWidth="1"/>
    <col min="14330" max="14330" width="0" style="90" hidden="1" customWidth="1"/>
    <col min="14331" max="14331" width="8.7109375" style="90"/>
    <col min="14332" max="14332" width="11.42578125" style="90" bestFit="1" customWidth="1"/>
    <col min="14333" max="14580" width="8.7109375" style="90"/>
    <col min="14581" max="14581" width="4.85546875" style="90" customWidth="1"/>
    <col min="14582" max="14582" width="12.28515625" style="90" bestFit="1" customWidth="1"/>
    <col min="14583" max="14583" width="17.7109375" style="90" customWidth="1"/>
    <col min="14584" max="14584" width="11.85546875" style="90" bestFit="1" customWidth="1"/>
    <col min="14585" max="14585" width="12.5703125" style="90" customWidth="1"/>
    <col min="14586" max="14586" width="0" style="90" hidden="1" customWidth="1"/>
    <col min="14587" max="14587" width="8.7109375" style="90"/>
    <col min="14588" max="14588" width="11.42578125" style="90" bestFit="1" customWidth="1"/>
    <col min="14589" max="14836" width="8.7109375" style="90"/>
    <col min="14837" max="14837" width="4.85546875" style="90" customWidth="1"/>
    <col min="14838" max="14838" width="12.28515625" style="90" bestFit="1" customWidth="1"/>
    <col min="14839" max="14839" width="17.7109375" style="90" customWidth="1"/>
    <col min="14840" max="14840" width="11.85546875" style="90" bestFit="1" customWidth="1"/>
    <col min="14841" max="14841" width="12.5703125" style="90" customWidth="1"/>
    <col min="14842" max="14842" width="0" style="90" hidden="1" customWidth="1"/>
    <col min="14843" max="14843" width="8.7109375" style="90"/>
    <col min="14844" max="14844" width="11.42578125" style="90" bestFit="1" customWidth="1"/>
    <col min="14845" max="15092" width="8.7109375" style="90"/>
    <col min="15093" max="15093" width="4.85546875" style="90" customWidth="1"/>
    <col min="15094" max="15094" width="12.28515625" style="90" bestFit="1" customWidth="1"/>
    <col min="15095" max="15095" width="17.7109375" style="90" customWidth="1"/>
    <col min="15096" max="15096" width="11.85546875" style="90" bestFit="1" customWidth="1"/>
    <col min="15097" max="15097" width="12.5703125" style="90" customWidth="1"/>
    <col min="15098" max="15098" width="0" style="90" hidden="1" customWidth="1"/>
    <col min="15099" max="15099" width="8.7109375" style="90"/>
    <col min="15100" max="15100" width="11.42578125" style="90" bestFit="1" customWidth="1"/>
    <col min="15101" max="15348" width="8.7109375" style="90"/>
    <col min="15349" max="15349" width="4.85546875" style="90" customWidth="1"/>
    <col min="15350" max="15350" width="12.28515625" style="90" bestFit="1" customWidth="1"/>
    <col min="15351" max="15351" width="17.7109375" style="90" customWidth="1"/>
    <col min="15352" max="15352" width="11.85546875" style="90" bestFit="1" customWidth="1"/>
    <col min="15353" max="15353" width="12.5703125" style="90" customWidth="1"/>
    <col min="15354" max="15354" width="0" style="90" hidden="1" customWidth="1"/>
    <col min="15355" max="15355" width="8.7109375" style="90"/>
    <col min="15356" max="15356" width="11.42578125" style="90" bestFit="1" customWidth="1"/>
    <col min="15357" max="15604" width="8.7109375" style="90"/>
    <col min="15605" max="15605" width="4.85546875" style="90" customWidth="1"/>
    <col min="15606" max="15606" width="12.28515625" style="90" bestFit="1" customWidth="1"/>
    <col min="15607" max="15607" width="17.7109375" style="90" customWidth="1"/>
    <col min="15608" max="15608" width="11.85546875" style="90" bestFit="1" customWidth="1"/>
    <col min="15609" max="15609" width="12.5703125" style="90" customWidth="1"/>
    <col min="15610" max="15610" width="0" style="90" hidden="1" customWidth="1"/>
    <col min="15611" max="15611" width="8.7109375" style="90"/>
    <col min="15612" max="15612" width="11.42578125" style="90" bestFit="1" customWidth="1"/>
    <col min="15613" max="15860" width="8.7109375" style="90"/>
    <col min="15861" max="15861" width="4.85546875" style="90" customWidth="1"/>
    <col min="15862" max="15862" width="12.28515625" style="90" bestFit="1" customWidth="1"/>
    <col min="15863" max="15863" width="17.7109375" style="90" customWidth="1"/>
    <col min="15864" max="15864" width="11.85546875" style="90" bestFit="1" customWidth="1"/>
    <col min="15865" max="15865" width="12.5703125" style="90" customWidth="1"/>
    <col min="15866" max="15866" width="0" style="90" hidden="1" customWidth="1"/>
    <col min="15867" max="15867" width="8.7109375" style="90"/>
    <col min="15868" max="15868" width="11.42578125" style="90" bestFit="1" customWidth="1"/>
    <col min="15869" max="16116" width="8.7109375" style="90"/>
    <col min="16117" max="16117" width="4.85546875" style="90" customWidth="1"/>
    <col min="16118" max="16118" width="12.28515625" style="90" bestFit="1" customWidth="1"/>
    <col min="16119" max="16119" width="17.7109375" style="90" customWidth="1"/>
    <col min="16120" max="16120" width="11.85546875" style="90" bestFit="1" customWidth="1"/>
    <col min="16121" max="16121" width="12.5703125" style="90" customWidth="1"/>
    <col min="16122" max="16122" width="0" style="90" hidden="1" customWidth="1"/>
    <col min="16123" max="16123" width="8.7109375" style="90"/>
    <col min="16124" max="16124" width="11.42578125" style="90" bestFit="1" customWidth="1"/>
    <col min="16125" max="16384" width="8.7109375" style="90"/>
  </cols>
  <sheetData>
    <row r="2" spans="1:16" ht="15.75" thickBot="1">
      <c r="B2" s="371" t="s">
        <v>746</v>
      </c>
      <c r="C2" s="372"/>
      <c r="D2" s="372"/>
      <c r="E2" s="372"/>
      <c r="F2" s="373"/>
      <c r="G2" s="126"/>
      <c r="H2" s="126"/>
    </row>
    <row r="3" spans="1:16" ht="15.75" thickBot="1">
      <c r="B3" s="130">
        <v>101</v>
      </c>
      <c r="C3" s="128">
        <v>111</v>
      </c>
      <c r="D3" s="129" t="s">
        <v>736</v>
      </c>
      <c r="E3" s="128" t="s">
        <v>735</v>
      </c>
      <c r="F3" s="127">
        <v>146</v>
      </c>
      <c r="G3" s="126"/>
      <c r="H3" s="126"/>
      <c r="I3" s="125" t="s">
        <v>733</v>
      </c>
    </row>
    <row r="4" spans="1:16" ht="15.75" thickBot="1">
      <c r="G4" s="111"/>
      <c r="H4" s="111"/>
      <c r="I4" s="111"/>
      <c r="K4" s="348" t="s">
        <v>745</v>
      </c>
      <c r="L4" s="349"/>
      <c r="M4" s="349"/>
      <c r="N4" s="349"/>
      <c r="O4" s="349"/>
      <c r="P4" s="350"/>
    </row>
    <row r="5" spans="1:16" s="94" customFormat="1" ht="27" hidden="1" thickBot="1">
      <c r="A5" s="117" t="s">
        <v>740</v>
      </c>
      <c r="B5" s="122">
        <v>0.95628199999999997</v>
      </c>
      <c r="C5" s="124">
        <f>B5</f>
        <v>0.95628199999999997</v>
      </c>
      <c r="D5" s="124">
        <f>B5</f>
        <v>0.95628199999999997</v>
      </c>
      <c r="E5" s="121">
        <f>B5</f>
        <v>0.95628199999999997</v>
      </c>
      <c r="F5" s="134">
        <f>B5</f>
        <v>0.95628199999999997</v>
      </c>
      <c r="G5" s="123"/>
      <c r="H5" s="123"/>
      <c r="I5" s="90"/>
      <c r="J5" s="90"/>
      <c r="K5" s="348"/>
      <c r="L5" s="349"/>
      <c r="M5" s="349"/>
      <c r="N5" s="349"/>
      <c r="O5" s="349"/>
      <c r="P5" s="350"/>
    </row>
    <row r="6" spans="1:16" s="94" customFormat="1" ht="27" thickBot="1">
      <c r="A6" s="117" t="s">
        <v>739</v>
      </c>
      <c r="B6" s="122">
        <v>0.95272000000000001</v>
      </c>
      <c r="C6" s="122">
        <f>B6</f>
        <v>0.95272000000000001</v>
      </c>
      <c r="D6" s="122">
        <f>B6</f>
        <v>0.95272000000000001</v>
      </c>
      <c r="E6" s="122">
        <f>B6</f>
        <v>0.95272000000000001</v>
      </c>
      <c r="F6" s="122">
        <f>B6</f>
        <v>0.95272000000000001</v>
      </c>
      <c r="G6" s="134" t="s">
        <v>738</v>
      </c>
      <c r="H6" s="134" t="s">
        <v>65</v>
      </c>
      <c r="I6" s="113" t="s">
        <v>4</v>
      </c>
      <c r="J6" s="90"/>
      <c r="K6" s="119">
        <v>101</v>
      </c>
      <c r="L6" s="119">
        <v>111</v>
      </c>
      <c r="M6" s="120" t="s">
        <v>736</v>
      </c>
      <c r="N6" s="119" t="s">
        <v>735</v>
      </c>
      <c r="O6" s="118">
        <v>146</v>
      </c>
      <c r="P6" s="118" t="s">
        <v>705</v>
      </c>
    </row>
    <row r="7" spans="1:16" s="94" customFormat="1" ht="15.75" thickBot="1">
      <c r="A7" s="117" t="s">
        <v>734</v>
      </c>
      <c r="B7" s="116"/>
      <c r="C7" s="115"/>
      <c r="D7" s="115"/>
      <c r="E7" s="115"/>
      <c r="F7" s="115"/>
      <c r="G7" s="114"/>
      <c r="H7" s="113"/>
      <c r="I7" s="112">
        <f>-37231122.01</f>
        <v>-37231122.009999998</v>
      </c>
      <c r="J7" s="90"/>
      <c r="K7" s="111"/>
      <c r="L7" s="111"/>
      <c r="M7" s="90"/>
    </row>
    <row r="8" spans="1:16" s="94" customFormat="1" ht="15">
      <c r="A8" s="109">
        <v>202404</v>
      </c>
      <c r="B8" s="108">
        <f t="shared" ref="B8:B16" si="0">K8*$B$5</f>
        <v>448868.21344671992</v>
      </c>
      <c r="C8" s="107">
        <f t="shared" ref="C8:C16" si="1">L8*$C$5</f>
        <v>188003.77890775999</v>
      </c>
      <c r="D8" s="107">
        <f t="shared" ref="D8:D16" si="2">M8*$D$5</f>
        <v>0</v>
      </c>
      <c r="E8" s="107">
        <f t="shared" ref="E8:E16" si="3">N8*$E$5</f>
        <v>7695.1534398999993</v>
      </c>
      <c r="F8" s="107">
        <f t="shared" ref="F8:F16" si="4">O8*$F$5</f>
        <v>0</v>
      </c>
      <c r="G8" s="110">
        <f t="shared" ref="G8:G24" si="5">SUM(B8:F8)</f>
        <v>644567.14579437987</v>
      </c>
      <c r="H8" s="110">
        <f>'254350 CCA Revenues Amort'!D9</f>
        <v>-147635.35</v>
      </c>
      <c r="I8" s="110">
        <f t="shared" ref="I8:I24" si="6">I7+G8+H8</f>
        <v>-36734190.214205623</v>
      </c>
      <c r="J8" s="109">
        <v>202404</v>
      </c>
      <c r="K8" s="132">
        <f>342766.68+126622.28</f>
        <v>469388.95999999996</v>
      </c>
      <c r="L8" s="132">
        <v>196598.68</v>
      </c>
      <c r="M8" s="132">
        <v>0</v>
      </c>
      <c r="N8" s="132">
        <v>8046.95</v>
      </c>
      <c r="O8" s="132">
        <v>0</v>
      </c>
      <c r="P8" s="132">
        <f t="shared" ref="P8:P24" si="7">SUM(K8:O8)</f>
        <v>674034.58999999985</v>
      </c>
    </row>
    <row r="9" spans="1:16" s="94" customFormat="1" ht="15">
      <c r="A9" s="109">
        <f>A8+1</f>
        <v>202405</v>
      </c>
      <c r="B9" s="108">
        <f t="shared" si="0"/>
        <v>763686.43225001998</v>
      </c>
      <c r="C9" s="107">
        <f t="shared" si="1"/>
        <v>314511.98861843999</v>
      </c>
      <c r="D9" s="107">
        <f t="shared" si="2"/>
        <v>0</v>
      </c>
      <c r="E9" s="107">
        <f t="shared" si="3"/>
        <v>35875.37824536</v>
      </c>
      <c r="F9" s="107">
        <f t="shared" si="4"/>
        <v>225142.95075586002</v>
      </c>
      <c r="G9" s="107">
        <f t="shared" si="5"/>
        <v>1339216.74986968</v>
      </c>
      <c r="H9" s="107">
        <f>'254350 CCA Revenues Amort'!D16</f>
        <v>-144258.32999999999</v>
      </c>
      <c r="I9" s="107">
        <f t="shared" si="6"/>
        <v>-35539231.794335939</v>
      </c>
      <c r="J9" s="109">
        <f>J8+1</f>
        <v>202405</v>
      </c>
      <c r="K9" s="132">
        <f>616678.25+181921.36</f>
        <v>798599.61</v>
      </c>
      <c r="L9" s="132">
        <v>328890.42</v>
      </c>
      <c r="M9" s="132">
        <v>0</v>
      </c>
      <c r="N9" s="132">
        <v>37515.480000000003</v>
      </c>
      <c r="O9" s="132">
        <v>235435.73</v>
      </c>
      <c r="P9" s="132">
        <f t="shared" si="7"/>
        <v>1400441.24</v>
      </c>
    </row>
    <row r="10" spans="1:16" s="94" customFormat="1" ht="15">
      <c r="A10" s="106">
        <f t="shared" ref="A10:A16" si="8">+A9+1</f>
        <v>202406</v>
      </c>
      <c r="B10" s="108">
        <f t="shared" si="0"/>
        <v>544765.52076433995</v>
      </c>
      <c r="C10" s="107">
        <f t="shared" si="1"/>
        <v>238712.59233586001</v>
      </c>
      <c r="D10" s="107">
        <f t="shared" si="2"/>
        <v>0</v>
      </c>
      <c r="E10" s="107">
        <f t="shared" si="3"/>
        <v>17644.885137099998</v>
      </c>
      <c r="F10" s="107">
        <f t="shared" si="4"/>
        <v>207973.25170738</v>
      </c>
      <c r="G10" s="107">
        <f t="shared" si="5"/>
        <v>1009096.2499446799</v>
      </c>
      <c r="H10" s="107">
        <f>'254350 CCA Revenues Amort'!D23</f>
        <v>-140138.73000000001</v>
      </c>
      <c r="I10" s="107">
        <f t="shared" si="6"/>
        <v>-34670274.274391256</v>
      </c>
      <c r="J10" s="106">
        <f t="shared" ref="J10:J16" si="9">+J9+1</f>
        <v>202406</v>
      </c>
      <c r="K10" s="132">
        <f>464766.66+104903.71</f>
        <v>569670.37</v>
      </c>
      <c r="L10" s="132">
        <v>249625.73</v>
      </c>
      <c r="M10" s="132">
        <v>0</v>
      </c>
      <c r="N10" s="132">
        <v>18451.55</v>
      </c>
      <c r="O10" s="132">
        <v>217481.09</v>
      </c>
      <c r="P10" s="132">
        <f t="shared" si="7"/>
        <v>1055228.74</v>
      </c>
    </row>
    <row r="11" spans="1:16" s="94" customFormat="1" ht="15">
      <c r="A11" s="106">
        <f t="shared" si="8"/>
        <v>202407</v>
      </c>
      <c r="B11" s="108">
        <f t="shared" si="0"/>
        <v>363313.67929111997</v>
      </c>
      <c r="C11" s="107">
        <f t="shared" si="1"/>
        <v>175197.20254966</v>
      </c>
      <c r="D11" s="107">
        <f t="shared" si="2"/>
        <v>0</v>
      </c>
      <c r="E11" s="107">
        <f t="shared" si="3"/>
        <v>21129.595870739999</v>
      </c>
      <c r="F11" s="107">
        <f t="shared" si="4"/>
        <v>190341.40069394</v>
      </c>
      <c r="G11" s="107">
        <f t="shared" si="5"/>
        <v>749981.87840545992</v>
      </c>
      <c r="H11" s="107">
        <f>'254350 CCA Revenues Amort'!D30</f>
        <v>-137181.13</v>
      </c>
      <c r="I11" s="107">
        <f t="shared" si="6"/>
        <v>-34057473.5259858</v>
      </c>
      <c r="J11" s="106">
        <f t="shared" si="9"/>
        <v>202407</v>
      </c>
      <c r="K11" s="132">
        <f>316425.91+63497.25</f>
        <v>379923.16</v>
      </c>
      <c r="L11" s="132">
        <v>183206.63</v>
      </c>
      <c r="M11" s="132">
        <v>0</v>
      </c>
      <c r="N11" s="132">
        <v>22095.57</v>
      </c>
      <c r="O11" s="132">
        <v>199043.17</v>
      </c>
      <c r="P11" s="132">
        <f t="shared" si="7"/>
        <v>784268.53</v>
      </c>
    </row>
    <row r="12" spans="1:16" s="94" customFormat="1" ht="15">
      <c r="A12" s="106">
        <f t="shared" si="8"/>
        <v>202408</v>
      </c>
      <c r="B12" s="108">
        <f t="shared" si="0"/>
        <v>303611.67436195997</v>
      </c>
      <c r="C12" s="107">
        <f t="shared" si="1"/>
        <v>150366.57539405997</v>
      </c>
      <c r="D12" s="107">
        <f t="shared" si="2"/>
        <v>0</v>
      </c>
      <c r="E12" s="107">
        <f t="shared" si="3"/>
        <v>19816.974509079999</v>
      </c>
      <c r="F12" s="107">
        <f t="shared" si="4"/>
        <v>180026.58921759998</v>
      </c>
      <c r="G12" s="107">
        <f t="shared" si="5"/>
        <v>653821.81348269992</v>
      </c>
      <c r="H12" s="107">
        <f>'254350 CCA Revenues Amort'!D37</f>
        <v>-134922.25</v>
      </c>
      <c r="I12" s="107">
        <f t="shared" si="6"/>
        <v>-33538573.962503098</v>
      </c>
      <c r="J12" s="106">
        <f t="shared" si="9"/>
        <v>202408</v>
      </c>
      <c r="K12" s="132">
        <f>259297.58+58194.2</f>
        <v>317491.77999999997</v>
      </c>
      <c r="L12" s="132">
        <v>157240.82999999999</v>
      </c>
      <c r="M12" s="132">
        <v>0</v>
      </c>
      <c r="N12" s="132">
        <v>20722.939999999999</v>
      </c>
      <c r="O12" s="132">
        <v>188256.8</v>
      </c>
      <c r="P12" s="132">
        <f t="shared" si="7"/>
        <v>683712.35</v>
      </c>
    </row>
    <row r="13" spans="1:16" s="94" customFormat="1" ht="15">
      <c r="A13" s="106">
        <f t="shared" si="8"/>
        <v>202409</v>
      </c>
      <c r="B13" s="108">
        <f t="shared" si="0"/>
        <v>338898.93917731993</v>
      </c>
      <c r="C13" s="107">
        <f t="shared" si="1"/>
        <v>169230.90177473999</v>
      </c>
      <c r="D13" s="107">
        <f t="shared" si="2"/>
        <v>0</v>
      </c>
      <c r="E13" s="107">
        <f t="shared" si="3"/>
        <v>23774.958767339998</v>
      </c>
      <c r="F13" s="107">
        <f t="shared" si="4"/>
        <v>192255.09310669999</v>
      </c>
      <c r="G13" s="107">
        <f t="shared" si="5"/>
        <v>724159.8928261</v>
      </c>
      <c r="H13" s="107">
        <f>'254350 CCA Revenues Amort'!D44</f>
        <v>-132705.98000000001</v>
      </c>
      <c r="I13" s="107">
        <f t="shared" si="6"/>
        <v>-32947120.049676999</v>
      </c>
      <c r="J13" s="106">
        <f t="shared" si="9"/>
        <v>202409</v>
      </c>
      <c r="K13" s="132">
        <f>284155.22+70237.04</f>
        <v>354392.25999999995</v>
      </c>
      <c r="L13" s="132">
        <v>176967.57</v>
      </c>
      <c r="M13" s="132"/>
      <c r="N13" s="132">
        <v>24861.87</v>
      </c>
      <c r="O13" s="132">
        <v>201044.35</v>
      </c>
      <c r="P13" s="132">
        <f t="shared" si="7"/>
        <v>757266.04999999993</v>
      </c>
    </row>
    <row r="14" spans="1:16" s="94" customFormat="1" ht="15">
      <c r="A14" s="106">
        <f t="shared" si="8"/>
        <v>202410</v>
      </c>
      <c r="B14" s="108">
        <f t="shared" si="0"/>
        <v>543411.12900492002</v>
      </c>
      <c r="C14" s="107">
        <f t="shared" si="1"/>
        <v>227925.40623998002</v>
      </c>
      <c r="D14" s="107">
        <f t="shared" si="2"/>
        <v>0</v>
      </c>
      <c r="E14" s="107">
        <f t="shared" si="3"/>
        <v>19365.303394839997</v>
      </c>
      <c r="F14" s="107">
        <f t="shared" si="4"/>
        <v>187576.60773836001</v>
      </c>
      <c r="G14" s="107">
        <f t="shared" si="5"/>
        <v>978278.44637809996</v>
      </c>
      <c r="H14" s="107">
        <f>'254350 CCA Revenues Amort'!D51</f>
        <v>-129831.92</v>
      </c>
      <c r="I14" s="107">
        <f t="shared" si="6"/>
        <v>-32098673.523298901</v>
      </c>
      <c r="J14" s="106">
        <f t="shared" si="9"/>
        <v>202410</v>
      </c>
      <c r="K14" s="132">
        <f>434365.83+133888.23</f>
        <v>568254.06000000006</v>
      </c>
      <c r="L14" s="132">
        <v>238345.39</v>
      </c>
      <c r="M14" s="132">
        <v>0</v>
      </c>
      <c r="N14" s="132">
        <v>20250.62</v>
      </c>
      <c r="O14" s="132">
        <v>196151.98</v>
      </c>
      <c r="P14" s="132">
        <f t="shared" si="7"/>
        <v>1023002.05</v>
      </c>
    </row>
    <row r="15" spans="1:16" s="94" customFormat="1" ht="15">
      <c r="A15" s="106">
        <f t="shared" si="8"/>
        <v>202411</v>
      </c>
      <c r="B15" s="108">
        <f t="shared" si="0"/>
        <v>1488056.3915430601</v>
      </c>
      <c r="C15" s="107">
        <f t="shared" si="1"/>
        <v>502097.93923194002</v>
      </c>
      <c r="D15" s="107">
        <f t="shared" si="2"/>
        <v>0</v>
      </c>
      <c r="E15" s="107">
        <f t="shared" si="3"/>
        <v>18464.457062379999</v>
      </c>
      <c r="F15" s="107">
        <f t="shared" si="4"/>
        <v>224928.74358785999</v>
      </c>
      <c r="G15" s="107">
        <f t="shared" si="5"/>
        <v>2233547.53142524</v>
      </c>
      <c r="H15" s="107">
        <f>'254350 CCA Revenues Amort'!D58</f>
        <v>-123927.6</v>
      </c>
      <c r="I15" s="107">
        <f t="shared" si="6"/>
        <v>-29989053.591873661</v>
      </c>
      <c r="J15" s="106">
        <f t="shared" si="9"/>
        <v>202411</v>
      </c>
      <c r="K15" s="132">
        <f>1185772.95+370312.38</f>
        <v>1556085.33</v>
      </c>
      <c r="L15" s="132">
        <v>525052.17000000004</v>
      </c>
      <c r="M15" s="132"/>
      <c r="N15" s="132">
        <v>19308.59</v>
      </c>
      <c r="O15" s="132">
        <v>235211.73</v>
      </c>
      <c r="P15" s="132">
        <f t="shared" si="7"/>
        <v>2335657.8199999998</v>
      </c>
    </row>
    <row r="16" spans="1:16" s="94" customFormat="1" ht="15">
      <c r="A16" s="106">
        <f t="shared" si="8"/>
        <v>202412</v>
      </c>
      <c r="B16" s="108">
        <f t="shared" si="0"/>
        <v>2683051.0316930204</v>
      </c>
      <c r="C16" s="107">
        <f t="shared" si="1"/>
        <v>862047.41844705993</v>
      </c>
      <c r="D16" s="107">
        <f t="shared" si="2"/>
        <v>0</v>
      </c>
      <c r="E16" s="107">
        <f t="shared" si="3"/>
        <v>48308.679487579997</v>
      </c>
      <c r="F16" s="107">
        <f t="shared" si="4"/>
        <v>239782.69101949999</v>
      </c>
      <c r="G16" s="107">
        <f t="shared" si="5"/>
        <v>3833189.8206471605</v>
      </c>
      <c r="H16" s="107">
        <f>'254350 CCA Revenues Amort'!D65</f>
        <v>-112289.83</v>
      </c>
      <c r="I16" s="107">
        <f t="shared" si="6"/>
        <v>-26268153.601226497</v>
      </c>
      <c r="J16" s="106">
        <f t="shared" si="9"/>
        <v>202412</v>
      </c>
      <c r="K16" s="132">
        <f>2151685.85+654025.26</f>
        <v>2805711.1100000003</v>
      </c>
      <c r="L16" s="132">
        <v>901457.33</v>
      </c>
      <c r="M16" s="132">
        <v>0</v>
      </c>
      <c r="N16" s="132">
        <v>50517.19</v>
      </c>
      <c r="O16" s="132">
        <v>250744.75</v>
      </c>
      <c r="P16" s="132">
        <f t="shared" si="7"/>
        <v>4008430.3800000004</v>
      </c>
    </row>
    <row r="17" spans="1:16" s="94" customFormat="1" ht="15">
      <c r="A17" s="106">
        <v>202501</v>
      </c>
      <c r="B17" s="108">
        <f t="shared" ref="B17:B24" si="10">K17*$B$6</f>
        <v>2834704.2431983999</v>
      </c>
      <c r="C17" s="107">
        <f t="shared" ref="C17:C24" si="11">L17*$C$6</f>
        <v>935000.54173679999</v>
      </c>
      <c r="D17" s="107">
        <f t="shared" ref="D17:D24" si="12">M17*$D$6</f>
        <v>343.61752240000004</v>
      </c>
      <c r="E17" s="107">
        <f t="shared" ref="E17:E24" si="13">N17*$E$6</f>
        <v>49031.458511199999</v>
      </c>
      <c r="F17" s="107">
        <f t="shared" ref="F17:F24" si="14">O17*$F$6</f>
        <v>227609.50490959999</v>
      </c>
      <c r="G17" s="107">
        <f t="shared" si="5"/>
        <v>4046689.3658783995</v>
      </c>
      <c r="H17" s="107">
        <f>'254350 CCA Revenues Amort'!D72</f>
        <v>-100818</v>
      </c>
      <c r="I17" s="107">
        <f t="shared" si="6"/>
        <v>-22322282.235348098</v>
      </c>
      <c r="J17" s="106">
        <v>202501</v>
      </c>
      <c r="K17" s="132">
        <f>2251084.26+724295.96</f>
        <v>2975380.2199999997</v>
      </c>
      <c r="L17" s="132">
        <v>981401.19</v>
      </c>
      <c r="M17" s="132">
        <v>360.67</v>
      </c>
      <c r="N17" s="132">
        <v>51464.71</v>
      </c>
      <c r="O17" s="132">
        <v>238904.93</v>
      </c>
      <c r="P17" s="132">
        <f t="shared" si="7"/>
        <v>4247511.72</v>
      </c>
    </row>
    <row r="18" spans="1:16" s="94" customFormat="1" ht="15">
      <c r="A18" s="106">
        <f>+A17+1</f>
        <v>202502</v>
      </c>
      <c r="B18" s="108">
        <f t="shared" si="10"/>
        <v>2962338.5315016001</v>
      </c>
      <c r="C18" s="107">
        <f t="shared" si="11"/>
        <v>958065.03548880003</v>
      </c>
      <c r="D18" s="107">
        <f t="shared" si="12"/>
        <v>-343.61752240000004</v>
      </c>
      <c r="E18" s="107">
        <f t="shared" si="13"/>
        <v>45654.399563200001</v>
      </c>
      <c r="F18" s="107">
        <f t="shared" si="14"/>
        <v>227172.4731912</v>
      </c>
      <c r="G18" s="107">
        <f t="shared" si="5"/>
        <v>4192886.8222224</v>
      </c>
      <c r="H18" s="107">
        <f>'254350 CCA Revenues Amort'!D79</f>
        <v>-84105.78</v>
      </c>
      <c r="I18" s="107">
        <f t="shared" si="6"/>
        <v>-18213501.193125699</v>
      </c>
      <c r="J18" s="106">
        <f>+J17+1</f>
        <v>202502</v>
      </c>
      <c r="K18" s="132">
        <f>2290563.15+818785.38</f>
        <v>3109348.53</v>
      </c>
      <c r="L18" s="132">
        <v>1005610.29</v>
      </c>
      <c r="M18" s="132">
        <v>-360.67</v>
      </c>
      <c r="N18" s="132">
        <v>47920.06</v>
      </c>
      <c r="O18" s="132">
        <v>238446.21</v>
      </c>
      <c r="P18" s="132">
        <f t="shared" si="7"/>
        <v>4400964.42</v>
      </c>
    </row>
    <row r="19" spans="1:16" s="94" customFormat="1" ht="15">
      <c r="A19" s="106">
        <f>+A18+1</f>
        <v>202503</v>
      </c>
      <c r="B19" s="108">
        <f t="shared" si="10"/>
        <v>2457142.2789728004</v>
      </c>
      <c r="C19" s="107">
        <f t="shared" si="11"/>
        <v>818218.02004960005</v>
      </c>
      <c r="D19" s="107">
        <f t="shared" si="12"/>
        <v>0</v>
      </c>
      <c r="E19" s="107">
        <f t="shared" si="13"/>
        <v>42918.159141600001</v>
      </c>
      <c r="F19" s="107">
        <f t="shared" si="14"/>
        <v>223363.50815840001</v>
      </c>
      <c r="G19" s="107">
        <f t="shared" si="5"/>
        <v>3541641.9663224006</v>
      </c>
      <c r="H19" s="107">
        <f>'254350 CCA Revenues Amort'!D86</f>
        <v>-68374.149999999994</v>
      </c>
      <c r="I19" s="107">
        <f t="shared" si="6"/>
        <v>-14740233.376803299</v>
      </c>
      <c r="J19" s="106">
        <f>+J18+1</f>
        <v>202503</v>
      </c>
      <c r="K19" s="132">
        <f>1968101.3+610979.94</f>
        <v>2579081.2400000002</v>
      </c>
      <c r="L19" s="132">
        <v>858823.18</v>
      </c>
      <c r="M19" s="132">
        <v>0</v>
      </c>
      <c r="N19" s="132">
        <v>45048.03</v>
      </c>
      <c r="O19" s="132">
        <v>234448.22</v>
      </c>
      <c r="P19" s="132">
        <f t="shared" si="7"/>
        <v>3717400.6700000004</v>
      </c>
    </row>
    <row r="20" spans="1:16" s="94" customFormat="1" ht="15">
      <c r="A20" s="106">
        <f>+A19+1</f>
        <v>202504</v>
      </c>
      <c r="B20" s="108">
        <f t="shared" si="10"/>
        <v>922852.58050639997</v>
      </c>
      <c r="C20" s="107">
        <f t="shared" si="11"/>
        <v>340155.16643039999</v>
      </c>
      <c r="D20" s="107">
        <f t="shared" si="12"/>
        <v>0</v>
      </c>
      <c r="E20" s="107">
        <f t="shared" si="13"/>
        <v>12586.984133599999</v>
      </c>
      <c r="F20" s="107">
        <f t="shared" si="14"/>
        <v>217554.67904640001</v>
      </c>
      <c r="G20" s="107">
        <f t="shared" si="5"/>
        <v>1493149.4101168001</v>
      </c>
      <c r="H20" s="107">
        <f>'254350 CCA Revenues Amort'!D93</f>
        <v>-58190.3</v>
      </c>
      <c r="I20" s="107">
        <f t="shared" si="6"/>
        <v>-13305274.266686499</v>
      </c>
      <c r="J20" s="106">
        <f>+J19+1</f>
        <v>202504</v>
      </c>
      <c r="K20" s="132">
        <f>753119.87+215530.5</f>
        <v>968650.37</v>
      </c>
      <c r="L20" s="132">
        <v>357035.82</v>
      </c>
      <c r="M20" s="132">
        <v>0</v>
      </c>
      <c r="N20" s="132">
        <v>13211.63</v>
      </c>
      <c r="O20" s="132">
        <v>228351.12</v>
      </c>
      <c r="P20" s="104">
        <f t="shared" si="7"/>
        <v>1567248.94</v>
      </c>
    </row>
    <row r="21" spans="1:16" s="94" customFormat="1" ht="15">
      <c r="A21" s="106">
        <f>+A20+1</f>
        <v>202505</v>
      </c>
      <c r="B21" s="108">
        <f t="shared" si="10"/>
        <v>694.82822319999991</v>
      </c>
      <c r="C21" s="107">
        <f t="shared" si="11"/>
        <v>9492.2542303999999</v>
      </c>
      <c r="D21" s="107">
        <f t="shared" si="12"/>
        <v>0</v>
      </c>
      <c r="E21" s="107">
        <f t="shared" si="13"/>
        <v>0</v>
      </c>
      <c r="F21" s="107">
        <f t="shared" si="14"/>
        <v>0</v>
      </c>
      <c r="G21" s="107">
        <f t="shared" si="5"/>
        <v>10187.0824536</v>
      </c>
      <c r="H21" s="107">
        <f>'254350 CCA Revenues Amort'!D100</f>
        <v>-55306.58</v>
      </c>
      <c r="I21" s="107">
        <f t="shared" si="6"/>
        <v>-13350393.7642329</v>
      </c>
      <c r="J21" s="106">
        <f>+J20+1</f>
        <v>202505</v>
      </c>
      <c r="K21" s="132">
        <f>1047.03-317.72</f>
        <v>729.31</v>
      </c>
      <c r="L21" s="132">
        <v>9963.32</v>
      </c>
      <c r="M21" s="132">
        <v>0</v>
      </c>
      <c r="N21" s="132">
        <v>0</v>
      </c>
      <c r="O21" s="132">
        <v>0</v>
      </c>
      <c r="P21" s="104">
        <f t="shared" si="7"/>
        <v>10692.63</v>
      </c>
    </row>
    <row r="22" spans="1:16" s="94" customFormat="1" ht="15">
      <c r="A22" s="106">
        <f>+A21+1</f>
        <v>202506</v>
      </c>
      <c r="B22" s="108">
        <f t="shared" si="10"/>
        <v>0</v>
      </c>
      <c r="C22" s="107">
        <f t="shared" si="11"/>
        <v>0</v>
      </c>
      <c r="D22" s="107">
        <f t="shared" si="12"/>
        <v>0</v>
      </c>
      <c r="E22" s="107">
        <f t="shared" si="13"/>
        <v>116894.22810719999</v>
      </c>
      <c r="F22" s="107">
        <f t="shared" si="14"/>
        <v>1615818.9697008</v>
      </c>
      <c r="G22" s="107">
        <f t="shared" si="5"/>
        <v>1732713.197808</v>
      </c>
      <c r="H22" s="107">
        <f>'254350 CCA Revenues Amort'!D107</f>
        <v>-51912.46</v>
      </c>
      <c r="I22" s="107">
        <f t="shared" si="6"/>
        <v>-11669593.026424902</v>
      </c>
      <c r="J22" s="106">
        <f>+J21+1</f>
        <v>202506</v>
      </c>
      <c r="K22" s="132"/>
      <c r="L22" s="132"/>
      <c r="M22" s="132"/>
      <c r="N22" s="132">
        <v>122695.26</v>
      </c>
      <c r="O22" s="132">
        <v>1696006.14</v>
      </c>
      <c r="P22" s="104">
        <f t="shared" si="7"/>
        <v>1818701.4</v>
      </c>
    </row>
    <row r="23" spans="1:16" s="94" customFormat="1" ht="15">
      <c r="A23" s="106">
        <v>202506</v>
      </c>
      <c r="B23" s="108">
        <f t="shared" si="10"/>
        <v>-135.4005664</v>
      </c>
      <c r="C23" s="107">
        <f t="shared" si="11"/>
        <v>292.32307759999998</v>
      </c>
      <c r="D23" s="107">
        <f t="shared" si="12"/>
        <v>0</v>
      </c>
      <c r="E23" s="107">
        <f t="shared" si="13"/>
        <v>0</v>
      </c>
      <c r="F23" s="107">
        <f t="shared" si="14"/>
        <v>0</v>
      </c>
      <c r="G23" s="107">
        <f t="shared" si="5"/>
        <v>156.92251119999997</v>
      </c>
      <c r="H23" s="107"/>
      <c r="I23" s="107">
        <f t="shared" si="6"/>
        <v>-11669436.103913702</v>
      </c>
      <c r="J23" s="106">
        <v>202506</v>
      </c>
      <c r="K23" s="133">
        <f>-77.63-64.49</f>
        <v>-142.12</v>
      </c>
      <c r="L23" s="132">
        <v>306.83</v>
      </c>
      <c r="M23" s="132">
        <v>0</v>
      </c>
      <c r="N23" s="132">
        <v>0</v>
      </c>
      <c r="O23" s="132">
        <v>0</v>
      </c>
      <c r="P23" s="104">
        <f t="shared" si="7"/>
        <v>164.70999999999998</v>
      </c>
    </row>
    <row r="24" spans="1:16" s="94" customFormat="1" ht="15">
      <c r="A24" s="106">
        <v>202507</v>
      </c>
      <c r="B24" s="108">
        <f t="shared" si="10"/>
        <v>-208.12168399999999</v>
      </c>
      <c r="C24" s="107">
        <f t="shared" si="11"/>
        <v>2200.5736016000001</v>
      </c>
      <c r="D24" s="107">
        <f t="shared" si="12"/>
        <v>0</v>
      </c>
      <c r="E24" s="107">
        <f t="shared" si="13"/>
        <v>0</v>
      </c>
      <c r="F24" s="107">
        <f t="shared" si="14"/>
        <v>0</v>
      </c>
      <c r="G24" s="107">
        <f t="shared" si="5"/>
        <v>1992.4519176000001</v>
      </c>
      <c r="H24" s="107">
        <f>'254350 CCA Revenues Amort'!D114</f>
        <v>-48521.26</v>
      </c>
      <c r="I24" s="107">
        <f t="shared" si="6"/>
        <v>-11715964.911996102</v>
      </c>
      <c r="J24" s="106">
        <v>202507</v>
      </c>
      <c r="K24" s="133">
        <f>-210.38-8.07</f>
        <v>-218.45</v>
      </c>
      <c r="L24" s="132">
        <v>2309.7800000000002</v>
      </c>
      <c r="M24" s="132">
        <v>0</v>
      </c>
      <c r="N24" s="132">
        <v>0</v>
      </c>
      <c r="O24" s="132">
        <v>0</v>
      </c>
      <c r="P24" s="104">
        <f t="shared" si="7"/>
        <v>2091.3300000000004</v>
      </c>
    </row>
    <row r="25" spans="1:16" s="94" customFormat="1" ht="15">
      <c r="A25" s="96"/>
      <c r="B25" s="103">
        <f t="shared" ref="B25:G25" si="15">SUM(B8:B24)</f>
        <v>16655051.951684482</v>
      </c>
      <c r="C25" s="103">
        <f t="shared" si="15"/>
        <v>5891517.7181147002</v>
      </c>
      <c r="D25" s="103">
        <f t="shared" si="15"/>
        <v>0</v>
      </c>
      <c r="E25" s="103">
        <f t="shared" si="15"/>
        <v>479160.61537112005</v>
      </c>
      <c r="F25" s="103">
        <f t="shared" si="15"/>
        <v>4159546.4628336001</v>
      </c>
      <c r="G25" s="103">
        <f t="shared" si="15"/>
        <v>27185276.748003904</v>
      </c>
      <c r="H25" s="103"/>
      <c r="I25" s="97"/>
      <c r="J25" s="96"/>
      <c r="K25" s="131">
        <f t="shared" ref="K25:P25" si="16">SUM(K8:K24)</f>
        <v>17452345.739999998</v>
      </c>
      <c r="L25" s="131">
        <f t="shared" si="16"/>
        <v>6172835.1600000011</v>
      </c>
      <c r="M25" s="131">
        <f t="shared" si="16"/>
        <v>0</v>
      </c>
      <c r="N25" s="131">
        <f t="shared" si="16"/>
        <v>502110.44999999995</v>
      </c>
      <c r="O25" s="131">
        <f t="shared" si="16"/>
        <v>4359526.2200000007</v>
      </c>
      <c r="P25" s="131">
        <f t="shared" si="16"/>
        <v>28486817.57</v>
      </c>
    </row>
    <row r="26" spans="1:16" s="94" customFormat="1" ht="15">
      <c r="A26" s="96"/>
      <c r="B26" s="101"/>
      <c r="C26" s="101"/>
      <c r="D26" s="101"/>
      <c r="E26" s="101"/>
      <c r="F26" s="101"/>
      <c r="G26" s="101"/>
      <c r="H26" s="101"/>
      <c r="I26" s="97"/>
      <c r="J26" s="96"/>
      <c r="K26" s="95"/>
      <c r="L26" s="95"/>
      <c r="M26" s="95"/>
    </row>
    <row r="27" spans="1:16" s="94" customFormat="1" ht="15">
      <c r="A27" s="96"/>
      <c r="B27" s="98"/>
      <c r="C27" s="98"/>
      <c r="D27" s="98"/>
      <c r="E27" s="98"/>
      <c r="F27" s="98"/>
      <c r="G27" s="98"/>
      <c r="H27" s="98"/>
      <c r="I27" s="97"/>
      <c r="J27" s="96"/>
      <c r="K27" s="131"/>
      <c r="L27" s="95"/>
      <c r="M27" s="95"/>
    </row>
    <row r="28" spans="1:16" s="94" customFormat="1" ht="15">
      <c r="A28" s="96"/>
      <c r="B28" s="98"/>
      <c r="C28" s="98"/>
      <c r="D28" s="98"/>
      <c r="E28" s="98"/>
      <c r="F28" s="98"/>
      <c r="G28" s="98"/>
      <c r="H28" s="98"/>
      <c r="I28" s="97"/>
      <c r="J28" s="96"/>
      <c r="K28" s="100"/>
      <c r="L28" s="100"/>
      <c r="M28" s="92"/>
    </row>
    <row r="29" spans="1:16" s="94" customFormat="1" ht="15">
      <c r="A29" s="96"/>
      <c r="B29" s="98" t="s">
        <v>733</v>
      </c>
      <c r="C29" s="98"/>
      <c r="D29" s="98"/>
      <c r="E29" s="98"/>
      <c r="F29" s="98"/>
      <c r="G29" s="98"/>
      <c r="H29" s="98"/>
      <c r="I29" s="97"/>
      <c r="J29" s="96"/>
      <c r="K29" s="95"/>
      <c r="L29" s="95"/>
      <c r="M29" s="95"/>
    </row>
    <row r="30" spans="1:16" s="94" customFormat="1" ht="15">
      <c r="A30" s="90"/>
      <c r="B30" s="90"/>
      <c r="C30" s="90"/>
      <c r="D30" s="92"/>
      <c r="E30" s="92"/>
      <c r="F30" s="92"/>
      <c r="G30" s="92"/>
      <c r="H30" s="92"/>
      <c r="I30" s="90"/>
      <c r="J30" s="90"/>
      <c r="K30" s="91"/>
      <c r="L30" s="90"/>
    </row>
    <row r="31" spans="1:16" s="94" customFormat="1" ht="15">
      <c r="A31" s="90"/>
      <c r="B31" s="90"/>
      <c r="C31" s="90"/>
      <c r="D31" s="92"/>
      <c r="E31" s="92"/>
      <c r="F31" s="92"/>
      <c r="G31" s="92"/>
      <c r="H31" s="92"/>
      <c r="I31" s="90"/>
      <c r="J31" s="90"/>
      <c r="K31" s="91"/>
      <c r="L31" s="90"/>
    </row>
    <row r="32" spans="1:16" ht="15">
      <c r="D32" s="92"/>
      <c r="E32" s="92"/>
      <c r="F32" s="92"/>
      <c r="G32" s="92"/>
      <c r="H32" s="92"/>
    </row>
    <row r="33" spans="4:9" ht="15">
      <c r="D33" s="92"/>
      <c r="E33" s="92"/>
      <c r="F33" s="92"/>
      <c r="G33" s="92"/>
      <c r="H33" s="92"/>
      <c r="I33" s="93"/>
    </row>
  </sheetData>
  <mergeCells count="3">
    <mergeCell ref="B2:F2"/>
    <mergeCell ref="K5:P5"/>
    <mergeCell ref="K4:P4"/>
  </mergeCells>
  <conditionalFormatting sqref="A8:A24 J8:J24">
    <cfRule type="expression" dxfId="2" priority="1" stopIfTrue="1">
      <formula>$A8=$B$2</formula>
    </cfRule>
  </conditionalFormatting>
  <printOptions horizontalCentered="1"/>
  <pageMargins left="0" right="0" top="0.17" bottom="0.37" header="0.17" footer="0.17"/>
  <pageSetup scale="59" orientation="landscape" cellComments="asDisplayed" r:id="rId1"/>
  <headerFooter>
    <oddFooter>&amp;L&amp;D&amp;C&amp;Z&amp;F</oddFooter>
  </headerFooter>
  <customProperties>
    <customPr name="xxe4aP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4AE5-F051-4EF5-8295-5F009416A112}">
  <sheetPr>
    <tabColor theme="4" tint="0.59999389629810485"/>
    <pageSetUpPr fitToPage="1"/>
  </sheetPr>
  <dimension ref="A1:G221"/>
  <sheetViews>
    <sheetView topLeftCell="A196" zoomScale="110" zoomScaleNormal="110" workbookViewId="0">
      <selection activeCell="D218" sqref="D218"/>
    </sheetView>
  </sheetViews>
  <sheetFormatPr defaultColWidth="9.140625" defaultRowHeight="12.75"/>
  <cols>
    <col min="1" max="1" width="23.7109375" style="40" customWidth="1"/>
    <col min="2" max="2" width="26.140625" style="40" customWidth="1"/>
    <col min="3" max="3" width="14.5703125" style="40" bestFit="1" customWidth="1"/>
    <col min="4" max="4" width="32.7109375" style="40" customWidth="1"/>
    <col min="5" max="5" width="2.140625" style="40" customWidth="1"/>
    <col min="6" max="6" width="13.42578125" style="40" bestFit="1" customWidth="1"/>
    <col min="7" max="7" width="10.140625" style="40" bestFit="1" customWidth="1"/>
    <col min="8" max="16384" width="9.140625" style="40"/>
  </cols>
  <sheetData>
    <row r="1" spans="1:4" ht="15">
      <c r="A1" t="s">
        <v>84</v>
      </c>
    </row>
    <row r="2" spans="1:4" ht="12.75" customHeight="1">
      <c r="A2" s="370" t="s">
        <v>751</v>
      </c>
      <c r="B2" s="370"/>
      <c r="C2" s="370"/>
      <c r="D2" s="370"/>
    </row>
    <row r="3" spans="1:4">
      <c r="A3" s="370"/>
      <c r="B3" s="370"/>
      <c r="C3" s="370"/>
      <c r="D3" s="370"/>
    </row>
    <row r="4" spans="1:4">
      <c r="A4" s="370"/>
      <c r="B4" s="370"/>
      <c r="C4" s="370"/>
      <c r="D4" s="370"/>
    </row>
    <row r="6" spans="1:4">
      <c r="A6" s="41" t="s">
        <v>750</v>
      </c>
    </row>
    <row r="7" spans="1:4">
      <c r="A7" s="43">
        <v>202411</v>
      </c>
      <c r="B7" s="40" t="s">
        <v>64</v>
      </c>
      <c r="D7" s="331"/>
    </row>
    <row r="8" spans="1:4">
      <c r="A8" s="43"/>
      <c r="B8" s="40" t="s">
        <v>749</v>
      </c>
      <c r="D8" s="331"/>
    </row>
    <row r="9" spans="1:4">
      <c r="A9" s="43"/>
      <c r="B9" s="40" t="s">
        <v>748</v>
      </c>
      <c r="D9" s="331"/>
    </row>
    <row r="10" spans="1:4">
      <c r="A10" s="43"/>
      <c r="B10" s="40" t="s">
        <v>747</v>
      </c>
      <c r="D10" s="332"/>
    </row>
    <row r="11" spans="1:4">
      <c r="A11" s="45"/>
      <c r="D11" s="331"/>
    </row>
    <row r="12" spans="1:4">
      <c r="D12" s="333"/>
    </row>
    <row r="13" spans="1:4">
      <c r="B13" s="40" t="s">
        <v>65</v>
      </c>
      <c r="C13" s="47">
        <v>4.8000000000000001E-2</v>
      </c>
      <c r="D13" s="334"/>
    </row>
    <row r="14" spans="1:4">
      <c r="B14" s="40" t="s">
        <v>66</v>
      </c>
      <c r="D14" s="335"/>
    </row>
    <row r="15" spans="1:4">
      <c r="D15" s="336"/>
    </row>
    <row r="16" spans="1:4">
      <c r="A16" s="43">
        <v>202412</v>
      </c>
      <c r="B16" s="40" t="s">
        <v>64</v>
      </c>
      <c r="D16" s="331"/>
    </row>
    <row r="17" spans="1:4">
      <c r="A17" s="43"/>
      <c r="B17" s="40" t="s">
        <v>749</v>
      </c>
      <c r="D17" s="331"/>
    </row>
    <row r="18" spans="1:4">
      <c r="A18" s="43"/>
      <c r="B18" s="40" t="s">
        <v>748</v>
      </c>
      <c r="D18" s="331"/>
    </row>
    <row r="19" spans="1:4">
      <c r="A19" s="43"/>
      <c r="B19" s="40" t="s">
        <v>747</v>
      </c>
      <c r="D19" s="332"/>
    </row>
    <row r="20" spans="1:4">
      <c r="A20" s="45"/>
      <c r="D20" s="331"/>
    </row>
    <row r="21" spans="1:4">
      <c r="D21" s="333"/>
    </row>
    <row r="22" spans="1:4">
      <c r="B22" s="40" t="s">
        <v>65</v>
      </c>
      <c r="C22" s="47">
        <v>4.8000000000000001E-2</v>
      </c>
      <c r="D22" s="334"/>
    </row>
    <row r="23" spans="1:4">
      <c r="B23" s="40" t="s">
        <v>66</v>
      </c>
      <c r="D23" s="335"/>
    </row>
    <row r="24" spans="1:4">
      <c r="D24" s="336"/>
    </row>
    <row r="25" spans="1:4">
      <c r="A25" s="43">
        <v>202501</v>
      </c>
      <c r="B25" s="40" t="s">
        <v>64</v>
      </c>
      <c r="D25" s="331"/>
    </row>
    <row r="26" spans="1:4">
      <c r="A26" s="43"/>
      <c r="B26" s="40" t="s">
        <v>749</v>
      </c>
      <c r="D26" s="331"/>
    </row>
    <row r="27" spans="1:4">
      <c r="A27" s="43"/>
      <c r="B27" s="40" t="s">
        <v>748</v>
      </c>
      <c r="D27" s="331"/>
    </row>
    <row r="28" spans="1:4">
      <c r="A28" s="43"/>
      <c r="B28" s="40" t="s">
        <v>747</v>
      </c>
      <c r="D28" s="332"/>
    </row>
    <row r="29" spans="1:4">
      <c r="A29" s="45"/>
      <c r="D29" s="331"/>
    </row>
    <row r="30" spans="1:4">
      <c r="D30" s="333"/>
    </row>
    <row r="31" spans="1:4">
      <c r="B31" s="40" t="s">
        <v>65</v>
      </c>
      <c r="C31" s="47">
        <v>4.99E-2</v>
      </c>
      <c r="D31" s="334"/>
    </row>
    <row r="32" spans="1:4">
      <c r="B32" s="40" t="s">
        <v>66</v>
      </c>
      <c r="D32" s="335"/>
    </row>
    <row r="33" spans="1:4">
      <c r="D33" s="336"/>
    </row>
    <row r="34" spans="1:4">
      <c r="A34" s="43">
        <v>202502</v>
      </c>
      <c r="B34" s="40" t="s">
        <v>64</v>
      </c>
      <c r="D34" s="331"/>
    </row>
    <row r="35" spans="1:4">
      <c r="A35" s="43"/>
      <c r="B35" s="40" t="s">
        <v>749</v>
      </c>
      <c r="D35" s="331"/>
    </row>
    <row r="36" spans="1:4">
      <c r="A36" s="43"/>
      <c r="B36" s="40" t="s">
        <v>748</v>
      </c>
      <c r="D36" s="331"/>
    </row>
    <row r="37" spans="1:4">
      <c r="A37" s="43"/>
      <c r="B37" s="40" t="s">
        <v>747</v>
      </c>
      <c r="D37" s="332"/>
    </row>
    <row r="38" spans="1:4">
      <c r="A38" s="45"/>
      <c r="D38" s="331"/>
    </row>
    <row r="39" spans="1:4">
      <c r="D39" s="333"/>
    </row>
    <row r="40" spans="1:4">
      <c r="B40" s="40" t="s">
        <v>65</v>
      </c>
      <c r="C40" s="47">
        <v>4.99E-2</v>
      </c>
      <c r="D40" s="334"/>
    </row>
    <row r="41" spans="1:4">
      <c r="B41" s="40" t="s">
        <v>66</v>
      </c>
      <c r="D41" s="335"/>
    </row>
    <row r="42" spans="1:4">
      <c r="D42" s="336"/>
    </row>
    <row r="43" spans="1:4">
      <c r="A43" s="43">
        <v>202503</v>
      </c>
      <c r="B43" s="40" t="s">
        <v>64</v>
      </c>
      <c r="D43" s="331"/>
    </row>
    <row r="44" spans="1:4">
      <c r="A44" s="43"/>
      <c r="B44" s="40" t="s">
        <v>749</v>
      </c>
      <c r="D44" s="331"/>
    </row>
    <row r="45" spans="1:4">
      <c r="A45" s="43"/>
      <c r="B45" s="40" t="s">
        <v>748</v>
      </c>
      <c r="D45" s="331"/>
    </row>
    <row r="46" spans="1:4">
      <c r="A46" s="43"/>
      <c r="B46" s="40" t="s">
        <v>747</v>
      </c>
      <c r="D46" s="332"/>
    </row>
    <row r="47" spans="1:4">
      <c r="A47" s="45"/>
      <c r="D47" s="331"/>
    </row>
    <row r="48" spans="1:4">
      <c r="D48" s="333"/>
    </row>
    <row r="49" spans="1:4">
      <c r="B49" s="40" t="s">
        <v>65</v>
      </c>
      <c r="C49" s="47">
        <v>4.99E-2</v>
      </c>
      <c r="D49" s="334"/>
    </row>
    <row r="50" spans="1:4">
      <c r="B50" s="40" t="s">
        <v>66</v>
      </c>
      <c r="D50" s="335"/>
    </row>
    <row r="51" spans="1:4">
      <c r="D51" s="336"/>
    </row>
    <row r="52" spans="1:4">
      <c r="A52" s="43">
        <v>202504</v>
      </c>
      <c r="B52" s="40" t="s">
        <v>64</v>
      </c>
      <c r="D52" s="331"/>
    </row>
    <row r="53" spans="1:4">
      <c r="A53" s="43"/>
      <c r="B53" s="40" t="s">
        <v>749</v>
      </c>
      <c r="D53" s="331"/>
    </row>
    <row r="54" spans="1:4">
      <c r="A54" s="43"/>
      <c r="B54" s="40" t="s">
        <v>748</v>
      </c>
      <c r="D54" s="331"/>
    </row>
    <row r="55" spans="1:4">
      <c r="A55" s="43"/>
      <c r="B55" s="40" t="s">
        <v>747</v>
      </c>
      <c r="D55" s="332"/>
    </row>
    <row r="56" spans="1:4">
      <c r="A56" s="45"/>
      <c r="D56" s="331"/>
    </row>
    <row r="57" spans="1:4">
      <c r="D57" s="333"/>
    </row>
    <row r="58" spans="1:4">
      <c r="B58" s="40" t="s">
        <v>65</v>
      </c>
      <c r="C58" s="47">
        <v>4.99E-2</v>
      </c>
      <c r="D58" s="334"/>
    </row>
    <row r="59" spans="1:4">
      <c r="B59" s="40" t="s">
        <v>66</v>
      </c>
      <c r="D59" s="335"/>
    </row>
    <row r="60" spans="1:4">
      <c r="D60" s="336"/>
    </row>
    <row r="61" spans="1:4">
      <c r="A61" s="43">
        <v>202505</v>
      </c>
      <c r="B61" s="40" t="s">
        <v>64</v>
      </c>
      <c r="D61" s="331"/>
    </row>
    <row r="62" spans="1:4">
      <c r="A62" s="43"/>
      <c r="B62" s="40" t="s">
        <v>749</v>
      </c>
      <c r="D62" s="331"/>
    </row>
    <row r="63" spans="1:4">
      <c r="A63" s="43"/>
      <c r="B63" s="40" t="s">
        <v>748</v>
      </c>
      <c r="D63" s="331"/>
    </row>
    <row r="64" spans="1:4">
      <c r="A64" s="43"/>
      <c r="B64" s="40" t="s">
        <v>747</v>
      </c>
      <c r="D64" s="332"/>
    </row>
    <row r="65" spans="1:4">
      <c r="A65" s="45"/>
      <c r="D65" s="331"/>
    </row>
    <row r="66" spans="1:4">
      <c r="D66" s="333"/>
    </row>
    <row r="67" spans="1:4">
      <c r="B67" s="40" t="s">
        <v>65</v>
      </c>
      <c r="C67" s="47">
        <v>4.99E-2</v>
      </c>
      <c r="D67" s="334"/>
    </row>
    <row r="68" spans="1:4">
      <c r="B68" s="40" t="s">
        <v>66</v>
      </c>
      <c r="D68" s="335"/>
    </row>
    <row r="69" spans="1:4">
      <c r="D69" s="336"/>
    </row>
    <row r="70" spans="1:4">
      <c r="A70" s="43">
        <v>202506</v>
      </c>
      <c r="B70" s="40" t="s">
        <v>64</v>
      </c>
      <c r="D70" s="331"/>
    </row>
    <row r="71" spans="1:4">
      <c r="A71" s="43"/>
      <c r="B71" s="40" t="s">
        <v>749</v>
      </c>
      <c r="D71" s="331"/>
    </row>
    <row r="72" spans="1:4">
      <c r="A72" s="43"/>
      <c r="B72" s="40" t="s">
        <v>748</v>
      </c>
      <c r="D72" s="331"/>
    </row>
    <row r="73" spans="1:4">
      <c r="A73" s="43"/>
      <c r="B73" s="40" t="s">
        <v>747</v>
      </c>
      <c r="D73" s="332"/>
    </row>
    <row r="74" spans="1:4">
      <c r="A74" s="45"/>
      <c r="D74" s="331"/>
    </row>
    <row r="75" spans="1:4">
      <c r="D75" s="333"/>
    </row>
    <row r="76" spans="1:4">
      <c r="B76" s="40" t="s">
        <v>65</v>
      </c>
      <c r="C76" s="47">
        <v>4.99E-2</v>
      </c>
      <c r="D76" s="334"/>
    </row>
    <row r="77" spans="1:4">
      <c r="B77" s="40" t="s">
        <v>66</v>
      </c>
      <c r="D77" s="335"/>
    </row>
    <row r="78" spans="1:4">
      <c r="D78" s="336"/>
    </row>
    <row r="79" spans="1:4">
      <c r="A79" s="43">
        <v>202507</v>
      </c>
      <c r="B79" s="40" t="s">
        <v>64</v>
      </c>
      <c r="D79" s="331"/>
    </row>
    <row r="80" spans="1:4">
      <c r="A80" s="43"/>
      <c r="B80" s="40" t="s">
        <v>749</v>
      </c>
      <c r="D80" s="331"/>
    </row>
    <row r="81" spans="1:7">
      <c r="A81" s="43"/>
      <c r="B81" s="40" t="s">
        <v>748</v>
      </c>
      <c r="D81" s="331"/>
    </row>
    <row r="82" spans="1:7">
      <c r="A82" s="43"/>
      <c r="B82" s="40" t="s">
        <v>747</v>
      </c>
      <c r="D82" s="332"/>
      <c r="G82" s="49"/>
    </row>
    <row r="83" spans="1:7">
      <c r="A83" s="45"/>
      <c r="D83" s="331"/>
    </row>
    <row r="84" spans="1:7">
      <c r="D84" s="333"/>
    </row>
    <row r="85" spans="1:7">
      <c r="B85" s="40" t="s">
        <v>65</v>
      </c>
      <c r="C85" s="47">
        <v>4.99E-2</v>
      </c>
      <c r="D85" s="334"/>
    </row>
    <row r="86" spans="1:7">
      <c r="B86" s="40" t="s">
        <v>66</v>
      </c>
      <c r="D86" s="335"/>
      <c r="F86" s="145" t="s">
        <v>768</v>
      </c>
      <c r="G86" s="145"/>
    </row>
    <row r="87" spans="1:7">
      <c r="D87" s="336"/>
    </row>
    <row r="88" spans="1:7">
      <c r="A88" s="43">
        <v>202508</v>
      </c>
      <c r="B88" s="40" t="s">
        <v>64</v>
      </c>
      <c r="D88" s="331"/>
    </row>
    <row r="89" spans="1:7">
      <c r="A89" s="43"/>
      <c r="B89" s="40" t="s">
        <v>749</v>
      </c>
      <c r="D89" s="331"/>
    </row>
    <row r="90" spans="1:7">
      <c r="A90" s="43"/>
      <c r="B90" s="40" t="s">
        <v>748</v>
      </c>
      <c r="D90" s="331"/>
    </row>
    <row r="91" spans="1:7">
      <c r="A91" s="43"/>
      <c r="B91" s="40" t="s">
        <v>747</v>
      </c>
      <c r="D91" s="332"/>
    </row>
    <row r="92" spans="1:7">
      <c r="A92" s="45"/>
      <c r="D92" s="331"/>
    </row>
    <row r="93" spans="1:7">
      <c r="D93" s="333"/>
    </row>
    <row r="94" spans="1:7">
      <c r="B94" s="40" t="s">
        <v>65</v>
      </c>
      <c r="C94" s="47">
        <v>4.99E-2</v>
      </c>
      <c r="D94" s="334"/>
    </row>
    <row r="95" spans="1:7">
      <c r="B95" s="40" t="s">
        <v>66</v>
      </c>
      <c r="D95" s="335"/>
    </row>
    <row r="96" spans="1:7">
      <c r="D96" s="336"/>
    </row>
    <row r="97" spans="1:4">
      <c r="A97" s="43">
        <v>202509</v>
      </c>
      <c r="B97" s="40" t="s">
        <v>64</v>
      </c>
      <c r="D97" s="331"/>
    </row>
    <row r="98" spans="1:4">
      <c r="A98" s="43"/>
      <c r="B98" s="40" t="s">
        <v>749</v>
      </c>
      <c r="D98" s="331"/>
    </row>
    <row r="99" spans="1:4">
      <c r="A99" s="43"/>
      <c r="B99" s="40" t="s">
        <v>748</v>
      </c>
      <c r="D99" s="331"/>
    </row>
    <row r="100" spans="1:4">
      <c r="A100" s="43"/>
      <c r="B100" s="40" t="s">
        <v>747</v>
      </c>
      <c r="D100" s="332"/>
    </row>
    <row r="101" spans="1:4">
      <c r="A101" s="45"/>
      <c r="D101" s="331"/>
    </row>
    <row r="102" spans="1:4">
      <c r="D102" s="333"/>
    </row>
    <row r="103" spans="1:4">
      <c r="B103" s="40" t="s">
        <v>65</v>
      </c>
      <c r="C103" s="47">
        <v>4.99E-2</v>
      </c>
      <c r="D103" s="334"/>
    </row>
    <row r="104" spans="1:4">
      <c r="B104" s="40" t="s">
        <v>66</v>
      </c>
      <c r="D104" s="335"/>
    </row>
    <row r="105" spans="1:4">
      <c r="D105" s="336"/>
    </row>
    <row r="106" spans="1:4">
      <c r="A106" s="43">
        <v>202510</v>
      </c>
      <c r="B106" s="40" t="s">
        <v>64</v>
      </c>
      <c r="D106" s="331"/>
    </row>
    <row r="107" spans="1:4">
      <c r="A107" s="43"/>
      <c r="B107" s="40" t="s">
        <v>749</v>
      </c>
      <c r="D107" s="331"/>
    </row>
    <row r="108" spans="1:4">
      <c r="A108" s="43"/>
      <c r="B108" s="40" t="s">
        <v>748</v>
      </c>
      <c r="D108" s="331"/>
    </row>
    <row r="109" spans="1:4">
      <c r="A109" s="43"/>
      <c r="B109" s="40" t="s">
        <v>747</v>
      </c>
      <c r="D109" s="332"/>
    </row>
    <row r="110" spans="1:4">
      <c r="A110" s="45"/>
      <c r="D110" s="331"/>
    </row>
    <row r="111" spans="1:4">
      <c r="D111" s="333"/>
    </row>
    <row r="112" spans="1:4">
      <c r="B112" s="40" t="s">
        <v>65</v>
      </c>
      <c r="C112" s="47">
        <v>4.99E-2</v>
      </c>
      <c r="D112" s="334"/>
    </row>
    <row r="113" spans="1:4">
      <c r="B113" s="40" t="s">
        <v>66</v>
      </c>
      <c r="D113" s="335"/>
    </row>
    <row r="114" spans="1:4">
      <c r="D114" s="336"/>
    </row>
    <row r="115" spans="1:4">
      <c r="A115" s="43">
        <v>202511</v>
      </c>
      <c r="B115" s="40" t="s">
        <v>64</v>
      </c>
      <c r="D115" s="331"/>
    </row>
    <row r="116" spans="1:4">
      <c r="A116" s="43"/>
      <c r="B116" s="40" t="s">
        <v>749</v>
      </c>
      <c r="D116" s="331"/>
    </row>
    <row r="117" spans="1:4">
      <c r="A117" s="43"/>
      <c r="B117" s="40" t="s">
        <v>748</v>
      </c>
      <c r="D117" s="331"/>
    </row>
    <row r="118" spans="1:4">
      <c r="A118" s="43"/>
      <c r="B118" s="40" t="s">
        <v>747</v>
      </c>
      <c r="D118" s="332"/>
    </row>
    <row r="119" spans="1:4">
      <c r="A119" s="45"/>
      <c r="D119" s="331"/>
    </row>
    <row r="120" spans="1:4">
      <c r="D120" s="333"/>
    </row>
    <row r="121" spans="1:4">
      <c r="B121" s="40" t="s">
        <v>65</v>
      </c>
      <c r="C121" s="47">
        <v>4.99E-2</v>
      </c>
      <c r="D121" s="334"/>
    </row>
    <row r="122" spans="1:4">
      <c r="B122" s="40" t="s">
        <v>66</v>
      </c>
      <c r="D122" s="335"/>
    </row>
    <row r="123" spans="1:4">
      <c r="D123" s="336"/>
    </row>
    <row r="124" spans="1:4">
      <c r="A124" s="43">
        <v>202512</v>
      </c>
      <c r="B124" s="40" t="s">
        <v>64</v>
      </c>
      <c r="D124" s="331"/>
    </row>
    <row r="125" spans="1:4">
      <c r="A125" s="43"/>
      <c r="B125" s="40" t="s">
        <v>749</v>
      </c>
      <c r="D125" s="331"/>
    </row>
    <row r="126" spans="1:4">
      <c r="A126" s="43"/>
      <c r="B126" s="40" t="s">
        <v>748</v>
      </c>
      <c r="D126" s="331"/>
    </row>
    <row r="127" spans="1:4">
      <c r="A127" s="43"/>
      <c r="B127" s="40" t="s">
        <v>747</v>
      </c>
      <c r="D127" s="332"/>
    </row>
    <row r="128" spans="1:4">
      <c r="A128" s="45"/>
      <c r="D128" s="331"/>
    </row>
    <row r="129" spans="1:6">
      <c r="D129" s="333"/>
    </row>
    <row r="130" spans="1:6">
      <c r="B130" s="40" t="s">
        <v>65</v>
      </c>
      <c r="C130" s="47">
        <v>4.99E-2</v>
      </c>
      <c r="D130" s="334"/>
      <c r="F130" s="49"/>
    </row>
    <row r="131" spans="1:6">
      <c r="B131" s="40" t="s">
        <v>66</v>
      </c>
      <c r="D131" s="335"/>
    </row>
    <row r="132" spans="1:6">
      <c r="D132" s="336"/>
    </row>
    <row r="133" spans="1:6">
      <c r="A133" s="43">
        <v>202601</v>
      </c>
      <c r="B133" s="40" t="s">
        <v>64</v>
      </c>
      <c r="D133" s="331"/>
    </row>
    <row r="134" spans="1:6">
      <c r="A134" s="43"/>
      <c r="B134" s="40" t="s">
        <v>749</v>
      </c>
      <c r="D134" s="331"/>
    </row>
    <row r="135" spans="1:6">
      <c r="A135" s="43"/>
      <c r="B135" s="40" t="s">
        <v>748</v>
      </c>
      <c r="D135" s="331"/>
    </row>
    <row r="136" spans="1:6">
      <c r="A136" s="43"/>
      <c r="B136" s="40" t="s">
        <v>747</v>
      </c>
      <c r="D136" s="332"/>
    </row>
    <row r="137" spans="1:6">
      <c r="A137" s="45"/>
      <c r="D137" s="331"/>
    </row>
    <row r="138" spans="1:6">
      <c r="D138" s="333"/>
    </row>
    <row r="139" spans="1:6">
      <c r="B139" s="40" t="s">
        <v>65</v>
      </c>
      <c r="C139" s="47">
        <v>4.99E-2</v>
      </c>
      <c r="D139" s="334"/>
    </row>
    <row r="140" spans="1:6">
      <c r="B140" s="40" t="s">
        <v>66</v>
      </c>
      <c r="D140" s="335"/>
    </row>
    <row r="141" spans="1:6">
      <c r="D141" s="336"/>
    </row>
    <row r="142" spans="1:6">
      <c r="A142" s="43">
        <v>202602</v>
      </c>
      <c r="B142" s="40" t="s">
        <v>64</v>
      </c>
      <c r="D142" s="331"/>
    </row>
    <row r="143" spans="1:6">
      <c r="A143" s="43"/>
      <c r="B143" s="40" t="s">
        <v>749</v>
      </c>
      <c r="D143" s="331"/>
    </row>
    <row r="144" spans="1:6">
      <c r="A144" s="43"/>
      <c r="B144" s="40" t="s">
        <v>748</v>
      </c>
      <c r="D144" s="331"/>
    </row>
    <row r="145" spans="1:4">
      <c r="A145" s="43"/>
      <c r="B145" s="40" t="s">
        <v>747</v>
      </c>
      <c r="D145" s="332"/>
    </row>
    <row r="146" spans="1:4">
      <c r="A146" s="45"/>
      <c r="D146" s="331"/>
    </row>
    <row r="147" spans="1:4">
      <c r="D147" s="333"/>
    </row>
    <row r="148" spans="1:4">
      <c r="B148" s="40" t="s">
        <v>65</v>
      </c>
      <c r="C148" s="47">
        <v>4.99E-2</v>
      </c>
      <c r="D148" s="334"/>
    </row>
    <row r="149" spans="1:4">
      <c r="B149" s="40" t="s">
        <v>66</v>
      </c>
      <c r="D149" s="335"/>
    </row>
    <row r="150" spans="1:4">
      <c r="D150" s="336"/>
    </row>
    <row r="151" spans="1:4">
      <c r="A151" s="43">
        <v>202603</v>
      </c>
      <c r="B151" s="40" t="s">
        <v>64</v>
      </c>
      <c r="D151" s="331"/>
    </row>
    <row r="152" spans="1:4">
      <c r="A152" s="43"/>
      <c r="B152" s="40" t="s">
        <v>749</v>
      </c>
      <c r="D152" s="331"/>
    </row>
    <row r="153" spans="1:4">
      <c r="A153" s="43"/>
      <c r="B153" s="40" t="s">
        <v>748</v>
      </c>
      <c r="D153" s="331"/>
    </row>
    <row r="154" spans="1:4">
      <c r="A154" s="43"/>
      <c r="B154" s="40" t="s">
        <v>747</v>
      </c>
      <c r="D154" s="332"/>
    </row>
    <row r="155" spans="1:4">
      <c r="A155" s="45"/>
      <c r="D155" s="331"/>
    </row>
    <row r="156" spans="1:4">
      <c r="D156" s="333"/>
    </row>
    <row r="157" spans="1:4">
      <c r="B157" s="40" t="s">
        <v>65</v>
      </c>
      <c r="C157" s="47">
        <v>4.99E-2</v>
      </c>
      <c r="D157" s="334"/>
    </row>
    <row r="158" spans="1:4">
      <c r="B158" s="40" t="s">
        <v>66</v>
      </c>
      <c r="D158" s="335"/>
    </row>
    <row r="159" spans="1:4">
      <c r="D159" s="336"/>
    </row>
    <row r="160" spans="1:4">
      <c r="A160" s="43">
        <v>202604</v>
      </c>
      <c r="B160" s="40" t="s">
        <v>64</v>
      </c>
      <c r="D160" s="331"/>
    </row>
    <row r="161" spans="1:4">
      <c r="A161" s="43"/>
      <c r="B161" s="40" t="s">
        <v>749</v>
      </c>
      <c r="D161" s="331"/>
    </row>
    <row r="162" spans="1:4">
      <c r="A162" s="43"/>
      <c r="B162" s="40" t="s">
        <v>748</v>
      </c>
      <c r="D162" s="331"/>
    </row>
    <row r="163" spans="1:4">
      <c r="A163" s="43"/>
      <c r="B163" s="40" t="s">
        <v>747</v>
      </c>
      <c r="D163" s="332"/>
    </row>
    <row r="164" spans="1:4">
      <c r="A164" s="45"/>
      <c r="D164" s="331"/>
    </row>
    <row r="165" spans="1:4">
      <c r="D165" s="333"/>
    </row>
    <row r="166" spans="1:4">
      <c r="B166" s="40" t="s">
        <v>65</v>
      </c>
      <c r="C166" s="47">
        <v>4.99E-2</v>
      </c>
      <c r="D166" s="334"/>
    </row>
    <row r="167" spans="1:4">
      <c r="B167" s="40" t="s">
        <v>66</v>
      </c>
      <c r="D167" s="335"/>
    </row>
    <row r="168" spans="1:4">
      <c r="D168" s="336"/>
    </row>
    <row r="169" spans="1:4">
      <c r="A169" s="43">
        <v>202605</v>
      </c>
      <c r="B169" s="40" t="s">
        <v>64</v>
      </c>
      <c r="D169" s="331"/>
    </row>
    <row r="170" spans="1:4">
      <c r="A170" s="43"/>
      <c r="B170" s="40" t="s">
        <v>749</v>
      </c>
      <c r="D170" s="331"/>
    </row>
    <row r="171" spans="1:4">
      <c r="A171" s="43"/>
      <c r="B171" s="40" t="s">
        <v>748</v>
      </c>
      <c r="D171" s="331"/>
    </row>
    <row r="172" spans="1:4">
      <c r="A172" s="43"/>
      <c r="B172" s="40" t="s">
        <v>747</v>
      </c>
      <c r="D172" s="332"/>
    </row>
    <row r="173" spans="1:4">
      <c r="A173" s="45"/>
      <c r="D173" s="331"/>
    </row>
    <row r="174" spans="1:4">
      <c r="D174" s="333"/>
    </row>
    <row r="175" spans="1:4">
      <c r="B175" s="40" t="s">
        <v>65</v>
      </c>
      <c r="C175" s="47">
        <v>4.99E-2</v>
      </c>
      <c r="D175" s="334"/>
    </row>
    <row r="176" spans="1:4">
      <c r="B176" s="40" t="s">
        <v>66</v>
      </c>
      <c r="D176" s="335"/>
    </row>
    <row r="177" spans="1:4">
      <c r="D177" s="336"/>
    </row>
    <row r="178" spans="1:4">
      <c r="A178" s="43">
        <v>202606</v>
      </c>
      <c r="B178" s="40" t="s">
        <v>64</v>
      </c>
      <c r="D178" s="331"/>
    </row>
    <row r="179" spans="1:4">
      <c r="A179" s="43"/>
      <c r="B179" s="40" t="s">
        <v>749</v>
      </c>
      <c r="D179" s="331"/>
    </row>
    <row r="180" spans="1:4">
      <c r="A180" s="43"/>
      <c r="B180" s="40" t="s">
        <v>748</v>
      </c>
      <c r="D180" s="331"/>
    </row>
    <row r="181" spans="1:4">
      <c r="A181" s="43"/>
      <c r="B181" s="40" t="s">
        <v>747</v>
      </c>
      <c r="D181" s="332"/>
    </row>
    <row r="182" spans="1:4">
      <c r="A182" s="45"/>
      <c r="D182" s="331"/>
    </row>
    <row r="183" spans="1:4">
      <c r="D183" s="333"/>
    </row>
    <row r="184" spans="1:4">
      <c r="B184" s="40" t="s">
        <v>65</v>
      </c>
      <c r="C184" s="47">
        <v>4.99E-2</v>
      </c>
      <c r="D184" s="334"/>
    </row>
    <row r="185" spans="1:4">
      <c r="B185" s="40" t="s">
        <v>66</v>
      </c>
      <c r="D185" s="335"/>
    </row>
    <row r="186" spans="1:4">
      <c r="D186" s="336"/>
    </row>
    <row r="187" spans="1:4">
      <c r="A187" s="43">
        <v>202607</v>
      </c>
      <c r="B187" s="40" t="s">
        <v>64</v>
      </c>
      <c r="D187" s="331"/>
    </row>
    <row r="188" spans="1:4">
      <c r="A188" s="43"/>
      <c r="B188" s="40" t="s">
        <v>749</v>
      </c>
      <c r="D188" s="331"/>
    </row>
    <row r="189" spans="1:4">
      <c r="A189" s="43"/>
      <c r="B189" s="40" t="s">
        <v>748</v>
      </c>
      <c r="D189" s="331"/>
    </row>
    <row r="190" spans="1:4">
      <c r="A190" s="43"/>
      <c r="B190" s="40" t="s">
        <v>747</v>
      </c>
      <c r="D190" s="332"/>
    </row>
    <row r="191" spans="1:4">
      <c r="A191" s="45"/>
      <c r="D191" s="331"/>
    </row>
    <row r="192" spans="1:4">
      <c r="D192" s="333"/>
    </row>
    <row r="193" spans="1:4">
      <c r="B193" s="40" t="s">
        <v>65</v>
      </c>
      <c r="C193" s="47">
        <v>4.99E-2</v>
      </c>
      <c r="D193" s="334"/>
    </row>
    <row r="194" spans="1:4">
      <c r="B194" s="40" t="s">
        <v>66</v>
      </c>
      <c r="D194" s="335"/>
    </row>
    <row r="195" spans="1:4">
      <c r="D195" s="336"/>
    </row>
    <row r="196" spans="1:4">
      <c r="A196" s="43">
        <v>202608</v>
      </c>
      <c r="B196" s="40" t="s">
        <v>64</v>
      </c>
      <c r="D196" s="331"/>
    </row>
    <row r="197" spans="1:4">
      <c r="A197" s="43"/>
      <c r="B197" s="40" t="s">
        <v>749</v>
      </c>
      <c r="D197" s="331"/>
    </row>
    <row r="198" spans="1:4">
      <c r="A198" s="43"/>
      <c r="B198" s="40" t="s">
        <v>748</v>
      </c>
      <c r="D198" s="331"/>
    </row>
    <row r="199" spans="1:4">
      <c r="A199" s="43"/>
      <c r="B199" s="40" t="s">
        <v>747</v>
      </c>
      <c r="D199" s="332"/>
    </row>
    <row r="200" spans="1:4">
      <c r="A200" s="45"/>
      <c r="D200" s="331"/>
    </row>
    <row r="201" spans="1:4">
      <c r="D201" s="333"/>
    </row>
    <row r="202" spans="1:4">
      <c r="B202" s="40" t="s">
        <v>65</v>
      </c>
      <c r="C202" s="47">
        <v>4.99E-2</v>
      </c>
      <c r="D202" s="334"/>
    </row>
    <row r="203" spans="1:4">
      <c r="B203" s="40" t="s">
        <v>66</v>
      </c>
      <c r="D203" s="335"/>
    </row>
    <row r="204" spans="1:4">
      <c r="D204" s="336"/>
    </row>
    <row r="205" spans="1:4">
      <c r="A205" s="43">
        <v>202609</v>
      </c>
      <c r="B205" s="40" t="s">
        <v>64</v>
      </c>
      <c r="D205" s="331"/>
    </row>
    <row r="206" spans="1:4">
      <c r="A206" s="43"/>
      <c r="B206" s="40" t="s">
        <v>749</v>
      </c>
      <c r="D206" s="331"/>
    </row>
    <row r="207" spans="1:4">
      <c r="A207" s="43"/>
      <c r="B207" s="40" t="s">
        <v>748</v>
      </c>
      <c r="D207" s="331"/>
    </row>
    <row r="208" spans="1:4">
      <c r="A208" s="43"/>
      <c r="B208" s="40" t="s">
        <v>747</v>
      </c>
      <c r="D208" s="332"/>
    </row>
    <row r="209" spans="1:6">
      <c r="A209" s="45"/>
      <c r="D209" s="331"/>
    </row>
    <row r="210" spans="1:6">
      <c r="D210" s="333"/>
    </row>
    <row r="211" spans="1:6">
      <c r="B211" s="40" t="s">
        <v>65</v>
      </c>
      <c r="C211" s="47">
        <v>4.99E-2</v>
      </c>
      <c r="D211" s="334"/>
    </row>
    <row r="212" spans="1:6">
      <c r="B212" s="40" t="s">
        <v>66</v>
      </c>
      <c r="D212" s="335"/>
    </row>
    <row r="213" spans="1:6">
      <c r="D213" s="336"/>
    </row>
    <row r="214" spans="1:6">
      <c r="A214" s="43">
        <v>202610</v>
      </c>
      <c r="B214" s="40" t="s">
        <v>64</v>
      </c>
      <c r="D214" s="331"/>
    </row>
    <row r="215" spans="1:6">
      <c r="A215" s="43"/>
      <c r="B215" s="40" t="s">
        <v>749</v>
      </c>
      <c r="D215" s="331"/>
    </row>
    <row r="216" spans="1:6">
      <c r="A216" s="43"/>
      <c r="B216" s="40" t="s">
        <v>748</v>
      </c>
      <c r="D216" s="331"/>
    </row>
    <row r="217" spans="1:6">
      <c r="A217" s="43"/>
      <c r="B217" s="40" t="s">
        <v>747</v>
      </c>
      <c r="D217" s="332"/>
    </row>
    <row r="218" spans="1:6">
      <c r="A218" s="45"/>
      <c r="D218" s="331"/>
    </row>
    <row r="219" spans="1:6">
      <c r="D219" s="333"/>
    </row>
    <row r="220" spans="1:6">
      <c r="B220" s="40" t="s">
        <v>65</v>
      </c>
      <c r="C220" s="47">
        <v>4.99E-2</v>
      </c>
      <c r="D220" s="334"/>
    </row>
    <row r="221" spans="1:6">
      <c r="B221" s="40" t="s">
        <v>66</v>
      </c>
      <c r="D221" s="335"/>
      <c r="F221" s="49"/>
    </row>
  </sheetData>
  <mergeCells count="1">
    <mergeCell ref="A2:D4"/>
  </mergeCells>
  <pageMargins left="0.2" right="0.2" top="0.75" bottom="0.75" header="0.3" footer="0.3"/>
  <pageSetup scale="47" orientation="landscape" horizontalDpi="1200" verticalDpi="1200" r:id="rId1"/>
  <headerFooter>
    <oddFooter>&amp;L&amp;Z&amp;F&amp;A&amp;R&amp;A</oddFooter>
  </headerFooter>
  <customProperties>
    <customPr name="xxe4aPID" r:id="rId2"/>
  </customProperties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86A8-DC38-481C-90EF-EB56E8CEADB9}">
  <sheetPr>
    <tabColor theme="4" tint="0.59999389629810485"/>
    <pageSetUpPr fitToPage="1"/>
  </sheetPr>
  <dimension ref="A1:S28"/>
  <sheetViews>
    <sheetView tabSelected="1" zoomScale="110" zoomScaleNormal="110" workbookViewId="0">
      <pane ySplit="4" topLeftCell="A6" activePane="bottomLeft" state="frozen"/>
      <selection activeCell="P28" sqref="P28"/>
      <selection pane="bottomLeft" activeCell="A6" sqref="A6:XFD6"/>
    </sheetView>
  </sheetViews>
  <sheetFormatPr defaultRowHeight="12.75"/>
  <cols>
    <col min="1" max="1" width="16.5703125" style="90" bestFit="1" customWidth="1"/>
    <col min="2" max="2" width="14.85546875" style="90" customWidth="1"/>
    <col min="3" max="3" width="15" style="90" bestFit="1" customWidth="1"/>
    <col min="4" max="4" width="12.28515625" style="90" customWidth="1"/>
    <col min="5" max="5" width="12.28515625" style="90" bestFit="1" customWidth="1"/>
    <col min="6" max="6" width="13.85546875" style="90" bestFit="1" customWidth="1"/>
    <col min="7" max="7" width="13.85546875" style="90" customWidth="1"/>
    <col min="8" max="8" width="15" style="90" bestFit="1" customWidth="1"/>
    <col min="9" max="9" width="15.85546875" style="90" customWidth="1"/>
    <col min="10" max="10" width="14.140625" style="90" customWidth="1"/>
    <col min="11" max="11" width="14.7109375" style="90" bestFit="1" customWidth="1"/>
    <col min="12" max="12" width="8.7109375" style="90" customWidth="1"/>
    <col min="13" max="13" width="14" style="91" bestFit="1" customWidth="1"/>
    <col min="14" max="14" width="14" style="90" bestFit="1" customWidth="1"/>
    <col min="15" max="15" width="11.140625" style="90" bestFit="1" customWidth="1"/>
    <col min="16" max="16" width="11.28515625" style="90" bestFit="1" customWidth="1"/>
    <col min="17" max="17" width="12.85546875" style="90" bestFit="1" customWidth="1"/>
    <col min="18" max="18" width="12.85546875" style="90" customWidth="1"/>
    <col min="19" max="19" width="14" style="90" bestFit="1" customWidth="1"/>
    <col min="20" max="247" width="8.7109375" style="90"/>
    <col min="248" max="248" width="4.85546875" style="90" customWidth="1"/>
    <col min="249" max="249" width="12.28515625" style="90" bestFit="1" customWidth="1"/>
    <col min="250" max="250" width="17.7109375" style="90" customWidth="1"/>
    <col min="251" max="251" width="11.85546875" style="90" bestFit="1" customWidth="1"/>
    <col min="252" max="252" width="12.5703125" style="90" customWidth="1"/>
    <col min="253" max="253" width="0" style="90" hidden="1" customWidth="1"/>
    <col min="254" max="254" width="8.7109375" style="90"/>
    <col min="255" max="255" width="11.42578125" style="90" bestFit="1" customWidth="1"/>
    <col min="256" max="503" width="8.7109375" style="90"/>
    <col min="504" max="504" width="4.85546875" style="90" customWidth="1"/>
    <col min="505" max="505" width="12.28515625" style="90" bestFit="1" customWidth="1"/>
    <col min="506" max="506" width="17.7109375" style="90" customWidth="1"/>
    <col min="507" max="507" width="11.85546875" style="90" bestFit="1" customWidth="1"/>
    <col min="508" max="508" width="12.5703125" style="90" customWidth="1"/>
    <col min="509" max="509" width="0" style="90" hidden="1" customWidth="1"/>
    <col min="510" max="510" width="8.7109375" style="90"/>
    <col min="511" max="511" width="11.42578125" style="90" bestFit="1" customWidth="1"/>
    <col min="512" max="759" width="8.7109375" style="90"/>
    <col min="760" max="760" width="4.85546875" style="90" customWidth="1"/>
    <col min="761" max="761" width="12.28515625" style="90" bestFit="1" customWidth="1"/>
    <col min="762" max="762" width="17.7109375" style="90" customWidth="1"/>
    <col min="763" max="763" width="11.85546875" style="90" bestFit="1" customWidth="1"/>
    <col min="764" max="764" width="12.5703125" style="90" customWidth="1"/>
    <col min="765" max="765" width="0" style="90" hidden="1" customWidth="1"/>
    <col min="766" max="766" width="8.7109375" style="90"/>
    <col min="767" max="767" width="11.42578125" style="90" bestFit="1" customWidth="1"/>
    <col min="768" max="1015" width="8.7109375" style="90"/>
    <col min="1016" max="1016" width="4.85546875" style="90" customWidth="1"/>
    <col min="1017" max="1017" width="12.28515625" style="90" bestFit="1" customWidth="1"/>
    <col min="1018" max="1018" width="17.7109375" style="90" customWidth="1"/>
    <col min="1019" max="1019" width="11.85546875" style="90" bestFit="1" customWidth="1"/>
    <col min="1020" max="1020" width="12.5703125" style="90" customWidth="1"/>
    <col min="1021" max="1021" width="0" style="90" hidden="1" customWidth="1"/>
    <col min="1022" max="1022" width="8.7109375" style="90"/>
    <col min="1023" max="1023" width="11.42578125" style="90" bestFit="1" customWidth="1"/>
    <col min="1024" max="1271" width="8.7109375" style="90"/>
    <col min="1272" max="1272" width="4.85546875" style="90" customWidth="1"/>
    <col min="1273" max="1273" width="12.28515625" style="90" bestFit="1" customWidth="1"/>
    <col min="1274" max="1274" width="17.7109375" style="90" customWidth="1"/>
    <col min="1275" max="1275" width="11.85546875" style="90" bestFit="1" customWidth="1"/>
    <col min="1276" max="1276" width="12.5703125" style="90" customWidth="1"/>
    <col min="1277" max="1277" width="0" style="90" hidden="1" customWidth="1"/>
    <col min="1278" max="1278" width="8.7109375" style="90"/>
    <col min="1279" max="1279" width="11.42578125" style="90" bestFit="1" customWidth="1"/>
    <col min="1280" max="1527" width="8.7109375" style="90"/>
    <col min="1528" max="1528" width="4.85546875" style="90" customWidth="1"/>
    <col min="1529" max="1529" width="12.28515625" style="90" bestFit="1" customWidth="1"/>
    <col min="1530" max="1530" width="17.7109375" style="90" customWidth="1"/>
    <col min="1531" max="1531" width="11.85546875" style="90" bestFit="1" customWidth="1"/>
    <col min="1532" max="1532" width="12.5703125" style="90" customWidth="1"/>
    <col min="1533" max="1533" width="0" style="90" hidden="1" customWidth="1"/>
    <col min="1534" max="1534" width="8.7109375" style="90"/>
    <col min="1535" max="1535" width="11.42578125" style="90" bestFit="1" customWidth="1"/>
    <col min="1536" max="1783" width="8.7109375" style="90"/>
    <col min="1784" max="1784" width="4.85546875" style="90" customWidth="1"/>
    <col min="1785" max="1785" width="12.28515625" style="90" bestFit="1" customWidth="1"/>
    <col min="1786" max="1786" width="17.7109375" style="90" customWidth="1"/>
    <col min="1787" max="1787" width="11.85546875" style="90" bestFit="1" customWidth="1"/>
    <col min="1788" max="1788" width="12.5703125" style="90" customWidth="1"/>
    <col min="1789" max="1789" width="0" style="90" hidden="1" customWidth="1"/>
    <col min="1790" max="1790" width="8.7109375" style="90"/>
    <col min="1791" max="1791" width="11.42578125" style="90" bestFit="1" customWidth="1"/>
    <col min="1792" max="2039" width="8.7109375" style="90"/>
    <col min="2040" max="2040" width="4.85546875" style="90" customWidth="1"/>
    <col min="2041" max="2041" width="12.28515625" style="90" bestFit="1" customWidth="1"/>
    <col min="2042" max="2042" width="17.7109375" style="90" customWidth="1"/>
    <col min="2043" max="2043" width="11.85546875" style="90" bestFit="1" customWidth="1"/>
    <col min="2044" max="2044" width="12.5703125" style="90" customWidth="1"/>
    <col min="2045" max="2045" width="0" style="90" hidden="1" customWidth="1"/>
    <col min="2046" max="2046" width="8.7109375" style="90"/>
    <col min="2047" max="2047" width="11.42578125" style="90" bestFit="1" customWidth="1"/>
    <col min="2048" max="2295" width="8.7109375" style="90"/>
    <col min="2296" max="2296" width="4.85546875" style="90" customWidth="1"/>
    <col min="2297" max="2297" width="12.28515625" style="90" bestFit="1" customWidth="1"/>
    <col min="2298" max="2298" width="17.7109375" style="90" customWidth="1"/>
    <col min="2299" max="2299" width="11.85546875" style="90" bestFit="1" customWidth="1"/>
    <col min="2300" max="2300" width="12.5703125" style="90" customWidth="1"/>
    <col min="2301" max="2301" width="0" style="90" hidden="1" customWidth="1"/>
    <col min="2302" max="2302" width="8.7109375" style="90"/>
    <col min="2303" max="2303" width="11.42578125" style="90" bestFit="1" customWidth="1"/>
    <col min="2304" max="2551" width="8.7109375" style="90"/>
    <col min="2552" max="2552" width="4.85546875" style="90" customWidth="1"/>
    <col min="2553" max="2553" width="12.28515625" style="90" bestFit="1" customWidth="1"/>
    <col min="2554" max="2554" width="17.7109375" style="90" customWidth="1"/>
    <col min="2555" max="2555" width="11.85546875" style="90" bestFit="1" customWidth="1"/>
    <col min="2556" max="2556" width="12.5703125" style="90" customWidth="1"/>
    <col min="2557" max="2557" width="0" style="90" hidden="1" customWidth="1"/>
    <col min="2558" max="2558" width="8.7109375" style="90"/>
    <col min="2559" max="2559" width="11.42578125" style="90" bestFit="1" customWidth="1"/>
    <col min="2560" max="2807" width="8.7109375" style="90"/>
    <col min="2808" max="2808" width="4.85546875" style="90" customWidth="1"/>
    <col min="2809" max="2809" width="12.28515625" style="90" bestFit="1" customWidth="1"/>
    <col min="2810" max="2810" width="17.7109375" style="90" customWidth="1"/>
    <col min="2811" max="2811" width="11.85546875" style="90" bestFit="1" customWidth="1"/>
    <col min="2812" max="2812" width="12.5703125" style="90" customWidth="1"/>
    <col min="2813" max="2813" width="0" style="90" hidden="1" customWidth="1"/>
    <col min="2814" max="2814" width="8.7109375" style="90"/>
    <col min="2815" max="2815" width="11.42578125" style="90" bestFit="1" customWidth="1"/>
    <col min="2816" max="3063" width="8.7109375" style="90"/>
    <col min="3064" max="3064" width="4.85546875" style="90" customWidth="1"/>
    <col min="3065" max="3065" width="12.28515625" style="90" bestFit="1" customWidth="1"/>
    <col min="3066" max="3066" width="17.7109375" style="90" customWidth="1"/>
    <col min="3067" max="3067" width="11.85546875" style="90" bestFit="1" customWidth="1"/>
    <col min="3068" max="3068" width="12.5703125" style="90" customWidth="1"/>
    <col min="3069" max="3069" width="0" style="90" hidden="1" customWidth="1"/>
    <col min="3070" max="3070" width="8.7109375" style="90"/>
    <col min="3071" max="3071" width="11.42578125" style="90" bestFit="1" customWidth="1"/>
    <col min="3072" max="3319" width="8.7109375" style="90"/>
    <col min="3320" max="3320" width="4.85546875" style="90" customWidth="1"/>
    <col min="3321" max="3321" width="12.28515625" style="90" bestFit="1" customWidth="1"/>
    <col min="3322" max="3322" width="17.7109375" style="90" customWidth="1"/>
    <col min="3323" max="3323" width="11.85546875" style="90" bestFit="1" customWidth="1"/>
    <col min="3324" max="3324" width="12.5703125" style="90" customWidth="1"/>
    <col min="3325" max="3325" width="0" style="90" hidden="1" customWidth="1"/>
    <col min="3326" max="3326" width="8.7109375" style="90"/>
    <col min="3327" max="3327" width="11.42578125" style="90" bestFit="1" customWidth="1"/>
    <col min="3328" max="3575" width="8.7109375" style="90"/>
    <col min="3576" max="3576" width="4.85546875" style="90" customWidth="1"/>
    <col min="3577" max="3577" width="12.28515625" style="90" bestFit="1" customWidth="1"/>
    <col min="3578" max="3578" width="17.7109375" style="90" customWidth="1"/>
    <col min="3579" max="3579" width="11.85546875" style="90" bestFit="1" customWidth="1"/>
    <col min="3580" max="3580" width="12.5703125" style="90" customWidth="1"/>
    <col min="3581" max="3581" width="0" style="90" hidden="1" customWidth="1"/>
    <col min="3582" max="3582" width="8.7109375" style="90"/>
    <col min="3583" max="3583" width="11.42578125" style="90" bestFit="1" customWidth="1"/>
    <col min="3584" max="3831" width="8.7109375" style="90"/>
    <col min="3832" max="3832" width="4.85546875" style="90" customWidth="1"/>
    <col min="3833" max="3833" width="12.28515625" style="90" bestFit="1" customWidth="1"/>
    <col min="3834" max="3834" width="17.7109375" style="90" customWidth="1"/>
    <col min="3835" max="3835" width="11.85546875" style="90" bestFit="1" customWidth="1"/>
    <col min="3836" max="3836" width="12.5703125" style="90" customWidth="1"/>
    <col min="3837" max="3837" width="0" style="90" hidden="1" customWidth="1"/>
    <col min="3838" max="3838" width="8.7109375" style="90"/>
    <col min="3839" max="3839" width="11.42578125" style="90" bestFit="1" customWidth="1"/>
    <col min="3840" max="4087" width="8.7109375" style="90"/>
    <col min="4088" max="4088" width="4.85546875" style="90" customWidth="1"/>
    <col min="4089" max="4089" width="12.28515625" style="90" bestFit="1" customWidth="1"/>
    <col min="4090" max="4090" width="17.7109375" style="90" customWidth="1"/>
    <col min="4091" max="4091" width="11.85546875" style="90" bestFit="1" customWidth="1"/>
    <col min="4092" max="4092" width="12.5703125" style="90" customWidth="1"/>
    <col min="4093" max="4093" width="0" style="90" hidden="1" customWidth="1"/>
    <col min="4094" max="4094" width="8.7109375" style="90"/>
    <col min="4095" max="4095" width="11.42578125" style="90" bestFit="1" customWidth="1"/>
    <col min="4096" max="4343" width="8.7109375" style="90"/>
    <col min="4344" max="4344" width="4.85546875" style="90" customWidth="1"/>
    <col min="4345" max="4345" width="12.28515625" style="90" bestFit="1" customWidth="1"/>
    <col min="4346" max="4346" width="17.7109375" style="90" customWidth="1"/>
    <col min="4347" max="4347" width="11.85546875" style="90" bestFit="1" customWidth="1"/>
    <col min="4348" max="4348" width="12.5703125" style="90" customWidth="1"/>
    <col min="4349" max="4349" width="0" style="90" hidden="1" customWidth="1"/>
    <col min="4350" max="4350" width="8.7109375" style="90"/>
    <col min="4351" max="4351" width="11.42578125" style="90" bestFit="1" customWidth="1"/>
    <col min="4352" max="4599" width="8.7109375" style="90"/>
    <col min="4600" max="4600" width="4.85546875" style="90" customWidth="1"/>
    <col min="4601" max="4601" width="12.28515625" style="90" bestFit="1" customWidth="1"/>
    <col min="4602" max="4602" width="17.7109375" style="90" customWidth="1"/>
    <col min="4603" max="4603" width="11.85546875" style="90" bestFit="1" customWidth="1"/>
    <col min="4604" max="4604" width="12.5703125" style="90" customWidth="1"/>
    <col min="4605" max="4605" width="0" style="90" hidden="1" customWidth="1"/>
    <col min="4606" max="4606" width="8.7109375" style="90"/>
    <col min="4607" max="4607" width="11.42578125" style="90" bestFit="1" customWidth="1"/>
    <col min="4608" max="4855" width="8.7109375" style="90"/>
    <col min="4856" max="4856" width="4.85546875" style="90" customWidth="1"/>
    <col min="4857" max="4857" width="12.28515625" style="90" bestFit="1" customWidth="1"/>
    <col min="4858" max="4858" width="17.7109375" style="90" customWidth="1"/>
    <col min="4859" max="4859" width="11.85546875" style="90" bestFit="1" customWidth="1"/>
    <col min="4860" max="4860" width="12.5703125" style="90" customWidth="1"/>
    <col min="4861" max="4861" width="0" style="90" hidden="1" customWidth="1"/>
    <col min="4862" max="4862" width="8.7109375" style="90"/>
    <col min="4863" max="4863" width="11.42578125" style="90" bestFit="1" customWidth="1"/>
    <col min="4864" max="5111" width="8.7109375" style="90"/>
    <col min="5112" max="5112" width="4.85546875" style="90" customWidth="1"/>
    <col min="5113" max="5113" width="12.28515625" style="90" bestFit="1" customWidth="1"/>
    <col min="5114" max="5114" width="17.7109375" style="90" customWidth="1"/>
    <col min="5115" max="5115" width="11.85546875" style="90" bestFit="1" customWidth="1"/>
    <col min="5116" max="5116" width="12.5703125" style="90" customWidth="1"/>
    <col min="5117" max="5117" width="0" style="90" hidden="1" customWidth="1"/>
    <col min="5118" max="5118" width="8.7109375" style="90"/>
    <col min="5119" max="5119" width="11.42578125" style="90" bestFit="1" customWidth="1"/>
    <col min="5120" max="5367" width="8.7109375" style="90"/>
    <col min="5368" max="5368" width="4.85546875" style="90" customWidth="1"/>
    <col min="5369" max="5369" width="12.28515625" style="90" bestFit="1" customWidth="1"/>
    <col min="5370" max="5370" width="17.7109375" style="90" customWidth="1"/>
    <col min="5371" max="5371" width="11.85546875" style="90" bestFit="1" customWidth="1"/>
    <col min="5372" max="5372" width="12.5703125" style="90" customWidth="1"/>
    <col min="5373" max="5373" width="0" style="90" hidden="1" customWidth="1"/>
    <col min="5374" max="5374" width="8.7109375" style="90"/>
    <col min="5375" max="5375" width="11.42578125" style="90" bestFit="1" customWidth="1"/>
    <col min="5376" max="5623" width="8.7109375" style="90"/>
    <col min="5624" max="5624" width="4.85546875" style="90" customWidth="1"/>
    <col min="5625" max="5625" width="12.28515625" style="90" bestFit="1" customWidth="1"/>
    <col min="5626" max="5626" width="17.7109375" style="90" customWidth="1"/>
    <col min="5627" max="5627" width="11.85546875" style="90" bestFit="1" customWidth="1"/>
    <col min="5628" max="5628" width="12.5703125" style="90" customWidth="1"/>
    <col min="5629" max="5629" width="0" style="90" hidden="1" customWidth="1"/>
    <col min="5630" max="5630" width="8.7109375" style="90"/>
    <col min="5631" max="5631" width="11.42578125" style="90" bestFit="1" customWidth="1"/>
    <col min="5632" max="5879" width="8.7109375" style="90"/>
    <col min="5880" max="5880" width="4.85546875" style="90" customWidth="1"/>
    <col min="5881" max="5881" width="12.28515625" style="90" bestFit="1" customWidth="1"/>
    <col min="5882" max="5882" width="17.7109375" style="90" customWidth="1"/>
    <col min="5883" max="5883" width="11.85546875" style="90" bestFit="1" customWidth="1"/>
    <col min="5884" max="5884" width="12.5703125" style="90" customWidth="1"/>
    <col min="5885" max="5885" width="0" style="90" hidden="1" customWidth="1"/>
    <col min="5886" max="5886" width="8.7109375" style="90"/>
    <col min="5887" max="5887" width="11.42578125" style="90" bestFit="1" customWidth="1"/>
    <col min="5888" max="6135" width="8.7109375" style="90"/>
    <col min="6136" max="6136" width="4.85546875" style="90" customWidth="1"/>
    <col min="6137" max="6137" width="12.28515625" style="90" bestFit="1" customWidth="1"/>
    <col min="6138" max="6138" width="17.7109375" style="90" customWidth="1"/>
    <col min="6139" max="6139" width="11.85546875" style="90" bestFit="1" customWidth="1"/>
    <col min="6140" max="6140" width="12.5703125" style="90" customWidth="1"/>
    <col min="6141" max="6141" width="0" style="90" hidden="1" customWidth="1"/>
    <col min="6142" max="6142" width="8.7109375" style="90"/>
    <col min="6143" max="6143" width="11.42578125" style="90" bestFit="1" customWidth="1"/>
    <col min="6144" max="6391" width="8.7109375" style="90"/>
    <col min="6392" max="6392" width="4.85546875" style="90" customWidth="1"/>
    <col min="6393" max="6393" width="12.28515625" style="90" bestFit="1" customWidth="1"/>
    <col min="6394" max="6394" width="17.7109375" style="90" customWidth="1"/>
    <col min="6395" max="6395" width="11.85546875" style="90" bestFit="1" customWidth="1"/>
    <col min="6396" max="6396" width="12.5703125" style="90" customWidth="1"/>
    <col min="6397" max="6397" width="0" style="90" hidden="1" customWidth="1"/>
    <col min="6398" max="6398" width="8.7109375" style="90"/>
    <col min="6399" max="6399" width="11.42578125" style="90" bestFit="1" customWidth="1"/>
    <col min="6400" max="6647" width="8.7109375" style="90"/>
    <col min="6648" max="6648" width="4.85546875" style="90" customWidth="1"/>
    <col min="6649" max="6649" width="12.28515625" style="90" bestFit="1" customWidth="1"/>
    <col min="6650" max="6650" width="17.7109375" style="90" customWidth="1"/>
    <col min="6651" max="6651" width="11.85546875" style="90" bestFit="1" customWidth="1"/>
    <col min="6652" max="6652" width="12.5703125" style="90" customWidth="1"/>
    <col min="6653" max="6653" width="0" style="90" hidden="1" customWidth="1"/>
    <col min="6654" max="6654" width="8.7109375" style="90"/>
    <col min="6655" max="6655" width="11.42578125" style="90" bestFit="1" customWidth="1"/>
    <col min="6656" max="6903" width="8.7109375" style="90"/>
    <col min="6904" max="6904" width="4.85546875" style="90" customWidth="1"/>
    <col min="6905" max="6905" width="12.28515625" style="90" bestFit="1" customWidth="1"/>
    <col min="6906" max="6906" width="17.7109375" style="90" customWidth="1"/>
    <col min="6907" max="6907" width="11.85546875" style="90" bestFit="1" customWidth="1"/>
    <col min="6908" max="6908" width="12.5703125" style="90" customWidth="1"/>
    <col min="6909" max="6909" width="0" style="90" hidden="1" customWidth="1"/>
    <col min="6910" max="6910" width="8.7109375" style="90"/>
    <col min="6911" max="6911" width="11.42578125" style="90" bestFit="1" customWidth="1"/>
    <col min="6912" max="7159" width="8.7109375" style="90"/>
    <col min="7160" max="7160" width="4.85546875" style="90" customWidth="1"/>
    <col min="7161" max="7161" width="12.28515625" style="90" bestFit="1" customWidth="1"/>
    <col min="7162" max="7162" width="17.7109375" style="90" customWidth="1"/>
    <col min="7163" max="7163" width="11.85546875" style="90" bestFit="1" customWidth="1"/>
    <col min="7164" max="7164" width="12.5703125" style="90" customWidth="1"/>
    <col min="7165" max="7165" width="0" style="90" hidden="1" customWidth="1"/>
    <col min="7166" max="7166" width="8.7109375" style="90"/>
    <col min="7167" max="7167" width="11.42578125" style="90" bestFit="1" customWidth="1"/>
    <col min="7168" max="7415" width="8.7109375" style="90"/>
    <col min="7416" max="7416" width="4.85546875" style="90" customWidth="1"/>
    <col min="7417" max="7417" width="12.28515625" style="90" bestFit="1" customWidth="1"/>
    <col min="7418" max="7418" width="17.7109375" style="90" customWidth="1"/>
    <col min="7419" max="7419" width="11.85546875" style="90" bestFit="1" customWidth="1"/>
    <col min="7420" max="7420" width="12.5703125" style="90" customWidth="1"/>
    <col min="7421" max="7421" width="0" style="90" hidden="1" customWidth="1"/>
    <col min="7422" max="7422" width="8.7109375" style="90"/>
    <col min="7423" max="7423" width="11.42578125" style="90" bestFit="1" customWidth="1"/>
    <col min="7424" max="7671" width="8.7109375" style="90"/>
    <col min="7672" max="7672" width="4.85546875" style="90" customWidth="1"/>
    <col min="7673" max="7673" width="12.28515625" style="90" bestFit="1" customWidth="1"/>
    <col min="7674" max="7674" width="17.7109375" style="90" customWidth="1"/>
    <col min="7675" max="7675" width="11.85546875" style="90" bestFit="1" customWidth="1"/>
    <col min="7676" max="7676" width="12.5703125" style="90" customWidth="1"/>
    <col min="7677" max="7677" width="0" style="90" hidden="1" customWidth="1"/>
    <col min="7678" max="7678" width="8.7109375" style="90"/>
    <col min="7679" max="7679" width="11.42578125" style="90" bestFit="1" customWidth="1"/>
    <col min="7680" max="7927" width="8.7109375" style="90"/>
    <col min="7928" max="7928" width="4.85546875" style="90" customWidth="1"/>
    <col min="7929" max="7929" width="12.28515625" style="90" bestFit="1" customWidth="1"/>
    <col min="7930" max="7930" width="17.7109375" style="90" customWidth="1"/>
    <col min="7931" max="7931" width="11.85546875" style="90" bestFit="1" customWidth="1"/>
    <col min="7932" max="7932" width="12.5703125" style="90" customWidth="1"/>
    <col min="7933" max="7933" width="0" style="90" hidden="1" customWidth="1"/>
    <col min="7934" max="7934" width="8.7109375" style="90"/>
    <col min="7935" max="7935" width="11.42578125" style="90" bestFit="1" customWidth="1"/>
    <col min="7936" max="8183" width="8.7109375" style="90"/>
    <col min="8184" max="8184" width="4.85546875" style="90" customWidth="1"/>
    <col min="8185" max="8185" width="12.28515625" style="90" bestFit="1" customWidth="1"/>
    <col min="8186" max="8186" width="17.7109375" style="90" customWidth="1"/>
    <col min="8187" max="8187" width="11.85546875" style="90" bestFit="1" customWidth="1"/>
    <col min="8188" max="8188" width="12.5703125" style="90" customWidth="1"/>
    <col min="8189" max="8189" width="0" style="90" hidden="1" customWidth="1"/>
    <col min="8190" max="8190" width="8.7109375" style="90"/>
    <col min="8191" max="8191" width="11.42578125" style="90" bestFit="1" customWidth="1"/>
    <col min="8192" max="8439" width="8.7109375" style="90"/>
    <col min="8440" max="8440" width="4.85546875" style="90" customWidth="1"/>
    <col min="8441" max="8441" width="12.28515625" style="90" bestFit="1" customWidth="1"/>
    <col min="8442" max="8442" width="17.7109375" style="90" customWidth="1"/>
    <col min="8443" max="8443" width="11.85546875" style="90" bestFit="1" customWidth="1"/>
    <col min="8444" max="8444" width="12.5703125" style="90" customWidth="1"/>
    <col min="8445" max="8445" width="0" style="90" hidden="1" customWidth="1"/>
    <col min="8446" max="8446" width="8.7109375" style="90"/>
    <col min="8447" max="8447" width="11.42578125" style="90" bestFit="1" customWidth="1"/>
    <col min="8448" max="8695" width="8.7109375" style="90"/>
    <col min="8696" max="8696" width="4.85546875" style="90" customWidth="1"/>
    <col min="8697" max="8697" width="12.28515625" style="90" bestFit="1" customWidth="1"/>
    <col min="8698" max="8698" width="17.7109375" style="90" customWidth="1"/>
    <col min="8699" max="8699" width="11.85546875" style="90" bestFit="1" customWidth="1"/>
    <col min="8700" max="8700" width="12.5703125" style="90" customWidth="1"/>
    <col min="8701" max="8701" width="0" style="90" hidden="1" customWidth="1"/>
    <col min="8702" max="8702" width="8.7109375" style="90"/>
    <col min="8703" max="8703" width="11.42578125" style="90" bestFit="1" customWidth="1"/>
    <col min="8704" max="8951" width="8.7109375" style="90"/>
    <col min="8952" max="8952" width="4.85546875" style="90" customWidth="1"/>
    <col min="8953" max="8953" width="12.28515625" style="90" bestFit="1" customWidth="1"/>
    <col min="8954" max="8954" width="17.7109375" style="90" customWidth="1"/>
    <col min="8955" max="8955" width="11.85546875" style="90" bestFit="1" customWidth="1"/>
    <col min="8956" max="8956" width="12.5703125" style="90" customWidth="1"/>
    <col min="8957" max="8957" width="0" style="90" hidden="1" customWidth="1"/>
    <col min="8958" max="8958" width="8.7109375" style="90"/>
    <col min="8959" max="8959" width="11.42578125" style="90" bestFit="1" customWidth="1"/>
    <col min="8960" max="9207" width="8.7109375" style="90"/>
    <col min="9208" max="9208" width="4.85546875" style="90" customWidth="1"/>
    <col min="9209" max="9209" width="12.28515625" style="90" bestFit="1" customWidth="1"/>
    <col min="9210" max="9210" width="17.7109375" style="90" customWidth="1"/>
    <col min="9211" max="9211" width="11.85546875" style="90" bestFit="1" customWidth="1"/>
    <col min="9212" max="9212" width="12.5703125" style="90" customWidth="1"/>
    <col min="9213" max="9213" width="0" style="90" hidden="1" customWidth="1"/>
    <col min="9214" max="9214" width="8.7109375" style="90"/>
    <col min="9215" max="9215" width="11.42578125" style="90" bestFit="1" customWidth="1"/>
    <col min="9216" max="9463" width="8.7109375" style="90"/>
    <col min="9464" max="9464" width="4.85546875" style="90" customWidth="1"/>
    <col min="9465" max="9465" width="12.28515625" style="90" bestFit="1" customWidth="1"/>
    <col min="9466" max="9466" width="17.7109375" style="90" customWidth="1"/>
    <col min="9467" max="9467" width="11.85546875" style="90" bestFit="1" customWidth="1"/>
    <col min="9468" max="9468" width="12.5703125" style="90" customWidth="1"/>
    <col min="9469" max="9469" width="0" style="90" hidden="1" customWidth="1"/>
    <col min="9470" max="9470" width="8.7109375" style="90"/>
    <col min="9471" max="9471" width="11.42578125" style="90" bestFit="1" customWidth="1"/>
    <col min="9472" max="9719" width="8.7109375" style="90"/>
    <col min="9720" max="9720" width="4.85546875" style="90" customWidth="1"/>
    <col min="9721" max="9721" width="12.28515625" style="90" bestFit="1" customWidth="1"/>
    <col min="9722" max="9722" width="17.7109375" style="90" customWidth="1"/>
    <col min="9723" max="9723" width="11.85546875" style="90" bestFit="1" customWidth="1"/>
    <col min="9724" max="9724" width="12.5703125" style="90" customWidth="1"/>
    <col min="9725" max="9725" width="0" style="90" hidden="1" customWidth="1"/>
    <col min="9726" max="9726" width="8.7109375" style="90"/>
    <col min="9727" max="9727" width="11.42578125" style="90" bestFit="1" customWidth="1"/>
    <col min="9728" max="9975" width="8.7109375" style="90"/>
    <col min="9976" max="9976" width="4.85546875" style="90" customWidth="1"/>
    <col min="9977" max="9977" width="12.28515625" style="90" bestFit="1" customWidth="1"/>
    <col min="9978" max="9978" width="17.7109375" style="90" customWidth="1"/>
    <col min="9979" max="9979" width="11.85546875" style="90" bestFit="1" customWidth="1"/>
    <col min="9980" max="9980" width="12.5703125" style="90" customWidth="1"/>
    <col min="9981" max="9981" width="0" style="90" hidden="1" customWidth="1"/>
    <col min="9982" max="9982" width="8.7109375" style="90"/>
    <col min="9983" max="9983" width="11.42578125" style="90" bestFit="1" customWidth="1"/>
    <col min="9984" max="10231" width="8.7109375" style="90"/>
    <col min="10232" max="10232" width="4.85546875" style="90" customWidth="1"/>
    <col min="10233" max="10233" width="12.28515625" style="90" bestFit="1" customWidth="1"/>
    <col min="10234" max="10234" width="17.7109375" style="90" customWidth="1"/>
    <col min="10235" max="10235" width="11.85546875" style="90" bestFit="1" customWidth="1"/>
    <col min="10236" max="10236" width="12.5703125" style="90" customWidth="1"/>
    <col min="10237" max="10237" width="0" style="90" hidden="1" customWidth="1"/>
    <col min="10238" max="10238" width="8.7109375" style="90"/>
    <col min="10239" max="10239" width="11.42578125" style="90" bestFit="1" customWidth="1"/>
    <col min="10240" max="10487" width="8.7109375" style="90"/>
    <col min="10488" max="10488" width="4.85546875" style="90" customWidth="1"/>
    <col min="10489" max="10489" width="12.28515625" style="90" bestFit="1" customWidth="1"/>
    <col min="10490" max="10490" width="17.7109375" style="90" customWidth="1"/>
    <col min="10491" max="10491" width="11.85546875" style="90" bestFit="1" customWidth="1"/>
    <col min="10492" max="10492" width="12.5703125" style="90" customWidth="1"/>
    <col min="10493" max="10493" width="0" style="90" hidden="1" customWidth="1"/>
    <col min="10494" max="10494" width="8.7109375" style="90"/>
    <col min="10495" max="10495" width="11.42578125" style="90" bestFit="1" customWidth="1"/>
    <col min="10496" max="10743" width="8.7109375" style="90"/>
    <col min="10744" max="10744" width="4.85546875" style="90" customWidth="1"/>
    <col min="10745" max="10745" width="12.28515625" style="90" bestFit="1" customWidth="1"/>
    <col min="10746" max="10746" width="17.7109375" style="90" customWidth="1"/>
    <col min="10747" max="10747" width="11.85546875" style="90" bestFit="1" customWidth="1"/>
    <col min="10748" max="10748" width="12.5703125" style="90" customWidth="1"/>
    <col min="10749" max="10749" width="0" style="90" hidden="1" customWidth="1"/>
    <col min="10750" max="10750" width="8.7109375" style="90"/>
    <col min="10751" max="10751" width="11.42578125" style="90" bestFit="1" customWidth="1"/>
    <col min="10752" max="10999" width="8.7109375" style="90"/>
    <col min="11000" max="11000" width="4.85546875" style="90" customWidth="1"/>
    <col min="11001" max="11001" width="12.28515625" style="90" bestFit="1" customWidth="1"/>
    <col min="11002" max="11002" width="17.7109375" style="90" customWidth="1"/>
    <col min="11003" max="11003" width="11.85546875" style="90" bestFit="1" customWidth="1"/>
    <col min="11004" max="11004" width="12.5703125" style="90" customWidth="1"/>
    <col min="11005" max="11005" width="0" style="90" hidden="1" customWidth="1"/>
    <col min="11006" max="11006" width="8.7109375" style="90"/>
    <col min="11007" max="11007" width="11.42578125" style="90" bestFit="1" customWidth="1"/>
    <col min="11008" max="11255" width="8.7109375" style="90"/>
    <col min="11256" max="11256" width="4.85546875" style="90" customWidth="1"/>
    <col min="11257" max="11257" width="12.28515625" style="90" bestFit="1" customWidth="1"/>
    <col min="11258" max="11258" width="17.7109375" style="90" customWidth="1"/>
    <col min="11259" max="11259" width="11.85546875" style="90" bestFit="1" customWidth="1"/>
    <col min="11260" max="11260" width="12.5703125" style="90" customWidth="1"/>
    <col min="11261" max="11261" width="0" style="90" hidden="1" customWidth="1"/>
    <col min="11262" max="11262" width="8.7109375" style="90"/>
    <col min="11263" max="11263" width="11.42578125" style="90" bestFit="1" customWidth="1"/>
    <col min="11264" max="11511" width="8.7109375" style="90"/>
    <col min="11512" max="11512" width="4.85546875" style="90" customWidth="1"/>
    <col min="11513" max="11513" width="12.28515625" style="90" bestFit="1" customWidth="1"/>
    <col min="11514" max="11514" width="17.7109375" style="90" customWidth="1"/>
    <col min="11515" max="11515" width="11.85546875" style="90" bestFit="1" customWidth="1"/>
    <col min="11516" max="11516" width="12.5703125" style="90" customWidth="1"/>
    <col min="11517" max="11517" width="0" style="90" hidden="1" customWidth="1"/>
    <col min="11518" max="11518" width="8.7109375" style="90"/>
    <col min="11519" max="11519" width="11.42578125" style="90" bestFit="1" customWidth="1"/>
    <col min="11520" max="11767" width="8.7109375" style="90"/>
    <col min="11768" max="11768" width="4.85546875" style="90" customWidth="1"/>
    <col min="11769" max="11769" width="12.28515625" style="90" bestFit="1" customWidth="1"/>
    <col min="11770" max="11770" width="17.7109375" style="90" customWidth="1"/>
    <col min="11771" max="11771" width="11.85546875" style="90" bestFit="1" customWidth="1"/>
    <col min="11772" max="11772" width="12.5703125" style="90" customWidth="1"/>
    <col min="11773" max="11773" width="0" style="90" hidden="1" customWidth="1"/>
    <col min="11774" max="11774" width="8.7109375" style="90"/>
    <col min="11775" max="11775" width="11.42578125" style="90" bestFit="1" customWidth="1"/>
    <col min="11776" max="12023" width="8.7109375" style="90"/>
    <col min="12024" max="12024" width="4.85546875" style="90" customWidth="1"/>
    <col min="12025" max="12025" width="12.28515625" style="90" bestFit="1" customWidth="1"/>
    <col min="12026" max="12026" width="17.7109375" style="90" customWidth="1"/>
    <col min="12027" max="12027" width="11.85546875" style="90" bestFit="1" customWidth="1"/>
    <col min="12028" max="12028" width="12.5703125" style="90" customWidth="1"/>
    <col min="12029" max="12029" width="0" style="90" hidden="1" customWidth="1"/>
    <col min="12030" max="12030" width="8.7109375" style="90"/>
    <col min="12031" max="12031" width="11.42578125" style="90" bestFit="1" customWidth="1"/>
    <col min="12032" max="12279" width="8.7109375" style="90"/>
    <col min="12280" max="12280" width="4.85546875" style="90" customWidth="1"/>
    <col min="12281" max="12281" width="12.28515625" style="90" bestFit="1" customWidth="1"/>
    <col min="12282" max="12282" width="17.7109375" style="90" customWidth="1"/>
    <col min="12283" max="12283" width="11.85546875" style="90" bestFit="1" customWidth="1"/>
    <col min="12284" max="12284" width="12.5703125" style="90" customWidth="1"/>
    <col min="12285" max="12285" width="0" style="90" hidden="1" customWidth="1"/>
    <col min="12286" max="12286" width="8.7109375" style="90"/>
    <col min="12287" max="12287" width="11.42578125" style="90" bestFit="1" customWidth="1"/>
    <col min="12288" max="12535" width="8.7109375" style="90"/>
    <col min="12536" max="12536" width="4.85546875" style="90" customWidth="1"/>
    <col min="12537" max="12537" width="12.28515625" style="90" bestFit="1" customWidth="1"/>
    <col min="12538" max="12538" width="17.7109375" style="90" customWidth="1"/>
    <col min="12539" max="12539" width="11.85546875" style="90" bestFit="1" customWidth="1"/>
    <col min="12540" max="12540" width="12.5703125" style="90" customWidth="1"/>
    <col min="12541" max="12541" width="0" style="90" hidden="1" customWidth="1"/>
    <col min="12542" max="12542" width="8.7109375" style="90"/>
    <col min="12543" max="12543" width="11.42578125" style="90" bestFit="1" customWidth="1"/>
    <col min="12544" max="12791" width="8.7109375" style="90"/>
    <col min="12792" max="12792" width="4.85546875" style="90" customWidth="1"/>
    <col min="12793" max="12793" width="12.28515625" style="90" bestFit="1" customWidth="1"/>
    <col min="12794" max="12794" width="17.7109375" style="90" customWidth="1"/>
    <col min="12795" max="12795" width="11.85546875" style="90" bestFit="1" customWidth="1"/>
    <col min="12796" max="12796" width="12.5703125" style="90" customWidth="1"/>
    <col min="12797" max="12797" width="0" style="90" hidden="1" customWidth="1"/>
    <col min="12798" max="12798" width="8.7109375" style="90"/>
    <col min="12799" max="12799" width="11.42578125" style="90" bestFit="1" customWidth="1"/>
    <col min="12800" max="13047" width="8.7109375" style="90"/>
    <col min="13048" max="13048" width="4.85546875" style="90" customWidth="1"/>
    <col min="13049" max="13049" width="12.28515625" style="90" bestFit="1" customWidth="1"/>
    <col min="13050" max="13050" width="17.7109375" style="90" customWidth="1"/>
    <col min="13051" max="13051" width="11.85546875" style="90" bestFit="1" customWidth="1"/>
    <col min="13052" max="13052" width="12.5703125" style="90" customWidth="1"/>
    <col min="13053" max="13053" width="0" style="90" hidden="1" customWidth="1"/>
    <col min="13054" max="13054" width="8.7109375" style="90"/>
    <col min="13055" max="13055" width="11.42578125" style="90" bestFit="1" customWidth="1"/>
    <col min="13056" max="13303" width="8.7109375" style="90"/>
    <col min="13304" max="13304" width="4.85546875" style="90" customWidth="1"/>
    <col min="13305" max="13305" width="12.28515625" style="90" bestFit="1" customWidth="1"/>
    <col min="13306" max="13306" width="17.7109375" style="90" customWidth="1"/>
    <col min="13307" max="13307" width="11.85546875" style="90" bestFit="1" customWidth="1"/>
    <col min="13308" max="13308" width="12.5703125" style="90" customWidth="1"/>
    <col min="13309" max="13309" width="0" style="90" hidden="1" customWidth="1"/>
    <col min="13310" max="13310" width="8.7109375" style="90"/>
    <col min="13311" max="13311" width="11.42578125" style="90" bestFit="1" customWidth="1"/>
    <col min="13312" max="13559" width="8.7109375" style="90"/>
    <col min="13560" max="13560" width="4.85546875" style="90" customWidth="1"/>
    <col min="13561" max="13561" width="12.28515625" style="90" bestFit="1" customWidth="1"/>
    <col min="13562" max="13562" width="17.7109375" style="90" customWidth="1"/>
    <col min="13563" max="13563" width="11.85546875" style="90" bestFit="1" customWidth="1"/>
    <col min="13564" max="13564" width="12.5703125" style="90" customWidth="1"/>
    <col min="13565" max="13565" width="0" style="90" hidden="1" customWidth="1"/>
    <col min="13566" max="13566" width="8.7109375" style="90"/>
    <col min="13567" max="13567" width="11.42578125" style="90" bestFit="1" customWidth="1"/>
    <col min="13568" max="13815" width="8.7109375" style="90"/>
    <col min="13816" max="13816" width="4.85546875" style="90" customWidth="1"/>
    <col min="13817" max="13817" width="12.28515625" style="90" bestFit="1" customWidth="1"/>
    <col min="13818" max="13818" width="17.7109375" style="90" customWidth="1"/>
    <col min="13819" max="13819" width="11.85546875" style="90" bestFit="1" customWidth="1"/>
    <col min="13820" max="13820" width="12.5703125" style="90" customWidth="1"/>
    <col min="13821" max="13821" width="0" style="90" hidden="1" customWidth="1"/>
    <col min="13822" max="13822" width="8.7109375" style="90"/>
    <col min="13823" max="13823" width="11.42578125" style="90" bestFit="1" customWidth="1"/>
    <col min="13824" max="14071" width="8.7109375" style="90"/>
    <col min="14072" max="14072" width="4.85546875" style="90" customWidth="1"/>
    <col min="14073" max="14073" width="12.28515625" style="90" bestFit="1" customWidth="1"/>
    <col min="14074" max="14074" width="17.7109375" style="90" customWidth="1"/>
    <col min="14075" max="14075" width="11.85546875" style="90" bestFit="1" customWidth="1"/>
    <col min="14076" max="14076" width="12.5703125" style="90" customWidth="1"/>
    <col min="14077" max="14077" width="0" style="90" hidden="1" customWidth="1"/>
    <col min="14078" max="14078" width="8.7109375" style="90"/>
    <col min="14079" max="14079" width="11.42578125" style="90" bestFit="1" customWidth="1"/>
    <col min="14080" max="14327" width="8.7109375" style="90"/>
    <col min="14328" max="14328" width="4.85546875" style="90" customWidth="1"/>
    <col min="14329" max="14329" width="12.28515625" style="90" bestFit="1" customWidth="1"/>
    <col min="14330" max="14330" width="17.7109375" style="90" customWidth="1"/>
    <col min="14331" max="14331" width="11.85546875" style="90" bestFit="1" customWidth="1"/>
    <col min="14332" max="14332" width="12.5703125" style="90" customWidth="1"/>
    <col min="14333" max="14333" width="0" style="90" hidden="1" customWidth="1"/>
    <col min="14334" max="14334" width="8.7109375" style="90"/>
    <col min="14335" max="14335" width="11.42578125" style="90" bestFit="1" customWidth="1"/>
    <col min="14336" max="14583" width="8.7109375" style="90"/>
    <col min="14584" max="14584" width="4.85546875" style="90" customWidth="1"/>
    <col min="14585" max="14585" width="12.28515625" style="90" bestFit="1" customWidth="1"/>
    <col min="14586" max="14586" width="17.7109375" style="90" customWidth="1"/>
    <col min="14587" max="14587" width="11.85546875" style="90" bestFit="1" customWidth="1"/>
    <col min="14588" max="14588" width="12.5703125" style="90" customWidth="1"/>
    <col min="14589" max="14589" width="0" style="90" hidden="1" customWidth="1"/>
    <col min="14590" max="14590" width="8.7109375" style="90"/>
    <col min="14591" max="14591" width="11.42578125" style="90" bestFit="1" customWidth="1"/>
    <col min="14592" max="14839" width="8.7109375" style="90"/>
    <col min="14840" max="14840" width="4.85546875" style="90" customWidth="1"/>
    <col min="14841" max="14841" width="12.28515625" style="90" bestFit="1" customWidth="1"/>
    <col min="14842" max="14842" width="17.7109375" style="90" customWidth="1"/>
    <col min="14843" max="14843" width="11.85546875" style="90" bestFit="1" customWidth="1"/>
    <col min="14844" max="14844" width="12.5703125" style="90" customWidth="1"/>
    <col min="14845" max="14845" width="0" style="90" hidden="1" customWidth="1"/>
    <col min="14846" max="14846" width="8.7109375" style="90"/>
    <col min="14847" max="14847" width="11.42578125" style="90" bestFit="1" customWidth="1"/>
    <col min="14848" max="15095" width="8.7109375" style="90"/>
    <col min="15096" max="15096" width="4.85546875" style="90" customWidth="1"/>
    <col min="15097" max="15097" width="12.28515625" style="90" bestFit="1" customWidth="1"/>
    <col min="15098" max="15098" width="17.7109375" style="90" customWidth="1"/>
    <col min="15099" max="15099" width="11.85546875" style="90" bestFit="1" customWidth="1"/>
    <col min="15100" max="15100" width="12.5703125" style="90" customWidth="1"/>
    <col min="15101" max="15101" width="0" style="90" hidden="1" customWidth="1"/>
    <col min="15102" max="15102" width="8.7109375" style="90"/>
    <col min="15103" max="15103" width="11.42578125" style="90" bestFit="1" customWidth="1"/>
    <col min="15104" max="15351" width="8.7109375" style="90"/>
    <col min="15352" max="15352" width="4.85546875" style="90" customWidth="1"/>
    <col min="15353" max="15353" width="12.28515625" style="90" bestFit="1" customWidth="1"/>
    <col min="15354" max="15354" width="17.7109375" style="90" customWidth="1"/>
    <col min="15355" max="15355" width="11.85546875" style="90" bestFit="1" customWidth="1"/>
    <col min="15356" max="15356" width="12.5703125" style="90" customWidth="1"/>
    <col min="15357" max="15357" width="0" style="90" hidden="1" customWidth="1"/>
    <col min="15358" max="15358" width="8.7109375" style="90"/>
    <col min="15359" max="15359" width="11.42578125" style="90" bestFit="1" customWidth="1"/>
    <col min="15360" max="15607" width="8.7109375" style="90"/>
    <col min="15608" max="15608" width="4.85546875" style="90" customWidth="1"/>
    <col min="15609" max="15609" width="12.28515625" style="90" bestFit="1" customWidth="1"/>
    <col min="15610" max="15610" width="17.7109375" style="90" customWidth="1"/>
    <col min="15611" max="15611" width="11.85546875" style="90" bestFit="1" customWidth="1"/>
    <col min="15612" max="15612" width="12.5703125" style="90" customWidth="1"/>
    <col min="15613" max="15613" width="0" style="90" hidden="1" customWidth="1"/>
    <col min="15614" max="15614" width="8.7109375" style="90"/>
    <col min="15615" max="15615" width="11.42578125" style="90" bestFit="1" customWidth="1"/>
    <col min="15616" max="15863" width="8.7109375" style="90"/>
    <col min="15864" max="15864" width="4.85546875" style="90" customWidth="1"/>
    <col min="15865" max="15865" width="12.28515625" style="90" bestFit="1" customWidth="1"/>
    <col min="15866" max="15866" width="17.7109375" style="90" customWidth="1"/>
    <col min="15867" max="15867" width="11.85546875" style="90" bestFit="1" customWidth="1"/>
    <col min="15868" max="15868" width="12.5703125" style="90" customWidth="1"/>
    <col min="15869" max="15869" width="0" style="90" hidden="1" customWidth="1"/>
    <col min="15870" max="15870" width="8.7109375" style="90"/>
    <col min="15871" max="15871" width="11.42578125" style="90" bestFit="1" customWidth="1"/>
    <col min="15872" max="16119" width="8.7109375" style="90"/>
    <col min="16120" max="16120" width="4.85546875" style="90" customWidth="1"/>
    <col min="16121" max="16121" width="12.28515625" style="90" bestFit="1" customWidth="1"/>
    <col min="16122" max="16122" width="17.7109375" style="90" customWidth="1"/>
    <col min="16123" max="16123" width="11.85546875" style="90" bestFit="1" customWidth="1"/>
    <col min="16124" max="16124" width="12.5703125" style="90" customWidth="1"/>
    <col min="16125" max="16125" width="0" style="90" hidden="1" customWidth="1"/>
    <col min="16126" max="16126" width="8.7109375" style="90"/>
    <col min="16127" max="16127" width="11.42578125" style="90" bestFit="1" customWidth="1"/>
    <col min="16128" max="16384" width="8.7109375" style="90"/>
  </cols>
  <sheetData>
    <row r="1" spans="1:19" ht="15">
      <c r="A1" t="s">
        <v>84</v>
      </c>
    </row>
    <row r="2" spans="1:19" ht="15.75" thickBot="1">
      <c r="B2" s="371" t="s">
        <v>742</v>
      </c>
      <c r="C2" s="372"/>
      <c r="D2" s="372"/>
      <c r="E2" s="372"/>
      <c r="F2" s="373"/>
      <c r="G2" s="126"/>
      <c r="H2" s="126"/>
      <c r="I2" s="126"/>
      <c r="J2" s="126"/>
    </row>
    <row r="3" spans="1:19" ht="15.75" thickBot="1">
      <c r="B3" s="130">
        <v>101</v>
      </c>
      <c r="C3" s="128">
        <v>111</v>
      </c>
      <c r="D3" s="129" t="s">
        <v>736</v>
      </c>
      <c r="E3" s="128" t="s">
        <v>735</v>
      </c>
      <c r="F3" s="127">
        <v>146</v>
      </c>
      <c r="G3" s="127">
        <v>147</v>
      </c>
      <c r="H3" s="126"/>
      <c r="I3" s="126"/>
      <c r="J3" s="126"/>
      <c r="K3" s="125" t="s">
        <v>733</v>
      </c>
    </row>
    <row r="4" spans="1:19" ht="15.75" thickBot="1">
      <c r="H4" s="111"/>
      <c r="I4" s="111"/>
      <c r="J4" s="111"/>
      <c r="K4" s="111"/>
      <c r="M4" s="348" t="s">
        <v>753</v>
      </c>
      <c r="N4" s="349"/>
      <c r="O4" s="349"/>
      <c r="P4" s="349"/>
      <c r="Q4" s="349"/>
      <c r="R4" s="349"/>
      <c r="S4" s="350"/>
    </row>
    <row r="5" spans="1:19" s="94" customFormat="1" ht="27" hidden="1" thickBot="1">
      <c r="A5" s="117" t="s">
        <v>740</v>
      </c>
      <c r="B5" s="138">
        <v>0.95628199999999997</v>
      </c>
      <c r="C5" s="139">
        <f>B5</f>
        <v>0.95628199999999997</v>
      </c>
      <c r="D5" s="139">
        <f>B5</f>
        <v>0.95628199999999997</v>
      </c>
      <c r="E5" s="137">
        <f>B5</f>
        <v>0.95628199999999997</v>
      </c>
      <c r="F5" s="137">
        <f>B5</f>
        <v>0.95628199999999997</v>
      </c>
      <c r="G5" s="137">
        <f>B5</f>
        <v>0.95628199999999997</v>
      </c>
      <c r="H5" s="123"/>
      <c r="I5" s="123"/>
      <c r="J5" s="123"/>
      <c r="K5" s="90"/>
      <c r="L5" s="90"/>
      <c r="M5" s="348"/>
      <c r="N5" s="349"/>
      <c r="O5" s="349"/>
      <c r="P5" s="349"/>
      <c r="Q5" s="349"/>
      <c r="R5" s="349"/>
      <c r="S5" s="350"/>
    </row>
    <row r="6" spans="1:19" s="384" customFormat="1" ht="30.75" thickBot="1">
      <c r="A6" s="381" t="s">
        <v>739</v>
      </c>
      <c r="B6" s="494">
        <v>0.95272000000000001</v>
      </c>
      <c r="C6" s="494">
        <f>B6</f>
        <v>0.95272000000000001</v>
      </c>
      <c r="D6" s="494">
        <f>B6</f>
        <v>0.95272000000000001</v>
      </c>
      <c r="E6" s="494">
        <f>B6</f>
        <v>0.95272000000000001</v>
      </c>
      <c r="F6" s="494">
        <f>B6</f>
        <v>0.95272000000000001</v>
      </c>
      <c r="G6" s="502">
        <f>B6</f>
        <v>0.95272000000000001</v>
      </c>
      <c r="H6" s="503" t="s">
        <v>738</v>
      </c>
      <c r="I6" s="503" t="s">
        <v>752</v>
      </c>
      <c r="J6" s="503" t="s">
        <v>65</v>
      </c>
      <c r="K6" s="503" t="s">
        <v>705</v>
      </c>
      <c r="L6" s="375"/>
      <c r="M6" s="119">
        <v>101</v>
      </c>
      <c r="N6" s="119">
        <v>111</v>
      </c>
      <c r="O6" s="120" t="s">
        <v>736</v>
      </c>
      <c r="P6" s="119" t="s">
        <v>735</v>
      </c>
      <c r="Q6" s="118">
        <v>146</v>
      </c>
      <c r="R6" s="118">
        <v>147</v>
      </c>
      <c r="S6" s="118" t="s">
        <v>705</v>
      </c>
    </row>
    <row r="7" spans="1:19" s="94" customFormat="1" ht="15.75" thickBot="1">
      <c r="A7" s="117" t="s">
        <v>734</v>
      </c>
      <c r="B7" s="496"/>
      <c r="C7" s="497"/>
      <c r="D7" s="497"/>
      <c r="E7" s="497"/>
      <c r="F7" s="497"/>
      <c r="G7" s="497"/>
      <c r="H7" s="498"/>
      <c r="I7" s="337"/>
      <c r="J7" s="338"/>
      <c r="K7" s="339"/>
      <c r="L7" s="90"/>
      <c r="M7" s="111"/>
      <c r="N7" s="111"/>
      <c r="O7" s="90"/>
    </row>
    <row r="8" spans="1:19" s="94" customFormat="1" ht="15">
      <c r="A8" s="109">
        <v>202411</v>
      </c>
      <c r="B8" s="388">
        <f>-M8*$B$5</f>
        <v>-342568.83392025996</v>
      </c>
      <c r="C8" s="499">
        <f>-N8*$C$5</f>
        <v>-214102.52206074001</v>
      </c>
      <c r="D8" s="499">
        <f>-O8*$D$5</f>
        <v>0</v>
      </c>
      <c r="E8" s="499">
        <f>-P8*$E$5</f>
        <v>-6426.8748745799994</v>
      </c>
      <c r="F8" s="499">
        <f>-Q8*$F$5</f>
        <v>0</v>
      </c>
      <c r="G8" s="499">
        <f>-R8*$F$5</f>
        <v>0</v>
      </c>
      <c r="H8" s="500">
        <f>SUM(B8:F8)</f>
        <v>-563098.23085557995</v>
      </c>
      <c r="I8" s="340"/>
      <c r="J8" s="340"/>
      <c r="K8" s="340"/>
      <c r="L8" s="109">
        <f t="shared" ref="L8:L19" si="0">A8</f>
        <v>202411</v>
      </c>
      <c r="M8" s="92">
        <v>358229.93</v>
      </c>
      <c r="N8" s="92">
        <v>223890.57</v>
      </c>
      <c r="O8" s="92">
        <v>0</v>
      </c>
      <c r="P8" s="92">
        <v>6720.69</v>
      </c>
      <c r="Q8" s="92">
        <v>0</v>
      </c>
      <c r="R8" s="92">
        <v>0</v>
      </c>
      <c r="S8" s="92">
        <f t="shared" ref="S8:S19" si="1">SUM(M8:R8)</f>
        <v>588841.18999999994</v>
      </c>
    </row>
    <row r="9" spans="1:19" s="94" customFormat="1" ht="15">
      <c r="A9" s="109">
        <f>A8+1</f>
        <v>202412</v>
      </c>
      <c r="B9" s="388">
        <f>-M9*$B$5</f>
        <v>-4457196.7121851398</v>
      </c>
      <c r="C9" s="499">
        <f>-N9*$C$5</f>
        <v>-1872592.39737046</v>
      </c>
      <c r="D9" s="499">
        <f>-O9*$D$5</f>
        <v>0</v>
      </c>
      <c r="E9" s="499">
        <f>-P9*$E$5</f>
        <v>-80714.609260019992</v>
      </c>
      <c r="F9" s="499">
        <f>-Q9*$F$5</f>
        <v>-332207.00205797999</v>
      </c>
      <c r="G9" s="499">
        <f>-R9*$G$5</f>
        <v>-1149.0875768399999</v>
      </c>
      <c r="H9" s="499">
        <f t="shared" ref="H9:H19" si="2">SUM(B9:G9)</f>
        <v>-6743859.8084504399</v>
      </c>
      <c r="I9" s="341"/>
      <c r="J9" s="341"/>
      <c r="K9" s="341"/>
      <c r="L9" s="109">
        <f t="shared" si="0"/>
        <v>202412</v>
      </c>
      <c r="M9" s="92">
        <v>4660964.7699999996</v>
      </c>
      <c r="N9" s="92">
        <v>1958201.03</v>
      </c>
      <c r="O9" s="92">
        <v>0</v>
      </c>
      <c r="P9" s="92">
        <v>84404.61</v>
      </c>
      <c r="Q9" s="92">
        <v>347394.39</v>
      </c>
      <c r="R9" s="92">
        <v>1201.6199999999999</v>
      </c>
      <c r="S9" s="92">
        <f t="shared" si="1"/>
        <v>7052166.4199999999</v>
      </c>
    </row>
    <row r="10" spans="1:19" s="94" customFormat="1" ht="15">
      <c r="A10" s="106">
        <v>202501</v>
      </c>
      <c r="B10" s="388">
        <f t="shared" ref="B10:B19" si="3">-M10*$B$6</f>
        <v>-5602037.8252624003</v>
      </c>
      <c r="C10" s="499">
        <f t="shared" ref="C10:C19" si="4">-N10*$C$6</f>
        <v>-2496443.3413624</v>
      </c>
      <c r="D10" s="499">
        <f t="shared" ref="D10:D19" si="5">-O10*$D$6</f>
        <v>-10910.31126</v>
      </c>
      <c r="E10" s="499">
        <f t="shared" ref="E10:E19" si="6">-P10*$E$6</f>
        <v>-114829.531432</v>
      </c>
      <c r="F10" s="499">
        <f t="shared" ref="F10:F19" si="7">-Q10*$F$6</f>
        <v>-646852.80717279995</v>
      </c>
      <c r="G10" s="499">
        <f t="shared" ref="G10:G19" si="8">-R10*$G$6</f>
        <v>-1237.6213888</v>
      </c>
      <c r="H10" s="499">
        <f t="shared" si="2"/>
        <v>-8872311.4378784001</v>
      </c>
      <c r="I10" s="341"/>
      <c r="J10" s="341"/>
      <c r="K10" s="341"/>
      <c r="L10" s="109">
        <f t="shared" si="0"/>
        <v>202501</v>
      </c>
      <c r="M10" s="92">
        <v>5880046.4199999999</v>
      </c>
      <c r="N10" s="92">
        <v>2620332.67</v>
      </c>
      <c r="O10" s="92">
        <v>11451.75</v>
      </c>
      <c r="P10" s="92">
        <v>120528.1</v>
      </c>
      <c r="Q10" s="92">
        <v>678953.74</v>
      </c>
      <c r="R10" s="92">
        <v>1299.04</v>
      </c>
      <c r="S10" s="92">
        <f t="shared" si="1"/>
        <v>9312611.7199999988</v>
      </c>
    </row>
    <row r="11" spans="1:19" s="94" customFormat="1" ht="15">
      <c r="A11" s="106">
        <f t="shared" ref="A11:A19" si="9">+A10+1</f>
        <v>202502</v>
      </c>
      <c r="B11" s="388">
        <f t="shared" si="3"/>
        <v>-6169305.3291976005</v>
      </c>
      <c r="C11" s="499">
        <f t="shared" si="4"/>
        <v>-2687717.3058992</v>
      </c>
      <c r="D11" s="499">
        <f t="shared" si="5"/>
        <v>10910.31126</v>
      </c>
      <c r="E11" s="499">
        <f t="shared" si="6"/>
        <v>-108987.5095552</v>
      </c>
      <c r="F11" s="499">
        <f t="shared" si="7"/>
        <v>-697852.73763919994</v>
      </c>
      <c r="G11" s="499">
        <f t="shared" si="8"/>
        <v>-1166.0149536000001</v>
      </c>
      <c r="H11" s="499">
        <f t="shared" si="2"/>
        <v>-9654118.5859848</v>
      </c>
      <c r="I11" s="341"/>
      <c r="J11" s="341"/>
      <c r="K11" s="341"/>
      <c r="L11" s="109">
        <f t="shared" si="0"/>
        <v>202502</v>
      </c>
      <c r="M11" s="92">
        <v>6475465.3300000001</v>
      </c>
      <c r="N11" s="92">
        <v>2821098.86</v>
      </c>
      <c r="O11" s="92">
        <v>-11451.75</v>
      </c>
      <c r="P11" s="92">
        <v>114396.16</v>
      </c>
      <c r="Q11" s="92">
        <v>732484.61</v>
      </c>
      <c r="R11" s="92">
        <v>1223.8800000000001</v>
      </c>
      <c r="S11" s="92">
        <f t="shared" si="1"/>
        <v>10133217.09</v>
      </c>
    </row>
    <row r="12" spans="1:19" s="94" customFormat="1" ht="15">
      <c r="A12" s="106">
        <f t="shared" si="9"/>
        <v>202503</v>
      </c>
      <c r="B12" s="388">
        <f t="shared" si="3"/>
        <v>-4455554.1366039999</v>
      </c>
      <c r="C12" s="499">
        <f t="shared" si="4"/>
        <v>-2083275.0295976</v>
      </c>
      <c r="D12" s="499">
        <f t="shared" si="5"/>
        <v>0</v>
      </c>
      <c r="E12" s="499">
        <f t="shared" si="6"/>
        <v>-87229.242559200007</v>
      </c>
      <c r="F12" s="499">
        <f t="shared" si="7"/>
        <v>-653433.70151839999</v>
      </c>
      <c r="G12" s="499">
        <f t="shared" si="8"/>
        <v>-4080.3854335999999</v>
      </c>
      <c r="H12" s="499">
        <f t="shared" si="2"/>
        <v>-7283572.4957128</v>
      </c>
      <c r="I12" s="341"/>
      <c r="J12" s="341"/>
      <c r="K12" s="341"/>
      <c r="L12" s="109">
        <f t="shared" si="0"/>
        <v>202503</v>
      </c>
      <c r="M12" s="105">
        <v>4676666.95</v>
      </c>
      <c r="N12" s="105">
        <v>2186660.33</v>
      </c>
      <c r="O12" s="92">
        <v>0</v>
      </c>
      <c r="P12" s="92">
        <v>91558.11</v>
      </c>
      <c r="Q12" s="92">
        <v>685861.22</v>
      </c>
      <c r="R12" s="92">
        <v>4282.88</v>
      </c>
      <c r="S12" s="92">
        <f t="shared" si="1"/>
        <v>7645029.4900000002</v>
      </c>
    </row>
    <row r="13" spans="1:19" s="94" customFormat="1" ht="15">
      <c r="A13" s="106">
        <f t="shared" si="9"/>
        <v>202504</v>
      </c>
      <c r="B13" s="388">
        <f t="shared" si="3"/>
        <v>-2859033.40606</v>
      </c>
      <c r="C13" s="499">
        <f t="shared" si="4"/>
        <v>-1479698.9377384</v>
      </c>
      <c r="D13" s="499">
        <f t="shared" si="5"/>
        <v>0</v>
      </c>
      <c r="E13" s="499">
        <f t="shared" si="6"/>
        <v>-70571.762225600003</v>
      </c>
      <c r="F13" s="499">
        <f t="shared" si="7"/>
        <v>-586969.61062719999</v>
      </c>
      <c r="G13" s="499">
        <f t="shared" si="8"/>
        <v>-7.8694671999999999</v>
      </c>
      <c r="H13" s="499">
        <f t="shared" si="2"/>
        <v>-4996281.5861183992</v>
      </c>
      <c r="I13" s="341"/>
      <c r="J13" s="341"/>
      <c r="K13" s="341"/>
      <c r="L13" s="109">
        <f t="shared" si="0"/>
        <v>202504</v>
      </c>
      <c r="M13" s="105">
        <v>3000916.75</v>
      </c>
      <c r="N13" s="105">
        <v>1553130.97</v>
      </c>
      <c r="O13" s="92">
        <v>0</v>
      </c>
      <c r="P13" s="92">
        <v>74073.98</v>
      </c>
      <c r="Q13" s="92">
        <v>616098.76</v>
      </c>
      <c r="R13" s="92">
        <v>8.26</v>
      </c>
      <c r="S13" s="92">
        <f t="shared" si="1"/>
        <v>5244228.72</v>
      </c>
    </row>
    <row r="14" spans="1:19" s="94" customFormat="1" ht="15">
      <c r="A14" s="106">
        <f t="shared" si="9"/>
        <v>202505</v>
      </c>
      <c r="B14" s="388">
        <f t="shared" si="3"/>
        <v>-1471707.1412904002</v>
      </c>
      <c r="C14" s="499">
        <f t="shared" si="4"/>
        <v>-928548.01688399992</v>
      </c>
      <c r="D14" s="499">
        <f t="shared" si="5"/>
        <v>0</v>
      </c>
      <c r="E14" s="499">
        <f t="shared" si="6"/>
        <v>-60498.348795200007</v>
      </c>
      <c r="F14" s="499">
        <f t="shared" si="7"/>
        <v>-515965.70413679996</v>
      </c>
      <c r="G14" s="499">
        <f t="shared" si="8"/>
        <v>0</v>
      </c>
      <c r="H14" s="499">
        <f t="shared" si="2"/>
        <v>-2976719.2111064005</v>
      </c>
      <c r="I14" s="341"/>
      <c r="J14" s="341"/>
      <c r="K14" s="341"/>
      <c r="L14" s="109">
        <f t="shared" si="0"/>
        <v>202505</v>
      </c>
      <c r="M14" s="105">
        <v>1544742.57</v>
      </c>
      <c r="N14" s="105">
        <v>974628.45</v>
      </c>
      <c r="O14" s="92">
        <v>0</v>
      </c>
      <c r="P14" s="92">
        <v>63500.66</v>
      </c>
      <c r="Q14" s="92">
        <v>541571.18999999994</v>
      </c>
      <c r="R14" s="92">
        <v>0</v>
      </c>
      <c r="S14" s="92">
        <f t="shared" si="1"/>
        <v>3124442.87</v>
      </c>
    </row>
    <row r="15" spans="1:19" s="94" customFormat="1" ht="15">
      <c r="A15" s="106">
        <f t="shared" si="9"/>
        <v>202506</v>
      </c>
      <c r="B15" s="388">
        <f t="shared" si="3"/>
        <v>-893272.03453199996</v>
      </c>
      <c r="C15" s="499">
        <f t="shared" si="4"/>
        <v>-673803.0551896001</v>
      </c>
      <c r="D15" s="499">
        <f t="shared" si="5"/>
        <v>-17807.279992800002</v>
      </c>
      <c r="E15" s="499">
        <f t="shared" si="6"/>
        <v>-52911.191585600005</v>
      </c>
      <c r="F15" s="499">
        <f t="shared" si="7"/>
        <v>-440735.23638319998</v>
      </c>
      <c r="G15" s="499">
        <f t="shared" si="8"/>
        <v>-0.26676160000000004</v>
      </c>
      <c r="H15" s="499">
        <f t="shared" si="2"/>
        <v>-2078529.0644447999</v>
      </c>
      <c r="I15" s="341"/>
      <c r="J15" s="341"/>
      <c r="K15" s="341"/>
      <c r="L15" s="109">
        <f t="shared" si="0"/>
        <v>202506</v>
      </c>
      <c r="M15" s="105">
        <v>937601.85</v>
      </c>
      <c r="N15" s="105">
        <v>707241.43</v>
      </c>
      <c r="O15" s="92">
        <v>18690.990000000002</v>
      </c>
      <c r="P15" s="92">
        <v>55536.98</v>
      </c>
      <c r="Q15" s="92">
        <v>462607.31</v>
      </c>
      <c r="R15" s="92">
        <v>0.28000000000000003</v>
      </c>
      <c r="S15" s="92">
        <f t="shared" si="1"/>
        <v>2181678.84</v>
      </c>
    </row>
    <row r="16" spans="1:19" s="94" customFormat="1" ht="15">
      <c r="A16" s="106">
        <f t="shared" si="9"/>
        <v>202507</v>
      </c>
      <c r="B16" s="388">
        <f t="shared" si="3"/>
        <v>-576565.02219759999</v>
      </c>
      <c r="C16" s="499">
        <f t="shared" si="4"/>
        <v>-526885.45685199997</v>
      </c>
      <c r="D16" s="499">
        <f t="shared" si="5"/>
        <v>-5769.8819184000004</v>
      </c>
      <c r="E16" s="499">
        <f t="shared" si="6"/>
        <v>-47497.846072799999</v>
      </c>
      <c r="F16" s="499">
        <f t="shared" si="7"/>
        <v>-424505.10813279997</v>
      </c>
      <c r="G16" s="499">
        <f t="shared" si="8"/>
        <v>-1415.0083256</v>
      </c>
      <c r="H16" s="499">
        <f t="shared" si="2"/>
        <v>-1582638.3234991999</v>
      </c>
      <c r="I16" s="341"/>
      <c r="J16" s="341"/>
      <c r="K16" s="341"/>
      <c r="L16" s="109">
        <f t="shared" si="0"/>
        <v>202507</v>
      </c>
      <c r="M16" s="105">
        <v>605177.82999999996</v>
      </c>
      <c r="N16" s="105">
        <v>553032.85</v>
      </c>
      <c r="O16" s="92">
        <v>6056.22</v>
      </c>
      <c r="P16" s="92">
        <v>49854.99</v>
      </c>
      <c r="Q16" s="92">
        <v>445571.74</v>
      </c>
      <c r="R16" s="92">
        <v>1485.23</v>
      </c>
      <c r="S16" s="92">
        <f t="shared" si="1"/>
        <v>1661178.8599999999</v>
      </c>
    </row>
    <row r="17" spans="1:19" s="94" customFormat="1" ht="15">
      <c r="A17" s="106">
        <f t="shared" si="9"/>
        <v>202508</v>
      </c>
      <c r="B17" s="388">
        <f t="shared" si="3"/>
        <v>0</v>
      </c>
      <c r="C17" s="499">
        <f t="shared" si="4"/>
        <v>0</v>
      </c>
      <c r="D17" s="499">
        <f t="shared" si="5"/>
        <v>0</v>
      </c>
      <c r="E17" s="499">
        <f t="shared" si="6"/>
        <v>0</v>
      </c>
      <c r="F17" s="499">
        <f t="shared" si="7"/>
        <v>0</v>
      </c>
      <c r="G17" s="499">
        <f t="shared" si="8"/>
        <v>0</v>
      </c>
      <c r="H17" s="499">
        <f t="shared" si="2"/>
        <v>0</v>
      </c>
      <c r="I17" s="341"/>
      <c r="J17" s="341"/>
      <c r="K17" s="341"/>
      <c r="L17" s="109">
        <f t="shared" si="0"/>
        <v>202508</v>
      </c>
      <c r="M17" s="105"/>
      <c r="N17" s="105"/>
      <c r="O17" s="92"/>
      <c r="P17" s="92"/>
      <c r="Q17" s="92"/>
      <c r="R17" s="92"/>
      <c r="S17" s="92">
        <f t="shared" si="1"/>
        <v>0</v>
      </c>
    </row>
    <row r="18" spans="1:19" s="94" customFormat="1" ht="15">
      <c r="A18" s="106">
        <f t="shared" si="9"/>
        <v>202509</v>
      </c>
      <c r="B18" s="388">
        <f t="shared" si="3"/>
        <v>0</v>
      </c>
      <c r="C18" s="499">
        <f t="shared" si="4"/>
        <v>0</v>
      </c>
      <c r="D18" s="499">
        <f t="shared" si="5"/>
        <v>0</v>
      </c>
      <c r="E18" s="499">
        <f t="shared" si="6"/>
        <v>0</v>
      </c>
      <c r="F18" s="499">
        <f t="shared" si="7"/>
        <v>0</v>
      </c>
      <c r="G18" s="499">
        <f t="shared" si="8"/>
        <v>0</v>
      </c>
      <c r="H18" s="499">
        <f t="shared" si="2"/>
        <v>0</v>
      </c>
      <c r="I18" s="341"/>
      <c r="J18" s="341"/>
      <c r="K18" s="341"/>
      <c r="L18" s="109">
        <f t="shared" si="0"/>
        <v>202509</v>
      </c>
      <c r="M18" s="105"/>
      <c r="N18" s="105"/>
      <c r="O18" s="92"/>
      <c r="P18" s="92"/>
      <c r="Q18" s="92"/>
      <c r="R18" s="92"/>
      <c r="S18" s="92">
        <f t="shared" si="1"/>
        <v>0</v>
      </c>
    </row>
    <row r="19" spans="1:19" s="94" customFormat="1" ht="15">
      <c r="A19" s="106">
        <f t="shared" si="9"/>
        <v>202510</v>
      </c>
      <c r="B19" s="388">
        <f t="shared" si="3"/>
        <v>0</v>
      </c>
      <c r="C19" s="499">
        <f t="shared" si="4"/>
        <v>0</v>
      </c>
      <c r="D19" s="499">
        <f t="shared" si="5"/>
        <v>0</v>
      </c>
      <c r="E19" s="499">
        <f t="shared" si="6"/>
        <v>0</v>
      </c>
      <c r="F19" s="499">
        <f t="shared" si="7"/>
        <v>0</v>
      </c>
      <c r="G19" s="499">
        <f t="shared" si="8"/>
        <v>0</v>
      </c>
      <c r="H19" s="499">
        <f t="shared" si="2"/>
        <v>0</v>
      </c>
      <c r="I19" s="341"/>
      <c r="J19" s="341"/>
      <c r="K19" s="341"/>
      <c r="L19" s="109">
        <f t="shared" si="0"/>
        <v>202510</v>
      </c>
      <c r="M19" s="136"/>
      <c r="N19" s="136"/>
      <c r="O19" s="135"/>
      <c r="P19" s="135"/>
      <c r="Q19" s="135"/>
      <c r="R19" s="135"/>
      <c r="S19" s="92">
        <f t="shared" si="1"/>
        <v>0</v>
      </c>
    </row>
    <row r="20" spans="1:19" s="94" customFormat="1" ht="15">
      <c r="A20" s="96"/>
      <c r="B20" s="103">
        <f t="shared" ref="B20:J20" si="10">SUM(B8:B19)</f>
        <v>-26827240.4412494</v>
      </c>
      <c r="C20" s="103">
        <f t="shared" si="10"/>
        <v>-12963066.0629544</v>
      </c>
      <c r="D20" s="103">
        <f t="shared" si="10"/>
        <v>-23577.161911200004</v>
      </c>
      <c r="E20" s="103">
        <f t="shared" si="10"/>
        <v>-629666.91636020015</v>
      </c>
      <c r="F20" s="103">
        <f t="shared" si="10"/>
        <v>-4298521.9076683801</v>
      </c>
      <c r="G20" s="103">
        <f t="shared" si="10"/>
        <v>-9056.2539072399995</v>
      </c>
      <c r="H20" s="103">
        <f t="shared" si="10"/>
        <v>-44751128.744050823</v>
      </c>
      <c r="I20" s="492">
        <f t="shared" si="10"/>
        <v>0</v>
      </c>
      <c r="J20" s="492">
        <f t="shared" si="10"/>
        <v>0</v>
      </c>
      <c r="K20" s="493"/>
      <c r="L20" s="96"/>
      <c r="M20" s="105">
        <f t="shared" ref="M20:S20" si="11">SUM(M8:M19)</f>
        <v>28139812.399999999</v>
      </c>
      <c r="N20" s="105">
        <f t="shared" si="11"/>
        <v>13598217.159999998</v>
      </c>
      <c r="O20" s="105">
        <f t="shared" si="11"/>
        <v>24747.210000000003</v>
      </c>
      <c r="P20" s="105">
        <f t="shared" si="11"/>
        <v>660574.28</v>
      </c>
      <c r="Q20" s="105">
        <f t="shared" si="11"/>
        <v>4510542.96</v>
      </c>
      <c r="R20" s="105">
        <f t="shared" si="11"/>
        <v>9501.19</v>
      </c>
      <c r="S20" s="102">
        <f t="shared" si="11"/>
        <v>46943395.199999988</v>
      </c>
    </row>
    <row r="21" spans="1:19" s="94" customFormat="1" ht="15">
      <c r="A21" s="96"/>
      <c r="B21" s="101"/>
      <c r="C21" s="101"/>
      <c r="D21" s="101"/>
      <c r="E21" s="101"/>
      <c r="F21" s="101"/>
      <c r="G21" s="101"/>
      <c r="H21" s="101">
        <v>-8217029.6608475689</v>
      </c>
      <c r="I21" s="101"/>
      <c r="J21" s="101"/>
      <c r="K21" s="97"/>
      <c r="L21" s="96"/>
      <c r="M21" s="95"/>
      <c r="N21" s="95"/>
      <c r="O21" s="95"/>
    </row>
    <row r="22" spans="1:19" s="94" customFormat="1" ht="15">
      <c r="A22" s="96"/>
      <c r="B22" s="98"/>
      <c r="C22" s="98"/>
      <c r="D22" s="98"/>
      <c r="E22" s="98"/>
      <c r="F22" s="98"/>
      <c r="G22" s="98"/>
      <c r="H22" s="98">
        <f>H20+H21</f>
        <v>-52968158.40489839</v>
      </c>
      <c r="I22" s="98"/>
      <c r="J22" s="98"/>
      <c r="K22" s="97"/>
      <c r="L22" s="96"/>
      <c r="M22" s="95"/>
      <c r="N22" s="95"/>
      <c r="O22" s="95"/>
    </row>
    <row r="23" spans="1:19" s="94" customFormat="1" ht="15">
      <c r="A23" s="96"/>
      <c r="B23" s="98"/>
      <c r="C23" s="98"/>
      <c r="D23" s="98"/>
      <c r="E23" s="98"/>
      <c r="F23" s="98"/>
      <c r="G23" s="98"/>
      <c r="H23" s="98"/>
      <c r="I23" s="98"/>
      <c r="J23" s="98"/>
      <c r="K23" s="97"/>
      <c r="L23" s="96"/>
      <c r="M23" s="100"/>
      <c r="N23" s="100"/>
      <c r="O23" s="99"/>
    </row>
    <row r="24" spans="1:19" s="94" customFormat="1" ht="15">
      <c r="A24" s="96"/>
      <c r="B24" s="98" t="s">
        <v>733</v>
      </c>
      <c r="C24" s="98"/>
      <c r="D24" s="98"/>
      <c r="E24" s="98"/>
      <c r="F24" s="98"/>
      <c r="G24" s="98"/>
      <c r="H24" s="98"/>
      <c r="I24" s="98"/>
      <c r="J24" s="98"/>
      <c r="K24" s="97"/>
      <c r="L24" s="96"/>
      <c r="M24" s="95"/>
      <c r="N24" s="95"/>
      <c r="O24" s="95"/>
    </row>
    <row r="25" spans="1:19" s="94" customFormat="1" ht="15">
      <c r="A25" s="90"/>
      <c r="B25" s="90"/>
      <c r="C25" s="90"/>
      <c r="D25" s="92"/>
      <c r="E25" s="92"/>
      <c r="F25" s="92"/>
      <c r="G25" s="92"/>
      <c r="H25" s="92"/>
      <c r="I25" s="92"/>
      <c r="J25" s="92"/>
      <c r="K25" s="90"/>
      <c r="L25" s="90"/>
      <c r="M25" s="91"/>
      <c r="N25" s="90"/>
    </row>
    <row r="26" spans="1:19" s="94" customFormat="1" ht="15">
      <c r="A26" s="90"/>
      <c r="B26" s="90"/>
      <c r="C26" s="90"/>
      <c r="D26" s="92"/>
      <c r="E26" s="92"/>
      <c r="F26" s="92"/>
      <c r="G26" s="92"/>
      <c r="H26" s="92"/>
      <c r="I26" s="92"/>
      <c r="J26" s="92"/>
      <c r="K26" s="90"/>
      <c r="L26" s="90"/>
      <c r="M26" s="91"/>
      <c r="N26" s="90"/>
    </row>
    <row r="27" spans="1:19" ht="15">
      <c r="D27" s="92"/>
      <c r="E27" s="92"/>
      <c r="F27" s="92"/>
      <c r="G27" s="92"/>
      <c r="H27" s="92"/>
      <c r="I27" s="92"/>
      <c r="J27" s="92"/>
    </row>
    <row r="28" spans="1:19" ht="15">
      <c r="D28" s="92"/>
      <c r="E28" s="92"/>
      <c r="F28" s="92"/>
      <c r="G28" s="92"/>
      <c r="H28" s="92"/>
      <c r="I28" s="92"/>
      <c r="J28" s="92"/>
      <c r="K28" s="93"/>
    </row>
  </sheetData>
  <mergeCells count="3">
    <mergeCell ref="B2:F2"/>
    <mergeCell ref="M5:S5"/>
    <mergeCell ref="M4:S4"/>
  </mergeCells>
  <conditionalFormatting sqref="A8:A19 L8:L19">
    <cfRule type="expression" dxfId="1" priority="1" stopIfTrue="1">
      <formula>$A8=$B$2</formula>
    </cfRule>
  </conditionalFormatting>
  <printOptions horizontalCentered="1"/>
  <pageMargins left="0" right="0" top="0.17" bottom="0.37" header="0.17" footer="0.17"/>
  <pageSetup scale="50" orientation="landscape" cellComments="asDisplayed" r:id="rId1"/>
  <headerFooter>
    <oddFooter>&amp;L&amp;D&amp;C&amp;Z&amp;F</oddFooter>
  </headerFooter>
  <customProperties>
    <customPr name="xxe4aPID" r:id="rId2"/>
  </customProperties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44B5-6F17-46EC-8327-954530F3DDB5}">
  <sheetPr>
    <tabColor theme="4" tint="0.59999389629810485"/>
    <pageSetUpPr fitToPage="1"/>
  </sheetPr>
  <dimension ref="A1:G200"/>
  <sheetViews>
    <sheetView zoomScale="110" zoomScaleNormal="110" workbookViewId="0"/>
  </sheetViews>
  <sheetFormatPr defaultColWidth="9.140625" defaultRowHeight="12.75"/>
  <cols>
    <col min="1" max="1" width="23.7109375" style="40" customWidth="1"/>
    <col min="2" max="2" width="22.5703125" style="40" customWidth="1"/>
    <col min="3" max="3" width="14.5703125" style="40" bestFit="1" customWidth="1"/>
    <col min="4" max="4" width="32.7109375" style="40" customWidth="1"/>
    <col min="5" max="5" width="2.140625" style="40" customWidth="1"/>
    <col min="6" max="6" width="9.140625" style="40"/>
    <col min="7" max="7" width="12.5703125" style="40" bestFit="1" customWidth="1"/>
    <col min="8" max="16384" width="9.140625" style="40"/>
  </cols>
  <sheetData>
    <row r="1" spans="1:4" ht="15">
      <c r="A1" t="s">
        <v>84</v>
      </c>
    </row>
    <row r="2" spans="1:4">
      <c r="A2" s="370" t="s">
        <v>756</v>
      </c>
      <c r="B2" s="370"/>
      <c r="C2" s="370"/>
      <c r="D2" s="370"/>
    </row>
    <row r="3" spans="1:4">
      <c r="A3" s="370"/>
      <c r="B3" s="370"/>
      <c r="C3" s="370"/>
      <c r="D3" s="370"/>
    </row>
    <row r="4" spans="1:4">
      <c r="A4" s="370"/>
      <c r="B4" s="370"/>
      <c r="C4" s="370"/>
      <c r="D4" s="370"/>
    </row>
    <row r="6" spans="1:4">
      <c r="A6" s="41" t="s">
        <v>755</v>
      </c>
    </row>
    <row r="7" spans="1:4">
      <c r="A7" s="43">
        <v>202411</v>
      </c>
      <c r="B7" s="40" t="s">
        <v>64</v>
      </c>
      <c r="D7" s="331"/>
    </row>
    <row r="8" spans="1:4">
      <c r="A8" s="43"/>
      <c r="B8" s="40" t="s">
        <v>754</v>
      </c>
      <c r="D8" s="331"/>
    </row>
    <row r="9" spans="1:4">
      <c r="A9" s="43"/>
      <c r="B9" s="40" t="s">
        <v>747</v>
      </c>
      <c r="D9" s="332"/>
    </row>
    <row r="10" spans="1:4">
      <c r="A10" s="45"/>
      <c r="D10" s="331"/>
    </row>
    <row r="11" spans="1:4">
      <c r="D11" s="333"/>
    </row>
    <row r="12" spans="1:4">
      <c r="B12" s="40" t="s">
        <v>65</v>
      </c>
      <c r="C12" s="47">
        <v>4.8000000000000001E-2</v>
      </c>
      <c r="D12" s="334"/>
    </row>
    <row r="13" spans="1:4">
      <c r="B13" s="40" t="s">
        <v>66</v>
      </c>
      <c r="D13" s="335"/>
    </row>
    <row r="14" spans="1:4">
      <c r="D14" s="336"/>
    </row>
    <row r="15" spans="1:4">
      <c r="A15" s="43">
        <v>202412</v>
      </c>
      <c r="B15" s="40" t="s">
        <v>64</v>
      </c>
      <c r="D15" s="331"/>
    </row>
    <row r="16" spans="1:4">
      <c r="A16" s="43"/>
      <c r="B16" s="40" t="s">
        <v>754</v>
      </c>
      <c r="D16" s="331"/>
    </row>
    <row r="17" spans="1:4">
      <c r="A17" s="43"/>
      <c r="B17" s="40" t="s">
        <v>747</v>
      </c>
      <c r="D17" s="332"/>
    </row>
    <row r="18" spans="1:4">
      <c r="A18" s="45"/>
      <c r="D18" s="331"/>
    </row>
    <row r="19" spans="1:4">
      <c r="D19" s="333"/>
    </row>
    <row r="20" spans="1:4">
      <c r="B20" s="40" t="s">
        <v>65</v>
      </c>
      <c r="C20" s="47">
        <v>4.8000000000000001E-2</v>
      </c>
      <c r="D20" s="334"/>
    </row>
    <row r="21" spans="1:4">
      <c r="B21" s="40" t="s">
        <v>66</v>
      </c>
      <c r="D21" s="335"/>
    </row>
    <row r="22" spans="1:4">
      <c r="D22" s="336"/>
    </row>
    <row r="23" spans="1:4">
      <c r="A23" s="43">
        <v>202501</v>
      </c>
      <c r="B23" s="40" t="s">
        <v>64</v>
      </c>
      <c r="D23" s="331"/>
    </row>
    <row r="24" spans="1:4">
      <c r="A24" s="43"/>
      <c r="B24" s="40" t="s">
        <v>754</v>
      </c>
      <c r="D24" s="331"/>
    </row>
    <row r="25" spans="1:4">
      <c r="A25" s="43"/>
      <c r="B25" s="40" t="s">
        <v>747</v>
      </c>
      <c r="D25" s="332"/>
    </row>
    <row r="26" spans="1:4">
      <c r="A26" s="45"/>
      <c r="D26" s="331"/>
    </row>
    <row r="27" spans="1:4">
      <c r="D27" s="333"/>
    </row>
    <row r="28" spans="1:4">
      <c r="B28" s="40" t="s">
        <v>65</v>
      </c>
      <c r="C28" s="47">
        <v>4.99E-2</v>
      </c>
      <c r="D28" s="334"/>
    </row>
    <row r="29" spans="1:4">
      <c r="B29" s="40" t="s">
        <v>66</v>
      </c>
      <c r="D29" s="335"/>
    </row>
    <row r="30" spans="1:4">
      <c r="D30" s="336"/>
    </row>
    <row r="31" spans="1:4">
      <c r="A31" s="43">
        <v>202502</v>
      </c>
      <c r="B31" s="40" t="s">
        <v>64</v>
      </c>
      <c r="D31" s="331"/>
    </row>
    <row r="32" spans="1:4">
      <c r="A32" s="43"/>
      <c r="B32" s="40" t="s">
        <v>754</v>
      </c>
      <c r="D32" s="331"/>
    </row>
    <row r="33" spans="1:4">
      <c r="A33" s="43"/>
      <c r="B33" s="40" t="s">
        <v>747</v>
      </c>
      <c r="D33" s="332"/>
    </row>
    <row r="34" spans="1:4">
      <c r="A34" s="45"/>
      <c r="D34" s="331"/>
    </row>
    <row r="35" spans="1:4">
      <c r="D35" s="333"/>
    </row>
    <row r="36" spans="1:4">
      <c r="B36" s="40" t="s">
        <v>65</v>
      </c>
      <c r="C36" s="47">
        <v>4.99E-2</v>
      </c>
      <c r="D36" s="334"/>
    </row>
    <row r="37" spans="1:4">
      <c r="B37" s="40" t="s">
        <v>66</v>
      </c>
      <c r="D37" s="335"/>
    </row>
    <row r="38" spans="1:4">
      <c r="D38" s="336"/>
    </row>
    <row r="39" spans="1:4">
      <c r="A39" s="43">
        <v>202503</v>
      </c>
      <c r="B39" s="40" t="s">
        <v>64</v>
      </c>
      <c r="D39" s="331"/>
    </row>
    <row r="40" spans="1:4">
      <c r="A40" s="43"/>
      <c r="B40" s="40" t="s">
        <v>754</v>
      </c>
      <c r="D40" s="331"/>
    </row>
    <row r="41" spans="1:4">
      <c r="A41" s="43"/>
      <c r="B41" s="40" t="s">
        <v>747</v>
      </c>
      <c r="D41" s="332"/>
    </row>
    <row r="42" spans="1:4">
      <c r="A42" s="45"/>
      <c r="D42" s="331"/>
    </row>
    <row r="43" spans="1:4">
      <c r="D43" s="333"/>
    </row>
    <row r="44" spans="1:4">
      <c r="B44" s="40" t="s">
        <v>65</v>
      </c>
      <c r="C44" s="47">
        <v>4.99E-2</v>
      </c>
      <c r="D44" s="334"/>
    </row>
    <row r="45" spans="1:4">
      <c r="B45" s="40" t="s">
        <v>66</v>
      </c>
      <c r="D45" s="335"/>
    </row>
    <row r="46" spans="1:4">
      <c r="D46" s="336"/>
    </row>
    <row r="47" spans="1:4">
      <c r="A47" s="43">
        <v>202504</v>
      </c>
      <c r="B47" s="40" t="s">
        <v>64</v>
      </c>
      <c r="D47" s="331"/>
    </row>
    <row r="48" spans="1:4">
      <c r="A48" s="43"/>
      <c r="B48" s="40" t="s">
        <v>754</v>
      </c>
      <c r="D48" s="331"/>
    </row>
    <row r="49" spans="1:4">
      <c r="A49" s="43"/>
      <c r="B49" s="40" t="s">
        <v>747</v>
      </c>
      <c r="D49" s="332"/>
    </row>
    <row r="50" spans="1:4">
      <c r="A50" s="45"/>
      <c r="D50" s="331"/>
    </row>
    <row r="51" spans="1:4">
      <c r="D51" s="333"/>
    </row>
    <row r="52" spans="1:4">
      <c r="B52" s="40" t="s">
        <v>65</v>
      </c>
      <c r="C52" s="47">
        <v>4.99E-2</v>
      </c>
      <c r="D52" s="334"/>
    </row>
    <row r="53" spans="1:4">
      <c r="B53" s="40" t="s">
        <v>66</v>
      </c>
      <c r="D53" s="335"/>
    </row>
    <row r="54" spans="1:4">
      <c r="D54" s="336"/>
    </row>
    <row r="55" spans="1:4">
      <c r="A55" s="43">
        <v>202505</v>
      </c>
      <c r="B55" s="40" t="s">
        <v>64</v>
      </c>
      <c r="D55" s="331"/>
    </row>
    <row r="56" spans="1:4">
      <c r="A56" s="43"/>
      <c r="B56" s="40" t="s">
        <v>754</v>
      </c>
      <c r="D56" s="331"/>
    </row>
    <row r="57" spans="1:4">
      <c r="A57" s="43"/>
      <c r="B57" s="40" t="s">
        <v>747</v>
      </c>
      <c r="D57" s="332"/>
    </row>
    <row r="58" spans="1:4">
      <c r="A58" s="45"/>
      <c r="D58" s="331"/>
    </row>
    <row r="59" spans="1:4">
      <c r="D59" s="333"/>
    </row>
    <row r="60" spans="1:4">
      <c r="B60" s="40" t="s">
        <v>65</v>
      </c>
      <c r="C60" s="47">
        <v>4.99E-2</v>
      </c>
      <c r="D60" s="334"/>
    </row>
    <row r="61" spans="1:4">
      <c r="B61" s="40" t="s">
        <v>66</v>
      </c>
      <c r="D61" s="335"/>
    </row>
    <row r="62" spans="1:4">
      <c r="D62" s="336"/>
    </row>
    <row r="63" spans="1:4">
      <c r="A63" s="43">
        <v>202506</v>
      </c>
      <c r="B63" s="40" t="s">
        <v>64</v>
      </c>
      <c r="D63" s="331"/>
    </row>
    <row r="64" spans="1:4">
      <c r="A64" s="43"/>
      <c r="B64" s="40" t="s">
        <v>754</v>
      </c>
      <c r="D64" s="331"/>
    </row>
    <row r="65" spans="1:7">
      <c r="A65" s="43"/>
      <c r="B65" s="40" t="s">
        <v>747</v>
      </c>
      <c r="D65" s="332"/>
    </row>
    <row r="66" spans="1:7">
      <c r="A66" s="45"/>
      <c r="D66" s="331"/>
    </row>
    <row r="67" spans="1:7">
      <c r="D67" s="333"/>
    </row>
    <row r="68" spans="1:7">
      <c r="B68" s="40" t="s">
        <v>65</v>
      </c>
      <c r="C68" s="47">
        <v>4.99E-2</v>
      </c>
      <c r="D68" s="334"/>
    </row>
    <row r="69" spans="1:7">
      <c r="B69" s="40" t="s">
        <v>66</v>
      </c>
      <c r="D69" s="335"/>
    </row>
    <row r="70" spans="1:7">
      <c r="D70" s="336"/>
    </row>
    <row r="71" spans="1:7">
      <c r="A71" s="43">
        <v>202507</v>
      </c>
      <c r="B71" s="40" t="s">
        <v>64</v>
      </c>
      <c r="D71" s="331"/>
    </row>
    <row r="72" spans="1:7">
      <c r="A72" s="43"/>
      <c r="B72" s="40" t="s">
        <v>754</v>
      </c>
      <c r="D72" s="331"/>
    </row>
    <row r="73" spans="1:7">
      <c r="A73" s="43"/>
      <c r="B73" s="40" t="s">
        <v>747</v>
      </c>
      <c r="D73" s="332"/>
    </row>
    <row r="74" spans="1:7">
      <c r="A74" s="45"/>
      <c r="D74" s="331"/>
    </row>
    <row r="75" spans="1:7">
      <c r="D75" s="333"/>
    </row>
    <row r="76" spans="1:7">
      <c r="B76" s="40" t="s">
        <v>65</v>
      </c>
      <c r="C76" s="47">
        <v>4.99E-2</v>
      </c>
      <c r="D76" s="334"/>
    </row>
    <row r="77" spans="1:7">
      <c r="B77" s="40" t="s">
        <v>66</v>
      </c>
      <c r="D77" s="335"/>
      <c r="F77" s="145" t="s">
        <v>768</v>
      </c>
      <c r="G77" s="145"/>
    </row>
    <row r="78" spans="1:7">
      <c r="D78" s="336"/>
    </row>
    <row r="79" spans="1:7">
      <c r="A79" s="43">
        <v>202508</v>
      </c>
      <c r="B79" s="40" t="s">
        <v>64</v>
      </c>
      <c r="D79" s="331"/>
    </row>
    <row r="80" spans="1:7">
      <c r="A80" s="43"/>
      <c r="B80" s="40" t="s">
        <v>754</v>
      </c>
      <c r="D80" s="331"/>
    </row>
    <row r="81" spans="1:7">
      <c r="A81" s="43"/>
      <c r="B81" s="40" t="s">
        <v>747</v>
      </c>
      <c r="D81" s="332"/>
    </row>
    <row r="82" spans="1:7">
      <c r="A82" s="45"/>
      <c r="D82" s="331"/>
    </row>
    <row r="83" spans="1:7">
      <c r="D83" s="333"/>
    </row>
    <row r="84" spans="1:7">
      <c r="B84" s="40" t="s">
        <v>65</v>
      </c>
      <c r="C84" s="47">
        <v>4.99E-2</v>
      </c>
      <c r="D84" s="334"/>
    </row>
    <row r="85" spans="1:7">
      <c r="B85" s="40" t="s">
        <v>66</v>
      </c>
      <c r="D85" s="335"/>
    </row>
    <row r="86" spans="1:7">
      <c r="D86" s="336"/>
    </row>
    <row r="87" spans="1:7">
      <c r="A87" s="43">
        <v>202509</v>
      </c>
      <c r="B87" s="40" t="s">
        <v>64</v>
      </c>
      <c r="D87" s="331"/>
    </row>
    <row r="88" spans="1:7">
      <c r="A88" s="43"/>
      <c r="B88" s="40" t="s">
        <v>754</v>
      </c>
      <c r="D88" s="331"/>
      <c r="G88" s="49"/>
    </row>
    <row r="89" spans="1:7">
      <c r="A89" s="43"/>
      <c r="B89" s="40" t="s">
        <v>747</v>
      </c>
      <c r="D89" s="332"/>
    </row>
    <row r="90" spans="1:7">
      <c r="A90" s="45"/>
      <c r="D90" s="331"/>
    </row>
    <row r="91" spans="1:7">
      <c r="D91" s="333"/>
    </row>
    <row r="92" spans="1:7">
      <c r="B92" s="40" t="s">
        <v>65</v>
      </c>
      <c r="C92" s="47">
        <v>4.99E-2</v>
      </c>
      <c r="D92" s="334"/>
    </row>
    <row r="93" spans="1:7">
      <c r="B93" s="40" t="s">
        <v>66</v>
      </c>
      <c r="D93" s="335"/>
    </row>
    <row r="94" spans="1:7">
      <c r="D94" s="336"/>
    </row>
    <row r="95" spans="1:7">
      <c r="A95" s="43">
        <v>202510</v>
      </c>
      <c r="B95" s="40" t="s">
        <v>64</v>
      </c>
      <c r="D95" s="331"/>
    </row>
    <row r="96" spans="1:7">
      <c r="A96" s="43"/>
      <c r="B96" s="40" t="s">
        <v>754</v>
      </c>
      <c r="D96" s="331"/>
    </row>
    <row r="97" spans="1:4">
      <c r="A97" s="43"/>
      <c r="B97" s="40" t="s">
        <v>747</v>
      </c>
      <c r="D97" s="332"/>
    </row>
    <row r="98" spans="1:4">
      <c r="A98" s="45"/>
      <c r="D98" s="331"/>
    </row>
    <row r="99" spans="1:4">
      <c r="D99" s="333"/>
    </row>
    <row r="100" spans="1:4">
      <c r="B100" s="40" t="s">
        <v>65</v>
      </c>
      <c r="C100" s="47">
        <v>4.99E-2</v>
      </c>
      <c r="D100" s="334"/>
    </row>
    <row r="101" spans="1:4">
      <c r="B101" s="40" t="s">
        <v>66</v>
      </c>
      <c r="D101" s="335"/>
    </row>
    <row r="102" spans="1:4">
      <c r="D102" s="336"/>
    </row>
    <row r="103" spans="1:4">
      <c r="A103" s="43">
        <v>202511</v>
      </c>
      <c r="B103" s="40" t="s">
        <v>64</v>
      </c>
      <c r="D103" s="331"/>
    </row>
    <row r="104" spans="1:4">
      <c r="A104" s="43"/>
      <c r="B104" s="40" t="s">
        <v>754</v>
      </c>
      <c r="D104" s="331"/>
    </row>
    <row r="105" spans="1:4">
      <c r="A105" s="43"/>
      <c r="B105" s="40" t="s">
        <v>747</v>
      </c>
      <c r="D105" s="332"/>
    </row>
    <row r="106" spans="1:4">
      <c r="A106" s="45"/>
      <c r="D106" s="331"/>
    </row>
    <row r="107" spans="1:4">
      <c r="D107" s="333"/>
    </row>
    <row r="108" spans="1:4">
      <c r="B108" s="40" t="s">
        <v>65</v>
      </c>
      <c r="C108" s="47">
        <v>4.99E-2</v>
      </c>
      <c r="D108" s="334"/>
    </row>
    <row r="109" spans="1:4">
      <c r="B109" s="40" t="s">
        <v>66</v>
      </c>
      <c r="D109" s="335"/>
    </row>
    <row r="110" spans="1:4">
      <c r="D110" s="336"/>
    </row>
    <row r="111" spans="1:4">
      <c r="A111" s="43">
        <v>202512</v>
      </c>
      <c r="B111" s="40" t="s">
        <v>64</v>
      </c>
      <c r="D111" s="331"/>
    </row>
    <row r="112" spans="1:4">
      <c r="A112" s="43"/>
      <c r="B112" s="40" t="s">
        <v>754</v>
      </c>
      <c r="D112" s="331"/>
    </row>
    <row r="113" spans="1:4">
      <c r="A113" s="43"/>
      <c r="B113" s="40" t="s">
        <v>747</v>
      </c>
      <c r="D113" s="332"/>
    </row>
    <row r="114" spans="1:4">
      <c r="A114" s="45"/>
      <c r="D114" s="331"/>
    </row>
    <row r="115" spans="1:4">
      <c r="D115" s="333"/>
    </row>
    <row r="116" spans="1:4">
      <c r="B116" s="40" t="s">
        <v>65</v>
      </c>
      <c r="C116" s="47">
        <v>4.99E-2</v>
      </c>
      <c r="D116" s="334"/>
    </row>
    <row r="117" spans="1:4">
      <c r="B117" s="40" t="s">
        <v>66</v>
      </c>
      <c r="D117" s="335"/>
    </row>
    <row r="118" spans="1:4">
      <c r="D118" s="336"/>
    </row>
    <row r="119" spans="1:4">
      <c r="A119" s="43">
        <v>202601</v>
      </c>
      <c r="B119" s="40" t="s">
        <v>64</v>
      </c>
      <c r="D119" s="331"/>
    </row>
    <row r="120" spans="1:4">
      <c r="A120" s="43"/>
      <c r="B120" s="40" t="s">
        <v>754</v>
      </c>
      <c r="D120" s="331"/>
    </row>
    <row r="121" spans="1:4">
      <c r="A121" s="43"/>
      <c r="B121" s="40" t="s">
        <v>747</v>
      </c>
      <c r="D121" s="332"/>
    </row>
    <row r="122" spans="1:4">
      <c r="A122" s="45"/>
      <c r="D122" s="331"/>
    </row>
    <row r="123" spans="1:4">
      <c r="D123" s="333"/>
    </row>
    <row r="124" spans="1:4">
      <c r="B124" s="40" t="s">
        <v>65</v>
      </c>
      <c r="C124" s="47">
        <v>4.99E-2</v>
      </c>
      <c r="D124" s="334"/>
    </row>
    <row r="125" spans="1:4">
      <c r="B125" s="40" t="s">
        <v>66</v>
      </c>
      <c r="D125" s="335"/>
    </row>
    <row r="126" spans="1:4">
      <c r="D126" s="336"/>
    </row>
    <row r="127" spans="1:4">
      <c r="A127" s="43">
        <v>202602</v>
      </c>
      <c r="B127" s="40" t="s">
        <v>64</v>
      </c>
      <c r="D127" s="331"/>
    </row>
    <row r="128" spans="1:4">
      <c r="A128" s="43"/>
      <c r="B128" s="40" t="s">
        <v>754</v>
      </c>
      <c r="D128" s="331"/>
    </row>
    <row r="129" spans="1:4">
      <c r="A129" s="43"/>
      <c r="B129" s="40" t="s">
        <v>747</v>
      </c>
      <c r="D129" s="332"/>
    </row>
    <row r="130" spans="1:4">
      <c r="A130" s="45"/>
      <c r="D130" s="331"/>
    </row>
    <row r="131" spans="1:4">
      <c r="D131" s="333"/>
    </row>
    <row r="132" spans="1:4">
      <c r="B132" s="40" t="s">
        <v>65</v>
      </c>
      <c r="C132" s="47">
        <v>4.99E-2</v>
      </c>
      <c r="D132" s="334"/>
    </row>
    <row r="133" spans="1:4">
      <c r="B133" s="40" t="s">
        <v>66</v>
      </c>
      <c r="D133" s="335"/>
    </row>
    <row r="134" spans="1:4">
      <c r="D134" s="336"/>
    </row>
    <row r="135" spans="1:4">
      <c r="A135" s="43">
        <v>202603</v>
      </c>
      <c r="B135" s="40" t="s">
        <v>64</v>
      </c>
      <c r="D135" s="331"/>
    </row>
    <row r="136" spans="1:4">
      <c r="A136" s="43"/>
      <c r="B136" s="40" t="s">
        <v>754</v>
      </c>
      <c r="D136" s="331"/>
    </row>
    <row r="137" spans="1:4">
      <c r="A137" s="43"/>
      <c r="B137" s="40" t="s">
        <v>747</v>
      </c>
      <c r="D137" s="332"/>
    </row>
    <row r="138" spans="1:4">
      <c r="A138" s="45"/>
      <c r="D138" s="331"/>
    </row>
    <row r="139" spans="1:4">
      <c r="D139" s="333"/>
    </row>
    <row r="140" spans="1:4">
      <c r="B140" s="40" t="s">
        <v>65</v>
      </c>
      <c r="C140" s="47">
        <v>4.99E-2</v>
      </c>
      <c r="D140" s="334"/>
    </row>
    <row r="141" spans="1:4">
      <c r="B141" s="40" t="s">
        <v>66</v>
      </c>
      <c r="D141" s="335"/>
    </row>
    <row r="142" spans="1:4">
      <c r="D142" s="336"/>
    </row>
    <row r="143" spans="1:4">
      <c r="A143" s="43">
        <v>202604</v>
      </c>
      <c r="B143" s="40" t="s">
        <v>64</v>
      </c>
      <c r="D143" s="331"/>
    </row>
    <row r="144" spans="1:4">
      <c r="A144" s="43"/>
      <c r="B144" s="40" t="s">
        <v>754</v>
      </c>
      <c r="D144" s="331"/>
    </row>
    <row r="145" spans="1:4">
      <c r="A145" s="43"/>
      <c r="B145" s="40" t="s">
        <v>747</v>
      </c>
      <c r="D145" s="332"/>
    </row>
    <row r="146" spans="1:4">
      <c r="A146" s="45"/>
      <c r="D146" s="331"/>
    </row>
    <row r="147" spans="1:4">
      <c r="D147" s="333"/>
    </row>
    <row r="148" spans="1:4">
      <c r="B148" s="40" t="s">
        <v>65</v>
      </c>
      <c r="C148" s="47">
        <v>4.99E-2</v>
      </c>
      <c r="D148" s="334"/>
    </row>
    <row r="149" spans="1:4">
      <c r="B149" s="40" t="s">
        <v>66</v>
      </c>
      <c r="D149" s="335"/>
    </row>
    <row r="150" spans="1:4">
      <c r="D150" s="336"/>
    </row>
    <row r="151" spans="1:4">
      <c r="A151" s="43">
        <v>202605</v>
      </c>
      <c r="B151" s="40" t="s">
        <v>64</v>
      </c>
      <c r="D151" s="331"/>
    </row>
    <row r="152" spans="1:4">
      <c r="A152" s="43"/>
      <c r="B152" s="40" t="s">
        <v>754</v>
      </c>
      <c r="D152" s="331"/>
    </row>
    <row r="153" spans="1:4">
      <c r="A153" s="43"/>
      <c r="B153" s="40" t="s">
        <v>747</v>
      </c>
      <c r="D153" s="332"/>
    </row>
    <row r="154" spans="1:4">
      <c r="A154" s="45"/>
      <c r="D154" s="331"/>
    </row>
    <row r="155" spans="1:4">
      <c r="D155" s="333"/>
    </row>
    <row r="156" spans="1:4">
      <c r="B156" s="40" t="s">
        <v>65</v>
      </c>
      <c r="C156" s="47">
        <v>4.99E-2</v>
      </c>
      <c r="D156" s="334"/>
    </row>
    <row r="157" spans="1:4">
      <c r="B157" s="40" t="s">
        <v>66</v>
      </c>
      <c r="D157" s="335"/>
    </row>
    <row r="158" spans="1:4">
      <c r="D158" s="336"/>
    </row>
    <row r="159" spans="1:4">
      <c r="A159" s="43">
        <v>202606</v>
      </c>
      <c r="B159" s="40" t="s">
        <v>64</v>
      </c>
      <c r="D159" s="331"/>
    </row>
    <row r="160" spans="1:4">
      <c r="A160" s="43"/>
      <c r="B160" s="40" t="s">
        <v>754</v>
      </c>
      <c r="D160" s="331"/>
    </row>
    <row r="161" spans="1:4">
      <c r="A161" s="43"/>
      <c r="B161" s="40" t="s">
        <v>747</v>
      </c>
      <c r="D161" s="332"/>
    </row>
    <row r="162" spans="1:4">
      <c r="A162" s="45"/>
      <c r="D162" s="331"/>
    </row>
    <row r="163" spans="1:4">
      <c r="D163" s="333"/>
    </row>
    <row r="164" spans="1:4">
      <c r="B164" s="40" t="s">
        <v>65</v>
      </c>
      <c r="C164" s="47">
        <v>4.99E-2</v>
      </c>
      <c r="D164" s="334"/>
    </row>
    <row r="165" spans="1:4">
      <c r="B165" s="40" t="s">
        <v>66</v>
      </c>
      <c r="D165" s="335"/>
    </row>
    <row r="166" spans="1:4">
      <c r="D166" s="336"/>
    </row>
    <row r="167" spans="1:4">
      <c r="A167" s="43">
        <v>202607</v>
      </c>
      <c r="B167" s="40" t="s">
        <v>64</v>
      </c>
      <c r="D167" s="331"/>
    </row>
    <row r="168" spans="1:4">
      <c r="A168" s="43"/>
      <c r="B168" s="40" t="s">
        <v>754</v>
      </c>
      <c r="D168" s="331"/>
    </row>
    <row r="169" spans="1:4">
      <c r="A169" s="43"/>
      <c r="B169" s="40" t="s">
        <v>747</v>
      </c>
      <c r="D169" s="332"/>
    </row>
    <row r="170" spans="1:4">
      <c r="A170" s="45"/>
      <c r="D170" s="331"/>
    </row>
    <row r="171" spans="1:4">
      <c r="D171" s="333"/>
    </row>
    <row r="172" spans="1:4">
      <c r="B172" s="40" t="s">
        <v>65</v>
      </c>
      <c r="C172" s="47">
        <v>4.99E-2</v>
      </c>
      <c r="D172" s="334"/>
    </row>
    <row r="173" spans="1:4">
      <c r="B173" s="40" t="s">
        <v>66</v>
      </c>
      <c r="D173" s="335"/>
    </row>
    <row r="174" spans="1:4">
      <c r="D174" s="336"/>
    </row>
    <row r="175" spans="1:4">
      <c r="A175" s="43">
        <v>202608</v>
      </c>
      <c r="B175" s="40" t="s">
        <v>64</v>
      </c>
      <c r="D175" s="331"/>
    </row>
    <row r="176" spans="1:4">
      <c r="A176" s="43"/>
      <c r="B176" s="40" t="s">
        <v>754</v>
      </c>
      <c r="D176" s="331"/>
    </row>
    <row r="177" spans="1:4">
      <c r="A177" s="43"/>
      <c r="B177" s="40" t="s">
        <v>747</v>
      </c>
      <c r="D177" s="332"/>
    </row>
    <row r="178" spans="1:4">
      <c r="A178" s="45"/>
      <c r="D178" s="331"/>
    </row>
    <row r="179" spans="1:4">
      <c r="D179" s="333"/>
    </row>
    <row r="180" spans="1:4">
      <c r="B180" s="40" t="s">
        <v>65</v>
      </c>
      <c r="C180" s="47">
        <v>4.99E-2</v>
      </c>
      <c r="D180" s="334"/>
    </row>
    <row r="181" spans="1:4">
      <c r="B181" s="40" t="s">
        <v>66</v>
      </c>
      <c r="D181" s="335"/>
    </row>
    <row r="182" spans="1:4">
      <c r="D182" s="336"/>
    </row>
    <row r="183" spans="1:4">
      <c r="A183" s="43">
        <v>202609</v>
      </c>
      <c r="B183" s="40" t="s">
        <v>64</v>
      </c>
      <c r="D183" s="331"/>
    </row>
    <row r="184" spans="1:4">
      <c r="A184" s="43"/>
      <c r="B184" s="40" t="s">
        <v>754</v>
      </c>
      <c r="D184" s="331"/>
    </row>
    <row r="185" spans="1:4">
      <c r="A185" s="43"/>
      <c r="B185" s="40" t="s">
        <v>747</v>
      </c>
      <c r="D185" s="332"/>
    </row>
    <row r="186" spans="1:4">
      <c r="A186" s="45"/>
      <c r="D186" s="331"/>
    </row>
    <row r="187" spans="1:4">
      <c r="D187" s="333"/>
    </row>
    <row r="188" spans="1:4">
      <c r="B188" s="40" t="s">
        <v>65</v>
      </c>
      <c r="C188" s="47">
        <v>4.99E-2</v>
      </c>
      <c r="D188" s="334"/>
    </row>
    <row r="189" spans="1:4">
      <c r="B189" s="40" t="s">
        <v>66</v>
      </c>
      <c r="D189" s="335"/>
    </row>
    <row r="190" spans="1:4">
      <c r="D190" s="336"/>
    </row>
    <row r="191" spans="1:4">
      <c r="A191" s="43">
        <v>202610</v>
      </c>
      <c r="B191" s="40" t="s">
        <v>64</v>
      </c>
      <c r="D191" s="331"/>
    </row>
    <row r="192" spans="1:4">
      <c r="A192" s="43"/>
      <c r="B192" s="40" t="s">
        <v>754</v>
      </c>
      <c r="D192" s="331"/>
    </row>
    <row r="193" spans="1:4">
      <c r="A193" s="43"/>
      <c r="B193" s="40" t="s">
        <v>747</v>
      </c>
      <c r="D193" s="332"/>
    </row>
    <row r="194" spans="1:4">
      <c r="A194" s="45"/>
      <c r="D194" s="331"/>
    </row>
    <row r="195" spans="1:4">
      <c r="D195" s="333"/>
    </row>
    <row r="196" spans="1:4">
      <c r="B196" s="40" t="s">
        <v>65</v>
      </c>
      <c r="C196" s="47">
        <v>4.99E-2</v>
      </c>
      <c r="D196" s="334"/>
    </row>
    <row r="197" spans="1:4">
      <c r="B197" s="40" t="s">
        <v>66</v>
      </c>
      <c r="D197" s="335"/>
    </row>
    <row r="200" spans="1:4">
      <c r="D200" s="49">
        <f>D184+D160+D136+D112</f>
        <v>0</v>
      </c>
    </row>
  </sheetData>
  <mergeCells count="1">
    <mergeCell ref="A2:D4"/>
  </mergeCells>
  <pageMargins left="0.2" right="0.2" top="0.75" bottom="0.75" header="0.3" footer="0.3"/>
  <pageSetup scale="52" orientation="landscape" horizontalDpi="1200" verticalDpi="1200" r:id="rId1"/>
  <headerFooter>
    <oddFooter>&amp;L&amp;Z&amp;F&amp;A&amp;R&amp;A</oddFooter>
  </headerFooter>
  <customProperties>
    <customPr name="xxe4aP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0512-E50A-44D7-9371-1392FC676907}">
  <sheetPr>
    <tabColor rgb="FF92D050"/>
  </sheetPr>
  <dimension ref="A1:AY42"/>
  <sheetViews>
    <sheetView workbookViewId="0">
      <selection sqref="A1:XFD1048576"/>
    </sheetView>
  </sheetViews>
  <sheetFormatPr defaultRowHeight="15"/>
  <cols>
    <col min="1" max="1" width="11" style="375" customWidth="1"/>
    <col min="2" max="2" width="17.42578125" style="375" customWidth="1"/>
    <col min="3" max="3" width="22.28515625" style="375" customWidth="1"/>
    <col min="4" max="4" width="23.28515625" style="375" customWidth="1"/>
    <col min="5" max="5" width="14.5703125" style="375" bestFit="1" customWidth="1"/>
    <col min="6" max="6" width="13.5703125" style="375" bestFit="1" customWidth="1"/>
    <col min="7" max="7" width="11.28515625" style="375" bestFit="1" customWidth="1"/>
    <col min="8" max="8" width="14.42578125" style="375" bestFit="1" customWidth="1"/>
    <col min="9" max="9" width="19.7109375" style="375" customWidth="1"/>
    <col min="10" max="10" width="15.28515625" style="375" customWidth="1"/>
    <col min="11" max="11" width="14.5703125" style="375" bestFit="1" customWidth="1"/>
    <col min="12" max="12" width="13.5703125" style="375" bestFit="1" customWidth="1"/>
    <col min="13" max="13" width="11.28515625" style="375" bestFit="1" customWidth="1"/>
    <col min="14" max="14" width="14" style="375" bestFit="1" customWidth="1"/>
    <col min="15" max="15" width="13.140625" style="375" bestFit="1" customWidth="1"/>
    <col min="16" max="16" width="8.42578125" style="375" bestFit="1" customWidth="1"/>
    <col min="17" max="17" width="10.85546875" style="375" bestFit="1" customWidth="1"/>
    <col min="18" max="18" width="13.140625" style="375" bestFit="1" customWidth="1"/>
    <col min="19" max="19" width="8.42578125" style="375" bestFit="1" customWidth="1"/>
    <col min="20" max="20" width="10.85546875" style="375" customWidth="1"/>
    <col min="21" max="21" width="11.42578125" style="375" bestFit="1" customWidth="1"/>
    <col min="22" max="22" width="9.85546875" style="375" bestFit="1" customWidth="1"/>
    <col min="23" max="23" width="11.85546875" style="375" bestFit="1" customWidth="1"/>
    <col min="24" max="24" width="11.42578125" style="375" bestFit="1" customWidth="1"/>
    <col min="25" max="25" width="9.28515625" style="375" bestFit="1" customWidth="1"/>
    <col min="26" max="26" width="12.85546875" style="375" bestFit="1" customWidth="1"/>
    <col min="27" max="27" width="13.140625" style="375" bestFit="1" customWidth="1"/>
    <col min="28" max="28" width="10.85546875" style="375" bestFit="1" customWidth="1"/>
    <col min="29" max="29" width="13.85546875" style="375" customWidth="1"/>
    <col min="30" max="30" width="13.140625" style="375" bestFit="1" customWidth="1"/>
    <col min="31" max="31" width="10.28515625" style="375" bestFit="1" customWidth="1"/>
    <col min="32" max="32" width="15" style="375" bestFit="1" customWidth="1"/>
    <col min="33" max="33" width="14.7109375" style="375" bestFit="1" customWidth="1"/>
    <col min="34" max="35" width="15.140625" style="148" bestFit="1" customWidth="1"/>
    <col min="36" max="38" width="14.7109375" style="375" customWidth="1"/>
    <col min="39" max="39" width="12.5703125" style="375" customWidth="1"/>
    <col min="40" max="40" width="13.7109375" style="376" bestFit="1" customWidth="1"/>
    <col min="41" max="41" width="12.5703125" style="375" bestFit="1" customWidth="1"/>
    <col min="42" max="42" width="13.28515625" style="375" bestFit="1" customWidth="1"/>
    <col min="43" max="43" width="11.5703125" style="375" bestFit="1" customWidth="1"/>
    <col min="44" max="44" width="13.28515625" style="375" bestFit="1" customWidth="1"/>
    <col min="45" max="46" width="13.7109375" style="375" bestFit="1" customWidth="1"/>
    <col min="47" max="47" width="13.5703125" style="375" bestFit="1" customWidth="1"/>
    <col min="48" max="48" width="10.7109375" style="375" bestFit="1" customWidth="1"/>
    <col min="49" max="49" width="11.7109375" style="375" bestFit="1" customWidth="1"/>
    <col min="50" max="50" width="12.42578125" style="375" bestFit="1" customWidth="1"/>
    <col min="51" max="51" width="13.5703125" style="375" bestFit="1" customWidth="1"/>
    <col min="52" max="273" width="9.140625" style="375"/>
    <col min="274" max="274" width="4.85546875" style="375" customWidth="1"/>
    <col min="275" max="275" width="12.28515625" style="375" bestFit="1" customWidth="1"/>
    <col min="276" max="276" width="17.7109375" style="375" customWidth="1"/>
    <col min="277" max="277" width="11.85546875" style="375" bestFit="1" customWidth="1"/>
    <col min="278" max="278" width="12.5703125" style="375" customWidth="1"/>
    <col min="279" max="279" width="0" style="375" hidden="1" customWidth="1"/>
    <col min="280" max="280" width="9.140625" style="375"/>
    <col min="281" max="281" width="11.42578125" style="375" bestFit="1" customWidth="1"/>
    <col min="282" max="529" width="9.140625" style="375"/>
    <col min="530" max="530" width="4.85546875" style="375" customWidth="1"/>
    <col min="531" max="531" width="12.28515625" style="375" bestFit="1" customWidth="1"/>
    <col min="532" max="532" width="17.7109375" style="375" customWidth="1"/>
    <col min="533" max="533" width="11.85546875" style="375" bestFit="1" customWidth="1"/>
    <col min="534" max="534" width="12.5703125" style="375" customWidth="1"/>
    <col min="535" max="535" width="0" style="375" hidden="1" customWidth="1"/>
    <col min="536" max="536" width="9.140625" style="375"/>
    <col min="537" max="537" width="11.42578125" style="375" bestFit="1" customWidth="1"/>
    <col min="538" max="785" width="9.140625" style="375"/>
    <col min="786" max="786" width="4.85546875" style="375" customWidth="1"/>
    <col min="787" max="787" width="12.28515625" style="375" bestFit="1" customWidth="1"/>
    <col min="788" max="788" width="17.7109375" style="375" customWidth="1"/>
    <col min="789" max="789" width="11.85546875" style="375" bestFit="1" customWidth="1"/>
    <col min="790" max="790" width="12.5703125" style="375" customWidth="1"/>
    <col min="791" max="791" width="0" style="375" hidden="1" customWidth="1"/>
    <col min="792" max="792" width="9.140625" style="375"/>
    <col min="793" max="793" width="11.42578125" style="375" bestFit="1" customWidth="1"/>
    <col min="794" max="1041" width="9.140625" style="375"/>
    <col min="1042" max="1042" width="4.85546875" style="375" customWidth="1"/>
    <col min="1043" max="1043" width="12.28515625" style="375" bestFit="1" customWidth="1"/>
    <col min="1044" max="1044" width="17.7109375" style="375" customWidth="1"/>
    <col min="1045" max="1045" width="11.85546875" style="375" bestFit="1" customWidth="1"/>
    <col min="1046" max="1046" width="12.5703125" style="375" customWidth="1"/>
    <col min="1047" max="1047" width="0" style="375" hidden="1" customWidth="1"/>
    <col min="1048" max="1048" width="9.140625" style="375"/>
    <col min="1049" max="1049" width="11.42578125" style="375" bestFit="1" customWidth="1"/>
    <col min="1050" max="1297" width="9.140625" style="375"/>
    <col min="1298" max="1298" width="4.85546875" style="375" customWidth="1"/>
    <col min="1299" max="1299" width="12.28515625" style="375" bestFit="1" customWidth="1"/>
    <col min="1300" max="1300" width="17.7109375" style="375" customWidth="1"/>
    <col min="1301" max="1301" width="11.85546875" style="375" bestFit="1" customWidth="1"/>
    <col min="1302" max="1302" width="12.5703125" style="375" customWidth="1"/>
    <col min="1303" max="1303" width="0" style="375" hidden="1" customWidth="1"/>
    <col min="1304" max="1304" width="9.140625" style="375"/>
    <col min="1305" max="1305" width="11.42578125" style="375" bestFit="1" customWidth="1"/>
    <col min="1306" max="1553" width="9.140625" style="375"/>
    <col min="1554" max="1554" width="4.85546875" style="375" customWidth="1"/>
    <col min="1555" max="1555" width="12.28515625" style="375" bestFit="1" customWidth="1"/>
    <col min="1556" max="1556" width="17.7109375" style="375" customWidth="1"/>
    <col min="1557" max="1557" width="11.85546875" style="375" bestFit="1" customWidth="1"/>
    <col min="1558" max="1558" width="12.5703125" style="375" customWidth="1"/>
    <col min="1559" max="1559" width="0" style="375" hidden="1" customWidth="1"/>
    <col min="1560" max="1560" width="9.140625" style="375"/>
    <col min="1561" max="1561" width="11.42578125" style="375" bestFit="1" customWidth="1"/>
    <col min="1562" max="1809" width="9.140625" style="375"/>
    <col min="1810" max="1810" width="4.85546875" style="375" customWidth="1"/>
    <col min="1811" max="1811" width="12.28515625" style="375" bestFit="1" customWidth="1"/>
    <col min="1812" max="1812" width="17.7109375" style="375" customWidth="1"/>
    <col min="1813" max="1813" width="11.85546875" style="375" bestFit="1" customWidth="1"/>
    <col min="1814" max="1814" width="12.5703125" style="375" customWidth="1"/>
    <col min="1815" max="1815" width="0" style="375" hidden="1" customWidth="1"/>
    <col min="1816" max="1816" width="9.140625" style="375"/>
    <col min="1817" max="1817" width="11.42578125" style="375" bestFit="1" customWidth="1"/>
    <col min="1818" max="2065" width="9.140625" style="375"/>
    <col min="2066" max="2066" width="4.85546875" style="375" customWidth="1"/>
    <col min="2067" max="2067" width="12.28515625" style="375" bestFit="1" customWidth="1"/>
    <col min="2068" max="2068" width="17.7109375" style="375" customWidth="1"/>
    <col min="2069" max="2069" width="11.85546875" style="375" bestFit="1" customWidth="1"/>
    <col min="2070" max="2070" width="12.5703125" style="375" customWidth="1"/>
    <col min="2071" max="2071" width="0" style="375" hidden="1" customWidth="1"/>
    <col min="2072" max="2072" width="9.140625" style="375"/>
    <col min="2073" max="2073" width="11.42578125" style="375" bestFit="1" customWidth="1"/>
    <col min="2074" max="2321" width="9.140625" style="375"/>
    <col min="2322" max="2322" width="4.85546875" style="375" customWidth="1"/>
    <col min="2323" max="2323" width="12.28515625" style="375" bestFit="1" customWidth="1"/>
    <col min="2324" max="2324" width="17.7109375" style="375" customWidth="1"/>
    <col min="2325" max="2325" width="11.85546875" style="375" bestFit="1" customWidth="1"/>
    <col min="2326" max="2326" width="12.5703125" style="375" customWidth="1"/>
    <col min="2327" max="2327" width="0" style="375" hidden="1" customWidth="1"/>
    <col min="2328" max="2328" width="9.140625" style="375"/>
    <col min="2329" max="2329" width="11.42578125" style="375" bestFit="1" customWidth="1"/>
    <col min="2330" max="2577" width="9.140625" style="375"/>
    <col min="2578" max="2578" width="4.85546875" style="375" customWidth="1"/>
    <col min="2579" max="2579" width="12.28515625" style="375" bestFit="1" customWidth="1"/>
    <col min="2580" max="2580" width="17.7109375" style="375" customWidth="1"/>
    <col min="2581" max="2581" width="11.85546875" style="375" bestFit="1" customWidth="1"/>
    <col min="2582" max="2582" width="12.5703125" style="375" customWidth="1"/>
    <col min="2583" max="2583" width="0" style="375" hidden="1" customWidth="1"/>
    <col min="2584" max="2584" width="9.140625" style="375"/>
    <col min="2585" max="2585" width="11.42578125" style="375" bestFit="1" customWidth="1"/>
    <col min="2586" max="2833" width="9.140625" style="375"/>
    <col min="2834" max="2834" width="4.85546875" style="375" customWidth="1"/>
    <col min="2835" max="2835" width="12.28515625" style="375" bestFit="1" customWidth="1"/>
    <col min="2836" max="2836" width="17.7109375" style="375" customWidth="1"/>
    <col min="2837" max="2837" width="11.85546875" style="375" bestFit="1" customWidth="1"/>
    <col min="2838" max="2838" width="12.5703125" style="375" customWidth="1"/>
    <col min="2839" max="2839" width="0" style="375" hidden="1" customWidth="1"/>
    <col min="2840" max="2840" width="9.140625" style="375"/>
    <col min="2841" max="2841" width="11.42578125" style="375" bestFit="1" customWidth="1"/>
    <col min="2842" max="3089" width="9.140625" style="375"/>
    <col min="3090" max="3090" width="4.85546875" style="375" customWidth="1"/>
    <col min="3091" max="3091" width="12.28515625" style="375" bestFit="1" customWidth="1"/>
    <col min="3092" max="3092" width="17.7109375" style="375" customWidth="1"/>
    <col min="3093" max="3093" width="11.85546875" style="375" bestFit="1" customWidth="1"/>
    <col min="3094" max="3094" width="12.5703125" style="375" customWidth="1"/>
    <col min="3095" max="3095" width="0" style="375" hidden="1" customWidth="1"/>
    <col min="3096" max="3096" width="9.140625" style="375"/>
    <col min="3097" max="3097" width="11.42578125" style="375" bestFit="1" customWidth="1"/>
    <col min="3098" max="3345" width="9.140625" style="375"/>
    <col min="3346" max="3346" width="4.85546875" style="375" customWidth="1"/>
    <col min="3347" max="3347" width="12.28515625" style="375" bestFit="1" customWidth="1"/>
    <col min="3348" max="3348" width="17.7109375" style="375" customWidth="1"/>
    <col min="3349" max="3349" width="11.85546875" style="375" bestFit="1" customWidth="1"/>
    <col min="3350" max="3350" width="12.5703125" style="375" customWidth="1"/>
    <col min="3351" max="3351" width="0" style="375" hidden="1" customWidth="1"/>
    <col min="3352" max="3352" width="9.140625" style="375"/>
    <col min="3353" max="3353" width="11.42578125" style="375" bestFit="1" customWidth="1"/>
    <col min="3354" max="3601" width="9.140625" style="375"/>
    <col min="3602" max="3602" width="4.85546875" style="375" customWidth="1"/>
    <col min="3603" max="3603" width="12.28515625" style="375" bestFit="1" customWidth="1"/>
    <col min="3604" max="3604" width="17.7109375" style="375" customWidth="1"/>
    <col min="3605" max="3605" width="11.85546875" style="375" bestFit="1" customWidth="1"/>
    <col min="3606" max="3606" width="12.5703125" style="375" customWidth="1"/>
    <col min="3607" max="3607" width="0" style="375" hidden="1" customWidth="1"/>
    <col min="3608" max="3608" width="9.140625" style="375"/>
    <col min="3609" max="3609" width="11.42578125" style="375" bestFit="1" customWidth="1"/>
    <col min="3610" max="3857" width="9.140625" style="375"/>
    <col min="3858" max="3858" width="4.85546875" style="375" customWidth="1"/>
    <col min="3859" max="3859" width="12.28515625" style="375" bestFit="1" customWidth="1"/>
    <col min="3860" max="3860" width="17.7109375" style="375" customWidth="1"/>
    <col min="3861" max="3861" width="11.85546875" style="375" bestFit="1" customWidth="1"/>
    <col min="3862" max="3862" width="12.5703125" style="375" customWidth="1"/>
    <col min="3863" max="3863" width="0" style="375" hidden="1" customWidth="1"/>
    <col min="3864" max="3864" width="9.140625" style="375"/>
    <col min="3865" max="3865" width="11.42578125" style="375" bestFit="1" customWidth="1"/>
    <col min="3866" max="4113" width="9.140625" style="375"/>
    <col min="4114" max="4114" width="4.85546875" style="375" customWidth="1"/>
    <col min="4115" max="4115" width="12.28515625" style="375" bestFit="1" customWidth="1"/>
    <col min="4116" max="4116" width="17.7109375" style="375" customWidth="1"/>
    <col min="4117" max="4117" width="11.85546875" style="375" bestFit="1" customWidth="1"/>
    <col min="4118" max="4118" width="12.5703125" style="375" customWidth="1"/>
    <col min="4119" max="4119" width="0" style="375" hidden="1" customWidth="1"/>
    <col min="4120" max="4120" width="9.140625" style="375"/>
    <col min="4121" max="4121" width="11.42578125" style="375" bestFit="1" customWidth="1"/>
    <col min="4122" max="4369" width="9.140625" style="375"/>
    <col min="4370" max="4370" width="4.85546875" style="375" customWidth="1"/>
    <col min="4371" max="4371" width="12.28515625" style="375" bestFit="1" customWidth="1"/>
    <col min="4372" max="4372" width="17.7109375" style="375" customWidth="1"/>
    <col min="4373" max="4373" width="11.85546875" style="375" bestFit="1" customWidth="1"/>
    <col min="4374" max="4374" width="12.5703125" style="375" customWidth="1"/>
    <col min="4375" max="4375" width="0" style="375" hidden="1" customWidth="1"/>
    <col min="4376" max="4376" width="9.140625" style="375"/>
    <col min="4377" max="4377" width="11.42578125" style="375" bestFit="1" customWidth="1"/>
    <col min="4378" max="4625" width="9.140625" style="375"/>
    <col min="4626" max="4626" width="4.85546875" style="375" customWidth="1"/>
    <col min="4627" max="4627" width="12.28515625" style="375" bestFit="1" customWidth="1"/>
    <col min="4628" max="4628" width="17.7109375" style="375" customWidth="1"/>
    <col min="4629" max="4629" width="11.85546875" style="375" bestFit="1" customWidth="1"/>
    <col min="4630" max="4630" width="12.5703125" style="375" customWidth="1"/>
    <col min="4631" max="4631" width="0" style="375" hidden="1" customWidth="1"/>
    <col min="4632" max="4632" width="9.140625" style="375"/>
    <col min="4633" max="4633" width="11.42578125" style="375" bestFit="1" customWidth="1"/>
    <col min="4634" max="4881" width="9.140625" style="375"/>
    <col min="4882" max="4882" width="4.85546875" style="375" customWidth="1"/>
    <col min="4883" max="4883" width="12.28515625" style="375" bestFit="1" customWidth="1"/>
    <col min="4884" max="4884" width="17.7109375" style="375" customWidth="1"/>
    <col min="4885" max="4885" width="11.85546875" style="375" bestFit="1" customWidth="1"/>
    <col min="4886" max="4886" width="12.5703125" style="375" customWidth="1"/>
    <col min="4887" max="4887" width="0" style="375" hidden="1" customWidth="1"/>
    <col min="4888" max="4888" width="9.140625" style="375"/>
    <col min="4889" max="4889" width="11.42578125" style="375" bestFit="1" customWidth="1"/>
    <col min="4890" max="5137" width="9.140625" style="375"/>
    <col min="5138" max="5138" width="4.85546875" style="375" customWidth="1"/>
    <col min="5139" max="5139" width="12.28515625" style="375" bestFit="1" customWidth="1"/>
    <col min="5140" max="5140" width="17.7109375" style="375" customWidth="1"/>
    <col min="5141" max="5141" width="11.85546875" style="375" bestFit="1" customWidth="1"/>
    <col min="5142" max="5142" width="12.5703125" style="375" customWidth="1"/>
    <col min="5143" max="5143" width="0" style="375" hidden="1" customWidth="1"/>
    <col min="5144" max="5144" width="9.140625" style="375"/>
    <col min="5145" max="5145" width="11.42578125" style="375" bestFit="1" customWidth="1"/>
    <col min="5146" max="5393" width="9.140625" style="375"/>
    <col min="5394" max="5394" width="4.85546875" style="375" customWidth="1"/>
    <col min="5395" max="5395" width="12.28515625" style="375" bestFit="1" customWidth="1"/>
    <col min="5396" max="5396" width="17.7109375" style="375" customWidth="1"/>
    <col min="5397" max="5397" width="11.85546875" style="375" bestFit="1" customWidth="1"/>
    <col min="5398" max="5398" width="12.5703125" style="375" customWidth="1"/>
    <col min="5399" max="5399" width="0" style="375" hidden="1" customWidth="1"/>
    <col min="5400" max="5400" width="9.140625" style="375"/>
    <col min="5401" max="5401" width="11.42578125" style="375" bestFit="1" customWidth="1"/>
    <col min="5402" max="5649" width="9.140625" style="375"/>
    <col min="5650" max="5650" width="4.85546875" style="375" customWidth="1"/>
    <col min="5651" max="5651" width="12.28515625" style="375" bestFit="1" customWidth="1"/>
    <col min="5652" max="5652" width="17.7109375" style="375" customWidth="1"/>
    <col min="5653" max="5653" width="11.85546875" style="375" bestFit="1" customWidth="1"/>
    <col min="5654" max="5654" width="12.5703125" style="375" customWidth="1"/>
    <col min="5655" max="5655" width="0" style="375" hidden="1" customWidth="1"/>
    <col min="5656" max="5656" width="9.140625" style="375"/>
    <col min="5657" max="5657" width="11.42578125" style="375" bestFit="1" customWidth="1"/>
    <col min="5658" max="5905" width="9.140625" style="375"/>
    <col min="5906" max="5906" width="4.85546875" style="375" customWidth="1"/>
    <col min="5907" max="5907" width="12.28515625" style="375" bestFit="1" customWidth="1"/>
    <col min="5908" max="5908" width="17.7109375" style="375" customWidth="1"/>
    <col min="5909" max="5909" width="11.85546875" style="375" bestFit="1" customWidth="1"/>
    <col min="5910" max="5910" width="12.5703125" style="375" customWidth="1"/>
    <col min="5911" max="5911" width="0" style="375" hidden="1" customWidth="1"/>
    <col min="5912" max="5912" width="9.140625" style="375"/>
    <col min="5913" max="5913" width="11.42578125" style="375" bestFit="1" customWidth="1"/>
    <col min="5914" max="6161" width="9.140625" style="375"/>
    <col min="6162" max="6162" width="4.85546875" style="375" customWidth="1"/>
    <col min="6163" max="6163" width="12.28515625" style="375" bestFit="1" customWidth="1"/>
    <col min="6164" max="6164" width="17.7109375" style="375" customWidth="1"/>
    <col min="6165" max="6165" width="11.85546875" style="375" bestFit="1" customWidth="1"/>
    <col min="6166" max="6166" width="12.5703125" style="375" customWidth="1"/>
    <col min="6167" max="6167" width="0" style="375" hidden="1" customWidth="1"/>
    <col min="6168" max="6168" width="9.140625" style="375"/>
    <col min="6169" max="6169" width="11.42578125" style="375" bestFit="1" customWidth="1"/>
    <col min="6170" max="6417" width="9.140625" style="375"/>
    <col min="6418" max="6418" width="4.85546875" style="375" customWidth="1"/>
    <col min="6419" max="6419" width="12.28515625" style="375" bestFit="1" customWidth="1"/>
    <col min="6420" max="6420" width="17.7109375" style="375" customWidth="1"/>
    <col min="6421" max="6421" width="11.85546875" style="375" bestFit="1" customWidth="1"/>
    <col min="6422" max="6422" width="12.5703125" style="375" customWidth="1"/>
    <col min="6423" max="6423" width="0" style="375" hidden="1" customWidth="1"/>
    <col min="6424" max="6424" width="9.140625" style="375"/>
    <col min="6425" max="6425" width="11.42578125" style="375" bestFit="1" customWidth="1"/>
    <col min="6426" max="6673" width="9.140625" style="375"/>
    <col min="6674" max="6674" width="4.85546875" style="375" customWidth="1"/>
    <col min="6675" max="6675" width="12.28515625" style="375" bestFit="1" customWidth="1"/>
    <col min="6676" max="6676" width="17.7109375" style="375" customWidth="1"/>
    <col min="6677" max="6677" width="11.85546875" style="375" bestFit="1" customWidth="1"/>
    <col min="6678" max="6678" width="12.5703125" style="375" customWidth="1"/>
    <col min="6679" max="6679" width="0" style="375" hidden="1" customWidth="1"/>
    <col min="6680" max="6680" width="9.140625" style="375"/>
    <col min="6681" max="6681" width="11.42578125" style="375" bestFit="1" customWidth="1"/>
    <col min="6682" max="6929" width="9.140625" style="375"/>
    <col min="6930" max="6930" width="4.85546875" style="375" customWidth="1"/>
    <col min="6931" max="6931" width="12.28515625" style="375" bestFit="1" customWidth="1"/>
    <col min="6932" max="6932" width="17.7109375" style="375" customWidth="1"/>
    <col min="6933" max="6933" width="11.85546875" style="375" bestFit="1" customWidth="1"/>
    <col min="6934" max="6934" width="12.5703125" style="375" customWidth="1"/>
    <col min="6935" max="6935" width="0" style="375" hidden="1" customWidth="1"/>
    <col min="6936" max="6936" width="9.140625" style="375"/>
    <col min="6937" max="6937" width="11.42578125" style="375" bestFit="1" customWidth="1"/>
    <col min="6938" max="7185" width="9.140625" style="375"/>
    <col min="7186" max="7186" width="4.85546875" style="375" customWidth="1"/>
    <col min="7187" max="7187" width="12.28515625" style="375" bestFit="1" customWidth="1"/>
    <col min="7188" max="7188" width="17.7109375" style="375" customWidth="1"/>
    <col min="7189" max="7189" width="11.85546875" style="375" bestFit="1" customWidth="1"/>
    <col min="7190" max="7190" width="12.5703125" style="375" customWidth="1"/>
    <col min="7191" max="7191" width="0" style="375" hidden="1" customWidth="1"/>
    <col min="7192" max="7192" width="9.140625" style="375"/>
    <col min="7193" max="7193" width="11.42578125" style="375" bestFit="1" customWidth="1"/>
    <col min="7194" max="7441" width="9.140625" style="375"/>
    <col min="7442" max="7442" width="4.85546875" style="375" customWidth="1"/>
    <col min="7443" max="7443" width="12.28515625" style="375" bestFit="1" customWidth="1"/>
    <col min="7444" max="7444" width="17.7109375" style="375" customWidth="1"/>
    <col min="7445" max="7445" width="11.85546875" style="375" bestFit="1" customWidth="1"/>
    <col min="7446" max="7446" width="12.5703125" style="375" customWidth="1"/>
    <col min="7447" max="7447" width="0" style="375" hidden="1" customWidth="1"/>
    <col min="7448" max="7448" width="9.140625" style="375"/>
    <col min="7449" max="7449" width="11.42578125" style="375" bestFit="1" customWidth="1"/>
    <col min="7450" max="7697" width="9.140625" style="375"/>
    <col min="7698" max="7698" width="4.85546875" style="375" customWidth="1"/>
    <col min="7699" max="7699" width="12.28515625" style="375" bestFit="1" customWidth="1"/>
    <col min="7700" max="7700" width="17.7109375" style="375" customWidth="1"/>
    <col min="7701" max="7701" width="11.85546875" style="375" bestFit="1" customWidth="1"/>
    <col min="7702" max="7702" width="12.5703125" style="375" customWidth="1"/>
    <col min="7703" max="7703" width="0" style="375" hidden="1" customWidth="1"/>
    <col min="7704" max="7704" width="9.140625" style="375"/>
    <col min="7705" max="7705" width="11.42578125" style="375" bestFit="1" customWidth="1"/>
    <col min="7706" max="7953" width="9.140625" style="375"/>
    <col min="7954" max="7954" width="4.85546875" style="375" customWidth="1"/>
    <col min="7955" max="7955" width="12.28515625" style="375" bestFit="1" customWidth="1"/>
    <col min="7956" max="7956" width="17.7109375" style="375" customWidth="1"/>
    <col min="7957" max="7957" width="11.85546875" style="375" bestFit="1" customWidth="1"/>
    <col min="7958" max="7958" width="12.5703125" style="375" customWidth="1"/>
    <col min="7959" max="7959" width="0" style="375" hidden="1" customWidth="1"/>
    <col min="7960" max="7960" width="9.140625" style="375"/>
    <col min="7961" max="7961" width="11.42578125" style="375" bestFit="1" customWidth="1"/>
    <col min="7962" max="8209" width="9.140625" style="375"/>
    <col min="8210" max="8210" width="4.85546875" style="375" customWidth="1"/>
    <col min="8211" max="8211" width="12.28515625" style="375" bestFit="1" customWidth="1"/>
    <col min="8212" max="8212" width="17.7109375" style="375" customWidth="1"/>
    <col min="8213" max="8213" width="11.85546875" style="375" bestFit="1" customWidth="1"/>
    <col min="8214" max="8214" width="12.5703125" style="375" customWidth="1"/>
    <col min="8215" max="8215" width="0" style="375" hidden="1" customWidth="1"/>
    <col min="8216" max="8216" width="9.140625" style="375"/>
    <col min="8217" max="8217" width="11.42578125" style="375" bestFit="1" customWidth="1"/>
    <col min="8218" max="8465" width="9.140625" style="375"/>
    <col min="8466" max="8466" width="4.85546875" style="375" customWidth="1"/>
    <col min="8467" max="8467" width="12.28515625" style="375" bestFit="1" customWidth="1"/>
    <col min="8468" max="8468" width="17.7109375" style="375" customWidth="1"/>
    <col min="8469" max="8469" width="11.85546875" style="375" bestFit="1" customWidth="1"/>
    <col min="8470" max="8470" width="12.5703125" style="375" customWidth="1"/>
    <col min="8471" max="8471" width="0" style="375" hidden="1" customWidth="1"/>
    <col min="8472" max="8472" width="9.140625" style="375"/>
    <col min="8473" max="8473" width="11.42578125" style="375" bestFit="1" customWidth="1"/>
    <col min="8474" max="8721" width="9.140625" style="375"/>
    <col min="8722" max="8722" width="4.85546875" style="375" customWidth="1"/>
    <col min="8723" max="8723" width="12.28515625" style="375" bestFit="1" customWidth="1"/>
    <col min="8724" max="8724" width="17.7109375" style="375" customWidth="1"/>
    <col min="8725" max="8725" width="11.85546875" style="375" bestFit="1" customWidth="1"/>
    <col min="8726" max="8726" width="12.5703125" style="375" customWidth="1"/>
    <col min="8727" max="8727" width="0" style="375" hidden="1" customWidth="1"/>
    <col min="8728" max="8728" width="9.140625" style="375"/>
    <col min="8729" max="8729" width="11.42578125" style="375" bestFit="1" customWidth="1"/>
    <col min="8730" max="8977" width="9.140625" style="375"/>
    <col min="8978" max="8978" width="4.85546875" style="375" customWidth="1"/>
    <col min="8979" max="8979" width="12.28515625" style="375" bestFit="1" customWidth="1"/>
    <col min="8980" max="8980" width="17.7109375" style="375" customWidth="1"/>
    <col min="8981" max="8981" width="11.85546875" style="375" bestFit="1" customWidth="1"/>
    <col min="8982" max="8982" width="12.5703125" style="375" customWidth="1"/>
    <col min="8983" max="8983" width="0" style="375" hidden="1" customWidth="1"/>
    <col min="8984" max="8984" width="9.140625" style="375"/>
    <col min="8985" max="8985" width="11.42578125" style="375" bestFit="1" customWidth="1"/>
    <col min="8986" max="9233" width="9.140625" style="375"/>
    <col min="9234" max="9234" width="4.85546875" style="375" customWidth="1"/>
    <col min="9235" max="9235" width="12.28515625" style="375" bestFit="1" customWidth="1"/>
    <col min="9236" max="9236" width="17.7109375" style="375" customWidth="1"/>
    <col min="9237" max="9237" width="11.85546875" style="375" bestFit="1" customWidth="1"/>
    <col min="9238" max="9238" width="12.5703125" style="375" customWidth="1"/>
    <col min="9239" max="9239" width="0" style="375" hidden="1" customWidth="1"/>
    <col min="9240" max="9240" width="9.140625" style="375"/>
    <col min="9241" max="9241" width="11.42578125" style="375" bestFit="1" customWidth="1"/>
    <col min="9242" max="9489" width="9.140625" style="375"/>
    <col min="9490" max="9490" width="4.85546875" style="375" customWidth="1"/>
    <col min="9491" max="9491" width="12.28515625" style="375" bestFit="1" customWidth="1"/>
    <col min="9492" max="9492" width="17.7109375" style="375" customWidth="1"/>
    <col min="9493" max="9493" width="11.85546875" style="375" bestFit="1" customWidth="1"/>
    <col min="9494" max="9494" width="12.5703125" style="375" customWidth="1"/>
    <col min="9495" max="9495" width="0" style="375" hidden="1" customWidth="1"/>
    <col min="9496" max="9496" width="9.140625" style="375"/>
    <col min="9497" max="9497" width="11.42578125" style="375" bestFit="1" customWidth="1"/>
    <col min="9498" max="9745" width="9.140625" style="375"/>
    <col min="9746" max="9746" width="4.85546875" style="375" customWidth="1"/>
    <col min="9747" max="9747" width="12.28515625" style="375" bestFit="1" customWidth="1"/>
    <col min="9748" max="9748" width="17.7109375" style="375" customWidth="1"/>
    <col min="9749" max="9749" width="11.85546875" style="375" bestFit="1" customWidth="1"/>
    <col min="9750" max="9750" width="12.5703125" style="375" customWidth="1"/>
    <col min="9751" max="9751" width="0" style="375" hidden="1" customWidth="1"/>
    <col min="9752" max="9752" width="9.140625" style="375"/>
    <col min="9753" max="9753" width="11.42578125" style="375" bestFit="1" customWidth="1"/>
    <col min="9754" max="10001" width="9.140625" style="375"/>
    <col min="10002" max="10002" width="4.85546875" style="375" customWidth="1"/>
    <col min="10003" max="10003" width="12.28515625" style="375" bestFit="1" customWidth="1"/>
    <col min="10004" max="10004" width="17.7109375" style="375" customWidth="1"/>
    <col min="10005" max="10005" width="11.85546875" style="375" bestFit="1" customWidth="1"/>
    <col min="10006" max="10006" width="12.5703125" style="375" customWidth="1"/>
    <col min="10007" max="10007" width="0" style="375" hidden="1" customWidth="1"/>
    <col min="10008" max="10008" width="9.140625" style="375"/>
    <col min="10009" max="10009" width="11.42578125" style="375" bestFit="1" customWidth="1"/>
    <col min="10010" max="10257" width="9.140625" style="375"/>
    <col min="10258" max="10258" width="4.85546875" style="375" customWidth="1"/>
    <col min="10259" max="10259" width="12.28515625" style="375" bestFit="1" customWidth="1"/>
    <col min="10260" max="10260" width="17.7109375" style="375" customWidth="1"/>
    <col min="10261" max="10261" width="11.85546875" style="375" bestFit="1" customWidth="1"/>
    <col min="10262" max="10262" width="12.5703125" style="375" customWidth="1"/>
    <col min="10263" max="10263" width="0" style="375" hidden="1" customWidth="1"/>
    <col min="10264" max="10264" width="9.140625" style="375"/>
    <col min="10265" max="10265" width="11.42578125" style="375" bestFit="1" customWidth="1"/>
    <col min="10266" max="10513" width="9.140625" style="375"/>
    <col min="10514" max="10514" width="4.85546875" style="375" customWidth="1"/>
    <col min="10515" max="10515" width="12.28515625" style="375" bestFit="1" customWidth="1"/>
    <col min="10516" max="10516" width="17.7109375" style="375" customWidth="1"/>
    <col min="10517" max="10517" width="11.85546875" style="375" bestFit="1" customWidth="1"/>
    <col min="10518" max="10518" width="12.5703125" style="375" customWidth="1"/>
    <col min="10519" max="10519" width="0" style="375" hidden="1" customWidth="1"/>
    <col min="10520" max="10520" width="9.140625" style="375"/>
    <col min="10521" max="10521" width="11.42578125" style="375" bestFit="1" customWidth="1"/>
    <col min="10522" max="10769" width="9.140625" style="375"/>
    <col min="10770" max="10770" width="4.85546875" style="375" customWidth="1"/>
    <col min="10771" max="10771" width="12.28515625" style="375" bestFit="1" customWidth="1"/>
    <col min="10772" max="10772" width="17.7109375" style="375" customWidth="1"/>
    <col min="10773" max="10773" width="11.85546875" style="375" bestFit="1" customWidth="1"/>
    <col min="10774" max="10774" width="12.5703125" style="375" customWidth="1"/>
    <col min="10775" max="10775" width="0" style="375" hidden="1" customWidth="1"/>
    <col min="10776" max="10776" width="9.140625" style="375"/>
    <col min="10777" max="10777" width="11.42578125" style="375" bestFit="1" customWidth="1"/>
    <col min="10778" max="11025" width="9.140625" style="375"/>
    <col min="11026" max="11026" width="4.85546875" style="375" customWidth="1"/>
    <col min="11027" max="11027" width="12.28515625" style="375" bestFit="1" customWidth="1"/>
    <col min="11028" max="11028" width="17.7109375" style="375" customWidth="1"/>
    <col min="11029" max="11029" width="11.85546875" style="375" bestFit="1" customWidth="1"/>
    <col min="11030" max="11030" width="12.5703125" style="375" customWidth="1"/>
    <col min="11031" max="11031" width="0" style="375" hidden="1" customWidth="1"/>
    <col min="11032" max="11032" width="9.140625" style="375"/>
    <col min="11033" max="11033" width="11.42578125" style="375" bestFit="1" customWidth="1"/>
    <col min="11034" max="11281" width="9.140625" style="375"/>
    <col min="11282" max="11282" width="4.85546875" style="375" customWidth="1"/>
    <col min="11283" max="11283" width="12.28515625" style="375" bestFit="1" customWidth="1"/>
    <col min="11284" max="11284" width="17.7109375" style="375" customWidth="1"/>
    <col min="11285" max="11285" width="11.85546875" style="375" bestFit="1" customWidth="1"/>
    <col min="11286" max="11286" width="12.5703125" style="375" customWidth="1"/>
    <col min="11287" max="11287" width="0" style="375" hidden="1" customWidth="1"/>
    <col min="11288" max="11288" width="9.140625" style="375"/>
    <col min="11289" max="11289" width="11.42578125" style="375" bestFit="1" customWidth="1"/>
    <col min="11290" max="11537" width="9.140625" style="375"/>
    <col min="11538" max="11538" width="4.85546875" style="375" customWidth="1"/>
    <col min="11539" max="11539" width="12.28515625" style="375" bestFit="1" customWidth="1"/>
    <col min="11540" max="11540" width="17.7109375" style="375" customWidth="1"/>
    <col min="11541" max="11541" width="11.85546875" style="375" bestFit="1" customWidth="1"/>
    <col min="11542" max="11542" width="12.5703125" style="375" customWidth="1"/>
    <col min="11543" max="11543" width="0" style="375" hidden="1" customWidth="1"/>
    <col min="11544" max="11544" width="9.140625" style="375"/>
    <col min="11545" max="11545" width="11.42578125" style="375" bestFit="1" customWidth="1"/>
    <col min="11546" max="11793" width="9.140625" style="375"/>
    <col min="11794" max="11794" width="4.85546875" style="375" customWidth="1"/>
    <col min="11795" max="11795" width="12.28515625" style="375" bestFit="1" customWidth="1"/>
    <col min="11796" max="11796" width="17.7109375" style="375" customWidth="1"/>
    <col min="11797" max="11797" width="11.85546875" style="375" bestFit="1" customWidth="1"/>
    <col min="11798" max="11798" width="12.5703125" style="375" customWidth="1"/>
    <col min="11799" max="11799" width="0" style="375" hidden="1" customWidth="1"/>
    <col min="11800" max="11800" width="9.140625" style="375"/>
    <col min="11801" max="11801" width="11.42578125" style="375" bestFit="1" customWidth="1"/>
    <col min="11802" max="12049" width="9.140625" style="375"/>
    <col min="12050" max="12050" width="4.85546875" style="375" customWidth="1"/>
    <col min="12051" max="12051" width="12.28515625" style="375" bestFit="1" customWidth="1"/>
    <col min="12052" max="12052" width="17.7109375" style="375" customWidth="1"/>
    <col min="12053" max="12053" width="11.85546875" style="375" bestFit="1" customWidth="1"/>
    <col min="12054" max="12054" width="12.5703125" style="375" customWidth="1"/>
    <col min="12055" max="12055" width="0" style="375" hidden="1" customWidth="1"/>
    <col min="12056" max="12056" width="9.140625" style="375"/>
    <col min="12057" max="12057" width="11.42578125" style="375" bestFit="1" customWidth="1"/>
    <col min="12058" max="12305" width="9.140625" style="375"/>
    <col min="12306" max="12306" width="4.85546875" style="375" customWidth="1"/>
    <col min="12307" max="12307" width="12.28515625" style="375" bestFit="1" customWidth="1"/>
    <col min="12308" max="12308" width="17.7109375" style="375" customWidth="1"/>
    <col min="12309" max="12309" width="11.85546875" style="375" bestFit="1" customWidth="1"/>
    <col min="12310" max="12310" width="12.5703125" style="375" customWidth="1"/>
    <col min="12311" max="12311" width="0" style="375" hidden="1" customWidth="1"/>
    <col min="12312" max="12312" width="9.140625" style="375"/>
    <col min="12313" max="12313" width="11.42578125" style="375" bestFit="1" customWidth="1"/>
    <col min="12314" max="12561" width="9.140625" style="375"/>
    <col min="12562" max="12562" width="4.85546875" style="375" customWidth="1"/>
    <col min="12563" max="12563" width="12.28515625" style="375" bestFit="1" customWidth="1"/>
    <col min="12564" max="12564" width="17.7109375" style="375" customWidth="1"/>
    <col min="12565" max="12565" width="11.85546875" style="375" bestFit="1" customWidth="1"/>
    <col min="12566" max="12566" width="12.5703125" style="375" customWidth="1"/>
    <col min="12567" max="12567" width="0" style="375" hidden="1" customWidth="1"/>
    <col min="12568" max="12568" width="9.140625" style="375"/>
    <col min="12569" max="12569" width="11.42578125" style="375" bestFit="1" customWidth="1"/>
    <col min="12570" max="12817" width="9.140625" style="375"/>
    <col min="12818" max="12818" width="4.85546875" style="375" customWidth="1"/>
    <col min="12819" max="12819" width="12.28515625" style="375" bestFit="1" customWidth="1"/>
    <col min="12820" max="12820" width="17.7109375" style="375" customWidth="1"/>
    <col min="12821" max="12821" width="11.85546875" style="375" bestFit="1" customWidth="1"/>
    <col min="12822" max="12822" width="12.5703125" style="375" customWidth="1"/>
    <col min="12823" max="12823" width="0" style="375" hidden="1" customWidth="1"/>
    <col min="12824" max="12824" width="9.140625" style="375"/>
    <col min="12825" max="12825" width="11.42578125" style="375" bestFit="1" customWidth="1"/>
    <col min="12826" max="13073" width="9.140625" style="375"/>
    <col min="13074" max="13074" width="4.85546875" style="375" customWidth="1"/>
    <col min="13075" max="13075" width="12.28515625" style="375" bestFit="1" customWidth="1"/>
    <col min="13076" max="13076" width="17.7109375" style="375" customWidth="1"/>
    <col min="13077" max="13077" width="11.85546875" style="375" bestFit="1" customWidth="1"/>
    <col min="13078" max="13078" width="12.5703125" style="375" customWidth="1"/>
    <col min="13079" max="13079" width="0" style="375" hidden="1" customWidth="1"/>
    <col min="13080" max="13080" width="9.140625" style="375"/>
    <col min="13081" max="13081" width="11.42578125" style="375" bestFit="1" customWidth="1"/>
    <col min="13082" max="13329" width="9.140625" style="375"/>
    <col min="13330" max="13330" width="4.85546875" style="375" customWidth="1"/>
    <col min="13331" max="13331" width="12.28515625" style="375" bestFit="1" customWidth="1"/>
    <col min="13332" max="13332" width="17.7109375" style="375" customWidth="1"/>
    <col min="13333" max="13333" width="11.85546875" style="375" bestFit="1" customWidth="1"/>
    <col min="13334" max="13334" width="12.5703125" style="375" customWidth="1"/>
    <col min="13335" max="13335" width="0" style="375" hidden="1" customWidth="1"/>
    <col min="13336" max="13336" width="9.140625" style="375"/>
    <col min="13337" max="13337" width="11.42578125" style="375" bestFit="1" customWidth="1"/>
    <col min="13338" max="13585" width="9.140625" style="375"/>
    <col min="13586" max="13586" width="4.85546875" style="375" customWidth="1"/>
    <col min="13587" max="13587" width="12.28515625" style="375" bestFit="1" customWidth="1"/>
    <col min="13588" max="13588" width="17.7109375" style="375" customWidth="1"/>
    <col min="13589" max="13589" width="11.85546875" style="375" bestFit="1" customWidth="1"/>
    <col min="13590" max="13590" width="12.5703125" style="375" customWidth="1"/>
    <col min="13591" max="13591" width="0" style="375" hidden="1" customWidth="1"/>
    <col min="13592" max="13592" width="9.140625" style="375"/>
    <col min="13593" max="13593" width="11.42578125" style="375" bestFit="1" customWidth="1"/>
    <col min="13594" max="13841" width="9.140625" style="375"/>
    <col min="13842" max="13842" width="4.85546875" style="375" customWidth="1"/>
    <col min="13843" max="13843" width="12.28515625" style="375" bestFit="1" customWidth="1"/>
    <col min="13844" max="13844" width="17.7109375" style="375" customWidth="1"/>
    <col min="13845" max="13845" width="11.85546875" style="375" bestFit="1" customWidth="1"/>
    <col min="13846" max="13846" width="12.5703125" style="375" customWidth="1"/>
    <col min="13847" max="13847" width="0" style="375" hidden="1" customWidth="1"/>
    <col min="13848" max="13848" width="9.140625" style="375"/>
    <col min="13849" max="13849" width="11.42578125" style="375" bestFit="1" customWidth="1"/>
    <col min="13850" max="14097" width="9.140625" style="375"/>
    <col min="14098" max="14098" width="4.85546875" style="375" customWidth="1"/>
    <col min="14099" max="14099" width="12.28515625" style="375" bestFit="1" customWidth="1"/>
    <col min="14100" max="14100" width="17.7109375" style="375" customWidth="1"/>
    <col min="14101" max="14101" width="11.85546875" style="375" bestFit="1" customWidth="1"/>
    <col min="14102" max="14102" width="12.5703125" style="375" customWidth="1"/>
    <col min="14103" max="14103" width="0" style="375" hidden="1" customWidth="1"/>
    <col min="14104" max="14104" width="9.140625" style="375"/>
    <col min="14105" max="14105" width="11.42578125" style="375" bestFit="1" customWidth="1"/>
    <col min="14106" max="14353" width="9.140625" style="375"/>
    <col min="14354" max="14354" width="4.85546875" style="375" customWidth="1"/>
    <col min="14355" max="14355" width="12.28515625" style="375" bestFit="1" customWidth="1"/>
    <col min="14356" max="14356" width="17.7109375" style="375" customWidth="1"/>
    <col min="14357" max="14357" width="11.85546875" style="375" bestFit="1" customWidth="1"/>
    <col min="14358" max="14358" width="12.5703125" style="375" customWidth="1"/>
    <col min="14359" max="14359" width="0" style="375" hidden="1" customWidth="1"/>
    <col min="14360" max="14360" width="9.140625" style="375"/>
    <col min="14361" max="14361" width="11.42578125" style="375" bestFit="1" customWidth="1"/>
    <col min="14362" max="14609" width="9.140625" style="375"/>
    <col min="14610" max="14610" width="4.85546875" style="375" customWidth="1"/>
    <col min="14611" max="14611" width="12.28515625" style="375" bestFit="1" customWidth="1"/>
    <col min="14612" max="14612" width="17.7109375" style="375" customWidth="1"/>
    <col min="14613" max="14613" width="11.85546875" style="375" bestFit="1" customWidth="1"/>
    <col min="14614" max="14614" width="12.5703125" style="375" customWidth="1"/>
    <col min="14615" max="14615" width="0" style="375" hidden="1" customWidth="1"/>
    <col min="14616" max="14616" width="9.140625" style="375"/>
    <col min="14617" max="14617" width="11.42578125" style="375" bestFit="1" customWidth="1"/>
    <col min="14618" max="14865" width="9.140625" style="375"/>
    <col min="14866" max="14866" width="4.85546875" style="375" customWidth="1"/>
    <col min="14867" max="14867" width="12.28515625" style="375" bestFit="1" customWidth="1"/>
    <col min="14868" max="14868" width="17.7109375" style="375" customWidth="1"/>
    <col min="14869" max="14869" width="11.85546875" style="375" bestFit="1" customWidth="1"/>
    <col min="14870" max="14870" width="12.5703125" style="375" customWidth="1"/>
    <col min="14871" max="14871" width="0" style="375" hidden="1" customWidth="1"/>
    <col min="14872" max="14872" width="9.140625" style="375"/>
    <col min="14873" max="14873" width="11.42578125" style="375" bestFit="1" customWidth="1"/>
    <col min="14874" max="15121" width="9.140625" style="375"/>
    <col min="15122" max="15122" width="4.85546875" style="375" customWidth="1"/>
    <col min="15123" max="15123" width="12.28515625" style="375" bestFit="1" customWidth="1"/>
    <col min="15124" max="15124" width="17.7109375" style="375" customWidth="1"/>
    <col min="15125" max="15125" width="11.85546875" style="375" bestFit="1" customWidth="1"/>
    <col min="15126" max="15126" width="12.5703125" style="375" customWidth="1"/>
    <col min="15127" max="15127" width="0" style="375" hidden="1" customWidth="1"/>
    <col min="15128" max="15128" width="9.140625" style="375"/>
    <col min="15129" max="15129" width="11.42578125" style="375" bestFit="1" customWidth="1"/>
    <col min="15130" max="15377" width="9.140625" style="375"/>
    <col min="15378" max="15378" width="4.85546875" style="375" customWidth="1"/>
    <col min="15379" max="15379" width="12.28515625" style="375" bestFit="1" customWidth="1"/>
    <col min="15380" max="15380" width="17.7109375" style="375" customWidth="1"/>
    <col min="15381" max="15381" width="11.85546875" style="375" bestFit="1" customWidth="1"/>
    <col min="15382" max="15382" width="12.5703125" style="375" customWidth="1"/>
    <col min="15383" max="15383" width="0" style="375" hidden="1" customWidth="1"/>
    <col min="15384" max="15384" width="9.140625" style="375"/>
    <col min="15385" max="15385" width="11.42578125" style="375" bestFit="1" customWidth="1"/>
    <col min="15386" max="15633" width="9.140625" style="375"/>
    <col min="15634" max="15634" width="4.85546875" style="375" customWidth="1"/>
    <col min="15635" max="15635" width="12.28515625" style="375" bestFit="1" customWidth="1"/>
    <col min="15636" max="15636" width="17.7109375" style="375" customWidth="1"/>
    <col min="15637" max="15637" width="11.85546875" style="375" bestFit="1" customWidth="1"/>
    <col min="15638" max="15638" width="12.5703125" style="375" customWidth="1"/>
    <col min="15639" max="15639" width="0" style="375" hidden="1" customWidth="1"/>
    <col min="15640" max="15640" width="9.140625" style="375"/>
    <col min="15641" max="15641" width="11.42578125" style="375" bestFit="1" customWidth="1"/>
    <col min="15642" max="15889" width="9.140625" style="375"/>
    <col min="15890" max="15890" width="4.85546875" style="375" customWidth="1"/>
    <col min="15891" max="15891" width="12.28515625" style="375" bestFit="1" customWidth="1"/>
    <col min="15892" max="15892" width="17.7109375" style="375" customWidth="1"/>
    <col min="15893" max="15893" width="11.85546875" style="375" bestFit="1" customWidth="1"/>
    <col min="15894" max="15894" width="12.5703125" style="375" customWidth="1"/>
    <col min="15895" max="15895" width="0" style="375" hidden="1" customWidth="1"/>
    <col min="15896" max="15896" width="9.140625" style="375"/>
    <col min="15897" max="15897" width="11.42578125" style="375" bestFit="1" customWidth="1"/>
    <col min="15898" max="16145" width="9.140625" style="375"/>
    <col min="16146" max="16146" width="4.85546875" style="375" customWidth="1"/>
    <col min="16147" max="16147" width="12.28515625" style="375" bestFit="1" customWidth="1"/>
    <col min="16148" max="16148" width="17.7109375" style="375" customWidth="1"/>
    <col min="16149" max="16149" width="11.85546875" style="375" bestFit="1" customWidth="1"/>
    <col min="16150" max="16150" width="12.5703125" style="375" customWidth="1"/>
    <col min="16151" max="16151" width="0" style="375" hidden="1" customWidth="1"/>
    <col min="16152" max="16152" width="9.140625" style="375"/>
    <col min="16153" max="16153" width="11.42578125" style="375" bestFit="1" customWidth="1"/>
    <col min="16154" max="16384" width="9.140625" style="375"/>
  </cols>
  <sheetData>
    <row r="1" spans="1:51">
      <c r="A1" s="374"/>
      <c r="AH1" s="160"/>
      <c r="AI1" s="160"/>
    </row>
    <row r="2" spans="1:51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26"/>
      <c r="AC2" s="126"/>
      <c r="AD2" s="126"/>
      <c r="AE2" s="126"/>
      <c r="AF2" s="126"/>
      <c r="AH2" s="160"/>
      <c r="AI2" s="160"/>
    </row>
    <row r="3" spans="1:51" ht="15.75" thickBot="1">
      <c r="C3" s="345" t="s">
        <v>777</v>
      </c>
      <c r="D3" s="346"/>
      <c r="E3" s="346"/>
      <c r="F3" s="346"/>
      <c r="G3" s="346"/>
      <c r="H3" s="347"/>
      <c r="I3" s="345" t="s">
        <v>778</v>
      </c>
      <c r="J3" s="346"/>
      <c r="K3" s="346"/>
      <c r="L3" s="346"/>
      <c r="M3" s="346"/>
      <c r="N3" s="347"/>
      <c r="O3" s="345" t="s">
        <v>779</v>
      </c>
      <c r="P3" s="346"/>
      <c r="Q3" s="346"/>
      <c r="R3" s="346"/>
      <c r="S3" s="346"/>
      <c r="T3" s="347"/>
      <c r="U3" s="345" t="s">
        <v>776</v>
      </c>
      <c r="V3" s="346"/>
      <c r="W3" s="346"/>
      <c r="X3" s="346"/>
      <c r="Y3" s="346"/>
      <c r="Z3" s="347"/>
      <c r="AA3" s="351" t="s">
        <v>775</v>
      </c>
      <c r="AB3" s="352"/>
      <c r="AC3" s="352"/>
      <c r="AD3" s="352"/>
      <c r="AE3" s="352"/>
      <c r="AF3" s="353"/>
      <c r="AG3" s="377" t="s">
        <v>733</v>
      </c>
      <c r="AH3" s="160"/>
      <c r="AI3" s="160"/>
      <c r="AJ3" s="377"/>
      <c r="AK3" s="377"/>
      <c r="AL3" s="377"/>
    </row>
    <row r="4" spans="1:51" ht="15.75" thickBot="1">
      <c r="C4" s="378"/>
      <c r="H4" s="379"/>
      <c r="I4" s="378"/>
      <c r="N4" s="379"/>
      <c r="O4" s="378"/>
      <c r="T4" s="379"/>
      <c r="U4" s="378"/>
      <c r="Z4" s="379"/>
      <c r="AA4" s="378"/>
      <c r="AF4" s="379"/>
      <c r="AG4" s="380"/>
      <c r="AH4" s="146"/>
      <c r="AI4" s="160"/>
      <c r="AJ4" s="380"/>
      <c r="AK4" s="380"/>
      <c r="AL4" s="380"/>
      <c r="AN4" s="348" t="s">
        <v>745</v>
      </c>
      <c r="AO4" s="349"/>
      <c r="AP4" s="349"/>
      <c r="AQ4" s="349"/>
      <c r="AR4" s="349"/>
      <c r="AS4" s="350"/>
      <c r="AT4" s="348" t="s">
        <v>741</v>
      </c>
      <c r="AU4" s="349"/>
      <c r="AV4" s="349"/>
      <c r="AW4" s="349"/>
      <c r="AX4" s="349"/>
      <c r="AY4" s="350"/>
    </row>
    <row r="5" spans="1:51" s="384" customFormat="1" ht="39.75" thickBot="1">
      <c r="A5" s="381" t="s">
        <v>740</v>
      </c>
      <c r="B5" s="168">
        <v>0.95628199999999997</v>
      </c>
      <c r="C5" s="382"/>
      <c r="D5" s="168"/>
      <c r="E5" s="168"/>
      <c r="F5" s="168"/>
      <c r="G5" s="168"/>
      <c r="H5" s="383"/>
      <c r="I5" s="382"/>
      <c r="J5" s="168"/>
      <c r="K5" s="168"/>
      <c r="L5" s="168"/>
      <c r="M5" s="168"/>
      <c r="N5" s="383"/>
      <c r="O5" s="382"/>
      <c r="P5" s="168"/>
      <c r="Q5" s="168"/>
      <c r="R5" s="168"/>
      <c r="S5" s="168"/>
      <c r="T5" s="383"/>
      <c r="U5" s="382"/>
      <c r="V5" s="168"/>
      <c r="W5" s="168"/>
      <c r="X5" s="168"/>
      <c r="Y5" s="168"/>
      <c r="Z5" s="383"/>
      <c r="AA5" s="382"/>
      <c r="AB5" s="168"/>
      <c r="AC5" s="168"/>
      <c r="AD5" s="168"/>
      <c r="AE5" s="168"/>
      <c r="AF5" s="383"/>
      <c r="AG5" s="375"/>
      <c r="AH5" s="160"/>
      <c r="AI5" s="160"/>
      <c r="AJ5" s="375"/>
      <c r="AK5" s="375"/>
      <c r="AL5" s="375"/>
      <c r="AM5" s="375"/>
      <c r="AN5" s="348"/>
      <c r="AO5" s="349"/>
      <c r="AP5" s="349"/>
      <c r="AQ5" s="349"/>
      <c r="AR5" s="349"/>
      <c r="AS5" s="350"/>
      <c r="AT5" s="348"/>
      <c r="AU5" s="349"/>
      <c r="AV5" s="349"/>
      <c r="AW5" s="349"/>
      <c r="AX5" s="349"/>
      <c r="AY5" s="350"/>
    </row>
    <row r="6" spans="1:51" s="384" customFormat="1" ht="52.5" thickBot="1">
      <c r="A6" s="381" t="s">
        <v>739</v>
      </c>
      <c r="B6" s="168">
        <v>0.95272000000000001</v>
      </c>
      <c r="C6" s="382"/>
      <c r="D6" s="168"/>
      <c r="E6" s="168"/>
      <c r="F6" s="168"/>
      <c r="G6" s="168"/>
      <c r="H6" s="383"/>
      <c r="I6" s="382"/>
      <c r="J6" s="168"/>
      <c r="K6" s="168"/>
      <c r="L6" s="168"/>
      <c r="M6" s="168"/>
      <c r="N6" s="383"/>
      <c r="O6" s="382"/>
      <c r="P6" s="168"/>
      <c r="Q6" s="168"/>
      <c r="R6" s="168"/>
      <c r="S6" s="168"/>
      <c r="T6" s="383"/>
      <c r="U6" s="382"/>
      <c r="V6" s="168"/>
      <c r="W6" s="168"/>
      <c r="X6" s="168"/>
      <c r="Y6" s="168"/>
      <c r="Z6" s="383"/>
      <c r="AA6" s="382"/>
      <c r="AB6" s="168"/>
      <c r="AC6" s="168"/>
      <c r="AD6" s="168"/>
      <c r="AE6" s="168"/>
      <c r="AF6" s="383"/>
      <c r="AG6" s="168" t="s">
        <v>789</v>
      </c>
      <c r="AH6" s="146" t="s">
        <v>769</v>
      </c>
      <c r="AI6" s="158" t="s">
        <v>770</v>
      </c>
      <c r="AJ6" s="168" t="s">
        <v>788</v>
      </c>
      <c r="AK6" s="146" t="s">
        <v>769</v>
      </c>
      <c r="AL6" s="158" t="s">
        <v>770</v>
      </c>
      <c r="AM6" s="375"/>
      <c r="AN6" s="119">
        <v>101</v>
      </c>
      <c r="AO6" s="119">
        <v>111</v>
      </c>
      <c r="AP6" s="120" t="s">
        <v>736</v>
      </c>
      <c r="AQ6" s="119" t="s">
        <v>735</v>
      </c>
      <c r="AR6" s="118">
        <v>146</v>
      </c>
      <c r="AS6" s="118" t="s">
        <v>705</v>
      </c>
      <c r="AT6" s="119">
        <v>101</v>
      </c>
      <c r="AU6" s="119">
        <v>111</v>
      </c>
      <c r="AV6" s="120" t="s">
        <v>736</v>
      </c>
      <c r="AW6" s="119" t="s">
        <v>735</v>
      </c>
      <c r="AX6" s="118">
        <v>146</v>
      </c>
      <c r="AY6" s="118" t="s">
        <v>705</v>
      </c>
    </row>
    <row r="7" spans="1:51" s="384" customFormat="1">
      <c r="B7" s="381"/>
      <c r="C7" s="382"/>
      <c r="D7" s="168"/>
      <c r="E7" s="168"/>
      <c r="F7" s="168"/>
      <c r="G7" s="168"/>
      <c r="H7" s="383"/>
      <c r="I7" s="382"/>
      <c r="J7" s="168"/>
      <c r="K7" s="168"/>
      <c r="L7" s="168"/>
      <c r="M7" s="168"/>
      <c r="N7" s="383"/>
      <c r="O7" s="382"/>
      <c r="P7" s="168"/>
      <c r="Q7" s="168"/>
      <c r="R7" s="168"/>
      <c r="S7" s="168"/>
      <c r="T7" s="383"/>
      <c r="U7" s="382"/>
      <c r="V7" s="168"/>
      <c r="W7" s="168"/>
      <c r="X7" s="168"/>
      <c r="Y7" s="168"/>
      <c r="Z7" s="383"/>
      <c r="AA7" s="382"/>
      <c r="AB7" s="168"/>
      <c r="AC7" s="168"/>
      <c r="AD7" s="168"/>
      <c r="AE7" s="168"/>
      <c r="AF7" s="383"/>
      <c r="AG7" s="168"/>
      <c r="AH7" s="146"/>
      <c r="AI7" s="158"/>
      <c r="AJ7" s="168"/>
      <c r="AK7" s="146"/>
      <c r="AL7" s="158"/>
      <c r="AM7" s="375"/>
      <c r="AN7" s="162"/>
      <c r="AO7" s="100"/>
      <c r="AP7" s="100"/>
      <c r="AQ7" s="100"/>
      <c r="AR7" s="100"/>
      <c r="AS7" s="163"/>
      <c r="AT7" s="162"/>
      <c r="AU7" s="100"/>
      <c r="AV7" s="100"/>
      <c r="AW7" s="100"/>
      <c r="AX7" s="100"/>
      <c r="AY7" s="163"/>
    </row>
    <row r="8" spans="1:51" s="384" customFormat="1" ht="60">
      <c r="B8" s="381"/>
      <c r="C8" s="385" t="s">
        <v>729</v>
      </c>
      <c r="D8" s="386" t="s">
        <v>65</v>
      </c>
      <c r="E8" s="386" t="s">
        <v>773</v>
      </c>
      <c r="F8" s="386" t="s">
        <v>729</v>
      </c>
      <c r="G8" s="386" t="s">
        <v>65</v>
      </c>
      <c r="H8" s="387" t="s">
        <v>774</v>
      </c>
      <c r="I8" s="385" t="s">
        <v>729</v>
      </c>
      <c r="J8" s="386" t="s">
        <v>65</v>
      </c>
      <c r="K8" s="386" t="s">
        <v>773</v>
      </c>
      <c r="L8" s="386" t="s">
        <v>729</v>
      </c>
      <c r="M8" s="386" t="s">
        <v>65</v>
      </c>
      <c r="N8" s="387" t="s">
        <v>774</v>
      </c>
      <c r="O8" s="385" t="s">
        <v>729</v>
      </c>
      <c r="P8" s="386" t="s">
        <v>65</v>
      </c>
      <c r="Q8" s="386" t="s">
        <v>773</v>
      </c>
      <c r="R8" s="386" t="s">
        <v>729</v>
      </c>
      <c r="S8" s="386" t="s">
        <v>65</v>
      </c>
      <c r="T8" s="387" t="s">
        <v>774</v>
      </c>
      <c r="U8" s="385" t="s">
        <v>729</v>
      </c>
      <c r="V8" s="386" t="s">
        <v>65</v>
      </c>
      <c r="W8" s="386" t="s">
        <v>773</v>
      </c>
      <c r="X8" s="386" t="s">
        <v>729</v>
      </c>
      <c r="Y8" s="386" t="s">
        <v>65</v>
      </c>
      <c r="Z8" s="387" t="s">
        <v>774</v>
      </c>
      <c r="AA8" s="385" t="s">
        <v>729</v>
      </c>
      <c r="AB8" s="386" t="s">
        <v>65</v>
      </c>
      <c r="AC8" s="386" t="s">
        <v>773</v>
      </c>
      <c r="AD8" s="386" t="s">
        <v>729</v>
      </c>
      <c r="AE8" s="386" t="s">
        <v>65</v>
      </c>
      <c r="AF8" s="387" t="s">
        <v>774</v>
      </c>
      <c r="AG8" s="168"/>
      <c r="AH8" s="146"/>
      <c r="AI8" s="158"/>
      <c r="AJ8" s="168"/>
      <c r="AK8" s="146"/>
      <c r="AL8" s="158"/>
      <c r="AM8" s="375"/>
      <c r="AN8" s="162"/>
      <c r="AO8" s="100"/>
      <c r="AP8" s="100"/>
      <c r="AQ8" s="100"/>
      <c r="AR8" s="100"/>
      <c r="AS8" s="163"/>
      <c r="AT8" s="162"/>
      <c r="AU8" s="100"/>
      <c r="AV8" s="100"/>
      <c r="AW8" s="100"/>
      <c r="AX8" s="100"/>
      <c r="AY8" s="163"/>
    </row>
    <row r="9" spans="1:51" s="384" customFormat="1">
      <c r="A9" s="384" t="s">
        <v>772</v>
      </c>
      <c r="B9" s="381"/>
      <c r="C9" s="382"/>
      <c r="D9" s="168"/>
      <c r="E9" s="388">
        <v>-22946268.009999998</v>
      </c>
      <c r="F9" s="389"/>
      <c r="G9" s="389"/>
      <c r="H9" s="390">
        <v>27543624.121999998</v>
      </c>
      <c r="I9" s="391"/>
      <c r="J9" s="389"/>
      <c r="K9" s="388">
        <v>-10161982</v>
      </c>
      <c r="L9" s="389"/>
      <c r="M9" s="389"/>
      <c r="N9" s="390">
        <v>12628320.581799999</v>
      </c>
      <c r="O9" s="391"/>
      <c r="P9" s="389"/>
      <c r="Q9" s="388">
        <v>0</v>
      </c>
      <c r="R9" s="389"/>
      <c r="S9" s="389"/>
      <c r="T9" s="390">
        <v>27225.987599999997</v>
      </c>
      <c r="U9" s="391"/>
      <c r="V9" s="389"/>
      <c r="W9" s="388">
        <v>-444925</v>
      </c>
      <c r="X9" s="389"/>
      <c r="Y9" s="389"/>
      <c r="Z9" s="390">
        <v>539982.08740000008</v>
      </c>
      <c r="AA9" s="382"/>
      <c r="AB9" s="168"/>
      <c r="AC9" s="388">
        <v>-3677947</v>
      </c>
      <c r="AD9" s="389"/>
      <c r="AE9" s="389"/>
      <c r="AF9" s="390">
        <v>4637493.2211999996</v>
      </c>
      <c r="AG9" s="388">
        <v>-37231122.009999998</v>
      </c>
      <c r="AH9" s="392" t="s">
        <v>771</v>
      </c>
      <c r="AI9" s="146"/>
      <c r="AJ9" s="388">
        <v>45376646</v>
      </c>
      <c r="AK9" s="392" t="s">
        <v>780</v>
      </c>
      <c r="AL9" s="146"/>
      <c r="AM9" s="375"/>
      <c r="AN9" s="393"/>
      <c r="AO9" s="380"/>
      <c r="AP9" s="375"/>
      <c r="AS9" s="394"/>
      <c r="AT9" s="393"/>
      <c r="AU9" s="380"/>
      <c r="AV9" s="375"/>
      <c r="AY9" s="394"/>
    </row>
    <row r="10" spans="1:51" s="384" customFormat="1">
      <c r="A10" s="395">
        <v>4.8000000000000001E-2</v>
      </c>
      <c r="B10" s="109">
        <v>202404</v>
      </c>
      <c r="C10" s="396">
        <v>448868.21344671992</v>
      </c>
      <c r="D10" s="388">
        <v>-90887.335613106552</v>
      </c>
      <c r="E10" s="388">
        <v>-22588287.132166382</v>
      </c>
      <c r="F10" s="388">
        <v>-1091336.93227158</v>
      </c>
      <c r="G10" s="388">
        <v>107991.82262345683</v>
      </c>
      <c r="H10" s="390">
        <v>26560279.012351874</v>
      </c>
      <c r="I10" s="396">
        <v>188003.77890775999</v>
      </c>
      <c r="J10" s="388">
        <v>-40271.920442184477</v>
      </c>
      <c r="K10" s="388">
        <v>-10014250.141534425</v>
      </c>
      <c r="L10" s="388">
        <v>-516464.02027564001</v>
      </c>
      <c r="M10" s="388">
        <v>49480.354286648711</v>
      </c>
      <c r="N10" s="390">
        <v>12161336.915811008</v>
      </c>
      <c r="O10" s="396">
        <v>0</v>
      </c>
      <c r="P10" s="388">
        <v>0</v>
      </c>
      <c r="Q10" s="388">
        <v>0</v>
      </c>
      <c r="R10" s="388">
        <v>0</v>
      </c>
      <c r="S10" s="388">
        <v>108.90395039999999</v>
      </c>
      <c r="T10" s="390">
        <v>27334.891550399996</v>
      </c>
      <c r="U10" s="396">
        <v>7695.1534398999993</v>
      </c>
      <c r="V10" s="388">
        <v>-1764.3096931202001</v>
      </c>
      <c r="W10" s="388">
        <v>-438994.15625322016</v>
      </c>
      <c r="X10" s="388">
        <v>-9618.9441905799995</v>
      </c>
      <c r="Y10" s="388">
        <v>2140.6904612188405</v>
      </c>
      <c r="Z10" s="390">
        <v>532503.83367063885</v>
      </c>
      <c r="AA10" s="396">
        <v>0</v>
      </c>
      <c r="AB10" s="388">
        <v>-14711.788</v>
      </c>
      <c r="AC10" s="388">
        <v>-3692658.7880000002</v>
      </c>
      <c r="AD10" s="388">
        <v>0</v>
      </c>
      <c r="AE10" s="388">
        <v>18549.972884799998</v>
      </c>
      <c r="AF10" s="390">
        <v>4656043.1940847998</v>
      </c>
      <c r="AG10" s="388">
        <v>-36734190.217954025</v>
      </c>
      <c r="AH10" s="160">
        <v>-36734190.219999999</v>
      </c>
      <c r="AI10" s="160">
        <v>2.0459741353988647E-3</v>
      </c>
      <c r="AJ10" s="388">
        <v>43937497.847468719</v>
      </c>
      <c r="AK10" s="160">
        <v>43937497.850000001</v>
      </c>
      <c r="AL10" s="160">
        <v>-2.5312826037406921E-3</v>
      </c>
      <c r="AM10" s="109">
        <v>202404</v>
      </c>
      <c r="AN10" s="153">
        <v>469388.95999999996</v>
      </c>
      <c r="AO10" s="105">
        <v>196598.68</v>
      </c>
      <c r="AP10" s="160">
        <v>0</v>
      </c>
      <c r="AQ10" s="160">
        <v>8046.95</v>
      </c>
      <c r="AR10" s="160">
        <v>0</v>
      </c>
      <c r="AS10" s="397">
        <v>674034.58999999985</v>
      </c>
      <c r="AT10" s="398">
        <v>1141229.19</v>
      </c>
      <c r="AU10" s="160">
        <v>540075.02</v>
      </c>
      <c r="AV10" s="160">
        <v>0</v>
      </c>
      <c r="AW10" s="160">
        <v>10058.69</v>
      </c>
      <c r="AX10" s="160">
        <v>0</v>
      </c>
      <c r="AY10" s="397">
        <v>1691362.9</v>
      </c>
    </row>
    <row r="11" spans="1:51" s="384" customFormat="1">
      <c r="A11" s="395">
        <v>4.8000000000000001E-2</v>
      </c>
      <c r="B11" s="109">
        <v>202405</v>
      </c>
      <c r="C11" s="396">
        <v>763686.43225001998</v>
      </c>
      <c r="D11" s="388">
        <v>-88825.7756641655</v>
      </c>
      <c r="E11" s="388">
        <v>-21913426.475580528</v>
      </c>
      <c r="F11" s="388">
        <v>-1527418.8521014201</v>
      </c>
      <c r="G11" s="388">
        <v>103186.27834520466</v>
      </c>
      <c r="H11" s="390">
        <v>25136046.43859566</v>
      </c>
      <c r="I11" s="396">
        <v>314511.98861843999</v>
      </c>
      <c r="J11" s="388">
        <v>-39427.976588900819</v>
      </c>
      <c r="K11" s="388">
        <v>-9739166.1295048855</v>
      </c>
      <c r="L11" s="388">
        <v>-789239.67389892007</v>
      </c>
      <c r="M11" s="388">
        <v>47066.868315446191</v>
      </c>
      <c r="N11" s="390">
        <v>11419164.110227533</v>
      </c>
      <c r="O11" s="396">
        <v>0</v>
      </c>
      <c r="P11" s="388">
        <v>0</v>
      </c>
      <c r="Q11" s="388">
        <v>0</v>
      </c>
      <c r="R11" s="388">
        <v>0</v>
      </c>
      <c r="S11" s="388">
        <v>109.33956620159999</v>
      </c>
      <c r="T11" s="390">
        <v>27444.231116601597</v>
      </c>
      <c r="U11" s="396">
        <v>35875.37824536</v>
      </c>
      <c r="V11" s="388">
        <v>-1684.2258685221607</v>
      </c>
      <c r="W11" s="388">
        <v>-404803.00387638237</v>
      </c>
      <c r="X11" s="388">
        <v>-57957.717872699999</v>
      </c>
      <c r="Y11" s="388">
        <v>2014.0998989371556</v>
      </c>
      <c r="Z11" s="390">
        <v>476560.215696876</v>
      </c>
      <c r="AA11" s="396">
        <v>225142.95075586002</v>
      </c>
      <c r="AB11" s="388">
        <v>-14320.349250488282</v>
      </c>
      <c r="AC11" s="388">
        <v>-3481836.1864946284</v>
      </c>
      <c r="AD11" s="388">
        <v>-445528.01604891999</v>
      </c>
      <c r="AE11" s="388">
        <v>17733.116744241361</v>
      </c>
      <c r="AF11" s="390">
        <v>4228248.2947801212</v>
      </c>
      <c r="AG11" s="388">
        <v>-35539231.795456424</v>
      </c>
      <c r="AH11" s="160">
        <v>-35539231.799999997</v>
      </c>
      <c r="AI11" s="160">
        <v>4.5435726642608643E-3</v>
      </c>
      <c r="AJ11" s="388">
        <v>41287463.290416792</v>
      </c>
      <c r="AK11" s="160">
        <v>41287463.289999999</v>
      </c>
      <c r="AL11" s="160">
        <v>4.1679292917251587E-4</v>
      </c>
      <c r="AM11" s="109">
        <v>202405</v>
      </c>
      <c r="AN11" s="153">
        <v>798599.61</v>
      </c>
      <c r="AO11" s="105">
        <v>328890.42</v>
      </c>
      <c r="AP11" s="160">
        <v>0</v>
      </c>
      <c r="AQ11" s="160">
        <v>37515.480000000003</v>
      </c>
      <c r="AR11" s="160">
        <v>235435.73</v>
      </c>
      <c r="AS11" s="397">
        <v>1400441.24</v>
      </c>
      <c r="AT11" s="398">
        <v>1597247.31</v>
      </c>
      <c r="AU11" s="160">
        <v>825321.06</v>
      </c>
      <c r="AV11" s="160">
        <v>0</v>
      </c>
      <c r="AW11" s="160">
        <v>60607.35</v>
      </c>
      <c r="AX11" s="160">
        <v>465896.06</v>
      </c>
      <c r="AY11" s="397">
        <v>2949071.7800000003</v>
      </c>
    </row>
    <row r="12" spans="1:51" s="384" customFormat="1">
      <c r="A12" s="395">
        <v>4.8000000000000001E-2</v>
      </c>
      <c r="B12" s="109">
        <v>202406</v>
      </c>
      <c r="C12" s="396">
        <v>544765.52076433995</v>
      </c>
      <c r="D12" s="388">
        <v>-86564.174860793442</v>
      </c>
      <c r="E12" s="388">
        <v>-21455225.129676983</v>
      </c>
      <c r="F12" s="388">
        <v>-889564.44255987997</v>
      </c>
      <c r="G12" s="388">
        <v>98765.056869262873</v>
      </c>
      <c r="H12" s="390">
        <v>24345247.052905045</v>
      </c>
      <c r="I12" s="396">
        <v>238712.59233586001</v>
      </c>
      <c r="J12" s="388">
        <v>-38479.239333347818</v>
      </c>
      <c r="K12" s="388">
        <v>-9538932.7765023746</v>
      </c>
      <c r="L12" s="388">
        <v>-562274.25047028007</v>
      </c>
      <c r="M12" s="388">
        <v>44552.107939969574</v>
      </c>
      <c r="N12" s="390">
        <v>10901441.967697222</v>
      </c>
      <c r="O12" s="396">
        <v>0</v>
      </c>
      <c r="P12" s="388">
        <v>0</v>
      </c>
      <c r="Q12" s="388">
        <v>0</v>
      </c>
      <c r="R12" s="388">
        <v>0</v>
      </c>
      <c r="S12" s="388">
        <v>109.7769244664064</v>
      </c>
      <c r="T12" s="390">
        <v>27554.008041068002</v>
      </c>
      <c r="U12" s="396">
        <v>17644.885137099998</v>
      </c>
      <c r="V12" s="388">
        <v>-1583.9222452313297</v>
      </c>
      <c r="W12" s="388">
        <v>-388742.0409845137</v>
      </c>
      <c r="X12" s="388">
        <v>-27908.382521319996</v>
      </c>
      <c r="Y12" s="388">
        <v>1850.424097744864</v>
      </c>
      <c r="Z12" s="390">
        <v>450502.25727330084</v>
      </c>
      <c r="AA12" s="396">
        <v>207973.25170738</v>
      </c>
      <c r="AB12" s="388">
        <v>-13511.398242563755</v>
      </c>
      <c r="AC12" s="388">
        <v>-3287374.3330298122</v>
      </c>
      <c r="AD12" s="388">
        <v>-410631.39243056002</v>
      </c>
      <c r="AE12" s="388">
        <v>16091.730394259364</v>
      </c>
      <c r="AF12" s="390">
        <v>3833708.6327438205</v>
      </c>
      <c r="AG12" s="388">
        <v>-34670274.280193686</v>
      </c>
      <c r="AH12" s="160">
        <v>-34670274.280000001</v>
      </c>
      <c r="AI12" s="160">
        <v>-1.9368529319763184E-4</v>
      </c>
      <c r="AJ12" s="388">
        <v>39558453.918660454</v>
      </c>
      <c r="AK12" s="160">
        <v>39558453.93</v>
      </c>
      <c r="AL12" s="160">
        <v>-1.1339545249938965E-2</v>
      </c>
      <c r="AM12" s="109">
        <v>202406</v>
      </c>
      <c r="AN12" s="153">
        <v>569670.37</v>
      </c>
      <c r="AO12" s="105">
        <v>249625.73</v>
      </c>
      <c r="AP12" s="160">
        <v>0</v>
      </c>
      <c r="AQ12" s="160">
        <v>18451.55</v>
      </c>
      <c r="AR12" s="160">
        <v>217481.09</v>
      </c>
      <c r="AS12" s="397">
        <v>1055228.74</v>
      </c>
      <c r="AT12" s="398">
        <v>930232.34</v>
      </c>
      <c r="AU12" s="160">
        <v>587979.54</v>
      </c>
      <c r="AV12" s="160">
        <v>0</v>
      </c>
      <c r="AW12" s="160">
        <v>29184.26</v>
      </c>
      <c r="AX12" s="160">
        <v>429404.08</v>
      </c>
      <c r="AY12" s="397">
        <v>1976800.22</v>
      </c>
    </row>
    <row r="13" spans="1:51" s="384" customFormat="1">
      <c r="A13" s="395">
        <v>4.8000000000000001E-2</v>
      </c>
      <c r="B13" s="109">
        <v>202407</v>
      </c>
      <c r="C13" s="396">
        <v>363313.67929111997</v>
      </c>
      <c r="D13" s="388">
        <v>-85094.273160125696</v>
      </c>
      <c r="E13" s="388">
        <v>-21177005.723545987</v>
      </c>
      <c r="F13" s="388">
        <v>-547159.21892699995</v>
      </c>
      <c r="G13" s="388">
        <v>96286.669773766189</v>
      </c>
      <c r="H13" s="390">
        <v>23894374.503751811</v>
      </c>
      <c r="I13" s="396">
        <v>175197.20254966</v>
      </c>
      <c r="J13" s="388">
        <v>-37805.336700910178</v>
      </c>
      <c r="K13" s="388">
        <v>-9401540.9106536247</v>
      </c>
      <c r="L13" s="388">
        <v>-405740.68896077998</v>
      </c>
      <c r="M13" s="388">
        <v>42794.28649286733</v>
      </c>
      <c r="N13" s="390">
        <v>10538495.56522931</v>
      </c>
      <c r="O13" s="396">
        <v>0</v>
      </c>
      <c r="P13" s="388">
        <v>0</v>
      </c>
      <c r="Q13" s="388">
        <v>0</v>
      </c>
      <c r="R13" s="388">
        <v>0</v>
      </c>
      <c r="S13" s="388">
        <v>110.21603216427201</v>
      </c>
      <c r="T13" s="390">
        <v>27664.224073232275</v>
      </c>
      <c r="U13" s="396">
        <v>21129.595870739999</v>
      </c>
      <c r="V13" s="388">
        <v>-1512.7089721965749</v>
      </c>
      <c r="W13" s="388">
        <v>-369125.15408597025</v>
      </c>
      <c r="X13" s="388">
        <v>-30793.054988420001</v>
      </c>
      <c r="Y13" s="388">
        <v>1740.4229191163633</v>
      </c>
      <c r="Z13" s="390">
        <v>421449.62520399725</v>
      </c>
      <c r="AA13" s="396">
        <v>190341.40069394</v>
      </c>
      <c r="AB13" s="388">
        <v>-12768.81453073137</v>
      </c>
      <c r="AC13" s="388">
        <v>-3109801.7468666034</v>
      </c>
      <c r="AD13" s="388">
        <v>-369642.71695427998</v>
      </c>
      <c r="AE13" s="388">
        <v>14595.549097066722</v>
      </c>
      <c r="AF13" s="390">
        <v>3478661.4648866071</v>
      </c>
      <c r="AG13" s="388">
        <v>-34057473.535152182</v>
      </c>
      <c r="AH13" s="160">
        <v>-34057473.530000001</v>
      </c>
      <c r="AI13" s="160">
        <v>-5.1521807909011841E-3</v>
      </c>
      <c r="AJ13" s="388">
        <v>38360645.38314496</v>
      </c>
      <c r="AK13" s="160">
        <v>38360645.390000001</v>
      </c>
      <c r="AL13" s="160">
        <v>-6.8550407886505127E-3</v>
      </c>
      <c r="AM13" s="109">
        <v>202407</v>
      </c>
      <c r="AN13" s="153">
        <v>379923.16</v>
      </c>
      <c r="AO13" s="105">
        <v>183206.63</v>
      </c>
      <c r="AP13" s="160">
        <v>0</v>
      </c>
      <c r="AQ13" s="160">
        <v>22095.57</v>
      </c>
      <c r="AR13" s="160">
        <v>199043.17</v>
      </c>
      <c r="AS13" s="397">
        <v>784268.53</v>
      </c>
      <c r="AT13" s="398">
        <v>572173.5</v>
      </c>
      <c r="AU13" s="160">
        <v>424289.79</v>
      </c>
      <c r="AV13" s="160">
        <v>0</v>
      </c>
      <c r="AW13" s="160">
        <v>32200.81</v>
      </c>
      <c r="AX13" s="160">
        <v>386541.54</v>
      </c>
      <c r="AY13" s="397">
        <v>1415205.6400000001</v>
      </c>
    </row>
    <row r="14" spans="1:51" s="384" customFormat="1">
      <c r="A14" s="395">
        <v>4.8000000000000001E-2</v>
      </c>
      <c r="B14" s="109">
        <v>202408</v>
      </c>
      <c r="C14" s="396">
        <v>303611.67436195997</v>
      </c>
      <c r="D14" s="388">
        <v>-84100.799545460031</v>
      </c>
      <c r="E14" s="388">
        <v>-20957494.848729488</v>
      </c>
      <c r="F14" s="388">
        <v>-442381.81001764</v>
      </c>
      <c r="G14" s="388">
        <v>94692.734394971951</v>
      </c>
      <c r="H14" s="390">
        <v>23546685.42812914</v>
      </c>
      <c r="I14" s="396">
        <v>150366.57539405997</v>
      </c>
      <c r="J14" s="388">
        <v>-37305.430491826381</v>
      </c>
      <c r="K14" s="388">
        <v>-9288479.7657513898</v>
      </c>
      <c r="L14" s="388">
        <v>-358840.52679381997</v>
      </c>
      <c r="M14" s="388">
        <v>41436.301207329598</v>
      </c>
      <c r="N14" s="390">
        <v>10221091.339642819</v>
      </c>
      <c r="O14" s="396">
        <v>0</v>
      </c>
      <c r="P14" s="388">
        <v>0</v>
      </c>
      <c r="Q14" s="388">
        <v>0</v>
      </c>
      <c r="R14" s="388">
        <v>-23938.138727819998</v>
      </c>
      <c r="S14" s="388">
        <v>62.780618837289104</v>
      </c>
      <c r="T14" s="390">
        <v>3788.8659642495663</v>
      </c>
      <c r="U14" s="396">
        <v>19816.974509079999</v>
      </c>
      <c r="V14" s="388">
        <v>-1436.8666673257212</v>
      </c>
      <c r="W14" s="388">
        <v>-350745.04624421598</v>
      </c>
      <c r="X14" s="388">
        <v>-28220.971981479997</v>
      </c>
      <c r="Y14" s="388">
        <v>1629.3565568530291</v>
      </c>
      <c r="Z14" s="390">
        <v>394858.00977937027</v>
      </c>
      <c r="AA14" s="396">
        <v>180026.58921759998</v>
      </c>
      <c r="AB14" s="388">
        <v>-12079.153809031213</v>
      </c>
      <c r="AC14" s="388">
        <v>-2941854.3114580344</v>
      </c>
      <c r="AD14" s="388">
        <v>-346227.29153048003</v>
      </c>
      <c r="AE14" s="388">
        <v>13222.191276485468</v>
      </c>
      <c r="AF14" s="390">
        <v>3145656.3646326126</v>
      </c>
      <c r="AG14" s="388">
        <v>-33538573.972183127</v>
      </c>
      <c r="AH14" s="160">
        <v>-33538573.969999999</v>
      </c>
      <c r="AI14" s="160">
        <v>-2.183128148317337E-3</v>
      </c>
      <c r="AJ14" s="388">
        <v>37312080.008148193</v>
      </c>
      <c r="AK14" s="160">
        <v>37312080.009999998</v>
      </c>
      <c r="AL14" s="160">
        <v>-1.8518045544624329E-3</v>
      </c>
      <c r="AM14" s="109">
        <v>202408</v>
      </c>
      <c r="AN14" s="153">
        <v>317491.77999999997</v>
      </c>
      <c r="AO14" s="105">
        <v>157240.82999999999</v>
      </c>
      <c r="AP14" s="160">
        <v>0</v>
      </c>
      <c r="AQ14" s="160">
        <v>20722.939999999999</v>
      </c>
      <c r="AR14" s="160">
        <v>188256.8</v>
      </c>
      <c r="AS14" s="397">
        <v>683712.35</v>
      </c>
      <c r="AT14" s="153">
        <v>462606.02</v>
      </c>
      <c r="AU14" s="105">
        <v>375245.51</v>
      </c>
      <c r="AV14" s="160">
        <v>25032.51</v>
      </c>
      <c r="AW14" s="160">
        <v>29511.14</v>
      </c>
      <c r="AX14" s="160">
        <v>362055.64</v>
      </c>
      <c r="AY14" s="397">
        <v>1254450.82</v>
      </c>
    </row>
    <row r="15" spans="1:51" s="384" customFormat="1">
      <c r="A15" s="395">
        <v>4.8000000000000001E-2</v>
      </c>
      <c r="B15" s="109">
        <v>202409</v>
      </c>
      <c r="C15" s="396">
        <v>338898.93917731993</v>
      </c>
      <c r="D15" s="388">
        <v>-83152.181516563302</v>
      </c>
      <c r="E15" s="388">
        <v>-20701748.09106873</v>
      </c>
      <c r="F15" s="388">
        <v>-511079.99961051997</v>
      </c>
      <c r="G15" s="388">
        <v>93164.581713295527</v>
      </c>
      <c r="H15" s="390">
        <v>23128770.010231916</v>
      </c>
      <c r="I15" s="396">
        <v>169230.90177473999</v>
      </c>
      <c r="J15" s="388">
        <v>-36815.457259456081</v>
      </c>
      <c r="K15" s="388">
        <v>-9156064.3212361056</v>
      </c>
      <c r="L15" s="388">
        <v>-433051.80643335998</v>
      </c>
      <c r="M15" s="388">
        <v>40018.261745704556</v>
      </c>
      <c r="N15" s="390">
        <v>9828057.7949551642</v>
      </c>
      <c r="O15" s="396">
        <v>0</v>
      </c>
      <c r="P15" s="388">
        <v>0</v>
      </c>
      <c r="Q15" s="388">
        <v>0</v>
      </c>
      <c r="R15" s="388">
        <v>-3264.6606826199995</v>
      </c>
      <c r="S15" s="388">
        <v>8.6261424917582659</v>
      </c>
      <c r="T15" s="390">
        <v>532.83142412132509</v>
      </c>
      <c r="U15" s="396">
        <v>23774.958767339998</v>
      </c>
      <c r="V15" s="388">
        <v>-1355.430267442184</v>
      </c>
      <c r="W15" s="388">
        <v>-328325.51774431817</v>
      </c>
      <c r="X15" s="388">
        <v>-34096.502468959996</v>
      </c>
      <c r="Y15" s="388">
        <v>1511.2390341795613</v>
      </c>
      <c r="Z15" s="390">
        <v>362272.7463445898</v>
      </c>
      <c r="AA15" s="396">
        <v>192255.09310669999</v>
      </c>
      <c r="AB15" s="388">
        <v>-11382.907059618739</v>
      </c>
      <c r="AC15" s="388">
        <v>-2760982.1254109531</v>
      </c>
      <c r="AD15" s="388">
        <v>-375427.46759149997</v>
      </c>
      <c r="AE15" s="388">
        <v>11831.77052334745</v>
      </c>
      <c r="AF15" s="390">
        <v>2782060.6675644601</v>
      </c>
      <c r="AG15" s="388">
        <v>-32947120.055460107</v>
      </c>
      <c r="AH15" s="160">
        <v>-32947120.059999999</v>
      </c>
      <c r="AI15" s="160">
        <v>4.5398920774459839E-3</v>
      </c>
      <c r="AJ15" s="388">
        <v>36101694.050520249</v>
      </c>
      <c r="AK15" s="160">
        <v>36101694.049999997</v>
      </c>
      <c r="AL15" s="160">
        <v>5.2025169134140015E-4</v>
      </c>
      <c r="AM15" s="109">
        <v>202409</v>
      </c>
      <c r="AN15" s="153">
        <v>354392.25999999995</v>
      </c>
      <c r="AO15" s="105">
        <v>176967.57</v>
      </c>
      <c r="AP15" s="160">
        <v>0</v>
      </c>
      <c r="AQ15" s="160">
        <v>24861.87</v>
      </c>
      <c r="AR15" s="160">
        <v>201044.35</v>
      </c>
      <c r="AS15" s="397">
        <v>757266.04999999993</v>
      </c>
      <c r="AT15" s="153">
        <v>534444.86</v>
      </c>
      <c r="AU15" s="105">
        <v>452849.48</v>
      </c>
      <c r="AV15" s="160">
        <v>3413.91</v>
      </c>
      <c r="AW15" s="160">
        <v>35655.279999999999</v>
      </c>
      <c r="AX15" s="160">
        <v>392590.75</v>
      </c>
      <c r="AY15" s="397">
        <v>1418954.28</v>
      </c>
    </row>
    <row r="16" spans="1:51" s="384" customFormat="1">
      <c r="A16" s="395">
        <v>4.8000000000000001E-2</v>
      </c>
      <c r="B16" s="109">
        <v>202410</v>
      </c>
      <c r="C16" s="396">
        <v>543411.12900492002</v>
      </c>
      <c r="D16" s="388">
        <v>-81720.170106265083</v>
      </c>
      <c r="E16" s="388">
        <v>-20240057.132170074</v>
      </c>
      <c r="F16" s="388">
        <v>-878545.76928025996</v>
      </c>
      <c r="G16" s="388">
        <v>90757.988502367152</v>
      </c>
      <c r="H16" s="390">
        <v>22340982.229454026</v>
      </c>
      <c r="I16" s="396">
        <v>227925.40623998002</v>
      </c>
      <c r="J16" s="388">
        <v>-36168.406472464456</v>
      </c>
      <c r="K16" s="388">
        <v>-8964307.3214685898</v>
      </c>
      <c r="L16" s="388">
        <v>-563967.47206794005</v>
      </c>
      <c r="M16" s="388">
        <v>38184.296235684778</v>
      </c>
      <c r="N16" s="390">
        <v>9302274.6191229075</v>
      </c>
      <c r="O16" s="396">
        <v>0</v>
      </c>
      <c r="P16" s="388">
        <v>0</v>
      </c>
      <c r="Q16" s="388">
        <v>0</v>
      </c>
      <c r="R16" s="388">
        <v>0</v>
      </c>
      <c r="S16" s="388">
        <v>2.1313256964853005</v>
      </c>
      <c r="T16" s="390">
        <v>534.96274981781039</v>
      </c>
      <c r="U16" s="396">
        <v>19365.303394839997</v>
      </c>
      <c r="V16" s="388">
        <v>-1274.5714641875927</v>
      </c>
      <c r="W16" s="388">
        <v>-310234.78581366577</v>
      </c>
      <c r="X16" s="388">
        <v>-24206.63402496</v>
      </c>
      <c r="Y16" s="388">
        <v>1400.6777173284395</v>
      </c>
      <c r="Z16" s="390">
        <v>339466.79003695823</v>
      </c>
      <c r="AA16" s="396">
        <v>187576.60773836001</v>
      </c>
      <c r="AB16" s="388">
        <v>-10668.775286167094</v>
      </c>
      <c r="AC16" s="388">
        <v>-2584074.2929587602</v>
      </c>
      <c r="AD16" s="388">
        <v>-364033.18586791999</v>
      </c>
      <c r="AE16" s="388">
        <v>10400.176298521999</v>
      </c>
      <c r="AF16" s="390">
        <v>2428427.6579950619</v>
      </c>
      <c r="AG16" s="388">
        <v>-32098673.532411091</v>
      </c>
      <c r="AH16" s="160">
        <v>-32098673.530000001</v>
      </c>
      <c r="AI16" s="160">
        <v>-2.4110898375511169E-3</v>
      </c>
      <c r="AJ16" s="388">
        <v>34411686.259358771</v>
      </c>
      <c r="AK16" s="160">
        <v>34411686.259999998</v>
      </c>
      <c r="AL16" s="160">
        <v>-6.4122676849365234E-4</v>
      </c>
      <c r="AM16" s="109">
        <v>202410</v>
      </c>
      <c r="AN16" s="153">
        <v>568254.06000000006</v>
      </c>
      <c r="AO16" s="105">
        <v>238345.39</v>
      </c>
      <c r="AP16" s="160">
        <v>0</v>
      </c>
      <c r="AQ16" s="160">
        <v>20250.62</v>
      </c>
      <c r="AR16" s="160">
        <v>196151.98</v>
      </c>
      <c r="AS16" s="397">
        <v>1023002.05</v>
      </c>
      <c r="AT16" s="153">
        <v>918709.93</v>
      </c>
      <c r="AU16" s="105">
        <v>589750.17000000004</v>
      </c>
      <c r="AV16" s="160">
        <v>0</v>
      </c>
      <c r="AW16" s="160">
        <v>25313.279999999999</v>
      </c>
      <c r="AX16" s="160">
        <v>380675.56</v>
      </c>
      <c r="AY16" s="397">
        <v>1914448.9400000002</v>
      </c>
    </row>
    <row r="17" spans="1:51" s="384" customFormat="1">
      <c r="A17" s="395">
        <v>4.8000000000000001E-2</v>
      </c>
      <c r="B17" s="109">
        <v>202411</v>
      </c>
      <c r="C17" s="396">
        <v>1488056.3915430601</v>
      </c>
      <c r="D17" s="388">
        <v>-77984.115745594172</v>
      </c>
      <c r="E17" s="388">
        <v>-18829984.856372606</v>
      </c>
      <c r="F17" s="388">
        <v>-2325355.9968557199</v>
      </c>
      <c r="G17" s="388">
        <v>84713.216924104665</v>
      </c>
      <c r="H17" s="390">
        <v>20100339.44952241</v>
      </c>
      <c r="I17" s="396">
        <v>502097.93923194002</v>
      </c>
      <c r="J17" s="388">
        <v>-34853.033407410483</v>
      </c>
      <c r="K17" s="388">
        <v>-8497062.4156440608</v>
      </c>
      <c r="L17" s="388">
        <v>-1072067.49614724</v>
      </c>
      <c r="M17" s="388">
        <v>35064.963484197149</v>
      </c>
      <c r="N17" s="390">
        <v>8265272.0864598649</v>
      </c>
      <c r="O17" s="396">
        <v>0</v>
      </c>
      <c r="P17" s="388">
        <v>0</v>
      </c>
      <c r="Q17" s="388">
        <v>0</v>
      </c>
      <c r="R17" s="388">
        <v>0</v>
      </c>
      <c r="S17" s="388">
        <v>2.1398509992712413</v>
      </c>
      <c r="T17" s="390">
        <v>537.10260081708168</v>
      </c>
      <c r="U17" s="396">
        <v>18464.457062379999</v>
      </c>
      <c r="V17" s="388">
        <v>-1204.0102291299031</v>
      </c>
      <c r="W17" s="388">
        <v>-292974.33898041572</v>
      </c>
      <c r="X17" s="388">
        <v>-23579.87723934</v>
      </c>
      <c r="Y17" s="388">
        <v>1310.7074056691529</v>
      </c>
      <c r="Z17" s="390">
        <v>317197.6202032874</v>
      </c>
      <c r="AA17" s="396">
        <v>224928.74358785999</v>
      </c>
      <c r="AB17" s="388">
        <v>-9886.4396846593208</v>
      </c>
      <c r="AC17" s="388">
        <v>-2369031.9890555595</v>
      </c>
      <c r="AD17" s="388">
        <v>-463785.25636472</v>
      </c>
      <c r="AE17" s="388">
        <v>8786.1401192508074</v>
      </c>
      <c r="AF17" s="390">
        <v>1973428.5417495929</v>
      </c>
      <c r="AG17" s="388">
        <v>-29989053.60005264</v>
      </c>
      <c r="AH17" s="160">
        <v>-29989053.600000001</v>
      </c>
      <c r="AI17" s="160">
        <v>-5.2638351917266846E-5</v>
      </c>
      <c r="AJ17" s="388">
        <v>30656774.800535969</v>
      </c>
      <c r="AK17" s="160">
        <v>30656774.789999999</v>
      </c>
      <c r="AL17" s="160">
        <v>1.0535970330238342E-2</v>
      </c>
      <c r="AM17" s="109">
        <v>202411</v>
      </c>
      <c r="AN17" s="153">
        <v>1556085.33</v>
      </c>
      <c r="AO17" s="105">
        <v>525052.17000000004</v>
      </c>
      <c r="AP17" s="160">
        <v>0</v>
      </c>
      <c r="AQ17" s="160">
        <v>19308.59</v>
      </c>
      <c r="AR17" s="160">
        <v>235211.73</v>
      </c>
      <c r="AS17" s="397">
        <v>2335657.8199999998</v>
      </c>
      <c r="AT17" s="153">
        <v>2431663.46</v>
      </c>
      <c r="AU17" s="105">
        <v>1121078.82</v>
      </c>
      <c r="AV17" s="160"/>
      <c r="AW17" s="160">
        <v>24657.87</v>
      </c>
      <c r="AX17" s="160">
        <v>484987.96</v>
      </c>
      <c r="AY17" s="397">
        <v>4062388.1100000003</v>
      </c>
    </row>
    <row r="18" spans="1:51" s="384" customFormat="1">
      <c r="A18" s="395">
        <v>4.8000000000000001E-2</v>
      </c>
      <c r="B18" s="109">
        <v>202412</v>
      </c>
      <c r="C18" s="396">
        <v>2683051.0316930204</v>
      </c>
      <c r="D18" s="388">
        <v>-69953.837362104387</v>
      </c>
      <c r="E18" s="388">
        <v>-16216887.66204169</v>
      </c>
      <c r="F18" s="388">
        <v>-3651640.37274674</v>
      </c>
      <c r="G18" s="388">
        <v>73098.077052596156</v>
      </c>
      <c r="H18" s="390">
        <v>16521797.153828267</v>
      </c>
      <c r="I18" s="396">
        <v>862047.41844705993</v>
      </c>
      <c r="J18" s="388">
        <v>-32264.154825682122</v>
      </c>
      <c r="K18" s="388">
        <v>-7667279.1520226831</v>
      </c>
      <c r="L18" s="388">
        <v>-1568268.87628282</v>
      </c>
      <c r="M18" s="388">
        <v>29924.55059327382</v>
      </c>
      <c r="N18" s="390">
        <v>6726927.760770319</v>
      </c>
      <c r="O18" s="396">
        <v>0</v>
      </c>
      <c r="P18" s="388">
        <v>0</v>
      </c>
      <c r="Q18" s="388">
        <v>0</v>
      </c>
      <c r="R18" s="388">
        <v>387.40997399999998</v>
      </c>
      <c r="S18" s="388">
        <v>2.9232303512683266</v>
      </c>
      <c r="T18" s="390">
        <v>927.43580516835004</v>
      </c>
      <c r="U18" s="396">
        <v>48308.679487579997</v>
      </c>
      <c r="V18" s="388">
        <v>-1075.2799969465029</v>
      </c>
      <c r="W18" s="388">
        <v>-245740.93948978223</v>
      </c>
      <c r="X18" s="388">
        <v>-91086.911500999995</v>
      </c>
      <c r="Y18" s="388">
        <v>1086.6166578111495</v>
      </c>
      <c r="Z18" s="390">
        <v>227197.32536009856</v>
      </c>
      <c r="AA18" s="396">
        <v>239782.69101949999</v>
      </c>
      <c r="AB18" s="388">
        <v>-8996.5625741832391</v>
      </c>
      <c r="AC18" s="388">
        <v>-2138245.8606102425</v>
      </c>
      <c r="AD18" s="388">
        <v>-443612.74583769997</v>
      </c>
      <c r="AE18" s="388">
        <v>7006.4886753229721</v>
      </c>
      <c r="AF18" s="390">
        <v>1536822.2845872159</v>
      </c>
      <c r="AG18" s="388">
        <v>-26268153.614164397</v>
      </c>
      <c r="AH18" s="160">
        <v>-26268153.609999999</v>
      </c>
      <c r="AI18" s="160">
        <v>-4.1643977165222168E-3</v>
      </c>
      <c r="AJ18" s="388">
        <v>25013671.960351069</v>
      </c>
      <c r="AK18" s="160">
        <v>25013671.949999999</v>
      </c>
      <c r="AL18" s="160">
        <v>1.0351069271564484E-2</v>
      </c>
      <c r="AM18" s="109">
        <v>202412</v>
      </c>
      <c r="AN18" s="153">
        <v>2805711.1100000003</v>
      </c>
      <c r="AO18" s="105">
        <v>901457.33</v>
      </c>
      <c r="AP18" s="160">
        <v>0</v>
      </c>
      <c r="AQ18" s="160">
        <v>50517.19</v>
      </c>
      <c r="AR18" s="160">
        <v>250744.75</v>
      </c>
      <c r="AS18" s="397">
        <v>4008430.3800000004</v>
      </c>
      <c r="AT18" s="153">
        <v>4228428.57</v>
      </c>
      <c r="AU18" s="105">
        <v>1827873.51</v>
      </c>
      <c r="AV18" s="160">
        <v>0</v>
      </c>
      <c r="AW18" s="160">
        <v>103286</v>
      </c>
      <c r="AX18" s="160">
        <v>532898.85</v>
      </c>
      <c r="AY18" s="397">
        <v>6692486.9299999997</v>
      </c>
    </row>
    <row r="19" spans="1:51" s="384" customFormat="1">
      <c r="A19" s="395">
        <v>4.99E-2</v>
      </c>
      <c r="B19" s="109">
        <v>202501</v>
      </c>
      <c r="C19" s="396">
        <v>2834704.2431983999</v>
      </c>
      <c r="D19" s="388">
        <v>-61541.401955673347</v>
      </c>
      <c r="E19" s="388">
        <v>-13443724.820798963</v>
      </c>
      <c r="F19" s="388">
        <v>-4426107.4573168</v>
      </c>
      <c r="G19" s="388">
        <v>59500.524742998037</v>
      </c>
      <c r="H19" s="390">
        <v>12155190.221254464</v>
      </c>
      <c r="I19" s="396">
        <v>935000.54173679999</v>
      </c>
      <c r="J19" s="388">
        <v>-29939.080514133228</v>
      </c>
      <c r="K19" s="388">
        <v>-6762217.6908000158</v>
      </c>
      <c r="L19" s="388">
        <v>-1983084.822196</v>
      </c>
      <c r="M19" s="388">
        <v>23849.644079054058</v>
      </c>
      <c r="N19" s="390">
        <v>4767692.5826533725</v>
      </c>
      <c r="O19" s="396">
        <v>343.61752240000004</v>
      </c>
      <c r="P19" s="388">
        <v>0.71443809865666674</v>
      </c>
      <c r="Q19" s="388">
        <v>344.33196049865671</v>
      </c>
      <c r="R19" s="388">
        <v>-8629.6805968000008</v>
      </c>
      <c r="S19" s="388">
        <v>-14.08595701768828</v>
      </c>
      <c r="T19" s="390">
        <v>-7716.3307486493386</v>
      </c>
      <c r="U19" s="396">
        <v>49031.458511199999</v>
      </c>
      <c r="V19" s="388">
        <v>-919.92816589047447</v>
      </c>
      <c r="W19" s="388">
        <v>-197629.40914447271</v>
      </c>
      <c r="X19" s="388">
        <v>-90826.217864799997</v>
      </c>
      <c r="Y19" s="388">
        <v>755.91936664517993</v>
      </c>
      <c r="Z19" s="390">
        <v>137127.02686194374</v>
      </c>
      <c r="AA19" s="396">
        <v>227609.50490959999</v>
      </c>
      <c r="AB19" s="388">
        <v>-8418.3009414130483</v>
      </c>
      <c r="AC19" s="388">
        <v>-1919054.6566420556</v>
      </c>
      <c r="AD19" s="388">
        <v>-511638.36415199999</v>
      </c>
      <c r="AE19" s="388">
        <v>5326.8379012758069</v>
      </c>
      <c r="AF19" s="390">
        <v>1030510.7583364916</v>
      </c>
      <c r="AG19" s="388">
        <v>-22322282.245425008</v>
      </c>
      <c r="AH19" s="160">
        <v>-22322282.25</v>
      </c>
      <c r="AI19" s="160">
        <v>4.574991762638092E-3</v>
      </c>
      <c r="AJ19" s="388">
        <v>18082804.258357622</v>
      </c>
      <c r="AK19" s="160">
        <v>18082804.25</v>
      </c>
      <c r="AL19" s="160">
        <v>8.3576217293739319E-3</v>
      </c>
      <c r="AM19" s="109">
        <v>202501</v>
      </c>
      <c r="AN19" s="153">
        <v>2975380.2199999997</v>
      </c>
      <c r="AO19" s="105">
        <v>981401.19</v>
      </c>
      <c r="AP19" s="160">
        <v>360.67</v>
      </c>
      <c r="AQ19" s="160">
        <v>51464.71</v>
      </c>
      <c r="AR19" s="160">
        <v>238904.93</v>
      </c>
      <c r="AS19" s="397">
        <v>4247511.72</v>
      </c>
      <c r="AT19" s="153">
        <v>4645758.9400000004</v>
      </c>
      <c r="AU19" s="105">
        <v>2081498.05</v>
      </c>
      <c r="AV19" s="160">
        <v>9057.94</v>
      </c>
      <c r="AW19" s="160">
        <v>95333.59</v>
      </c>
      <c r="AX19" s="160">
        <v>537029.1</v>
      </c>
      <c r="AY19" s="397">
        <v>7368677.6200000001</v>
      </c>
    </row>
    <row r="20" spans="1:51" s="384" customFormat="1">
      <c r="A20" s="395">
        <v>4.99E-2</v>
      </c>
      <c r="B20" s="109">
        <v>202502</v>
      </c>
      <c r="C20" s="396">
        <v>2962338.5315016001</v>
      </c>
      <c r="D20" s="388">
        <v>-49744.293516408616</v>
      </c>
      <c r="E20" s="388">
        <v>-10531130.582813771</v>
      </c>
      <c r="F20" s="388">
        <v>-4742530.5495640002</v>
      </c>
      <c r="G20" s="388">
        <v>40684.821235747993</v>
      </c>
      <c r="H20" s="390">
        <v>7453344.492926212</v>
      </c>
      <c r="I20" s="396">
        <v>958065.03548880003</v>
      </c>
      <c r="J20" s="388">
        <v>-26127.578344622932</v>
      </c>
      <c r="K20" s="388">
        <v>-5830280.2336558383</v>
      </c>
      <c r="L20" s="388">
        <v>-2263257.7949456</v>
      </c>
      <c r="M20" s="388">
        <v>15119.964824209213</v>
      </c>
      <c r="N20" s="390">
        <v>2519554.7525319816</v>
      </c>
      <c r="O20" s="396">
        <v>-343.61752240000004</v>
      </c>
      <c r="P20" s="388">
        <v>0.7174089704169142</v>
      </c>
      <c r="Q20" s="388">
        <v>1.4318470690735858</v>
      </c>
      <c r="R20" s="388">
        <v>8629.6805968000008</v>
      </c>
      <c r="S20" s="388">
        <v>-14.144531122286832</v>
      </c>
      <c r="T20" s="390">
        <v>899.20531702837536</v>
      </c>
      <c r="U20" s="396">
        <v>45654.399563200001</v>
      </c>
      <c r="V20" s="388">
        <v>-726.88585393394567</v>
      </c>
      <c r="W20" s="388">
        <v>-152701.89543520668</v>
      </c>
      <c r="X20" s="388">
        <v>-86205.382956800007</v>
      </c>
      <c r="Y20" s="388">
        <v>390.98452796990273</v>
      </c>
      <c r="Z20" s="390">
        <v>51312.628433113634</v>
      </c>
      <c r="AA20" s="396">
        <v>227172.4731912</v>
      </c>
      <c r="AB20" s="388">
        <v>-7507.7395133598448</v>
      </c>
      <c r="AC20" s="388">
        <v>-1699389.9229642153</v>
      </c>
      <c r="AD20" s="388">
        <v>-551977.50072640006</v>
      </c>
      <c r="AE20" s="388">
        <v>3137.554016488938</v>
      </c>
      <c r="AF20" s="390">
        <v>481670.81162658054</v>
      </c>
      <c r="AG20" s="388">
        <v>-18213501.203021962</v>
      </c>
      <c r="AH20" s="160">
        <v>-18213501.210000001</v>
      </c>
      <c r="AI20" s="160">
        <v>6.9780386984348297E-3</v>
      </c>
      <c r="AJ20" s="388">
        <v>10506781.890834916</v>
      </c>
      <c r="AK20" s="160">
        <v>10506781.890000001</v>
      </c>
      <c r="AL20" s="160">
        <v>8.3491578698158264E-4</v>
      </c>
      <c r="AM20" s="109">
        <v>202502</v>
      </c>
      <c r="AN20" s="153">
        <v>3109348.53</v>
      </c>
      <c r="AO20" s="105">
        <v>1005610.29</v>
      </c>
      <c r="AP20" s="160">
        <v>-360.67</v>
      </c>
      <c r="AQ20" s="160">
        <v>47920.06</v>
      </c>
      <c r="AR20" s="160">
        <v>238446.21</v>
      </c>
      <c r="AS20" s="397">
        <v>4400964.42</v>
      </c>
      <c r="AT20" s="153">
        <v>4977884.95</v>
      </c>
      <c r="AU20" s="105">
        <v>2375574.98</v>
      </c>
      <c r="AV20" s="160">
        <v>-9057.94</v>
      </c>
      <c r="AW20" s="160">
        <v>90483.44</v>
      </c>
      <c r="AX20" s="160">
        <v>579370.12</v>
      </c>
      <c r="AY20" s="397">
        <v>8014255.5499999998</v>
      </c>
    </row>
    <row r="21" spans="1:51" s="384" customFormat="1">
      <c r="A21" s="395">
        <v>4.99E-2</v>
      </c>
      <c r="B21" s="109">
        <v>202503</v>
      </c>
      <c r="C21" s="396">
        <v>2457142.2789728004</v>
      </c>
      <c r="D21" s="388">
        <v>-38683.143018502989</v>
      </c>
      <c r="E21" s="388">
        <v>-8112671.4468594734</v>
      </c>
      <c r="F21" s="388">
        <v>-3524218.603908</v>
      </c>
      <c r="G21" s="388">
        <v>23666.053002459448</v>
      </c>
      <c r="H21" s="390">
        <v>3952791.9420206714</v>
      </c>
      <c r="I21" s="396">
        <v>818218.02004960005</v>
      </c>
      <c r="J21" s="388">
        <v>-22543.037004932401</v>
      </c>
      <c r="K21" s="388">
        <v>-5034605.2506111711</v>
      </c>
      <c r="L21" s="388">
        <v>-1645906.4865687999</v>
      </c>
      <c r="M21" s="388">
        <v>7055.0346092878608</v>
      </c>
      <c r="N21" s="390">
        <v>880703.30057246948</v>
      </c>
      <c r="O21" s="396">
        <v>0</v>
      </c>
      <c r="P21" s="388">
        <v>5.9540973955643272E-3</v>
      </c>
      <c r="Q21" s="388">
        <v>1.4378011664691501</v>
      </c>
      <c r="R21" s="388">
        <v>0</v>
      </c>
      <c r="S21" s="388">
        <v>3.739195443309661</v>
      </c>
      <c r="T21" s="390">
        <v>902.94451247168502</v>
      </c>
      <c r="U21" s="396">
        <v>42918.159141600001</v>
      </c>
      <c r="V21" s="388">
        <v>-545.75137596949116</v>
      </c>
      <c r="W21" s="388">
        <v>-110329.48766957616</v>
      </c>
      <c r="X21" s="388">
        <v>-68995.325023199999</v>
      </c>
      <c r="Y21" s="388">
        <v>69.92223329029423</v>
      </c>
      <c r="Z21" s="390">
        <v>-17612.774356796072</v>
      </c>
      <c r="AA21" s="396">
        <v>223363.50815840001</v>
      </c>
      <c r="AB21" s="388">
        <v>-6602.2198022801886</v>
      </c>
      <c r="AC21" s="388">
        <v>-1482628.6346080955</v>
      </c>
      <c r="AD21" s="388">
        <v>-516843.55939920002</v>
      </c>
      <c r="AE21" s="388">
        <v>928.34389109636072</v>
      </c>
      <c r="AF21" s="390">
        <v>-34244.403881523118</v>
      </c>
      <c r="AG21" s="388">
        <v>-14740233.381947149</v>
      </c>
      <c r="AH21" s="160">
        <v>-14740233.390000001</v>
      </c>
      <c r="AI21" s="160">
        <v>8.0528520047664642E-3</v>
      </c>
      <c r="AJ21" s="388">
        <v>4782541.0088672936</v>
      </c>
      <c r="AK21" s="160">
        <v>4782541</v>
      </c>
      <c r="AL21" s="160">
        <v>8.8672935962677002E-3</v>
      </c>
      <c r="AM21" s="109">
        <v>202503</v>
      </c>
      <c r="AN21" s="153">
        <v>2579081.2400000002</v>
      </c>
      <c r="AO21" s="105">
        <v>858823.18</v>
      </c>
      <c r="AP21" s="160">
        <v>0</v>
      </c>
      <c r="AQ21" s="160">
        <v>45048.03</v>
      </c>
      <c r="AR21" s="160">
        <v>234448.22</v>
      </c>
      <c r="AS21" s="397">
        <v>3717400.6700000004</v>
      </c>
      <c r="AT21" s="153">
        <v>3699112.65</v>
      </c>
      <c r="AU21" s="105">
        <v>1727586.79</v>
      </c>
      <c r="AV21" s="160">
        <v>0</v>
      </c>
      <c r="AW21" s="160">
        <v>72419.31</v>
      </c>
      <c r="AX21" s="160">
        <v>542492.61</v>
      </c>
      <c r="AY21" s="397">
        <v>6041611.3599999994</v>
      </c>
    </row>
    <row r="22" spans="1:51" s="384" customFormat="1">
      <c r="A22" s="395">
        <v>4.99E-2</v>
      </c>
      <c r="B22" s="109">
        <v>202504</v>
      </c>
      <c r="C22" s="396">
        <v>922852.58050639997</v>
      </c>
      <c r="D22" s="388">
        <v>-31816.427776221088</v>
      </c>
      <c r="E22" s="388">
        <v>-7221635.2941292943</v>
      </c>
      <c r="F22" s="388">
        <v>-1208404.7532839999</v>
      </c>
      <c r="G22" s="388">
        <v>13924.55160936631</v>
      </c>
      <c r="H22" s="390">
        <v>2758311.7403460378</v>
      </c>
      <c r="I22" s="396">
        <v>340155.16643039999</v>
      </c>
      <c r="J22" s="388">
        <v>-20228.327550254915</v>
      </c>
      <c r="K22" s="388">
        <v>-4714678.4117310261</v>
      </c>
      <c r="L22" s="388">
        <v>-640040.61146559997</v>
      </c>
      <c r="M22" s="388">
        <v>2331.5067868749593</v>
      </c>
      <c r="N22" s="390">
        <v>242994.19589374447</v>
      </c>
      <c r="O22" s="396">
        <v>0</v>
      </c>
      <c r="P22" s="388">
        <v>5.9788565172342158E-3</v>
      </c>
      <c r="Q22" s="388">
        <v>1.4437800229863844</v>
      </c>
      <c r="R22" s="388">
        <v>0</v>
      </c>
      <c r="S22" s="388">
        <v>3.7547442643614235</v>
      </c>
      <c r="T22" s="390">
        <v>906.69925673604644</v>
      </c>
      <c r="U22" s="396">
        <v>12586.984133599999</v>
      </c>
      <c r="V22" s="388">
        <v>-432.61634838154424</v>
      </c>
      <c r="W22" s="388">
        <v>-98175.119884357715</v>
      </c>
      <c r="X22" s="388">
        <v>-18032.160021600001</v>
      </c>
      <c r="Y22" s="388">
        <v>-110.73165274525365</v>
      </c>
      <c r="Z22" s="390">
        <v>-35755.666031141329</v>
      </c>
      <c r="AA22" s="396">
        <v>217554.67904640001</v>
      </c>
      <c r="AB22" s="388">
        <v>-5712.9316353946897</v>
      </c>
      <c r="AC22" s="388">
        <v>-1270786.8871970903</v>
      </c>
      <c r="AD22" s="388">
        <v>-464272.77466960001</v>
      </c>
      <c r="AE22" s="388">
        <v>-1107.7001234745435</v>
      </c>
      <c r="AF22" s="390">
        <v>-499624.87867459765</v>
      </c>
      <c r="AG22" s="388">
        <v>-13305274.269161746</v>
      </c>
      <c r="AH22" s="160">
        <v>-13305274.279999999</v>
      </c>
      <c r="AI22" s="160">
        <v>1.0838253423571587E-2</v>
      </c>
      <c r="AJ22" s="388">
        <v>2466832.0907907793</v>
      </c>
      <c r="AK22" s="160">
        <v>2466832.09</v>
      </c>
      <c r="AL22" s="160">
        <v>7.907794788479805E-4</v>
      </c>
      <c r="AM22" s="109">
        <v>202504</v>
      </c>
      <c r="AN22" s="153">
        <v>968650.37</v>
      </c>
      <c r="AO22" s="105">
        <v>357035.82</v>
      </c>
      <c r="AP22" s="160">
        <v>0</v>
      </c>
      <c r="AQ22" s="160">
        <v>13211.63</v>
      </c>
      <c r="AR22" s="160">
        <v>228351.12</v>
      </c>
      <c r="AS22" s="397">
        <v>1567248.94</v>
      </c>
      <c r="AT22" s="153">
        <v>1268373.45</v>
      </c>
      <c r="AU22" s="105">
        <v>671803.48</v>
      </c>
      <c r="AV22" s="160">
        <v>0</v>
      </c>
      <c r="AW22" s="160">
        <v>18927.03</v>
      </c>
      <c r="AX22" s="160">
        <v>487312.93</v>
      </c>
      <c r="AY22" s="397">
        <v>2446416.89</v>
      </c>
    </row>
    <row r="23" spans="1:51" s="384" customFormat="1">
      <c r="A23" s="395">
        <v>4.99E-2</v>
      </c>
      <c r="B23" s="109">
        <v>202505</v>
      </c>
      <c r="C23" s="396">
        <v>694.82822319999991</v>
      </c>
      <c r="D23" s="388">
        <v>-30028.522101073577</v>
      </c>
      <c r="E23" s="388">
        <v>-7250968.9880071683</v>
      </c>
      <c r="F23" s="388">
        <v>1289.2778671999999</v>
      </c>
      <c r="G23" s="388">
        <v>11472.66027717116</v>
      </c>
      <c r="H23" s="390">
        <v>2771073.6784904087</v>
      </c>
      <c r="I23" s="396">
        <v>9492.2542303999999</v>
      </c>
      <c r="J23" s="388">
        <v>-19585.468416860807</v>
      </c>
      <c r="K23" s="388">
        <v>-4724771.6259174878</v>
      </c>
      <c r="L23" s="388">
        <v>-9362.8176911999999</v>
      </c>
      <c r="M23" s="388">
        <v>990.98400614186744</v>
      </c>
      <c r="N23" s="390">
        <v>234622.36220868633</v>
      </c>
      <c r="O23" s="396">
        <v>0</v>
      </c>
      <c r="P23" s="388">
        <v>6.0037185955850482E-3</v>
      </c>
      <c r="Q23" s="388">
        <v>1.4497837415819694</v>
      </c>
      <c r="R23" s="388">
        <v>0</v>
      </c>
      <c r="S23" s="388">
        <v>3.7703577425940598</v>
      </c>
      <c r="T23" s="390">
        <v>910.46961447864055</v>
      </c>
      <c r="U23" s="396">
        <v>0</v>
      </c>
      <c r="V23" s="388">
        <v>-408.2448735191208</v>
      </c>
      <c r="W23" s="388">
        <v>-98583.364757876829</v>
      </c>
      <c r="X23" s="388">
        <v>0</v>
      </c>
      <c r="Y23" s="388">
        <v>-148.68397791282936</v>
      </c>
      <c r="Z23" s="390">
        <v>-35904.350009054157</v>
      </c>
      <c r="AA23" s="396">
        <v>0</v>
      </c>
      <c r="AB23" s="388">
        <v>-5284.3554725945678</v>
      </c>
      <c r="AC23" s="388">
        <v>-1276071.2426696848</v>
      </c>
      <c r="AD23" s="388">
        <v>0</v>
      </c>
      <c r="AE23" s="388">
        <v>-2077.6067871552018</v>
      </c>
      <c r="AF23" s="390">
        <v>-501702.48546175286</v>
      </c>
      <c r="AG23" s="388">
        <v>-13350393.771568477</v>
      </c>
      <c r="AH23" s="160">
        <v>-13350393.779999999</v>
      </c>
      <c r="AI23" s="160">
        <v>8.4315221756696701E-3</v>
      </c>
      <c r="AJ23" s="388">
        <v>2468999.6748427665</v>
      </c>
      <c r="AK23" s="160">
        <v>2468999.67</v>
      </c>
      <c r="AL23" s="160">
        <v>4.842766560614109E-3</v>
      </c>
      <c r="AM23" s="109">
        <v>202505</v>
      </c>
      <c r="AN23" s="153">
        <v>729.31</v>
      </c>
      <c r="AO23" s="105">
        <v>9963.32</v>
      </c>
      <c r="AP23" s="160">
        <v>0</v>
      </c>
      <c r="AQ23" s="160">
        <v>0</v>
      </c>
      <c r="AR23" s="160">
        <v>0</v>
      </c>
      <c r="AS23" s="397">
        <v>10692.63</v>
      </c>
      <c r="AT23" s="153">
        <v>-1353.26</v>
      </c>
      <c r="AU23" s="105">
        <v>9827.4599999999991</v>
      </c>
      <c r="AV23" s="160">
        <v>0</v>
      </c>
      <c r="AW23" s="160">
        <v>0</v>
      </c>
      <c r="AX23" s="160">
        <v>0</v>
      </c>
      <c r="AY23" s="397">
        <v>8474.1999999999989</v>
      </c>
    </row>
    <row r="24" spans="1:51" s="384" customFormat="1">
      <c r="A24" s="395">
        <v>4.99E-2</v>
      </c>
      <c r="B24" s="109">
        <v>202506</v>
      </c>
      <c r="C24" s="396">
        <v>-135.4005664</v>
      </c>
      <c r="D24" s="388">
        <v>-30152.227562140779</v>
      </c>
      <c r="E24" s="388">
        <v>-7281256.616135709</v>
      </c>
      <c r="F24" s="388">
        <v>657.41490879999992</v>
      </c>
      <c r="G24" s="388">
        <v>11524.414921553829</v>
      </c>
      <c r="H24" s="390">
        <v>2783255.5083207623</v>
      </c>
      <c r="I24" s="396">
        <v>292.32307759999998</v>
      </c>
      <c r="J24" s="388">
        <v>-19646.567556041377</v>
      </c>
      <c r="K24" s="388">
        <v>-4744125.8703959286</v>
      </c>
      <c r="L24" s="388">
        <v>-365.40622880000001</v>
      </c>
      <c r="M24" s="388">
        <v>974.87824906707397</v>
      </c>
      <c r="N24" s="390">
        <v>235231.8342289534</v>
      </c>
      <c r="O24" s="396">
        <v>0</v>
      </c>
      <c r="P24" s="388">
        <v>6.028684058745023E-3</v>
      </c>
      <c r="Q24" s="388">
        <v>1.4558124256407146</v>
      </c>
      <c r="R24" s="388">
        <v>0</v>
      </c>
      <c r="S24" s="388">
        <v>3.7860361468736805</v>
      </c>
      <c r="T24" s="390">
        <v>914.25565062551425</v>
      </c>
      <c r="U24" s="396">
        <v>116894.22810719999</v>
      </c>
      <c r="V24" s="388">
        <v>-166.8999091786178</v>
      </c>
      <c r="W24" s="388">
        <v>18143.963440144544</v>
      </c>
      <c r="X24" s="388">
        <v>0</v>
      </c>
      <c r="Y24" s="388">
        <v>-149.30225545431685</v>
      </c>
      <c r="Z24" s="390">
        <v>-36053.652264508477</v>
      </c>
      <c r="AA24" s="396">
        <v>1615818.9697008</v>
      </c>
      <c r="AB24" s="388">
        <v>-1946.7726429318595</v>
      </c>
      <c r="AC24" s="388">
        <v>337800.95438818337</v>
      </c>
      <c r="AD24" s="388">
        <v>0</v>
      </c>
      <c r="AE24" s="388">
        <v>-2086.2461687117889</v>
      </c>
      <c r="AF24" s="390">
        <v>-503788.73163046467</v>
      </c>
      <c r="AG24" s="388">
        <v>-11669436.112890884</v>
      </c>
      <c r="AH24" s="160">
        <v>-11669436.119999999</v>
      </c>
      <c r="AI24" s="160">
        <v>7.1091149002313614E-3</v>
      </c>
      <c r="AJ24" s="388">
        <v>2479559.2143053683</v>
      </c>
      <c r="AK24" s="160">
        <v>2479559.2000000002</v>
      </c>
      <c r="AL24" s="160">
        <v>1.4305368065834045E-2</v>
      </c>
      <c r="AM24" s="109">
        <v>202506</v>
      </c>
      <c r="AN24" s="153">
        <v>-142.12</v>
      </c>
      <c r="AO24" s="105">
        <v>306.83</v>
      </c>
      <c r="AP24" s="160">
        <v>0</v>
      </c>
      <c r="AQ24" s="160">
        <v>122695.26</v>
      </c>
      <c r="AR24" s="160">
        <v>1696006.14</v>
      </c>
      <c r="AS24" s="397">
        <v>1818866.1099999999</v>
      </c>
      <c r="AT24" s="153">
        <v>-690.04</v>
      </c>
      <c r="AU24" s="105">
        <v>383.54</v>
      </c>
      <c r="AV24" s="160">
        <v>0</v>
      </c>
      <c r="AW24" s="160">
        <v>0</v>
      </c>
      <c r="AX24" s="160">
        <v>0</v>
      </c>
      <c r="AY24" s="397">
        <v>-306.49999999999994</v>
      </c>
    </row>
    <row r="25" spans="1:51" s="384" customFormat="1">
      <c r="A25" s="395">
        <v>4.99E-2</v>
      </c>
      <c r="B25" s="109">
        <v>202507</v>
      </c>
      <c r="C25" s="396">
        <v>-208.12168399999999</v>
      </c>
      <c r="D25" s="388">
        <v>-30278.324815098975</v>
      </c>
      <c r="E25" s="388">
        <v>-7311743.062634808</v>
      </c>
      <c r="F25" s="388">
        <v>10519.534097600001</v>
      </c>
      <c r="G25" s="388">
        <v>11595.57602007843</v>
      </c>
      <c r="H25" s="390">
        <v>2805370.6184384404</v>
      </c>
      <c r="I25" s="396">
        <v>2200.5736016000001</v>
      </c>
      <c r="J25" s="388">
        <v>-19723.081385116413</v>
      </c>
      <c r="K25" s="388">
        <v>-4761648.3781794449</v>
      </c>
      <c r="L25" s="388">
        <v>-10572.095660000001</v>
      </c>
      <c r="M25" s="388">
        <v>956.19122844231458</v>
      </c>
      <c r="N25" s="390">
        <v>225615.92979739571</v>
      </c>
      <c r="O25" s="396">
        <v>0</v>
      </c>
      <c r="P25" s="388">
        <v>6.053753336622638E-3</v>
      </c>
      <c r="Q25" s="388">
        <v>1.4618661789773373</v>
      </c>
      <c r="R25" s="388">
        <v>0</v>
      </c>
      <c r="S25" s="388">
        <v>3.8017797471844301</v>
      </c>
      <c r="T25" s="390">
        <v>918.05743037269872</v>
      </c>
      <c r="U25" s="396">
        <v>0</v>
      </c>
      <c r="V25" s="388">
        <v>75.448647971934392</v>
      </c>
      <c r="W25" s="388">
        <v>18219.412088116478</v>
      </c>
      <c r="X25" s="388">
        <v>0</v>
      </c>
      <c r="Y25" s="388">
        <v>-149.92310399991442</v>
      </c>
      <c r="Z25" s="390">
        <v>-36203.575368508391</v>
      </c>
      <c r="AA25" s="396">
        <v>0</v>
      </c>
      <c r="AB25" s="388">
        <v>1404.688968664196</v>
      </c>
      <c r="AC25" s="388">
        <v>339205.64335684758</v>
      </c>
      <c r="AD25" s="388">
        <v>0</v>
      </c>
      <c r="AE25" s="388">
        <v>-2094.9214756966821</v>
      </c>
      <c r="AF25" s="390">
        <v>-505883.65310616134</v>
      </c>
      <c r="AG25" s="388">
        <v>-11715964.92350311</v>
      </c>
      <c r="AH25" s="160">
        <v>-11715964.93</v>
      </c>
      <c r="AI25" s="160">
        <v>6.496889516711235E-3</v>
      </c>
      <c r="AJ25" s="388">
        <v>2489817.3771915389</v>
      </c>
      <c r="AK25" s="160">
        <v>2489817.35</v>
      </c>
      <c r="AL25" s="160">
        <v>2.7191538829356432E-2</v>
      </c>
      <c r="AM25" s="109">
        <v>202507</v>
      </c>
      <c r="AN25" s="153">
        <v>-218.45</v>
      </c>
      <c r="AO25" s="105">
        <v>2309.7800000000002</v>
      </c>
      <c r="AP25" s="160">
        <v>0</v>
      </c>
      <c r="AQ25" s="160">
        <v>0</v>
      </c>
      <c r="AR25" s="160">
        <v>0</v>
      </c>
      <c r="AS25" s="397">
        <v>2091.3300000000004</v>
      </c>
      <c r="AT25" s="153">
        <v>-11041.58</v>
      </c>
      <c r="AU25" s="105">
        <v>11096.75</v>
      </c>
      <c r="AV25" s="160">
        <v>0</v>
      </c>
      <c r="AW25" s="160">
        <v>0</v>
      </c>
      <c r="AX25" s="160">
        <v>0</v>
      </c>
      <c r="AY25" s="397">
        <v>55.170000000000073</v>
      </c>
    </row>
    <row r="26" spans="1:51" s="384" customFormat="1">
      <c r="A26" s="395">
        <v>4.99E-2</v>
      </c>
      <c r="B26" s="109">
        <v>202508</v>
      </c>
      <c r="C26" s="396">
        <v>0</v>
      </c>
      <c r="D26" s="388">
        <v>-30404.664902123073</v>
      </c>
      <c r="E26" s="388">
        <v>-7342147.7275369307</v>
      </c>
      <c r="F26" s="388">
        <v>0</v>
      </c>
      <c r="G26" s="388">
        <v>11665.666155006513</v>
      </c>
      <c r="H26" s="390">
        <v>2817036.2845934471</v>
      </c>
      <c r="I26" s="396">
        <v>0</v>
      </c>
      <c r="J26" s="388">
        <v>-19800.521172596193</v>
      </c>
      <c r="K26" s="388">
        <v>-4781448.8993520411</v>
      </c>
      <c r="L26" s="388">
        <v>0</v>
      </c>
      <c r="M26" s="388">
        <v>938.18624140750387</v>
      </c>
      <c r="N26" s="390">
        <v>226554.11603880321</v>
      </c>
      <c r="O26" s="396">
        <v>0</v>
      </c>
      <c r="P26" s="388">
        <v>6.0789268609140945E-3</v>
      </c>
      <c r="Q26" s="388">
        <v>1.4679451058382513</v>
      </c>
      <c r="R26" s="388">
        <v>0</v>
      </c>
      <c r="S26" s="388">
        <v>3.8175888146331389</v>
      </c>
      <c r="T26" s="390">
        <v>921.87501918733187</v>
      </c>
      <c r="U26" s="396">
        <v>0</v>
      </c>
      <c r="V26" s="388">
        <v>75.76238859975102</v>
      </c>
      <c r="W26" s="388">
        <v>18295.174476716231</v>
      </c>
      <c r="X26" s="388">
        <v>0</v>
      </c>
      <c r="Y26" s="388">
        <v>-150.54653424071407</v>
      </c>
      <c r="Z26" s="390">
        <v>-36354.121902749102</v>
      </c>
      <c r="AA26" s="396">
        <v>0</v>
      </c>
      <c r="AB26" s="388">
        <v>1410.5301336255579</v>
      </c>
      <c r="AC26" s="388">
        <v>340616.17349047313</v>
      </c>
      <c r="AD26" s="388">
        <v>0</v>
      </c>
      <c r="AE26" s="388">
        <v>-2103.6328574997874</v>
      </c>
      <c r="AF26" s="390">
        <v>-507987.2859636611</v>
      </c>
      <c r="AG26" s="388">
        <v>-11764683.810976677</v>
      </c>
      <c r="AH26" s="160"/>
      <c r="AI26" s="160"/>
      <c r="AJ26" s="388">
        <v>2500170.8677850273</v>
      </c>
      <c r="AK26" s="160"/>
      <c r="AL26" s="160"/>
      <c r="AM26" s="109"/>
      <c r="AN26" s="153">
        <v>0</v>
      </c>
      <c r="AO26" s="105">
        <v>0</v>
      </c>
      <c r="AP26" s="160">
        <v>0</v>
      </c>
      <c r="AQ26" s="160">
        <v>0</v>
      </c>
      <c r="AR26" s="160">
        <v>0</v>
      </c>
      <c r="AS26" s="397">
        <v>0</v>
      </c>
      <c r="AT26" s="153">
        <v>0</v>
      </c>
      <c r="AU26" s="105">
        <v>0</v>
      </c>
      <c r="AV26" s="160">
        <v>0</v>
      </c>
      <c r="AW26" s="160">
        <v>0</v>
      </c>
      <c r="AX26" s="160">
        <v>0</v>
      </c>
      <c r="AY26" s="397">
        <v>0</v>
      </c>
    </row>
    <row r="27" spans="1:51" s="384" customFormat="1">
      <c r="A27" s="395">
        <v>4.99E-2</v>
      </c>
      <c r="B27" s="109">
        <v>202509</v>
      </c>
      <c r="C27" s="396">
        <v>0</v>
      </c>
      <c r="D27" s="388">
        <v>-30531.097633674402</v>
      </c>
      <c r="E27" s="388">
        <v>-7372678.8251706054</v>
      </c>
      <c r="F27" s="388">
        <v>0</v>
      </c>
      <c r="G27" s="388">
        <v>11714.175883434416</v>
      </c>
      <c r="H27" s="390">
        <v>2828750.4604768814</v>
      </c>
      <c r="I27" s="396">
        <v>0</v>
      </c>
      <c r="J27" s="388">
        <v>-19882.858339805571</v>
      </c>
      <c r="K27" s="388">
        <v>-4801331.7576918462</v>
      </c>
      <c r="L27" s="388">
        <v>0</v>
      </c>
      <c r="M27" s="388">
        <v>942.08753252802342</v>
      </c>
      <c r="N27" s="390">
        <v>227496.20357133125</v>
      </c>
      <c r="O27" s="396">
        <v>0</v>
      </c>
      <c r="P27" s="388">
        <v>6.1042050651107281E-3</v>
      </c>
      <c r="Q27" s="388">
        <v>1.4740493109033621</v>
      </c>
      <c r="R27" s="388">
        <v>0</v>
      </c>
      <c r="S27" s="388">
        <v>3.8334636214539883</v>
      </c>
      <c r="T27" s="390">
        <v>925.7084828087859</v>
      </c>
      <c r="U27" s="396">
        <v>0</v>
      </c>
      <c r="V27" s="388">
        <v>76.07743386567833</v>
      </c>
      <c r="W27" s="388">
        <v>18371.251910581908</v>
      </c>
      <c r="X27" s="388">
        <v>0</v>
      </c>
      <c r="Y27" s="388">
        <v>-151.17255691226501</v>
      </c>
      <c r="Z27" s="390">
        <v>-36505.294459661367</v>
      </c>
      <c r="AA27" s="396">
        <v>0</v>
      </c>
      <c r="AB27" s="388">
        <v>1416.395588097884</v>
      </c>
      <c r="AC27" s="388">
        <v>342032.56907857099</v>
      </c>
      <c r="AD27" s="388">
        <v>0</v>
      </c>
      <c r="AE27" s="388">
        <v>-2112.380464132224</v>
      </c>
      <c r="AF27" s="390">
        <v>-510099.66642779333</v>
      </c>
      <c r="AG27" s="388">
        <v>-11813605.287823988</v>
      </c>
      <c r="AH27" s="160"/>
      <c r="AI27" s="160"/>
      <c r="AJ27" s="388">
        <v>2510567.4116435666</v>
      </c>
      <c r="AK27" s="160"/>
      <c r="AL27" s="160"/>
      <c r="AM27" s="109"/>
      <c r="AN27" s="153">
        <v>0</v>
      </c>
      <c r="AO27" s="105">
        <v>0</v>
      </c>
      <c r="AP27" s="160">
        <v>0</v>
      </c>
      <c r="AQ27" s="160">
        <v>0</v>
      </c>
      <c r="AR27" s="160">
        <v>0</v>
      </c>
      <c r="AS27" s="397">
        <v>0</v>
      </c>
      <c r="AT27" s="153">
        <v>0</v>
      </c>
      <c r="AU27" s="105">
        <v>0</v>
      </c>
      <c r="AV27" s="160">
        <v>0</v>
      </c>
      <c r="AW27" s="160">
        <v>0</v>
      </c>
      <c r="AX27" s="160">
        <v>0</v>
      </c>
      <c r="AY27" s="397">
        <v>0</v>
      </c>
    </row>
    <row r="28" spans="1:51" s="384" customFormat="1">
      <c r="A28" s="395">
        <v>4.99E-2</v>
      </c>
      <c r="B28" s="109">
        <v>202510</v>
      </c>
      <c r="C28" s="396">
        <v>0</v>
      </c>
      <c r="D28" s="388">
        <v>-30658.056114667768</v>
      </c>
      <c r="E28" s="388">
        <v>-7403336.8812852735</v>
      </c>
      <c r="F28" s="388">
        <v>0</v>
      </c>
      <c r="G28" s="388">
        <v>11762.887331483033</v>
      </c>
      <c r="H28" s="390">
        <v>2840513.3478083643</v>
      </c>
      <c r="I28" s="396">
        <v>0</v>
      </c>
      <c r="J28" s="388">
        <v>-19965.537892401928</v>
      </c>
      <c r="K28" s="388">
        <v>-4821297.2955842484</v>
      </c>
      <c r="L28" s="388">
        <v>0</v>
      </c>
      <c r="M28" s="388">
        <v>946.00504651745234</v>
      </c>
      <c r="N28" s="390">
        <v>228442.20861784869</v>
      </c>
      <c r="O28" s="396">
        <v>0</v>
      </c>
      <c r="P28" s="388">
        <v>6.1295883845064805E-3</v>
      </c>
      <c r="Q28" s="388">
        <v>1.4801788992878686</v>
      </c>
      <c r="R28" s="388">
        <v>0</v>
      </c>
      <c r="S28" s="388">
        <v>3.8494044410132013</v>
      </c>
      <c r="T28" s="390">
        <v>929.55788724979914</v>
      </c>
      <c r="U28" s="396">
        <v>0</v>
      </c>
      <c r="V28" s="388">
        <v>76.39378919483643</v>
      </c>
      <c r="W28" s="388">
        <v>18447.645699776745</v>
      </c>
      <c r="X28" s="388">
        <v>0</v>
      </c>
      <c r="Y28" s="388">
        <v>-151.80118279475852</v>
      </c>
      <c r="Z28" s="390">
        <v>-36657.095642456123</v>
      </c>
      <c r="AA28" s="396">
        <v>0</v>
      </c>
      <c r="AB28" s="388">
        <v>1422.2854330850578</v>
      </c>
      <c r="AC28" s="388">
        <v>343454.85451165604</v>
      </c>
      <c r="AD28" s="388">
        <v>0</v>
      </c>
      <c r="AE28" s="388">
        <v>-2121.1644462289073</v>
      </c>
      <c r="AF28" s="390">
        <v>-512220.83087402221</v>
      </c>
      <c r="AG28" s="388">
        <v>-11862730.19647919</v>
      </c>
      <c r="AH28" s="160"/>
      <c r="AI28" s="160"/>
      <c r="AJ28" s="388">
        <v>2521007.1877969843</v>
      </c>
      <c r="AK28" s="160"/>
      <c r="AL28" s="160"/>
      <c r="AM28" s="109"/>
      <c r="AN28" s="172">
        <v>0</v>
      </c>
      <c r="AO28" s="136">
        <v>0</v>
      </c>
      <c r="AP28" s="399">
        <v>0</v>
      </c>
      <c r="AQ28" s="399">
        <v>0</v>
      </c>
      <c r="AR28" s="399">
        <v>0</v>
      </c>
      <c r="AS28" s="400">
        <v>0</v>
      </c>
      <c r="AT28" s="172">
        <v>0</v>
      </c>
      <c r="AU28" s="136">
        <v>0</v>
      </c>
      <c r="AV28" s="399">
        <v>0</v>
      </c>
      <c r="AW28" s="399">
        <v>0</v>
      </c>
      <c r="AX28" s="399">
        <v>0</v>
      </c>
      <c r="AY28" s="400">
        <v>0</v>
      </c>
    </row>
    <row r="29" spans="1:51" s="384" customFormat="1" ht="15.75" thickBot="1">
      <c r="B29" s="401"/>
      <c r="C29" s="402"/>
      <c r="D29" s="403" t="s">
        <v>796</v>
      </c>
      <c r="E29" s="191">
        <v>3947570.8735714853</v>
      </c>
      <c r="F29" s="187"/>
      <c r="G29" s="188"/>
      <c r="H29" s="189"/>
      <c r="I29" s="190"/>
      <c r="J29" s="403" t="s">
        <v>803</v>
      </c>
      <c r="K29" s="191">
        <v>4366486.1587547399</v>
      </c>
      <c r="M29" s="188"/>
      <c r="N29" s="189"/>
      <c r="O29" s="190"/>
      <c r="P29" s="188"/>
      <c r="Q29" s="403"/>
      <c r="R29" s="187"/>
      <c r="S29" s="188"/>
      <c r="T29" s="189"/>
      <c r="U29" s="190"/>
      <c r="V29" s="188"/>
      <c r="W29" s="403"/>
      <c r="X29" s="187"/>
      <c r="Y29" s="188"/>
      <c r="Z29" s="189"/>
      <c r="AA29" s="190"/>
      <c r="AB29" s="188"/>
      <c r="AC29" s="403"/>
      <c r="AD29" s="187"/>
      <c r="AE29" s="188"/>
      <c r="AF29" s="189"/>
      <c r="AG29" s="404"/>
      <c r="AH29" s="160"/>
      <c r="AI29" s="160"/>
      <c r="AJ29" s="404"/>
      <c r="AK29" s="404"/>
      <c r="AL29" s="404"/>
      <c r="AM29" s="401"/>
      <c r="AN29" s="155">
        <v>17452345.739999998</v>
      </c>
      <c r="AO29" s="156">
        <v>6172835.1600000011</v>
      </c>
      <c r="AP29" s="156">
        <v>0</v>
      </c>
      <c r="AQ29" s="156">
        <v>502110.44999999995</v>
      </c>
      <c r="AR29" s="156">
        <v>4359526.2200000007</v>
      </c>
      <c r="AS29" s="157">
        <v>28486817.57</v>
      </c>
      <c r="AT29" s="405">
        <v>27394780.289999999</v>
      </c>
      <c r="AU29" s="406">
        <v>13622233.949999999</v>
      </c>
      <c r="AV29" s="406">
        <v>28446.42</v>
      </c>
      <c r="AW29" s="406">
        <v>627638.05000000005</v>
      </c>
      <c r="AX29" s="406">
        <v>5581255.2000000002</v>
      </c>
      <c r="AY29" s="407">
        <v>47254353.910000004</v>
      </c>
    </row>
    <row r="30" spans="1:51" s="384" customFormat="1">
      <c r="B30" s="401"/>
      <c r="C30" s="402"/>
      <c r="D30" s="403" t="s">
        <v>790</v>
      </c>
      <c r="E30" s="187">
        <v>-3455766.0077137882</v>
      </c>
      <c r="F30" s="187"/>
      <c r="G30" s="188"/>
      <c r="H30" s="189"/>
      <c r="I30" s="190"/>
      <c r="J30" s="403" t="s">
        <v>790</v>
      </c>
      <c r="K30" s="187">
        <v>-454811.13682950847</v>
      </c>
      <c r="M30" s="188"/>
      <c r="N30" s="189"/>
      <c r="O30" s="190"/>
      <c r="P30" s="188"/>
      <c r="Q30" s="403"/>
      <c r="R30" s="187"/>
      <c r="S30" s="188"/>
      <c r="T30" s="189"/>
      <c r="U30" s="190"/>
      <c r="V30" s="188"/>
      <c r="W30" s="403"/>
      <c r="X30" s="187"/>
      <c r="Y30" s="188"/>
      <c r="Z30" s="189"/>
      <c r="AA30" s="190"/>
      <c r="AB30" s="188"/>
      <c r="AC30" s="403"/>
      <c r="AD30" s="187"/>
      <c r="AE30" s="188"/>
      <c r="AF30" s="189"/>
      <c r="AG30" s="404"/>
      <c r="AH30" s="160"/>
      <c r="AI30" s="160"/>
      <c r="AJ30" s="404"/>
      <c r="AK30" s="404"/>
      <c r="AL30" s="404"/>
      <c r="AM30" s="401"/>
      <c r="AN30" s="176"/>
      <c r="AO30" s="176"/>
      <c r="AP30" s="176"/>
      <c r="AQ30" s="176"/>
      <c r="AR30" s="176"/>
      <c r="AS30" s="176"/>
      <c r="AT30" s="408"/>
      <c r="AU30" s="408"/>
      <c r="AV30" s="408"/>
      <c r="AW30" s="408"/>
      <c r="AX30" s="408"/>
      <c r="AY30" s="408"/>
    </row>
    <row r="31" spans="1:51" s="384" customFormat="1">
      <c r="B31" s="401"/>
      <c r="C31" s="402"/>
      <c r="D31" s="187"/>
      <c r="E31" s="403"/>
      <c r="F31" s="187"/>
      <c r="G31" s="188"/>
      <c r="H31" s="189"/>
      <c r="I31" s="190"/>
      <c r="M31" s="188"/>
      <c r="N31" s="189"/>
      <c r="O31" s="190"/>
      <c r="P31" s="188"/>
      <c r="Q31" s="403"/>
      <c r="R31" s="187"/>
      <c r="S31" s="188"/>
      <c r="T31" s="189"/>
      <c r="U31" s="190"/>
      <c r="V31" s="188"/>
      <c r="W31" s="403"/>
      <c r="X31" s="187"/>
      <c r="Y31" s="188"/>
      <c r="Z31" s="189"/>
      <c r="AA31" s="190"/>
      <c r="AB31" s="188"/>
      <c r="AC31" s="403"/>
      <c r="AD31" s="187"/>
      <c r="AE31" s="188"/>
      <c r="AF31" s="189"/>
      <c r="AG31" s="404"/>
      <c r="AH31" s="160"/>
      <c r="AI31" s="160"/>
      <c r="AJ31" s="404"/>
      <c r="AK31" s="404"/>
      <c r="AL31" s="404"/>
      <c r="AM31" s="401"/>
      <c r="AN31" s="176"/>
      <c r="AO31" s="176"/>
      <c r="AP31" s="176"/>
      <c r="AQ31" s="176"/>
      <c r="AR31" s="176"/>
      <c r="AS31" s="176"/>
      <c r="AT31" s="408"/>
      <c r="AU31" s="408"/>
      <c r="AV31" s="408"/>
      <c r="AW31" s="408"/>
      <c r="AX31" s="408"/>
      <c r="AY31" s="408"/>
    </row>
    <row r="32" spans="1:51" s="384" customFormat="1">
      <c r="B32" s="401"/>
      <c r="C32" s="165"/>
      <c r="D32" s="166"/>
      <c r="E32" s="166"/>
      <c r="F32" s="166"/>
      <c r="G32" s="166"/>
      <c r="H32" s="167"/>
      <c r="I32" s="165"/>
      <c r="J32" s="166"/>
      <c r="K32" s="166"/>
      <c r="L32" s="166"/>
      <c r="M32" s="166"/>
      <c r="N32" s="167"/>
      <c r="O32" s="165"/>
      <c r="P32" s="166"/>
      <c r="Q32" s="166"/>
      <c r="R32" s="166"/>
      <c r="S32" s="166"/>
      <c r="T32" s="167"/>
      <c r="U32" s="165"/>
      <c r="V32" s="166"/>
      <c r="W32" s="166"/>
      <c r="X32" s="166"/>
      <c r="Y32" s="166"/>
      <c r="Z32" s="167"/>
      <c r="AA32" s="165"/>
      <c r="AB32" s="166"/>
      <c r="AC32" s="166"/>
      <c r="AD32" s="166"/>
      <c r="AE32" s="166"/>
      <c r="AF32" s="409"/>
      <c r="AG32" s="404"/>
      <c r="AH32" s="161"/>
      <c r="AI32" s="160"/>
      <c r="AJ32" s="404"/>
      <c r="AK32" s="404"/>
      <c r="AL32" s="404"/>
      <c r="AM32" s="401"/>
      <c r="AN32" s="95"/>
      <c r="AO32" s="95"/>
      <c r="AP32" s="95"/>
    </row>
    <row r="33" spans="2:43" s="384" customFormat="1" ht="15.75" thickBot="1">
      <c r="B33" s="401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H33" s="160"/>
      <c r="AI33" s="160"/>
      <c r="AJ33" s="404"/>
      <c r="AK33" s="404"/>
      <c r="AL33" s="404"/>
      <c r="AM33" s="401"/>
      <c r="AN33" s="131"/>
      <c r="AO33" s="95"/>
      <c r="AP33" s="95"/>
    </row>
    <row r="34" spans="2:43" s="384" customFormat="1">
      <c r="B34" s="401"/>
      <c r="C34" s="98"/>
      <c r="D34" s="98"/>
      <c r="E34" s="98"/>
      <c r="F34" s="98"/>
      <c r="G34" s="98"/>
      <c r="H34" s="98"/>
      <c r="I34" s="98"/>
      <c r="J34" s="403" t="s">
        <v>804</v>
      </c>
      <c r="K34" s="187">
        <v>4366486.1587547399</v>
      </c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342" t="s">
        <v>807</v>
      </c>
      <c r="AE34" s="343"/>
      <c r="AF34" s="343"/>
      <c r="AG34" s="344"/>
      <c r="AH34" s="148"/>
      <c r="AI34" s="148"/>
      <c r="AJ34" s="404"/>
      <c r="AK34" s="404"/>
      <c r="AL34" s="410"/>
      <c r="AM34" s="411"/>
      <c r="AN34" s="412"/>
      <c r="AO34" s="413" t="s">
        <v>781</v>
      </c>
      <c r="AP34" s="414">
        <v>645683.29</v>
      </c>
      <c r="AQ34" s="415"/>
    </row>
    <row r="35" spans="2:43" s="384" customFormat="1">
      <c r="B35" s="401"/>
      <c r="C35" s="98"/>
      <c r="D35" s="98"/>
      <c r="E35" s="98"/>
      <c r="F35" s="98"/>
      <c r="G35" s="98"/>
      <c r="H35" s="98"/>
      <c r="I35" s="98"/>
      <c r="J35" s="403" t="s">
        <v>805</v>
      </c>
      <c r="K35" s="215">
        <v>4234872.51</v>
      </c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192"/>
      <c r="AE35" s="98"/>
      <c r="AF35" s="403" t="s">
        <v>822</v>
      </c>
      <c r="AG35" s="416">
        <v>-11862730.19647919</v>
      </c>
      <c r="AH35" s="148"/>
      <c r="AK35" s="404"/>
      <c r="AL35" s="417"/>
      <c r="AM35" s="401"/>
      <c r="AN35" s="95"/>
      <c r="AO35" s="418" t="s">
        <v>797</v>
      </c>
      <c r="AP35" s="404"/>
      <c r="AQ35" s="394"/>
    </row>
    <row r="36" spans="2:43" s="384" customFormat="1">
      <c r="B36" s="375"/>
      <c r="C36" s="375"/>
      <c r="D36" s="375"/>
      <c r="E36" s="375"/>
      <c r="F36" s="375"/>
      <c r="G36" s="375"/>
      <c r="H36" s="375"/>
      <c r="I36" s="375"/>
      <c r="J36" s="403" t="s">
        <v>806</v>
      </c>
      <c r="K36" s="187">
        <v>131613.64875474013</v>
      </c>
      <c r="L36" s="375"/>
      <c r="M36" s="375"/>
      <c r="N36" s="375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92"/>
      <c r="AE36" s="98"/>
      <c r="AF36" s="403" t="s">
        <v>792</v>
      </c>
      <c r="AG36" s="416">
        <v>-4234872.51</v>
      </c>
      <c r="AH36" s="148"/>
      <c r="AK36" s="404"/>
      <c r="AL36" s="419"/>
      <c r="AM36" s="375"/>
      <c r="AN36" s="376" t="s">
        <v>798</v>
      </c>
      <c r="AO36" s="420">
        <v>0.60699999999999998</v>
      </c>
      <c r="AP36" s="421">
        <v>391929.75703000004</v>
      </c>
      <c r="AQ36" s="394"/>
    </row>
    <row r="37" spans="2:43" s="384" customFormat="1"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M37" s="375"/>
      <c r="N37" s="375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92"/>
      <c r="AE37" s="98"/>
      <c r="AF37" s="403" t="s">
        <v>823</v>
      </c>
      <c r="AG37" s="416">
        <v>-131613.64875474013</v>
      </c>
      <c r="AH37" s="148"/>
      <c r="AK37" s="375"/>
      <c r="AL37" s="419"/>
      <c r="AM37" s="375"/>
      <c r="AN37" s="376" t="s">
        <v>799</v>
      </c>
      <c r="AO37" s="420">
        <v>0.27829999999999999</v>
      </c>
      <c r="AP37" s="421">
        <v>179693.65960700001</v>
      </c>
      <c r="AQ37" s="394"/>
    </row>
    <row r="38" spans="2:43"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398"/>
      <c r="AE38" s="160"/>
      <c r="AF38" s="403" t="s">
        <v>793</v>
      </c>
      <c r="AG38" s="422">
        <v>-3947570.8735714853</v>
      </c>
      <c r="AL38" s="419"/>
      <c r="AN38" s="376" t="s">
        <v>800</v>
      </c>
      <c r="AO38" s="420">
        <v>5.9999999999999995E-4</v>
      </c>
      <c r="AP38" s="421">
        <v>387.40997399999998</v>
      </c>
      <c r="AQ38" s="423"/>
    </row>
    <row r="39" spans="2:43" ht="15.75" thickBot="1"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424"/>
      <c r="AE39" s="425"/>
      <c r="AF39" s="426" t="s">
        <v>794</v>
      </c>
      <c r="AG39" s="427">
        <v>-3548673.1641529649</v>
      </c>
      <c r="AL39" s="428"/>
      <c r="AN39" s="376" t="s">
        <v>801</v>
      </c>
      <c r="AO39" s="420">
        <v>1.1900000000000001E-2</v>
      </c>
      <c r="AP39" s="421">
        <v>7683.6311510000014</v>
      </c>
      <c r="AQ39" s="423"/>
    </row>
    <row r="40" spans="2:43">
      <c r="AD40" s="148"/>
      <c r="AG40" s="421"/>
      <c r="AK40" s="421"/>
      <c r="AL40" s="419"/>
      <c r="AN40" s="376" t="s">
        <v>802</v>
      </c>
      <c r="AO40" s="420">
        <v>0.1022</v>
      </c>
      <c r="AP40" s="421">
        <v>65988.832238000003</v>
      </c>
      <c r="AQ40" s="423"/>
    </row>
    <row r="41" spans="2:43">
      <c r="AL41" s="419"/>
      <c r="AN41" s="376" t="s">
        <v>705</v>
      </c>
      <c r="AO41" s="429">
        <v>1</v>
      </c>
      <c r="AP41" s="421">
        <v>645683.29</v>
      </c>
      <c r="AQ41" s="423"/>
    </row>
    <row r="42" spans="2:43" ht="15.75" thickBot="1">
      <c r="AL42" s="430"/>
      <c r="AM42" s="431"/>
      <c r="AN42" s="432"/>
      <c r="AO42" s="433"/>
      <c r="AP42" s="434">
        <v>0</v>
      </c>
      <c r="AQ42" s="435"/>
    </row>
  </sheetData>
  <mergeCells count="10">
    <mergeCell ref="AT4:AY4"/>
    <mergeCell ref="AT5:AY5"/>
    <mergeCell ref="AA3:AF3"/>
    <mergeCell ref="U3:Z3"/>
    <mergeCell ref="O3:T3"/>
    <mergeCell ref="AD34:AG34"/>
    <mergeCell ref="I3:N3"/>
    <mergeCell ref="C3:H3"/>
    <mergeCell ref="AN4:AS4"/>
    <mergeCell ref="AN5:AS5"/>
  </mergeCells>
  <conditionalFormatting sqref="B10:B28 AM10:AM28">
    <cfRule type="expression" dxfId="5" priority="1" stopIfTrue="1">
      <formula>$B10=$C$2</formula>
    </cfRule>
  </conditionalFormatting>
  <pageMargins left="0.7" right="0.7" top="0.75" bottom="0.75" header="0.3" footer="0.3"/>
  <customProperties>
    <customPr name="xxe4aPID" r:id="rId1"/>
  </customPropertie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3C394-FA7C-4F6A-AC04-10E0C2C556A7}">
  <sheetPr>
    <tabColor theme="3" tint="0.79998168889431442"/>
    <pageSetUpPr fitToPage="1"/>
  </sheetPr>
  <dimension ref="A1:S28"/>
  <sheetViews>
    <sheetView zoomScale="110" zoomScaleNormal="110" workbookViewId="0">
      <pane ySplit="4" topLeftCell="A6" activePane="bottomLeft" state="frozen"/>
      <selection activeCell="P28" sqref="P28"/>
      <selection pane="bottomLeft" activeCell="K20" sqref="I20:K20"/>
    </sheetView>
  </sheetViews>
  <sheetFormatPr defaultRowHeight="12.75"/>
  <cols>
    <col min="1" max="1" width="17.42578125" style="90" customWidth="1"/>
    <col min="2" max="2" width="14.28515625" style="90" bestFit="1" customWidth="1"/>
    <col min="3" max="3" width="13.140625" style="90" bestFit="1" customWidth="1"/>
    <col min="4" max="4" width="10" style="90" bestFit="1" customWidth="1"/>
    <col min="5" max="5" width="11.5703125" style="90" bestFit="1" customWidth="1"/>
    <col min="6" max="6" width="13.140625" style="90" bestFit="1" customWidth="1"/>
    <col min="7" max="7" width="13.140625" style="90" customWidth="1"/>
    <col min="8" max="8" width="14.28515625" style="90" bestFit="1" customWidth="1"/>
    <col min="9" max="9" width="15.85546875" style="90" customWidth="1"/>
    <col min="10" max="10" width="15.140625" style="90" bestFit="1" customWidth="1"/>
    <col min="11" max="11" width="14.7109375" style="90" bestFit="1" customWidth="1"/>
    <col min="12" max="12" width="9.85546875" style="90" customWidth="1"/>
    <col min="13" max="13" width="12.7109375" style="91" bestFit="1" customWidth="1"/>
    <col min="14" max="14" width="11.85546875" style="90" bestFit="1" customWidth="1"/>
    <col min="15" max="15" width="8.7109375" style="90"/>
    <col min="16" max="16" width="10.28515625" style="90" bestFit="1" customWidth="1"/>
    <col min="17" max="17" width="11.85546875" style="90" bestFit="1" customWidth="1"/>
    <col min="18" max="18" width="11.85546875" style="90" customWidth="1"/>
    <col min="19" max="19" width="12.85546875" style="90" bestFit="1" customWidth="1"/>
    <col min="20" max="247" width="8.7109375" style="90"/>
    <col min="248" max="248" width="4.85546875" style="90" customWidth="1"/>
    <col min="249" max="249" width="12.28515625" style="90" bestFit="1" customWidth="1"/>
    <col min="250" max="250" width="17.7109375" style="90" customWidth="1"/>
    <col min="251" max="251" width="11.85546875" style="90" bestFit="1" customWidth="1"/>
    <col min="252" max="252" width="12.5703125" style="90" customWidth="1"/>
    <col min="253" max="253" width="0" style="90" hidden="1" customWidth="1"/>
    <col min="254" max="254" width="8.7109375" style="90"/>
    <col min="255" max="255" width="11.42578125" style="90" bestFit="1" customWidth="1"/>
    <col min="256" max="503" width="8.7109375" style="90"/>
    <col min="504" max="504" width="4.85546875" style="90" customWidth="1"/>
    <col min="505" max="505" width="12.28515625" style="90" bestFit="1" customWidth="1"/>
    <col min="506" max="506" width="17.7109375" style="90" customWidth="1"/>
    <col min="507" max="507" width="11.85546875" style="90" bestFit="1" customWidth="1"/>
    <col min="508" max="508" width="12.5703125" style="90" customWidth="1"/>
    <col min="509" max="509" width="0" style="90" hidden="1" customWidth="1"/>
    <col min="510" max="510" width="8.7109375" style="90"/>
    <col min="511" max="511" width="11.42578125" style="90" bestFit="1" customWidth="1"/>
    <col min="512" max="759" width="8.7109375" style="90"/>
    <col min="760" max="760" width="4.85546875" style="90" customWidth="1"/>
    <col min="761" max="761" width="12.28515625" style="90" bestFit="1" customWidth="1"/>
    <col min="762" max="762" width="17.7109375" style="90" customWidth="1"/>
    <col min="763" max="763" width="11.85546875" style="90" bestFit="1" customWidth="1"/>
    <col min="764" max="764" width="12.5703125" style="90" customWidth="1"/>
    <col min="765" max="765" width="0" style="90" hidden="1" customWidth="1"/>
    <col min="766" max="766" width="8.7109375" style="90"/>
    <col min="767" max="767" width="11.42578125" style="90" bestFit="1" customWidth="1"/>
    <col min="768" max="1015" width="8.7109375" style="90"/>
    <col min="1016" max="1016" width="4.85546875" style="90" customWidth="1"/>
    <col min="1017" max="1017" width="12.28515625" style="90" bestFit="1" customWidth="1"/>
    <col min="1018" max="1018" width="17.7109375" style="90" customWidth="1"/>
    <col min="1019" max="1019" width="11.85546875" style="90" bestFit="1" customWidth="1"/>
    <col min="1020" max="1020" width="12.5703125" style="90" customWidth="1"/>
    <col min="1021" max="1021" width="0" style="90" hidden="1" customWidth="1"/>
    <col min="1022" max="1022" width="8.7109375" style="90"/>
    <col min="1023" max="1023" width="11.42578125" style="90" bestFit="1" customWidth="1"/>
    <col min="1024" max="1271" width="8.7109375" style="90"/>
    <col min="1272" max="1272" width="4.85546875" style="90" customWidth="1"/>
    <col min="1273" max="1273" width="12.28515625" style="90" bestFit="1" customWidth="1"/>
    <col min="1274" max="1274" width="17.7109375" style="90" customWidth="1"/>
    <col min="1275" max="1275" width="11.85546875" style="90" bestFit="1" customWidth="1"/>
    <col min="1276" max="1276" width="12.5703125" style="90" customWidth="1"/>
    <col min="1277" max="1277" width="0" style="90" hidden="1" customWidth="1"/>
    <col min="1278" max="1278" width="8.7109375" style="90"/>
    <col min="1279" max="1279" width="11.42578125" style="90" bestFit="1" customWidth="1"/>
    <col min="1280" max="1527" width="8.7109375" style="90"/>
    <col min="1528" max="1528" width="4.85546875" style="90" customWidth="1"/>
    <col min="1529" max="1529" width="12.28515625" style="90" bestFit="1" customWidth="1"/>
    <col min="1530" max="1530" width="17.7109375" style="90" customWidth="1"/>
    <col min="1531" max="1531" width="11.85546875" style="90" bestFit="1" customWidth="1"/>
    <col min="1532" max="1532" width="12.5703125" style="90" customWidth="1"/>
    <col min="1533" max="1533" width="0" style="90" hidden="1" customWidth="1"/>
    <col min="1534" max="1534" width="8.7109375" style="90"/>
    <col min="1535" max="1535" width="11.42578125" style="90" bestFit="1" customWidth="1"/>
    <col min="1536" max="1783" width="8.7109375" style="90"/>
    <col min="1784" max="1784" width="4.85546875" style="90" customWidth="1"/>
    <col min="1785" max="1785" width="12.28515625" style="90" bestFit="1" customWidth="1"/>
    <col min="1786" max="1786" width="17.7109375" style="90" customWidth="1"/>
    <col min="1787" max="1787" width="11.85546875" style="90" bestFit="1" customWidth="1"/>
    <col min="1788" max="1788" width="12.5703125" style="90" customWidth="1"/>
    <col min="1789" max="1789" width="0" style="90" hidden="1" customWidth="1"/>
    <col min="1790" max="1790" width="8.7109375" style="90"/>
    <col min="1791" max="1791" width="11.42578125" style="90" bestFit="1" customWidth="1"/>
    <col min="1792" max="2039" width="8.7109375" style="90"/>
    <col min="2040" max="2040" width="4.85546875" style="90" customWidth="1"/>
    <col min="2041" max="2041" width="12.28515625" style="90" bestFit="1" customWidth="1"/>
    <col min="2042" max="2042" width="17.7109375" style="90" customWidth="1"/>
    <col min="2043" max="2043" width="11.85546875" style="90" bestFit="1" customWidth="1"/>
    <col min="2044" max="2044" width="12.5703125" style="90" customWidth="1"/>
    <col min="2045" max="2045" width="0" style="90" hidden="1" customWidth="1"/>
    <col min="2046" max="2046" width="8.7109375" style="90"/>
    <col min="2047" max="2047" width="11.42578125" style="90" bestFit="1" customWidth="1"/>
    <col min="2048" max="2295" width="8.7109375" style="90"/>
    <col min="2296" max="2296" width="4.85546875" style="90" customWidth="1"/>
    <col min="2297" max="2297" width="12.28515625" style="90" bestFit="1" customWidth="1"/>
    <col min="2298" max="2298" width="17.7109375" style="90" customWidth="1"/>
    <col min="2299" max="2299" width="11.85546875" style="90" bestFit="1" customWidth="1"/>
    <col min="2300" max="2300" width="12.5703125" style="90" customWidth="1"/>
    <col min="2301" max="2301" width="0" style="90" hidden="1" customWidth="1"/>
    <col min="2302" max="2302" width="8.7109375" style="90"/>
    <col min="2303" max="2303" width="11.42578125" style="90" bestFit="1" customWidth="1"/>
    <col min="2304" max="2551" width="8.7109375" style="90"/>
    <col min="2552" max="2552" width="4.85546875" style="90" customWidth="1"/>
    <col min="2553" max="2553" width="12.28515625" style="90" bestFit="1" customWidth="1"/>
    <col min="2554" max="2554" width="17.7109375" style="90" customWidth="1"/>
    <col min="2555" max="2555" width="11.85546875" style="90" bestFit="1" customWidth="1"/>
    <col min="2556" max="2556" width="12.5703125" style="90" customWidth="1"/>
    <col min="2557" max="2557" width="0" style="90" hidden="1" customWidth="1"/>
    <col min="2558" max="2558" width="8.7109375" style="90"/>
    <col min="2559" max="2559" width="11.42578125" style="90" bestFit="1" customWidth="1"/>
    <col min="2560" max="2807" width="8.7109375" style="90"/>
    <col min="2808" max="2808" width="4.85546875" style="90" customWidth="1"/>
    <col min="2809" max="2809" width="12.28515625" style="90" bestFit="1" customWidth="1"/>
    <col min="2810" max="2810" width="17.7109375" style="90" customWidth="1"/>
    <col min="2811" max="2811" width="11.85546875" style="90" bestFit="1" customWidth="1"/>
    <col min="2812" max="2812" width="12.5703125" style="90" customWidth="1"/>
    <col min="2813" max="2813" width="0" style="90" hidden="1" customWidth="1"/>
    <col min="2814" max="2814" width="8.7109375" style="90"/>
    <col min="2815" max="2815" width="11.42578125" style="90" bestFit="1" customWidth="1"/>
    <col min="2816" max="3063" width="8.7109375" style="90"/>
    <col min="3064" max="3064" width="4.85546875" style="90" customWidth="1"/>
    <col min="3065" max="3065" width="12.28515625" style="90" bestFit="1" customWidth="1"/>
    <col min="3066" max="3066" width="17.7109375" style="90" customWidth="1"/>
    <col min="3067" max="3067" width="11.85546875" style="90" bestFit="1" customWidth="1"/>
    <col min="3068" max="3068" width="12.5703125" style="90" customWidth="1"/>
    <col min="3069" max="3069" width="0" style="90" hidden="1" customWidth="1"/>
    <col min="3070" max="3070" width="8.7109375" style="90"/>
    <col min="3071" max="3071" width="11.42578125" style="90" bestFit="1" customWidth="1"/>
    <col min="3072" max="3319" width="8.7109375" style="90"/>
    <col min="3320" max="3320" width="4.85546875" style="90" customWidth="1"/>
    <col min="3321" max="3321" width="12.28515625" style="90" bestFit="1" customWidth="1"/>
    <col min="3322" max="3322" width="17.7109375" style="90" customWidth="1"/>
    <col min="3323" max="3323" width="11.85546875" style="90" bestFit="1" customWidth="1"/>
    <col min="3324" max="3324" width="12.5703125" style="90" customWidth="1"/>
    <col min="3325" max="3325" width="0" style="90" hidden="1" customWidth="1"/>
    <col min="3326" max="3326" width="8.7109375" style="90"/>
    <col min="3327" max="3327" width="11.42578125" style="90" bestFit="1" customWidth="1"/>
    <col min="3328" max="3575" width="8.7109375" style="90"/>
    <col min="3576" max="3576" width="4.85546875" style="90" customWidth="1"/>
    <col min="3577" max="3577" width="12.28515625" style="90" bestFit="1" customWidth="1"/>
    <col min="3578" max="3578" width="17.7109375" style="90" customWidth="1"/>
    <col min="3579" max="3579" width="11.85546875" style="90" bestFit="1" customWidth="1"/>
    <col min="3580" max="3580" width="12.5703125" style="90" customWidth="1"/>
    <col min="3581" max="3581" width="0" style="90" hidden="1" customWidth="1"/>
    <col min="3582" max="3582" width="8.7109375" style="90"/>
    <col min="3583" max="3583" width="11.42578125" style="90" bestFit="1" customWidth="1"/>
    <col min="3584" max="3831" width="8.7109375" style="90"/>
    <col min="3832" max="3832" width="4.85546875" style="90" customWidth="1"/>
    <col min="3833" max="3833" width="12.28515625" style="90" bestFit="1" customWidth="1"/>
    <col min="3834" max="3834" width="17.7109375" style="90" customWidth="1"/>
    <col min="3835" max="3835" width="11.85546875" style="90" bestFit="1" customWidth="1"/>
    <col min="3836" max="3836" width="12.5703125" style="90" customWidth="1"/>
    <col min="3837" max="3837" width="0" style="90" hidden="1" customWidth="1"/>
    <col min="3838" max="3838" width="8.7109375" style="90"/>
    <col min="3839" max="3839" width="11.42578125" style="90" bestFit="1" customWidth="1"/>
    <col min="3840" max="4087" width="8.7109375" style="90"/>
    <col min="4088" max="4088" width="4.85546875" style="90" customWidth="1"/>
    <col min="4089" max="4089" width="12.28515625" style="90" bestFit="1" customWidth="1"/>
    <col min="4090" max="4090" width="17.7109375" style="90" customWidth="1"/>
    <col min="4091" max="4091" width="11.85546875" style="90" bestFit="1" customWidth="1"/>
    <col min="4092" max="4092" width="12.5703125" style="90" customWidth="1"/>
    <col min="4093" max="4093" width="0" style="90" hidden="1" customWidth="1"/>
    <col min="4094" max="4094" width="8.7109375" style="90"/>
    <col min="4095" max="4095" width="11.42578125" style="90" bestFit="1" customWidth="1"/>
    <col min="4096" max="4343" width="8.7109375" style="90"/>
    <col min="4344" max="4344" width="4.85546875" style="90" customWidth="1"/>
    <col min="4345" max="4345" width="12.28515625" style="90" bestFit="1" customWidth="1"/>
    <col min="4346" max="4346" width="17.7109375" style="90" customWidth="1"/>
    <col min="4347" max="4347" width="11.85546875" style="90" bestFit="1" customWidth="1"/>
    <col min="4348" max="4348" width="12.5703125" style="90" customWidth="1"/>
    <col min="4349" max="4349" width="0" style="90" hidden="1" customWidth="1"/>
    <col min="4350" max="4350" width="8.7109375" style="90"/>
    <col min="4351" max="4351" width="11.42578125" style="90" bestFit="1" customWidth="1"/>
    <col min="4352" max="4599" width="8.7109375" style="90"/>
    <col min="4600" max="4600" width="4.85546875" style="90" customWidth="1"/>
    <col min="4601" max="4601" width="12.28515625" style="90" bestFit="1" customWidth="1"/>
    <col min="4602" max="4602" width="17.7109375" style="90" customWidth="1"/>
    <col min="4603" max="4603" width="11.85546875" style="90" bestFit="1" customWidth="1"/>
    <col min="4604" max="4604" width="12.5703125" style="90" customWidth="1"/>
    <col min="4605" max="4605" width="0" style="90" hidden="1" customWidth="1"/>
    <col min="4606" max="4606" width="8.7109375" style="90"/>
    <col min="4607" max="4607" width="11.42578125" style="90" bestFit="1" customWidth="1"/>
    <col min="4608" max="4855" width="8.7109375" style="90"/>
    <col min="4856" max="4856" width="4.85546875" style="90" customWidth="1"/>
    <col min="4857" max="4857" width="12.28515625" style="90" bestFit="1" customWidth="1"/>
    <col min="4858" max="4858" width="17.7109375" style="90" customWidth="1"/>
    <col min="4859" max="4859" width="11.85546875" style="90" bestFit="1" customWidth="1"/>
    <col min="4860" max="4860" width="12.5703125" style="90" customWidth="1"/>
    <col min="4861" max="4861" width="0" style="90" hidden="1" customWidth="1"/>
    <col min="4862" max="4862" width="8.7109375" style="90"/>
    <col min="4863" max="4863" width="11.42578125" style="90" bestFit="1" customWidth="1"/>
    <col min="4864" max="5111" width="8.7109375" style="90"/>
    <col min="5112" max="5112" width="4.85546875" style="90" customWidth="1"/>
    <col min="5113" max="5113" width="12.28515625" style="90" bestFit="1" customWidth="1"/>
    <col min="5114" max="5114" width="17.7109375" style="90" customWidth="1"/>
    <col min="5115" max="5115" width="11.85546875" style="90" bestFit="1" customWidth="1"/>
    <col min="5116" max="5116" width="12.5703125" style="90" customWidth="1"/>
    <col min="5117" max="5117" width="0" style="90" hidden="1" customWidth="1"/>
    <col min="5118" max="5118" width="8.7109375" style="90"/>
    <col min="5119" max="5119" width="11.42578125" style="90" bestFit="1" customWidth="1"/>
    <col min="5120" max="5367" width="8.7109375" style="90"/>
    <col min="5368" max="5368" width="4.85546875" style="90" customWidth="1"/>
    <col min="5369" max="5369" width="12.28515625" style="90" bestFit="1" customWidth="1"/>
    <col min="5370" max="5370" width="17.7109375" style="90" customWidth="1"/>
    <col min="5371" max="5371" width="11.85546875" style="90" bestFit="1" customWidth="1"/>
    <col min="5372" max="5372" width="12.5703125" style="90" customWidth="1"/>
    <col min="5373" max="5373" width="0" style="90" hidden="1" customWidth="1"/>
    <col min="5374" max="5374" width="8.7109375" style="90"/>
    <col min="5375" max="5375" width="11.42578125" style="90" bestFit="1" customWidth="1"/>
    <col min="5376" max="5623" width="8.7109375" style="90"/>
    <col min="5624" max="5624" width="4.85546875" style="90" customWidth="1"/>
    <col min="5625" max="5625" width="12.28515625" style="90" bestFit="1" customWidth="1"/>
    <col min="5626" max="5626" width="17.7109375" style="90" customWidth="1"/>
    <col min="5627" max="5627" width="11.85546875" style="90" bestFit="1" customWidth="1"/>
    <col min="5628" max="5628" width="12.5703125" style="90" customWidth="1"/>
    <col min="5629" max="5629" width="0" style="90" hidden="1" customWidth="1"/>
    <col min="5630" max="5630" width="8.7109375" style="90"/>
    <col min="5631" max="5631" width="11.42578125" style="90" bestFit="1" customWidth="1"/>
    <col min="5632" max="5879" width="8.7109375" style="90"/>
    <col min="5880" max="5880" width="4.85546875" style="90" customWidth="1"/>
    <col min="5881" max="5881" width="12.28515625" style="90" bestFit="1" customWidth="1"/>
    <col min="5882" max="5882" width="17.7109375" style="90" customWidth="1"/>
    <col min="5883" max="5883" width="11.85546875" style="90" bestFit="1" customWidth="1"/>
    <col min="5884" max="5884" width="12.5703125" style="90" customWidth="1"/>
    <col min="5885" max="5885" width="0" style="90" hidden="1" customWidth="1"/>
    <col min="5886" max="5886" width="8.7109375" style="90"/>
    <col min="5887" max="5887" width="11.42578125" style="90" bestFit="1" customWidth="1"/>
    <col min="5888" max="6135" width="8.7109375" style="90"/>
    <col min="6136" max="6136" width="4.85546875" style="90" customWidth="1"/>
    <col min="6137" max="6137" width="12.28515625" style="90" bestFit="1" customWidth="1"/>
    <col min="6138" max="6138" width="17.7109375" style="90" customWidth="1"/>
    <col min="6139" max="6139" width="11.85546875" style="90" bestFit="1" customWidth="1"/>
    <col min="6140" max="6140" width="12.5703125" style="90" customWidth="1"/>
    <col min="6141" max="6141" width="0" style="90" hidden="1" customWidth="1"/>
    <col min="6142" max="6142" width="8.7109375" style="90"/>
    <col min="6143" max="6143" width="11.42578125" style="90" bestFit="1" customWidth="1"/>
    <col min="6144" max="6391" width="8.7109375" style="90"/>
    <col min="6392" max="6392" width="4.85546875" style="90" customWidth="1"/>
    <col min="6393" max="6393" width="12.28515625" style="90" bestFit="1" customWidth="1"/>
    <col min="6394" max="6394" width="17.7109375" style="90" customWidth="1"/>
    <col min="6395" max="6395" width="11.85546875" style="90" bestFit="1" customWidth="1"/>
    <col min="6396" max="6396" width="12.5703125" style="90" customWidth="1"/>
    <col min="6397" max="6397" width="0" style="90" hidden="1" customWidth="1"/>
    <col min="6398" max="6398" width="8.7109375" style="90"/>
    <col min="6399" max="6399" width="11.42578125" style="90" bestFit="1" customWidth="1"/>
    <col min="6400" max="6647" width="8.7109375" style="90"/>
    <col min="6648" max="6648" width="4.85546875" style="90" customWidth="1"/>
    <col min="6649" max="6649" width="12.28515625" style="90" bestFit="1" customWidth="1"/>
    <col min="6650" max="6650" width="17.7109375" style="90" customWidth="1"/>
    <col min="6651" max="6651" width="11.85546875" style="90" bestFit="1" customWidth="1"/>
    <col min="6652" max="6652" width="12.5703125" style="90" customWidth="1"/>
    <col min="6653" max="6653" width="0" style="90" hidden="1" customWidth="1"/>
    <col min="6654" max="6654" width="8.7109375" style="90"/>
    <col min="6655" max="6655" width="11.42578125" style="90" bestFit="1" customWidth="1"/>
    <col min="6656" max="6903" width="8.7109375" style="90"/>
    <col min="6904" max="6904" width="4.85546875" style="90" customWidth="1"/>
    <col min="6905" max="6905" width="12.28515625" style="90" bestFit="1" customWidth="1"/>
    <col min="6906" max="6906" width="17.7109375" style="90" customWidth="1"/>
    <col min="6907" max="6907" width="11.85546875" style="90" bestFit="1" customWidth="1"/>
    <col min="6908" max="6908" width="12.5703125" style="90" customWidth="1"/>
    <col min="6909" max="6909" width="0" style="90" hidden="1" customWidth="1"/>
    <col min="6910" max="6910" width="8.7109375" style="90"/>
    <col min="6911" max="6911" width="11.42578125" style="90" bestFit="1" customWidth="1"/>
    <col min="6912" max="7159" width="8.7109375" style="90"/>
    <col min="7160" max="7160" width="4.85546875" style="90" customWidth="1"/>
    <col min="7161" max="7161" width="12.28515625" style="90" bestFit="1" customWidth="1"/>
    <col min="7162" max="7162" width="17.7109375" style="90" customWidth="1"/>
    <col min="7163" max="7163" width="11.85546875" style="90" bestFit="1" customWidth="1"/>
    <col min="7164" max="7164" width="12.5703125" style="90" customWidth="1"/>
    <col min="7165" max="7165" width="0" style="90" hidden="1" customWidth="1"/>
    <col min="7166" max="7166" width="8.7109375" style="90"/>
    <col min="7167" max="7167" width="11.42578125" style="90" bestFit="1" customWidth="1"/>
    <col min="7168" max="7415" width="8.7109375" style="90"/>
    <col min="7416" max="7416" width="4.85546875" style="90" customWidth="1"/>
    <col min="7417" max="7417" width="12.28515625" style="90" bestFit="1" customWidth="1"/>
    <col min="7418" max="7418" width="17.7109375" style="90" customWidth="1"/>
    <col min="7419" max="7419" width="11.85546875" style="90" bestFit="1" customWidth="1"/>
    <col min="7420" max="7420" width="12.5703125" style="90" customWidth="1"/>
    <col min="7421" max="7421" width="0" style="90" hidden="1" customWidth="1"/>
    <col min="7422" max="7422" width="8.7109375" style="90"/>
    <col min="7423" max="7423" width="11.42578125" style="90" bestFit="1" customWidth="1"/>
    <col min="7424" max="7671" width="8.7109375" style="90"/>
    <col min="7672" max="7672" width="4.85546875" style="90" customWidth="1"/>
    <col min="7673" max="7673" width="12.28515625" style="90" bestFit="1" customWidth="1"/>
    <col min="7674" max="7674" width="17.7109375" style="90" customWidth="1"/>
    <col min="7675" max="7675" width="11.85546875" style="90" bestFit="1" customWidth="1"/>
    <col min="7676" max="7676" width="12.5703125" style="90" customWidth="1"/>
    <col min="7677" max="7677" width="0" style="90" hidden="1" customWidth="1"/>
    <col min="7678" max="7678" width="8.7109375" style="90"/>
    <col min="7679" max="7679" width="11.42578125" style="90" bestFit="1" customWidth="1"/>
    <col min="7680" max="7927" width="8.7109375" style="90"/>
    <col min="7928" max="7928" width="4.85546875" style="90" customWidth="1"/>
    <col min="7929" max="7929" width="12.28515625" style="90" bestFit="1" customWidth="1"/>
    <col min="7930" max="7930" width="17.7109375" style="90" customWidth="1"/>
    <col min="7931" max="7931" width="11.85546875" style="90" bestFit="1" customWidth="1"/>
    <col min="7932" max="7932" width="12.5703125" style="90" customWidth="1"/>
    <col min="7933" max="7933" width="0" style="90" hidden="1" customWidth="1"/>
    <col min="7934" max="7934" width="8.7109375" style="90"/>
    <col min="7935" max="7935" width="11.42578125" style="90" bestFit="1" customWidth="1"/>
    <col min="7936" max="8183" width="8.7109375" style="90"/>
    <col min="8184" max="8184" width="4.85546875" style="90" customWidth="1"/>
    <col min="8185" max="8185" width="12.28515625" style="90" bestFit="1" customWidth="1"/>
    <col min="8186" max="8186" width="17.7109375" style="90" customWidth="1"/>
    <col min="8187" max="8187" width="11.85546875" style="90" bestFit="1" customWidth="1"/>
    <col min="8188" max="8188" width="12.5703125" style="90" customWidth="1"/>
    <col min="8189" max="8189" width="0" style="90" hidden="1" customWidth="1"/>
    <col min="8190" max="8190" width="8.7109375" style="90"/>
    <col min="8191" max="8191" width="11.42578125" style="90" bestFit="1" customWidth="1"/>
    <col min="8192" max="8439" width="8.7109375" style="90"/>
    <col min="8440" max="8440" width="4.85546875" style="90" customWidth="1"/>
    <col min="8441" max="8441" width="12.28515625" style="90" bestFit="1" customWidth="1"/>
    <col min="8442" max="8442" width="17.7109375" style="90" customWidth="1"/>
    <col min="8443" max="8443" width="11.85546875" style="90" bestFit="1" customWidth="1"/>
    <col min="8444" max="8444" width="12.5703125" style="90" customWidth="1"/>
    <col min="8445" max="8445" width="0" style="90" hidden="1" customWidth="1"/>
    <col min="8446" max="8446" width="8.7109375" style="90"/>
    <col min="8447" max="8447" width="11.42578125" style="90" bestFit="1" customWidth="1"/>
    <col min="8448" max="8695" width="8.7109375" style="90"/>
    <col min="8696" max="8696" width="4.85546875" style="90" customWidth="1"/>
    <col min="8697" max="8697" width="12.28515625" style="90" bestFit="1" customWidth="1"/>
    <col min="8698" max="8698" width="17.7109375" style="90" customWidth="1"/>
    <col min="8699" max="8699" width="11.85546875" style="90" bestFit="1" customWidth="1"/>
    <col min="8700" max="8700" width="12.5703125" style="90" customWidth="1"/>
    <col min="8701" max="8701" width="0" style="90" hidden="1" customWidth="1"/>
    <col min="8702" max="8702" width="8.7109375" style="90"/>
    <col min="8703" max="8703" width="11.42578125" style="90" bestFit="1" customWidth="1"/>
    <col min="8704" max="8951" width="8.7109375" style="90"/>
    <col min="8952" max="8952" width="4.85546875" style="90" customWidth="1"/>
    <col min="8953" max="8953" width="12.28515625" style="90" bestFit="1" customWidth="1"/>
    <col min="8954" max="8954" width="17.7109375" style="90" customWidth="1"/>
    <col min="8955" max="8955" width="11.85546875" style="90" bestFit="1" customWidth="1"/>
    <col min="8956" max="8956" width="12.5703125" style="90" customWidth="1"/>
    <col min="8957" max="8957" width="0" style="90" hidden="1" customWidth="1"/>
    <col min="8958" max="8958" width="8.7109375" style="90"/>
    <col min="8959" max="8959" width="11.42578125" style="90" bestFit="1" customWidth="1"/>
    <col min="8960" max="9207" width="8.7109375" style="90"/>
    <col min="9208" max="9208" width="4.85546875" style="90" customWidth="1"/>
    <col min="9209" max="9209" width="12.28515625" style="90" bestFit="1" customWidth="1"/>
    <col min="9210" max="9210" width="17.7109375" style="90" customWidth="1"/>
    <col min="9211" max="9211" width="11.85546875" style="90" bestFit="1" customWidth="1"/>
    <col min="9212" max="9212" width="12.5703125" style="90" customWidth="1"/>
    <col min="9213" max="9213" width="0" style="90" hidden="1" customWidth="1"/>
    <col min="9214" max="9214" width="8.7109375" style="90"/>
    <col min="9215" max="9215" width="11.42578125" style="90" bestFit="1" customWidth="1"/>
    <col min="9216" max="9463" width="8.7109375" style="90"/>
    <col min="9464" max="9464" width="4.85546875" style="90" customWidth="1"/>
    <col min="9465" max="9465" width="12.28515625" style="90" bestFit="1" customWidth="1"/>
    <col min="9466" max="9466" width="17.7109375" style="90" customWidth="1"/>
    <col min="9467" max="9467" width="11.85546875" style="90" bestFit="1" customWidth="1"/>
    <col min="9468" max="9468" width="12.5703125" style="90" customWidth="1"/>
    <col min="9469" max="9469" width="0" style="90" hidden="1" customWidth="1"/>
    <col min="9470" max="9470" width="8.7109375" style="90"/>
    <col min="9471" max="9471" width="11.42578125" style="90" bestFit="1" customWidth="1"/>
    <col min="9472" max="9719" width="8.7109375" style="90"/>
    <col min="9720" max="9720" width="4.85546875" style="90" customWidth="1"/>
    <col min="9721" max="9721" width="12.28515625" style="90" bestFit="1" customWidth="1"/>
    <col min="9722" max="9722" width="17.7109375" style="90" customWidth="1"/>
    <col min="9723" max="9723" width="11.85546875" style="90" bestFit="1" customWidth="1"/>
    <col min="9724" max="9724" width="12.5703125" style="90" customWidth="1"/>
    <col min="9725" max="9725" width="0" style="90" hidden="1" customWidth="1"/>
    <col min="9726" max="9726" width="8.7109375" style="90"/>
    <col min="9727" max="9727" width="11.42578125" style="90" bestFit="1" customWidth="1"/>
    <col min="9728" max="9975" width="8.7109375" style="90"/>
    <col min="9976" max="9976" width="4.85546875" style="90" customWidth="1"/>
    <col min="9977" max="9977" width="12.28515625" style="90" bestFit="1" customWidth="1"/>
    <col min="9978" max="9978" width="17.7109375" style="90" customWidth="1"/>
    <col min="9979" max="9979" width="11.85546875" style="90" bestFit="1" customWidth="1"/>
    <col min="9980" max="9980" width="12.5703125" style="90" customWidth="1"/>
    <col min="9981" max="9981" width="0" style="90" hidden="1" customWidth="1"/>
    <col min="9982" max="9982" width="8.7109375" style="90"/>
    <col min="9983" max="9983" width="11.42578125" style="90" bestFit="1" customWidth="1"/>
    <col min="9984" max="10231" width="8.7109375" style="90"/>
    <col min="10232" max="10232" width="4.85546875" style="90" customWidth="1"/>
    <col min="10233" max="10233" width="12.28515625" style="90" bestFit="1" customWidth="1"/>
    <col min="10234" max="10234" width="17.7109375" style="90" customWidth="1"/>
    <col min="10235" max="10235" width="11.85546875" style="90" bestFit="1" customWidth="1"/>
    <col min="10236" max="10236" width="12.5703125" style="90" customWidth="1"/>
    <col min="10237" max="10237" width="0" style="90" hidden="1" customWidth="1"/>
    <col min="10238" max="10238" width="8.7109375" style="90"/>
    <col min="10239" max="10239" width="11.42578125" style="90" bestFit="1" customWidth="1"/>
    <col min="10240" max="10487" width="8.7109375" style="90"/>
    <col min="10488" max="10488" width="4.85546875" style="90" customWidth="1"/>
    <col min="10489" max="10489" width="12.28515625" style="90" bestFit="1" customWidth="1"/>
    <col min="10490" max="10490" width="17.7109375" style="90" customWidth="1"/>
    <col min="10491" max="10491" width="11.85546875" style="90" bestFit="1" customWidth="1"/>
    <col min="10492" max="10492" width="12.5703125" style="90" customWidth="1"/>
    <col min="10493" max="10493" width="0" style="90" hidden="1" customWidth="1"/>
    <col min="10494" max="10494" width="8.7109375" style="90"/>
    <col min="10495" max="10495" width="11.42578125" style="90" bestFit="1" customWidth="1"/>
    <col min="10496" max="10743" width="8.7109375" style="90"/>
    <col min="10744" max="10744" width="4.85546875" style="90" customWidth="1"/>
    <col min="10745" max="10745" width="12.28515625" style="90" bestFit="1" customWidth="1"/>
    <col min="10746" max="10746" width="17.7109375" style="90" customWidth="1"/>
    <col min="10747" max="10747" width="11.85546875" style="90" bestFit="1" customWidth="1"/>
    <col min="10748" max="10748" width="12.5703125" style="90" customWidth="1"/>
    <col min="10749" max="10749" width="0" style="90" hidden="1" customWidth="1"/>
    <col min="10750" max="10750" width="8.7109375" style="90"/>
    <col min="10751" max="10751" width="11.42578125" style="90" bestFit="1" customWidth="1"/>
    <col min="10752" max="10999" width="8.7109375" style="90"/>
    <col min="11000" max="11000" width="4.85546875" style="90" customWidth="1"/>
    <col min="11001" max="11001" width="12.28515625" style="90" bestFit="1" customWidth="1"/>
    <col min="11002" max="11002" width="17.7109375" style="90" customWidth="1"/>
    <col min="11003" max="11003" width="11.85546875" style="90" bestFit="1" customWidth="1"/>
    <col min="11004" max="11004" width="12.5703125" style="90" customWidth="1"/>
    <col min="11005" max="11005" width="0" style="90" hidden="1" customWidth="1"/>
    <col min="11006" max="11006" width="8.7109375" style="90"/>
    <col min="11007" max="11007" width="11.42578125" style="90" bestFit="1" customWidth="1"/>
    <col min="11008" max="11255" width="8.7109375" style="90"/>
    <col min="11256" max="11256" width="4.85546875" style="90" customWidth="1"/>
    <col min="11257" max="11257" width="12.28515625" style="90" bestFit="1" customWidth="1"/>
    <col min="11258" max="11258" width="17.7109375" style="90" customWidth="1"/>
    <col min="11259" max="11259" width="11.85546875" style="90" bestFit="1" customWidth="1"/>
    <col min="11260" max="11260" width="12.5703125" style="90" customWidth="1"/>
    <col min="11261" max="11261" width="0" style="90" hidden="1" customWidth="1"/>
    <col min="11262" max="11262" width="8.7109375" style="90"/>
    <col min="11263" max="11263" width="11.42578125" style="90" bestFit="1" customWidth="1"/>
    <col min="11264" max="11511" width="8.7109375" style="90"/>
    <col min="11512" max="11512" width="4.85546875" style="90" customWidth="1"/>
    <col min="11513" max="11513" width="12.28515625" style="90" bestFit="1" customWidth="1"/>
    <col min="11514" max="11514" width="17.7109375" style="90" customWidth="1"/>
    <col min="11515" max="11515" width="11.85546875" style="90" bestFit="1" customWidth="1"/>
    <col min="11516" max="11516" width="12.5703125" style="90" customWidth="1"/>
    <col min="11517" max="11517" width="0" style="90" hidden="1" customWidth="1"/>
    <col min="11518" max="11518" width="8.7109375" style="90"/>
    <col min="11519" max="11519" width="11.42578125" style="90" bestFit="1" customWidth="1"/>
    <col min="11520" max="11767" width="8.7109375" style="90"/>
    <col min="11768" max="11768" width="4.85546875" style="90" customWidth="1"/>
    <col min="11769" max="11769" width="12.28515625" style="90" bestFit="1" customWidth="1"/>
    <col min="11770" max="11770" width="17.7109375" style="90" customWidth="1"/>
    <col min="11771" max="11771" width="11.85546875" style="90" bestFit="1" customWidth="1"/>
    <col min="11772" max="11772" width="12.5703125" style="90" customWidth="1"/>
    <col min="11773" max="11773" width="0" style="90" hidden="1" customWidth="1"/>
    <col min="11774" max="11774" width="8.7109375" style="90"/>
    <col min="11775" max="11775" width="11.42578125" style="90" bestFit="1" customWidth="1"/>
    <col min="11776" max="12023" width="8.7109375" style="90"/>
    <col min="12024" max="12024" width="4.85546875" style="90" customWidth="1"/>
    <col min="12025" max="12025" width="12.28515625" style="90" bestFit="1" customWidth="1"/>
    <col min="12026" max="12026" width="17.7109375" style="90" customWidth="1"/>
    <col min="12027" max="12027" width="11.85546875" style="90" bestFit="1" customWidth="1"/>
    <col min="12028" max="12028" width="12.5703125" style="90" customWidth="1"/>
    <col min="12029" max="12029" width="0" style="90" hidden="1" customWidth="1"/>
    <col min="12030" max="12030" width="8.7109375" style="90"/>
    <col min="12031" max="12031" width="11.42578125" style="90" bestFit="1" customWidth="1"/>
    <col min="12032" max="12279" width="8.7109375" style="90"/>
    <col min="12280" max="12280" width="4.85546875" style="90" customWidth="1"/>
    <col min="12281" max="12281" width="12.28515625" style="90" bestFit="1" customWidth="1"/>
    <col min="12282" max="12282" width="17.7109375" style="90" customWidth="1"/>
    <col min="12283" max="12283" width="11.85546875" style="90" bestFit="1" customWidth="1"/>
    <col min="12284" max="12284" width="12.5703125" style="90" customWidth="1"/>
    <col min="12285" max="12285" width="0" style="90" hidden="1" customWidth="1"/>
    <col min="12286" max="12286" width="8.7109375" style="90"/>
    <col min="12287" max="12287" width="11.42578125" style="90" bestFit="1" customWidth="1"/>
    <col min="12288" max="12535" width="8.7109375" style="90"/>
    <col min="12536" max="12536" width="4.85546875" style="90" customWidth="1"/>
    <col min="12537" max="12537" width="12.28515625" style="90" bestFit="1" customWidth="1"/>
    <col min="12538" max="12538" width="17.7109375" style="90" customWidth="1"/>
    <col min="12539" max="12539" width="11.85546875" style="90" bestFit="1" customWidth="1"/>
    <col min="12540" max="12540" width="12.5703125" style="90" customWidth="1"/>
    <col min="12541" max="12541" width="0" style="90" hidden="1" customWidth="1"/>
    <col min="12542" max="12542" width="8.7109375" style="90"/>
    <col min="12543" max="12543" width="11.42578125" style="90" bestFit="1" customWidth="1"/>
    <col min="12544" max="12791" width="8.7109375" style="90"/>
    <col min="12792" max="12792" width="4.85546875" style="90" customWidth="1"/>
    <col min="12793" max="12793" width="12.28515625" style="90" bestFit="1" customWidth="1"/>
    <col min="12794" max="12794" width="17.7109375" style="90" customWidth="1"/>
    <col min="12795" max="12795" width="11.85546875" style="90" bestFit="1" customWidth="1"/>
    <col min="12796" max="12796" width="12.5703125" style="90" customWidth="1"/>
    <col min="12797" max="12797" width="0" style="90" hidden="1" customWidth="1"/>
    <col min="12798" max="12798" width="8.7109375" style="90"/>
    <col min="12799" max="12799" width="11.42578125" style="90" bestFit="1" customWidth="1"/>
    <col min="12800" max="13047" width="8.7109375" style="90"/>
    <col min="13048" max="13048" width="4.85546875" style="90" customWidth="1"/>
    <col min="13049" max="13049" width="12.28515625" style="90" bestFit="1" customWidth="1"/>
    <col min="13050" max="13050" width="17.7109375" style="90" customWidth="1"/>
    <col min="13051" max="13051" width="11.85546875" style="90" bestFit="1" customWidth="1"/>
    <col min="13052" max="13052" width="12.5703125" style="90" customWidth="1"/>
    <col min="13053" max="13053" width="0" style="90" hidden="1" customWidth="1"/>
    <col min="13054" max="13054" width="8.7109375" style="90"/>
    <col min="13055" max="13055" width="11.42578125" style="90" bestFit="1" customWidth="1"/>
    <col min="13056" max="13303" width="8.7109375" style="90"/>
    <col min="13304" max="13304" width="4.85546875" style="90" customWidth="1"/>
    <col min="13305" max="13305" width="12.28515625" style="90" bestFit="1" customWidth="1"/>
    <col min="13306" max="13306" width="17.7109375" style="90" customWidth="1"/>
    <col min="13307" max="13307" width="11.85546875" style="90" bestFit="1" customWidth="1"/>
    <col min="13308" max="13308" width="12.5703125" style="90" customWidth="1"/>
    <col min="13309" max="13309" width="0" style="90" hidden="1" customWidth="1"/>
    <col min="13310" max="13310" width="8.7109375" style="90"/>
    <col min="13311" max="13311" width="11.42578125" style="90" bestFit="1" customWidth="1"/>
    <col min="13312" max="13559" width="8.7109375" style="90"/>
    <col min="13560" max="13560" width="4.85546875" style="90" customWidth="1"/>
    <col min="13561" max="13561" width="12.28515625" style="90" bestFit="1" customWidth="1"/>
    <col min="13562" max="13562" width="17.7109375" style="90" customWidth="1"/>
    <col min="13563" max="13563" width="11.85546875" style="90" bestFit="1" customWidth="1"/>
    <col min="13564" max="13564" width="12.5703125" style="90" customWidth="1"/>
    <col min="13565" max="13565" width="0" style="90" hidden="1" customWidth="1"/>
    <col min="13566" max="13566" width="8.7109375" style="90"/>
    <col min="13567" max="13567" width="11.42578125" style="90" bestFit="1" customWidth="1"/>
    <col min="13568" max="13815" width="8.7109375" style="90"/>
    <col min="13816" max="13816" width="4.85546875" style="90" customWidth="1"/>
    <col min="13817" max="13817" width="12.28515625" style="90" bestFit="1" customWidth="1"/>
    <col min="13818" max="13818" width="17.7109375" style="90" customWidth="1"/>
    <col min="13819" max="13819" width="11.85546875" style="90" bestFit="1" customWidth="1"/>
    <col min="13820" max="13820" width="12.5703125" style="90" customWidth="1"/>
    <col min="13821" max="13821" width="0" style="90" hidden="1" customWidth="1"/>
    <col min="13822" max="13822" width="8.7109375" style="90"/>
    <col min="13823" max="13823" width="11.42578125" style="90" bestFit="1" customWidth="1"/>
    <col min="13824" max="14071" width="8.7109375" style="90"/>
    <col min="14072" max="14072" width="4.85546875" style="90" customWidth="1"/>
    <col min="14073" max="14073" width="12.28515625" style="90" bestFit="1" customWidth="1"/>
    <col min="14074" max="14074" width="17.7109375" style="90" customWidth="1"/>
    <col min="14075" max="14075" width="11.85546875" style="90" bestFit="1" customWidth="1"/>
    <col min="14076" max="14076" width="12.5703125" style="90" customWidth="1"/>
    <col min="14077" max="14077" width="0" style="90" hidden="1" customWidth="1"/>
    <col min="14078" max="14078" width="8.7109375" style="90"/>
    <col min="14079" max="14079" width="11.42578125" style="90" bestFit="1" customWidth="1"/>
    <col min="14080" max="14327" width="8.7109375" style="90"/>
    <col min="14328" max="14328" width="4.85546875" style="90" customWidth="1"/>
    <col min="14329" max="14329" width="12.28515625" style="90" bestFit="1" customWidth="1"/>
    <col min="14330" max="14330" width="17.7109375" style="90" customWidth="1"/>
    <col min="14331" max="14331" width="11.85546875" style="90" bestFit="1" customWidth="1"/>
    <col min="14332" max="14332" width="12.5703125" style="90" customWidth="1"/>
    <col min="14333" max="14333" width="0" style="90" hidden="1" customWidth="1"/>
    <col min="14334" max="14334" width="8.7109375" style="90"/>
    <col min="14335" max="14335" width="11.42578125" style="90" bestFit="1" customWidth="1"/>
    <col min="14336" max="14583" width="8.7109375" style="90"/>
    <col min="14584" max="14584" width="4.85546875" style="90" customWidth="1"/>
    <col min="14585" max="14585" width="12.28515625" style="90" bestFit="1" customWidth="1"/>
    <col min="14586" max="14586" width="17.7109375" style="90" customWidth="1"/>
    <col min="14587" max="14587" width="11.85546875" style="90" bestFit="1" customWidth="1"/>
    <col min="14588" max="14588" width="12.5703125" style="90" customWidth="1"/>
    <col min="14589" max="14589" width="0" style="90" hidden="1" customWidth="1"/>
    <col min="14590" max="14590" width="8.7109375" style="90"/>
    <col min="14591" max="14591" width="11.42578125" style="90" bestFit="1" customWidth="1"/>
    <col min="14592" max="14839" width="8.7109375" style="90"/>
    <col min="14840" max="14840" width="4.85546875" style="90" customWidth="1"/>
    <col min="14841" max="14841" width="12.28515625" style="90" bestFit="1" customWidth="1"/>
    <col min="14842" max="14842" width="17.7109375" style="90" customWidth="1"/>
    <col min="14843" max="14843" width="11.85546875" style="90" bestFit="1" customWidth="1"/>
    <col min="14844" max="14844" width="12.5703125" style="90" customWidth="1"/>
    <col min="14845" max="14845" width="0" style="90" hidden="1" customWidth="1"/>
    <col min="14846" max="14846" width="8.7109375" style="90"/>
    <col min="14847" max="14847" width="11.42578125" style="90" bestFit="1" customWidth="1"/>
    <col min="14848" max="15095" width="8.7109375" style="90"/>
    <col min="15096" max="15096" width="4.85546875" style="90" customWidth="1"/>
    <col min="15097" max="15097" width="12.28515625" style="90" bestFit="1" customWidth="1"/>
    <col min="15098" max="15098" width="17.7109375" style="90" customWidth="1"/>
    <col min="15099" max="15099" width="11.85546875" style="90" bestFit="1" customWidth="1"/>
    <col min="15100" max="15100" width="12.5703125" style="90" customWidth="1"/>
    <col min="15101" max="15101" width="0" style="90" hidden="1" customWidth="1"/>
    <col min="15102" max="15102" width="8.7109375" style="90"/>
    <col min="15103" max="15103" width="11.42578125" style="90" bestFit="1" customWidth="1"/>
    <col min="15104" max="15351" width="8.7109375" style="90"/>
    <col min="15352" max="15352" width="4.85546875" style="90" customWidth="1"/>
    <col min="15353" max="15353" width="12.28515625" style="90" bestFit="1" customWidth="1"/>
    <col min="15354" max="15354" width="17.7109375" style="90" customWidth="1"/>
    <col min="15355" max="15355" width="11.85546875" style="90" bestFit="1" customWidth="1"/>
    <col min="15356" max="15356" width="12.5703125" style="90" customWidth="1"/>
    <col min="15357" max="15357" width="0" style="90" hidden="1" customWidth="1"/>
    <col min="15358" max="15358" width="8.7109375" style="90"/>
    <col min="15359" max="15359" width="11.42578125" style="90" bestFit="1" customWidth="1"/>
    <col min="15360" max="15607" width="8.7109375" style="90"/>
    <col min="15608" max="15608" width="4.85546875" style="90" customWidth="1"/>
    <col min="15609" max="15609" width="12.28515625" style="90" bestFit="1" customWidth="1"/>
    <col min="15610" max="15610" width="17.7109375" style="90" customWidth="1"/>
    <col min="15611" max="15611" width="11.85546875" style="90" bestFit="1" customWidth="1"/>
    <col min="15612" max="15612" width="12.5703125" style="90" customWidth="1"/>
    <col min="15613" max="15613" width="0" style="90" hidden="1" customWidth="1"/>
    <col min="15614" max="15614" width="8.7109375" style="90"/>
    <col min="15615" max="15615" width="11.42578125" style="90" bestFit="1" customWidth="1"/>
    <col min="15616" max="15863" width="8.7109375" style="90"/>
    <col min="15864" max="15864" width="4.85546875" style="90" customWidth="1"/>
    <col min="15865" max="15865" width="12.28515625" style="90" bestFit="1" customWidth="1"/>
    <col min="15866" max="15866" width="17.7109375" style="90" customWidth="1"/>
    <col min="15867" max="15867" width="11.85546875" style="90" bestFit="1" customWidth="1"/>
    <col min="15868" max="15868" width="12.5703125" style="90" customWidth="1"/>
    <col min="15869" max="15869" width="0" style="90" hidden="1" customWidth="1"/>
    <col min="15870" max="15870" width="8.7109375" style="90"/>
    <col min="15871" max="15871" width="11.42578125" style="90" bestFit="1" customWidth="1"/>
    <col min="15872" max="16119" width="8.7109375" style="90"/>
    <col min="16120" max="16120" width="4.85546875" style="90" customWidth="1"/>
    <col min="16121" max="16121" width="12.28515625" style="90" bestFit="1" customWidth="1"/>
    <col min="16122" max="16122" width="17.7109375" style="90" customWidth="1"/>
    <col min="16123" max="16123" width="11.85546875" style="90" bestFit="1" customWidth="1"/>
    <col min="16124" max="16124" width="12.5703125" style="90" customWidth="1"/>
    <col min="16125" max="16125" width="0" style="90" hidden="1" customWidth="1"/>
    <col min="16126" max="16126" width="8.7109375" style="90"/>
    <col min="16127" max="16127" width="11.42578125" style="90" bestFit="1" customWidth="1"/>
    <col min="16128" max="16384" width="8.7109375" style="90"/>
  </cols>
  <sheetData>
    <row r="1" spans="1:19" ht="15">
      <c r="A1" t="s">
        <v>84</v>
      </c>
    </row>
    <row r="2" spans="1:19" ht="15.75" thickBot="1">
      <c r="B2" s="371" t="s">
        <v>746</v>
      </c>
      <c r="C2" s="372"/>
      <c r="D2" s="372"/>
      <c r="E2" s="372"/>
      <c r="F2" s="373"/>
      <c r="G2" s="126"/>
      <c r="H2" s="126"/>
      <c r="I2" s="126"/>
      <c r="J2" s="126"/>
    </row>
    <row r="3" spans="1:19" ht="15.75" thickBot="1">
      <c r="B3" s="130">
        <v>101</v>
      </c>
      <c r="C3" s="128">
        <v>111</v>
      </c>
      <c r="D3" s="129" t="s">
        <v>736</v>
      </c>
      <c r="E3" s="128" t="s">
        <v>735</v>
      </c>
      <c r="F3" s="127">
        <v>146</v>
      </c>
      <c r="G3" s="127">
        <v>147</v>
      </c>
      <c r="H3" s="126"/>
      <c r="I3" s="126"/>
      <c r="J3" s="126"/>
      <c r="K3" s="125" t="s">
        <v>733</v>
      </c>
    </row>
    <row r="4" spans="1:19" ht="15.75" thickBot="1">
      <c r="H4" s="111"/>
      <c r="I4" s="111"/>
      <c r="J4" s="111"/>
      <c r="K4" s="111"/>
      <c r="M4" s="348" t="s">
        <v>758</v>
      </c>
      <c r="N4" s="349"/>
      <c r="O4" s="349"/>
      <c r="P4" s="349"/>
      <c r="Q4" s="349"/>
      <c r="R4" s="349"/>
      <c r="S4" s="350"/>
    </row>
    <row r="5" spans="1:19" s="94" customFormat="1" ht="27" hidden="1" thickBot="1">
      <c r="A5" s="117" t="s">
        <v>740</v>
      </c>
      <c r="B5" s="138">
        <v>0.95628199999999997</v>
      </c>
      <c r="C5" s="139">
        <f>B5</f>
        <v>0.95628199999999997</v>
      </c>
      <c r="D5" s="139">
        <f>B5</f>
        <v>0.95628199999999997</v>
      </c>
      <c r="E5" s="137">
        <f>B5</f>
        <v>0.95628199999999997</v>
      </c>
      <c r="F5" s="140">
        <f>B5</f>
        <v>0.95628199999999997</v>
      </c>
      <c r="G5" s="140">
        <f>B5</f>
        <v>0.95628199999999997</v>
      </c>
      <c r="H5" s="123"/>
      <c r="I5" s="123"/>
      <c r="J5" s="123"/>
      <c r="K5" s="90"/>
      <c r="L5" s="90"/>
      <c r="M5" s="348"/>
      <c r="N5" s="349"/>
      <c r="O5" s="349"/>
      <c r="P5" s="349"/>
      <c r="Q5" s="349"/>
      <c r="R5" s="349"/>
      <c r="S5" s="350"/>
    </row>
    <row r="6" spans="1:19" s="384" customFormat="1" ht="45.75" thickBot="1">
      <c r="A6" s="381" t="s">
        <v>739</v>
      </c>
      <c r="B6" s="494">
        <v>0.95272000000000001</v>
      </c>
      <c r="C6" s="494">
        <f>B6</f>
        <v>0.95272000000000001</v>
      </c>
      <c r="D6" s="494">
        <f>B6</f>
        <v>0.95272000000000001</v>
      </c>
      <c r="E6" s="494">
        <f>B6</f>
        <v>0.95272000000000001</v>
      </c>
      <c r="F6" s="494">
        <f>B6</f>
        <v>0.95272000000000001</v>
      </c>
      <c r="G6" s="494">
        <f>B6</f>
        <v>0.95272000000000001</v>
      </c>
      <c r="H6" s="495" t="s">
        <v>738</v>
      </c>
      <c r="I6" s="495" t="s">
        <v>757</v>
      </c>
      <c r="J6" s="495" t="s">
        <v>65</v>
      </c>
      <c r="K6" s="501" t="s">
        <v>4</v>
      </c>
      <c r="L6" s="375"/>
      <c r="M6" s="119">
        <v>101</v>
      </c>
      <c r="N6" s="119">
        <v>111</v>
      </c>
      <c r="O6" s="120" t="s">
        <v>736</v>
      </c>
      <c r="P6" s="119" t="s">
        <v>735</v>
      </c>
      <c r="Q6" s="118">
        <v>146</v>
      </c>
      <c r="R6" s="118">
        <v>147</v>
      </c>
      <c r="S6" s="118" t="s">
        <v>705</v>
      </c>
    </row>
    <row r="7" spans="1:19" s="94" customFormat="1" ht="15.75" thickBot="1">
      <c r="A7" s="117" t="s">
        <v>734</v>
      </c>
      <c r="B7" s="496"/>
      <c r="C7" s="497"/>
      <c r="D7" s="497"/>
      <c r="E7" s="497"/>
      <c r="F7" s="497"/>
      <c r="G7" s="497"/>
      <c r="H7" s="498"/>
      <c r="I7" s="337"/>
      <c r="J7" s="338"/>
      <c r="K7" s="339"/>
      <c r="L7" s="90"/>
      <c r="M7" s="111"/>
      <c r="N7" s="111"/>
      <c r="O7" s="90"/>
    </row>
    <row r="8" spans="1:19" s="94" customFormat="1" ht="15">
      <c r="A8" s="109">
        <v>202411</v>
      </c>
      <c r="B8" s="388">
        <f>M8*$B$5</f>
        <v>188306.21265308</v>
      </c>
      <c r="C8" s="499">
        <f>N8*$C$5</f>
        <v>73101.284870859992</v>
      </c>
      <c r="D8" s="499">
        <f>O8*$D$5</f>
        <v>0</v>
      </c>
      <c r="E8" s="499">
        <f>P8*$E$5</f>
        <v>3453.9662673399998</v>
      </c>
      <c r="F8" s="499">
        <f>Q8*$F$5</f>
        <v>0</v>
      </c>
      <c r="G8" s="499">
        <f>R8*$F$5</f>
        <v>0</v>
      </c>
      <c r="H8" s="500">
        <f t="shared" ref="H8:H19" si="0">SUM(B8:G8)</f>
        <v>264861.46379128</v>
      </c>
      <c r="I8" s="340"/>
      <c r="J8" s="340"/>
      <c r="K8" s="340"/>
      <c r="L8" s="109">
        <f t="shared" ref="L8:L19" si="1">A8</f>
        <v>202411</v>
      </c>
      <c r="M8" s="132">
        <f>142209.13+54705.81</f>
        <v>196914.94</v>
      </c>
      <c r="N8" s="132">
        <v>76443.23</v>
      </c>
      <c r="O8" s="132">
        <v>0</v>
      </c>
      <c r="P8" s="132">
        <v>3611.87</v>
      </c>
      <c r="Q8" s="132">
        <v>0</v>
      </c>
      <c r="R8" s="132">
        <v>0</v>
      </c>
      <c r="S8" s="132">
        <f>SUM(M8:Q8)</f>
        <v>276970.03999999998</v>
      </c>
    </row>
    <row r="9" spans="1:19" s="94" customFormat="1" ht="15">
      <c r="A9" s="109">
        <f>A8+1</f>
        <v>202412</v>
      </c>
      <c r="B9" s="388">
        <f>M9*$B$5</f>
        <v>2286649.0771711799</v>
      </c>
      <c r="C9" s="499">
        <f>N9*$C$5</f>
        <v>640628.40192996</v>
      </c>
      <c r="D9" s="499">
        <f>O9*$D$5</f>
        <v>0</v>
      </c>
      <c r="E9" s="499">
        <f>P9*$E$5</f>
        <v>28117.884781879999</v>
      </c>
      <c r="F9" s="499">
        <f>Q9*$F$5</f>
        <v>109238.20624322</v>
      </c>
      <c r="G9" s="499">
        <f>R9*$G$5</f>
        <v>1149.0875768399999</v>
      </c>
      <c r="H9" s="499">
        <f t="shared" si="0"/>
        <v>3065782.6577030797</v>
      </c>
      <c r="I9" s="341"/>
      <c r="J9" s="341"/>
      <c r="K9" s="341"/>
      <c r="L9" s="109">
        <f t="shared" si="1"/>
        <v>202412</v>
      </c>
      <c r="M9" s="132">
        <f>1671150.58+720036.41</f>
        <v>2391186.9900000002</v>
      </c>
      <c r="N9" s="132">
        <v>669915.78</v>
      </c>
      <c r="O9" s="132">
        <v>0</v>
      </c>
      <c r="P9" s="132">
        <v>29403.34</v>
      </c>
      <c r="Q9" s="132">
        <f>114232.21</f>
        <v>114232.21</v>
      </c>
      <c r="R9" s="132">
        <v>1201.6199999999999</v>
      </c>
      <c r="S9" s="132">
        <f t="shared" ref="S9:S16" si="2">SUM(M9:R9)</f>
        <v>3205939.9400000004</v>
      </c>
    </row>
    <row r="10" spans="1:19" s="94" customFormat="1" ht="15">
      <c r="A10" s="106">
        <v>202501</v>
      </c>
      <c r="B10" s="388">
        <f t="shared" ref="B10:B19" si="3">M10*$B$6</f>
        <v>2792958.7775776</v>
      </c>
      <c r="C10" s="499">
        <f t="shared" ref="C10:C19" si="4">N10*$C$6</f>
        <v>821462.4508464</v>
      </c>
      <c r="D10" s="499">
        <f t="shared" ref="D10:D19" si="5">O10*$D$6</f>
        <v>6000.6688112000002</v>
      </c>
      <c r="E10" s="499">
        <f t="shared" ref="E10:E19" si="6">P10*$E$6</f>
        <v>43222.991432800001</v>
      </c>
      <c r="F10" s="499">
        <f t="shared" ref="F10:F19" si="7">Q10*$F$6</f>
        <v>200382.34882479999</v>
      </c>
      <c r="G10" s="499">
        <f t="shared" ref="G10:G19" si="8">R10*$G$6</f>
        <v>1237.6213888</v>
      </c>
      <c r="H10" s="499">
        <f t="shared" si="0"/>
        <v>3865264.8588816002</v>
      </c>
      <c r="I10" s="341"/>
      <c r="J10" s="341"/>
      <c r="K10" s="341"/>
      <c r="L10" s="109">
        <f t="shared" si="1"/>
        <v>202501</v>
      </c>
      <c r="M10" s="132">
        <f>2015763.74+915799.34</f>
        <v>2931563.08</v>
      </c>
      <c r="N10" s="132">
        <v>862228.62</v>
      </c>
      <c r="O10" s="132">
        <v>6298.46</v>
      </c>
      <c r="P10" s="132">
        <v>45367.99</v>
      </c>
      <c r="Q10" s="132">
        <v>210326.59</v>
      </c>
      <c r="R10" s="132">
        <v>1299.04</v>
      </c>
      <c r="S10" s="132">
        <f t="shared" si="2"/>
        <v>4057083.7800000003</v>
      </c>
    </row>
    <row r="11" spans="1:19" s="94" customFormat="1" ht="15">
      <c r="A11" s="106">
        <f t="shared" ref="A11:A19" si="9">+A10+1</f>
        <v>202502</v>
      </c>
      <c r="B11" s="388">
        <f t="shared" si="3"/>
        <v>2952731.0934232003</v>
      </c>
      <c r="C11" s="499">
        <f t="shared" si="4"/>
        <v>841731.97851600009</v>
      </c>
      <c r="D11" s="499">
        <f t="shared" si="5"/>
        <v>-6000.6688112000002</v>
      </c>
      <c r="E11" s="499">
        <f t="shared" si="6"/>
        <v>40287.670640000004</v>
      </c>
      <c r="F11" s="499">
        <f t="shared" si="7"/>
        <v>200696.91791439999</v>
      </c>
      <c r="G11" s="499">
        <f t="shared" si="8"/>
        <v>1166.0149536000001</v>
      </c>
      <c r="H11" s="499">
        <f t="shared" si="0"/>
        <v>4030613.0066359998</v>
      </c>
      <c r="I11" s="341"/>
      <c r="J11" s="341"/>
      <c r="K11" s="341"/>
      <c r="L11" s="109">
        <f t="shared" si="1"/>
        <v>202502</v>
      </c>
      <c r="M11" s="132">
        <f>2064075.46+1035188.85</f>
        <v>3099264.31</v>
      </c>
      <c r="N11" s="132">
        <v>883504.05</v>
      </c>
      <c r="O11" s="132">
        <v>-6298.46</v>
      </c>
      <c r="P11" s="132">
        <v>42287</v>
      </c>
      <c r="Q11" s="132">
        <v>210656.77</v>
      </c>
      <c r="R11" s="132">
        <v>1223.8800000000001</v>
      </c>
      <c r="S11" s="132">
        <f t="shared" si="2"/>
        <v>4230637.55</v>
      </c>
    </row>
    <row r="12" spans="1:19" s="94" customFormat="1" ht="15">
      <c r="A12" s="106">
        <f t="shared" si="9"/>
        <v>202503</v>
      </c>
      <c r="B12" s="388">
        <f t="shared" si="3"/>
        <v>2399860.9321655999</v>
      </c>
      <c r="C12" s="499">
        <f t="shared" si="4"/>
        <v>719843.15391759994</v>
      </c>
      <c r="D12" s="499">
        <f t="shared" si="5"/>
        <v>0</v>
      </c>
      <c r="E12" s="499">
        <f t="shared" si="6"/>
        <v>37758.046604799994</v>
      </c>
      <c r="F12" s="499">
        <f t="shared" si="7"/>
        <v>197055.52680240001</v>
      </c>
      <c r="G12" s="499">
        <f t="shared" si="8"/>
        <v>4080.3854335999999</v>
      </c>
      <c r="H12" s="499">
        <f t="shared" si="0"/>
        <v>3358598.0449239998</v>
      </c>
      <c r="I12" s="341"/>
      <c r="J12" s="341"/>
      <c r="K12" s="341"/>
      <c r="L12" s="109">
        <f t="shared" si="1"/>
        <v>202503</v>
      </c>
      <c r="M12" s="132">
        <f>1746509.78+772447.45</f>
        <v>2518957.23</v>
      </c>
      <c r="N12" s="132">
        <v>755566.33</v>
      </c>
      <c r="O12" s="132">
        <v>0</v>
      </c>
      <c r="P12" s="132">
        <v>39631.839999999997</v>
      </c>
      <c r="Q12" s="132">
        <v>206834.67</v>
      </c>
      <c r="R12" s="132">
        <v>4282.88</v>
      </c>
      <c r="S12" s="132">
        <f t="shared" si="2"/>
        <v>3525272.9499999997</v>
      </c>
    </row>
    <row r="13" spans="1:19" s="94" customFormat="1" ht="15">
      <c r="A13" s="106">
        <f t="shared" si="9"/>
        <v>202504</v>
      </c>
      <c r="B13" s="388">
        <f t="shared" si="3"/>
        <v>1516139.8203616</v>
      </c>
      <c r="C13" s="499">
        <f t="shared" si="4"/>
        <v>491927.94021440001</v>
      </c>
      <c r="D13" s="499">
        <f t="shared" si="5"/>
        <v>0</v>
      </c>
      <c r="E13" s="499">
        <f t="shared" si="6"/>
        <v>32344.605820000001</v>
      </c>
      <c r="F13" s="499">
        <f t="shared" si="7"/>
        <v>191125.8546856</v>
      </c>
      <c r="G13" s="499">
        <f t="shared" si="8"/>
        <v>7.8694671999999999</v>
      </c>
      <c r="H13" s="499">
        <f t="shared" si="0"/>
        <v>2231546.0905487998</v>
      </c>
      <c r="I13" s="341"/>
      <c r="J13" s="341"/>
      <c r="K13" s="341"/>
      <c r="L13" s="109">
        <f t="shared" si="1"/>
        <v>202504</v>
      </c>
      <c r="M13" s="132">
        <f>1080636.06+510744.22</f>
        <v>1591380.28</v>
      </c>
      <c r="N13" s="132">
        <v>516340.52</v>
      </c>
      <c r="O13" s="132">
        <v>0</v>
      </c>
      <c r="P13" s="132">
        <v>33949.75</v>
      </c>
      <c r="Q13" s="132">
        <v>200610.73</v>
      </c>
      <c r="R13" s="132">
        <v>8.26</v>
      </c>
      <c r="S13" s="132">
        <f t="shared" si="2"/>
        <v>2342289.5399999996</v>
      </c>
    </row>
    <row r="14" spans="1:19" s="94" customFormat="1" ht="15">
      <c r="A14" s="106">
        <f t="shared" si="9"/>
        <v>202505</v>
      </c>
      <c r="B14" s="388">
        <f t="shared" si="3"/>
        <v>682243.12545200007</v>
      </c>
      <c r="C14" s="499">
        <f t="shared" si="4"/>
        <v>264142.92522640002</v>
      </c>
      <c r="D14" s="499">
        <f t="shared" si="5"/>
        <v>0</v>
      </c>
      <c r="E14" s="499">
        <f t="shared" si="6"/>
        <v>28860.423035200001</v>
      </c>
      <c r="F14" s="499">
        <f t="shared" si="7"/>
        <v>179783.41821520001</v>
      </c>
      <c r="G14" s="499">
        <f t="shared" si="8"/>
        <v>0</v>
      </c>
      <c r="H14" s="499">
        <f t="shared" si="0"/>
        <v>1155029.8919288001</v>
      </c>
      <c r="I14" s="341"/>
      <c r="J14" s="341"/>
      <c r="K14" s="341"/>
      <c r="L14" s="109">
        <f t="shared" si="1"/>
        <v>202505</v>
      </c>
      <c r="M14" s="132">
        <f>448722.26+267378.09</f>
        <v>716100.35000000009</v>
      </c>
      <c r="N14" s="132">
        <v>277251.37</v>
      </c>
      <c r="O14" s="132">
        <v>0</v>
      </c>
      <c r="P14" s="132">
        <v>30292.66</v>
      </c>
      <c r="Q14" s="132">
        <v>188705.41</v>
      </c>
      <c r="R14" s="132">
        <v>0</v>
      </c>
      <c r="S14" s="132">
        <f t="shared" si="2"/>
        <v>1212349.79</v>
      </c>
    </row>
    <row r="15" spans="1:19" s="94" customFormat="1" ht="15">
      <c r="A15" s="106">
        <f t="shared" si="9"/>
        <v>202506</v>
      </c>
      <c r="B15" s="388">
        <f t="shared" si="3"/>
        <v>462216.66200160002</v>
      </c>
      <c r="C15" s="499">
        <f t="shared" si="4"/>
        <v>192305.2839368</v>
      </c>
      <c r="D15" s="499">
        <f t="shared" si="5"/>
        <v>0</v>
      </c>
      <c r="E15" s="499">
        <f t="shared" si="6"/>
        <v>26326.216416799998</v>
      </c>
      <c r="F15" s="499">
        <f t="shared" si="7"/>
        <v>168102.00396880001</v>
      </c>
      <c r="G15" s="499">
        <f t="shared" si="8"/>
        <v>0.26676160000000004</v>
      </c>
      <c r="H15" s="499">
        <f t="shared" si="0"/>
        <v>848950.43308560015</v>
      </c>
      <c r="I15" s="341"/>
      <c r="J15" s="341"/>
      <c r="K15" s="341"/>
      <c r="L15" s="109">
        <f t="shared" si="1"/>
        <v>202506</v>
      </c>
      <c r="M15" s="132">
        <f>328586.55+156568.23</f>
        <v>485154.78</v>
      </c>
      <c r="N15" s="132">
        <v>201848.69</v>
      </c>
      <c r="O15" s="132">
        <v>0</v>
      </c>
      <c r="P15" s="132">
        <v>27632.69</v>
      </c>
      <c r="Q15" s="132">
        <v>176444.29</v>
      </c>
      <c r="R15" s="132">
        <v>0.28000000000000003</v>
      </c>
      <c r="S15" s="132">
        <f t="shared" si="2"/>
        <v>891080.73</v>
      </c>
    </row>
    <row r="16" spans="1:19" s="94" customFormat="1" ht="15">
      <c r="A16" s="106">
        <f t="shared" si="9"/>
        <v>202507</v>
      </c>
      <c r="B16" s="388">
        <f t="shared" si="3"/>
        <v>320132.28844159999</v>
      </c>
      <c r="C16" s="499">
        <f t="shared" si="4"/>
        <v>147056.14288</v>
      </c>
      <c r="D16" s="499">
        <f t="shared" si="5"/>
        <v>0</v>
      </c>
      <c r="E16" s="499">
        <f t="shared" si="6"/>
        <v>23928.934716799999</v>
      </c>
      <c r="F16" s="499">
        <f t="shared" si="7"/>
        <v>153821.93159599998</v>
      </c>
      <c r="G16" s="499">
        <f t="shared" si="8"/>
        <v>1415.0083256</v>
      </c>
      <c r="H16" s="499">
        <f t="shared" si="0"/>
        <v>646354.30595999991</v>
      </c>
      <c r="I16" s="341"/>
      <c r="J16" s="341"/>
      <c r="K16" s="341"/>
      <c r="L16" s="109">
        <f t="shared" si="1"/>
        <v>202507</v>
      </c>
      <c r="M16" s="132">
        <f>234801.52+101217.76</f>
        <v>336019.27999999997</v>
      </c>
      <c r="N16" s="132">
        <v>154354</v>
      </c>
      <c r="O16" s="132">
        <v>0</v>
      </c>
      <c r="P16" s="132">
        <v>25116.44</v>
      </c>
      <c r="Q16" s="132">
        <v>161455.54999999999</v>
      </c>
      <c r="R16" s="132">
        <v>1485.23</v>
      </c>
      <c r="S16" s="132">
        <f t="shared" si="2"/>
        <v>678430.5</v>
      </c>
    </row>
    <row r="17" spans="1:19" s="94" customFormat="1" ht="15">
      <c r="A17" s="106">
        <f t="shared" si="9"/>
        <v>202508</v>
      </c>
      <c r="B17" s="388">
        <f t="shared" si="3"/>
        <v>0</v>
      </c>
      <c r="C17" s="499">
        <f t="shared" si="4"/>
        <v>0</v>
      </c>
      <c r="D17" s="499">
        <f t="shared" si="5"/>
        <v>0</v>
      </c>
      <c r="E17" s="499">
        <f t="shared" si="6"/>
        <v>0</v>
      </c>
      <c r="F17" s="499">
        <f t="shared" si="7"/>
        <v>0</v>
      </c>
      <c r="G17" s="499">
        <f t="shared" si="8"/>
        <v>0</v>
      </c>
      <c r="H17" s="499">
        <f t="shared" si="0"/>
        <v>0</v>
      </c>
      <c r="I17" s="341"/>
      <c r="J17" s="341"/>
      <c r="K17" s="341"/>
      <c r="L17" s="109">
        <f t="shared" si="1"/>
        <v>202508</v>
      </c>
      <c r="M17" s="132"/>
      <c r="N17" s="132"/>
      <c r="O17" s="132"/>
      <c r="P17" s="132"/>
      <c r="Q17" s="132"/>
      <c r="R17" s="132"/>
      <c r="S17" s="132">
        <f>SUM(M17:Q17)</f>
        <v>0</v>
      </c>
    </row>
    <row r="18" spans="1:19" s="94" customFormat="1" ht="15">
      <c r="A18" s="106">
        <f t="shared" si="9"/>
        <v>202509</v>
      </c>
      <c r="B18" s="388">
        <f t="shared" si="3"/>
        <v>0</v>
      </c>
      <c r="C18" s="499">
        <f t="shared" si="4"/>
        <v>0</v>
      </c>
      <c r="D18" s="499">
        <f t="shared" si="5"/>
        <v>0</v>
      </c>
      <c r="E18" s="499">
        <f t="shared" si="6"/>
        <v>0</v>
      </c>
      <c r="F18" s="499">
        <f t="shared" si="7"/>
        <v>0</v>
      </c>
      <c r="G18" s="499">
        <f t="shared" si="8"/>
        <v>0</v>
      </c>
      <c r="H18" s="499">
        <f t="shared" si="0"/>
        <v>0</v>
      </c>
      <c r="I18" s="341"/>
      <c r="J18" s="341"/>
      <c r="K18" s="341"/>
      <c r="L18" s="109">
        <f t="shared" si="1"/>
        <v>202509</v>
      </c>
      <c r="M18" s="132"/>
      <c r="N18" s="132"/>
      <c r="O18" s="132"/>
      <c r="P18" s="132"/>
      <c r="Q18" s="132"/>
      <c r="R18" s="132"/>
      <c r="S18" s="132">
        <f>SUM(M18:Q18)</f>
        <v>0</v>
      </c>
    </row>
    <row r="19" spans="1:19" s="94" customFormat="1" ht="15">
      <c r="A19" s="106">
        <f t="shared" si="9"/>
        <v>202510</v>
      </c>
      <c r="B19" s="388">
        <f t="shared" si="3"/>
        <v>0</v>
      </c>
      <c r="C19" s="499">
        <f t="shared" si="4"/>
        <v>0</v>
      </c>
      <c r="D19" s="499">
        <f t="shared" si="5"/>
        <v>0</v>
      </c>
      <c r="E19" s="499">
        <f t="shared" si="6"/>
        <v>0</v>
      </c>
      <c r="F19" s="499">
        <f t="shared" si="7"/>
        <v>0</v>
      </c>
      <c r="G19" s="499">
        <f t="shared" si="8"/>
        <v>0</v>
      </c>
      <c r="H19" s="499">
        <f t="shared" si="0"/>
        <v>0</v>
      </c>
      <c r="I19" s="341"/>
      <c r="J19" s="341"/>
      <c r="K19" s="341"/>
      <c r="L19" s="109">
        <f t="shared" si="1"/>
        <v>202510</v>
      </c>
      <c r="M19" s="132"/>
      <c r="N19" s="132"/>
      <c r="O19" s="132"/>
      <c r="P19" s="132"/>
      <c r="Q19" s="132"/>
      <c r="R19" s="132"/>
      <c r="S19" s="132">
        <f>SUM(M19:Q19)</f>
        <v>0</v>
      </c>
    </row>
    <row r="20" spans="1:19" s="94" customFormat="1" ht="15">
      <c r="A20" s="96"/>
      <c r="B20" s="103">
        <f t="shared" ref="B20:J20" si="10">SUM(B8:B19)</f>
        <v>13601237.989247462</v>
      </c>
      <c r="C20" s="103">
        <f t="shared" si="10"/>
        <v>4192199.5623384207</v>
      </c>
      <c r="D20" s="103">
        <f t="shared" si="10"/>
        <v>0</v>
      </c>
      <c r="E20" s="103">
        <f t="shared" si="10"/>
        <v>264300.73971561994</v>
      </c>
      <c r="F20" s="103">
        <f t="shared" si="10"/>
        <v>1400206.2082504199</v>
      </c>
      <c r="G20" s="103">
        <f t="shared" si="10"/>
        <v>9056.2539072399995</v>
      </c>
      <c r="H20" s="103">
        <f t="shared" si="10"/>
        <v>19467000.753459159</v>
      </c>
      <c r="I20" s="492">
        <f t="shared" si="10"/>
        <v>0</v>
      </c>
      <c r="J20" s="492">
        <f t="shared" si="10"/>
        <v>0</v>
      </c>
      <c r="K20" s="493"/>
      <c r="L20" s="96"/>
      <c r="M20" s="131">
        <f t="shared" ref="M20:S20" si="11">SUM(M8:M19)</f>
        <v>14266541.239999998</v>
      </c>
      <c r="N20" s="131">
        <f t="shared" si="11"/>
        <v>4397452.59</v>
      </c>
      <c r="O20" s="131">
        <f t="shared" si="11"/>
        <v>0</v>
      </c>
      <c r="P20" s="131">
        <f t="shared" si="11"/>
        <v>277293.57999999996</v>
      </c>
      <c r="Q20" s="131">
        <f t="shared" si="11"/>
        <v>1469266.22</v>
      </c>
      <c r="R20" s="131">
        <f t="shared" si="11"/>
        <v>9501.19</v>
      </c>
      <c r="S20" s="131">
        <f t="shared" si="11"/>
        <v>20420054.82</v>
      </c>
    </row>
    <row r="21" spans="1:19" s="94" customFormat="1" ht="15">
      <c r="A21" s="96"/>
      <c r="B21" s="101"/>
      <c r="C21" s="101"/>
      <c r="D21" s="101"/>
      <c r="E21" s="101"/>
      <c r="F21" s="101"/>
      <c r="G21" s="101"/>
      <c r="H21" s="101"/>
      <c r="I21" s="101"/>
      <c r="J21" s="101"/>
      <c r="K21" s="97"/>
      <c r="L21" s="96"/>
      <c r="M21" s="95"/>
      <c r="N21" s="95"/>
      <c r="O21" s="95"/>
    </row>
    <row r="22" spans="1:19" s="94" customFormat="1" ht="15">
      <c r="A22" s="96"/>
      <c r="B22" s="98"/>
      <c r="C22" s="98"/>
      <c r="D22" s="98"/>
      <c r="E22" s="98"/>
      <c r="F22" s="98"/>
      <c r="G22" s="98"/>
      <c r="H22" s="98"/>
      <c r="I22" s="98"/>
      <c r="J22" s="98"/>
      <c r="K22" s="97"/>
      <c r="L22" s="96"/>
      <c r="M22" s="95"/>
      <c r="N22" s="95"/>
      <c r="O22" s="95"/>
    </row>
    <row r="23" spans="1:19" s="94" customFormat="1" ht="15">
      <c r="A23" s="96"/>
      <c r="B23" s="98"/>
      <c r="C23" s="98"/>
      <c r="D23" s="98"/>
      <c r="E23" s="98"/>
      <c r="F23" s="98"/>
      <c r="G23" s="98"/>
      <c r="H23" s="98"/>
      <c r="I23" s="98"/>
      <c r="J23" s="98"/>
      <c r="K23" s="97"/>
      <c r="L23" s="96"/>
      <c r="M23" s="100"/>
      <c r="N23" s="100"/>
      <c r="O23" s="99"/>
    </row>
    <row r="24" spans="1:19" s="94" customFormat="1" ht="15">
      <c r="A24" s="96"/>
      <c r="B24" s="98" t="s">
        <v>733</v>
      </c>
      <c r="C24" s="98"/>
      <c r="D24" s="98"/>
      <c r="E24" s="98"/>
      <c r="F24" s="98"/>
      <c r="G24" s="98"/>
      <c r="H24" s="98"/>
      <c r="I24" s="98"/>
      <c r="J24" s="98"/>
      <c r="K24" s="97"/>
      <c r="L24" s="96"/>
      <c r="M24" s="95"/>
      <c r="N24" s="95"/>
      <c r="O24" s="95"/>
    </row>
    <row r="25" spans="1:19" s="94" customFormat="1" ht="15">
      <c r="A25" s="90"/>
      <c r="B25" s="90"/>
      <c r="C25" s="90"/>
      <c r="D25" s="92"/>
      <c r="E25" s="92"/>
      <c r="F25" s="92"/>
      <c r="G25" s="92"/>
      <c r="H25" s="92"/>
      <c r="I25" s="92"/>
      <c r="J25" s="92"/>
      <c r="K25" s="90"/>
      <c r="L25" s="90"/>
      <c r="M25" s="91"/>
      <c r="N25" s="90"/>
    </row>
    <row r="26" spans="1:19" s="94" customFormat="1" ht="15">
      <c r="A26" s="90"/>
      <c r="B26" s="90"/>
      <c r="C26" s="90"/>
      <c r="D26" s="92"/>
      <c r="E26" s="92"/>
      <c r="F26" s="92"/>
      <c r="G26" s="92"/>
      <c r="H26" s="92"/>
      <c r="I26" s="92"/>
      <c r="J26" s="92"/>
      <c r="K26" s="90"/>
      <c r="L26" s="90"/>
      <c r="M26" s="91"/>
      <c r="N26" s="90"/>
    </row>
    <row r="27" spans="1:19" ht="15">
      <c r="D27" s="92"/>
      <c r="E27" s="92"/>
      <c r="F27" s="92"/>
      <c r="G27" s="92"/>
      <c r="H27" s="92"/>
      <c r="I27" s="92"/>
      <c r="J27" s="92"/>
    </row>
    <row r="28" spans="1:19" ht="15">
      <c r="D28" s="92"/>
      <c r="E28" s="92"/>
      <c r="F28" s="92"/>
      <c r="G28" s="92"/>
      <c r="H28" s="92"/>
      <c r="I28" s="92"/>
      <c r="J28" s="92"/>
      <c r="K28" s="93"/>
    </row>
  </sheetData>
  <mergeCells count="3">
    <mergeCell ref="B2:F2"/>
    <mergeCell ref="M5:S5"/>
    <mergeCell ref="M4:S4"/>
  </mergeCells>
  <conditionalFormatting sqref="A8:A19 L8:L19">
    <cfRule type="expression" dxfId="0" priority="1" stopIfTrue="1">
      <formula>$A8=$B$2</formula>
    </cfRule>
  </conditionalFormatting>
  <printOptions horizontalCentered="1"/>
  <pageMargins left="0" right="0" top="0.17" bottom="0.37" header="0.17" footer="0.17"/>
  <pageSetup scale="52" orientation="landscape" cellComments="asDisplayed" r:id="rId1"/>
  <headerFooter>
    <oddFooter>&amp;L&amp;D&amp;C&amp;Z&amp;F</oddFooter>
  </headerFooter>
  <customProperties>
    <customPr name="xxe4aP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1643-F163-4AA7-AF9D-427FDA3A550C}">
  <sheetPr>
    <tabColor rgb="FF92D050"/>
  </sheetPr>
  <dimension ref="A1:CC40"/>
  <sheetViews>
    <sheetView workbookViewId="0">
      <selection activeCell="B25" sqref="B25"/>
    </sheetView>
  </sheetViews>
  <sheetFormatPr defaultRowHeight="15"/>
  <cols>
    <col min="1" max="1" width="11" style="90" customWidth="1"/>
    <col min="2" max="2" width="17.42578125" style="90" customWidth="1"/>
    <col min="3" max="3" width="14" style="90" bestFit="1" customWidth="1"/>
    <col min="4" max="4" width="14" style="90" customWidth="1"/>
    <col min="5" max="5" width="11.42578125" style="90" bestFit="1" customWidth="1"/>
    <col min="6" max="6" width="29.7109375" style="90" bestFit="1" customWidth="1"/>
    <col min="7" max="7" width="14.5703125" style="375" bestFit="1" customWidth="1"/>
    <col min="8" max="8" width="13.5703125" style="90" customWidth="1"/>
    <col min="9" max="9" width="11.28515625" style="90" bestFit="1" customWidth="1"/>
    <col min="10" max="10" width="14.42578125" style="90" bestFit="1" customWidth="1"/>
    <col min="11" max="11" width="13.140625" style="375" bestFit="1" customWidth="1"/>
    <col min="12" max="12" width="14.140625" style="90" bestFit="1" customWidth="1"/>
    <col min="13" max="13" width="11.42578125" style="90" bestFit="1" customWidth="1"/>
    <col min="14" max="14" width="14.5703125" style="90" bestFit="1" customWidth="1"/>
    <col min="15" max="15" width="14.140625" style="375" bestFit="1" customWidth="1"/>
    <col min="16" max="16" width="13.5703125" style="90" customWidth="1"/>
    <col min="17" max="17" width="11.28515625" style="90" bestFit="1" customWidth="1"/>
    <col min="18" max="18" width="14" style="90" bestFit="1" customWidth="1"/>
    <col min="19" max="19" width="13.140625" style="375" bestFit="1" customWidth="1"/>
    <col min="20" max="20" width="13.140625" style="90" customWidth="1"/>
    <col min="21" max="21" width="8.42578125" style="90" bestFit="1" customWidth="1"/>
    <col min="22" max="22" width="10.85546875" style="90" bestFit="1" customWidth="1"/>
    <col min="23" max="23" width="13.140625" style="375" bestFit="1" customWidth="1"/>
    <col min="24" max="24" width="13.140625" style="90" customWidth="1"/>
    <col min="25" max="25" width="8.42578125" style="90" bestFit="1" customWidth="1"/>
    <col min="26" max="26" width="10.85546875" style="90" customWidth="1"/>
    <col min="27" max="27" width="11.42578125" style="375" bestFit="1" customWidth="1"/>
    <col min="28" max="28" width="11.85546875" style="90" bestFit="1" customWidth="1"/>
    <col min="29" max="29" width="9.85546875" style="90" bestFit="1" customWidth="1"/>
    <col min="30" max="30" width="11.85546875" style="90" bestFit="1" customWidth="1"/>
    <col min="31" max="31" width="15.140625" style="375" customWidth="1"/>
    <col min="32" max="32" width="11.42578125" style="90" customWidth="1"/>
    <col min="33" max="33" width="9.28515625" style="90" bestFit="1" customWidth="1"/>
    <col min="34" max="34" width="12.85546875" style="90" bestFit="1" customWidth="1"/>
    <col min="35" max="35" width="13.140625" style="375" bestFit="1" customWidth="1"/>
    <col min="36" max="36" width="13.140625" style="90" customWidth="1"/>
    <col min="37" max="37" width="11.42578125" style="90" bestFit="1" customWidth="1"/>
    <col min="38" max="38" width="13.85546875" style="90" customWidth="1"/>
    <col min="39" max="39" width="19" style="375" customWidth="1"/>
    <col min="40" max="40" width="13.140625" style="90" customWidth="1"/>
    <col min="41" max="41" width="10.28515625" style="90" bestFit="1" customWidth="1"/>
    <col min="42" max="42" width="14" style="90" bestFit="1" customWidth="1"/>
    <col min="43" max="43" width="13.140625" style="375" bestFit="1" customWidth="1"/>
    <col min="44" max="44" width="13.140625" style="90" customWidth="1"/>
    <col min="45" max="45" width="10.85546875" style="90" bestFit="1" customWidth="1"/>
    <col min="46" max="46" width="13.85546875" style="90" customWidth="1"/>
    <col min="47" max="47" width="13.140625" style="375" bestFit="1" customWidth="1"/>
    <col min="48" max="48" width="13.140625" style="90" customWidth="1"/>
    <col min="49" max="49" width="10.28515625" style="90" bestFit="1" customWidth="1"/>
    <col min="50" max="50" width="14" style="90" bestFit="1" customWidth="1"/>
    <col min="51" max="51" width="15.28515625" style="90" bestFit="1" customWidth="1"/>
    <col min="52" max="53" width="15.140625" style="92" bestFit="1" customWidth="1"/>
    <col min="54" max="57" width="14.7109375" style="90" customWidth="1"/>
    <col min="58" max="58" width="9.85546875" style="90" customWidth="1"/>
    <col min="59" max="60" width="13.7109375" style="90" bestFit="1" customWidth="1"/>
    <col min="61" max="61" width="13.28515625" style="90" bestFit="1" customWidth="1"/>
    <col min="62" max="62" width="11.5703125" style="90" bestFit="1" customWidth="1"/>
    <col min="63" max="63" width="12.42578125" style="90" bestFit="1" customWidth="1"/>
    <col min="64" max="64" width="11.5703125" style="90" bestFit="1" customWidth="1"/>
    <col min="65" max="65" width="14.28515625" style="90" bestFit="1" customWidth="1"/>
    <col min="66" max="66" width="16.5703125" style="90" customWidth="1"/>
    <col min="67" max="67" width="13.7109375" style="91" bestFit="1" customWidth="1"/>
    <col min="68" max="68" width="12.5703125" style="90" bestFit="1" customWidth="1"/>
    <col min="69" max="69" width="13.28515625" style="90" bestFit="1" customWidth="1"/>
    <col min="70" max="70" width="11.5703125" style="90" bestFit="1" customWidth="1"/>
    <col min="71" max="71" width="13.28515625" style="90" bestFit="1" customWidth="1"/>
    <col min="72" max="72" width="13.28515625" style="90" customWidth="1"/>
    <col min="73" max="73" width="13.7109375" style="90" bestFit="1" customWidth="1"/>
    <col min="74" max="74" width="16" style="90" customWidth="1"/>
    <col min="75" max="75" width="14.5703125" style="90" bestFit="1" customWidth="1"/>
    <col min="76" max="76" width="13.5703125" style="90" bestFit="1" customWidth="1"/>
    <col min="77" max="77" width="11.28515625" style="90" bestFit="1" customWidth="1"/>
    <col min="78" max="78" width="12.42578125" style="90" bestFit="1" customWidth="1"/>
    <col min="79" max="79" width="13.5703125" style="90" bestFit="1" customWidth="1"/>
    <col min="80" max="80" width="10.5703125" style="90" bestFit="1" customWidth="1"/>
    <col min="81" max="81" width="14.28515625" style="90" bestFit="1" customWidth="1"/>
    <col min="82" max="294" width="9.140625" style="90"/>
    <col min="295" max="295" width="4.85546875" style="90" customWidth="1"/>
    <col min="296" max="296" width="12.28515625" style="90" bestFit="1" customWidth="1"/>
    <col min="297" max="297" width="17.7109375" style="90" customWidth="1"/>
    <col min="298" max="298" width="11.85546875" style="90" bestFit="1" customWidth="1"/>
    <col min="299" max="299" width="12.5703125" style="90" customWidth="1"/>
    <col min="300" max="300" width="0" style="90" hidden="1" customWidth="1"/>
    <col min="301" max="301" width="9.140625" style="90"/>
    <col min="302" max="302" width="11.42578125" style="90" bestFit="1" customWidth="1"/>
    <col min="303" max="550" width="9.140625" style="90"/>
    <col min="551" max="551" width="4.85546875" style="90" customWidth="1"/>
    <col min="552" max="552" width="12.28515625" style="90" bestFit="1" customWidth="1"/>
    <col min="553" max="553" width="17.7109375" style="90" customWidth="1"/>
    <col min="554" max="554" width="11.85546875" style="90" bestFit="1" customWidth="1"/>
    <col min="555" max="555" width="12.5703125" style="90" customWidth="1"/>
    <col min="556" max="556" width="0" style="90" hidden="1" customWidth="1"/>
    <col min="557" max="557" width="9.140625" style="90"/>
    <col min="558" max="558" width="11.42578125" style="90" bestFit="1" customWidth="1"/>
    <col min="559" max="806" width="9.140625" style="90"/>
    <col min="807" max="807" width="4.85546875" style="90" customWidth="1"/>
    <col min="808" max="808" width="12.28515625" style="90" bestFit="1" customWidth="1"/>
    <col min="809" max="809" width="17.7109375" style="90" customWidth="1"/>
    <col min="810" max="810" width="11.85546875" style="90" bestFit="1" customWidth="1"/>
    <col min="811" max="811" width="12.5703125" style="90" customWidth="1"/>
    <col min="812" max="812" width="0" style="90" hidden="1" customWidth="1"/>
    <col min="813" max="813" width="9.140625" style="90"/>
    <col min="814" max="814" width="11.42578125" style="90" bestFit="1" customWidth="1"/>
    <col min="815" max="1062" width="9.140625" style="90"/>
    <col min="1063" max="1063" width="4.85546875" style="90" customWidth="1"/>
    <col min="1064" max="1064" width="12.28515625" style="90" bestFit="1" customWidth="1"/>
    <col min="1065" max="1065" width="17.7109375" style="90" customWidth="1"/>
    <col min="1066" max="1066" width="11.85546875" style="90" bestFit="1" customWidth="1"/>
    <col min="1067" max="1067" width="12.5703125" style="90" customWidth="1"/>
    <col min="1068" max="1068" width="0" style="90" hidden="1" customWidth="1"/>
    <col min="1069" max="1069" width="9.140625" style="90"/>
    <col min="1070" max="1070" width="11.42578125" style="90" bestFit="1" customWidth="1"/>
    <col min="1071" max="1318" width="9.140625" style="90"/>
    <col min="1319" max="1319" width="4.85546875" style="90" customWidth="1"/>
    <col min="1320" max="1320" width="12.28515625" style="90" bestFit="1" customWidth="1"/>
    <col min="1321" max="1321" width="17.7109375" style="90" customWidth="1"/>
    <col min="1322" max="1322" width="11.85546875" style="90" bestFit="1" customWidth="1"/>
    <col min="1323" max="1323" width="12.5703125" style="90" customWidth="1"/>
    <col min="1324" max="1324" width="0" style="90" hidden="1" customWidth="1"/>
    <col min="1325" max="1325" width="9.140625" style="90"/>
    <col min="1326" max="1326" width="11.42578125" style="90" bestFit="1" customWidth="1"/>
    <col min="1327" max="1574" width="9.140625" style="90"/>
    <col min="1575" max="1575" width="4.85546875" style="90" customWidth="1"/>
    <col min="1576" max="1576" width="12.28515625" style="90" bestFit="1" customWidth="1"/>
    <col min="1577" max="1577" width="17.7109375" style="90" customWidth="1"/>
    <col min="1578" max="1578" width="11.85546875" style="90" bestFit="1" customWidth="1"/>
    <col min="1579" max="1579" width="12.5703125" style="90" customWidth="1"/>
    <col min="1580" max="1580" width="0" style="90" hidden="1" customWidth="1"/>
    <col min="1581" max="1581" width="9.140625" style="90"/>
    <col min="1582" max="1582" width="11.42578125" style="90" bestFit="1" customWidth="1"/>
    <col min="1583" max="1830" width="9.140625" style="90"/>
    <col min="1831" max="1831" width="4.85546875" style="90" customWidth="1"/>
    <col min="1832" max="1832" width="12.28515625" style="90" bestFit="1" customWidth="1"/>
    <col min="1833" max="1833" width="17.7109375" style="90" customWidth="1"/>
    <col min="1834" max="1834" width="11.85546875" style="90" bestFit="1" customWidth="1"/>
    <col min="1835" max="1835" width="12.5703125" style="90" customWidth="1"/>
    <col min="1836" max="1836" width="0" style="90" hidden="1" customWidth="1"/>
    <col min="1837" max="1837" width="9.140625" style="90"/>
    <col min="1838" max="1838" width="11.42578125" style="90" bestFit="1" customWidth="1"/>
    <col min="1839" max="2086" width="9.140625" style="90"/>
    <col min="2087" max="2087" width="4.85546875" style="90" customWidth="1"/>
    <col min="2088" max="2088" width="12.28515625" style="90" bestFit="1" customWidth="1"/>
    <col min="2089" max="2089" width="17.7109375" style="90" customWidth="1"/>
    <col min="2090" max="2090" width="11.85546875" style="90" bestFit="1" customWidth="1"/>
    <col min="2091" max="2091" width="12.5703125" style="90" customWidth="1"/>
    <col min="2092" max="2092" width="0" style="90" hidden="1" customWidth="1"/>
    <col min="2093" max="2093" width="9.140625" style="90"/>
    <col min="2094" max="2094" width="11.42578125" style="90" bestFit="1" customWidth="1"/>
    <col min="2095" max="2342" width="9.140625" style="90"/>
    <col min="2343" max="2343" width="4.85546875" style="90" customWidth="1"/>
    <col min="2344" max="2344" width="12.28515625" style="90" bestFit="1" customWidth="1"/>
    <col min="2345" max="2345" width="17.7109375" style="90" customWidth="1"/>
    <col min="2346" max="2346" width="11.85546875" style="90" bestFit="1" customWidth="1"/>
    <col min="2347" max="2347" width="12.5703125" style="90" customWidth="1"/>
    <col min="2348" max="2348" width="0" style="90" hidden="1" customWidth="1"/>
    <col min="2349" max="2349" width="9.140625" style="90"/>
    <col min="2350" max="2350" width="11.42578125" style="90" bestFit="1" customWidth="1"/>
    <col min="2351" max="2598" width="9.140625" style="90"/>
    <col min="2599" max="2599" width="4.85546875" style="90" customWidth="1"/>
    <col min="2600" max="2600" width="12.28515625" style="90" bestFit="1" customWidth="1"/>
    <col min="2601" max="2601" width="17.7109375" style="90" customWidth="1"/>
    <col min="2602" max="2602" width="11.85546875" style="90" bestFit="1" customWidth="1"/>
    <col min="2603" max="2603" width="12.5703125" style="90" customWidth="1"/>
    <col min="2604" max="2604" width="0" style="90" hidden="1" customWidth="1"/>
    <col min="2605" max="2605" width="9.140625" style="90"/>
    <col min="2606" max="2606" width="11.42578125" style="90" bestFit="1" customWidth="1"/>
    <col min="2607" max="2854" width="9.140625" style="90"/>
    <col min="2855" max="2855" width="4.85546875" style="90" customWidth="1"/>
    <col min="2856" max="2856" width="12.28515625" style="90" bestFit="1" customWidth="1"/>
    <col min="2857" max="2857" width="17.7109375" style="90" customWidth="1"/>
    <col min="2858" max="2858" width="11.85546875" style="90" bestFit="1" customWidth="1"/>
    <col min="2859" max="2859" width="12.5703125" style="90" customWidth="1"/>
    <col min="2860" max="2860" width="0" style="90" hidden="1" customWidth="1"/>
    <col min="2861" max="2861" width="9.140625" style="90"/>
    <col min="2862" max="2862" width="11.42578125" style="90" bestFit="1" customWidth="1"/>
    <col min="2863" max="3110" width="9.140625" style="90"/>
    <col min="3111" max="3111" width="4.85546875" style="90" customWidth="1"/>
    <col min="3112" max="3112" width="12.28515625" style="90" bestFit="1" customWidth="1"/>
    <col min="3113" max="3113" width="17.7109375" style="90" customWidth="1"/>
    <col min="3114" max="3114" width="11.85546875" style="90" bestFit="1" customWidth="1"/>
    <col min="3115" max="3115" width="12.5703125" style="90" customWidth="1"/>
    <col min="3116" max="3116" width="0" style="90" hidden="1" customWidth="1"/>
    <col min="3117" max="3117" width="9.140625" style="90"/>
    <col min="3118" max="3118" width="11.42578125" style="90" bestFit="1" customWidth="1"/>
    <col min="3119" max="3366" width="9.140625" style="90"/>
    <col min="3367" max="3367" width="4.85546875" style="90" customWidth="1"/>
    <col min="3368" max="3368" width="12.28515625" style="90" bestFit="1" customWidth="1"/>
    <col min="3369" max="3369" width="17.7109375" style="90" customWidth="1"/>
    <col min="3370" max="3370" width="11.85546875" style="90" bestFit="1" customWidth="1"/>
    <col min="3371" max="3371" width="12.5703125" style="90" customWidth="1"/>
    <col min="3372" max="3372" width="0" style="90" hidden="1" customWidth="1"/>
    <col min="3373" max="3373" width="9.140625" style="90"/>
    <col min="3374" max="3374" width="11.42578125" style="90" bestFit="1" customWidth="1"/>
    <col min="3375" max="3622" width="9.140625" style="90"/>
    <col min="3623" max="3623" width="4.85546875" style="90" customWidth="1"/>
    <col min="3624" max="3624" width="12.28515625" style="90" bestFit="1" customWidth="1"/>
    <col min="3625" max="3625" width="17.7109375" style="90" customWidth="1"/>
    <col min="3626" max="3626" width="11.85546875" style="90" bestFit="1" customWidth="1"/>
    <col min="3627" max="3627" width="12.5703125" style="90" customWidth="1"/>
    <col min="3628" max="3628" width="0" style="90" hidden="1" customWidth="1"/>
    <col min="3629" max="3629" width="9.140625" style="90"/>
    <col min="3630" max="3630" width="11.42578125" style="90" bestFit="1" customWidth="1"/>
    <col min="3631" max="3878" width="9.140625" style="90"/>
    <col min="3879" max="3879" width="4.85546875" style="90" customWidth="1"/>
    <col min="3880" max="3880" width="12.28515625" style="90" bestFit="1" customWidth="1"/>
    <col min="3881" max="3881" width="17.7109375" style="90" customWidth="1"/>
    <col min="3882" max="3882" width="11.85546875" style="90" bestFit="1" customWidth="1"/>
    <col min="3883" max="3883" width="12.5703125" style="90" customWidth="1"/>
    <col min="3884" max="3884" width="0" style="90" hidden="1" customWidth="1"/>
    <col min="3885" max="3885" width="9.140625" style="90"/>
    <col min="3886" max="3886" width="11.42578125" style="90" bestFit="1" customWidth="1"/>
    <col min="3887" max="4134" width="9.140625" style="90"/>
    <col min="4135" max="4135" width="4.85546875" style="90" customWidth="1"/>
    <col min="4136" max="4136" width="12.28515625" style="90" bestFit="1" customWidth="1"/>
    <col min="4137" max="4137" width="17.7109375" style="90" customWidth="1"/>
    <col min="4138" max="4138" width="11.85546875" style="90" bestFit="1" customWidth="1"/>
    <col min="4139" max="4139" width="12.5703125" style="90" customWidth="1"/>
    <col min="4140" max="4140" width="0" style="90" hidden="1" customWidth="1"/>
    <col min="4141" max="4141" width="9.140625" style="90"/>
    <col min="4142" max="4142" width="11.42578125" style="90" bestFit="1" customWidth="1"/>
    <col min="4143" max="4390" width="9.140625" style="90"/>
    <col min="4391" max="4391" width="4.85546875" style="90" customWidth="1"/>
    <col min="4392" max="4392" width="12.28515625" style="90" bestFit="1" customWidth="1"/>
    <col min="4393" max="4393" width="17.7109375" style="90" customWidth="1"/>
    <col min="4394" max="4394" width="11.85546875" style="90" bestFit="1" customWidth="1"/>
    <col min="4395" max="4395" width="12.5703125" style="90" customWidth="1"/>
    <col min="4396" max="4396" width="0" style="90" hidden="1" customWidth="1"/>
    <col min="4397" max="4397" width="9.140625" style="90"/>
    <col min="4398" max="4398" width="11.42578125" style="90" bestFit="1" customWidth="1"/>
    <col min="4399" max="4646" width="9.140625" style="90"/>
    <col min="4647" max="4647" width="4.85546875" style="90" customWidth="1"/>
    <col min="4648" max="4648" width="12.28515625" style="90" bestFit="1" customWidth="1"/>
    <col min="4649" max="4649" width="17.7109375" style="90" customWidth="1"/>
    <col min="4650" max="4650" width="11.85546875" style="90" bestFit="1" customWidth="1"/>
    <col min="4651" max="4651" width="12.5703125" style="90" customWidth="1"/>
    <col min="4652" max="4652" width="0" style="90" hidden="1" customWidth="1"/>
    <col min="4653" max="4653" width="9.140625" style="90"/>
    <col min="4654" max="4654" width="11.42578125" style="90" bestFit="1" customWidth="1"/>
    <col min="4655" max="4902" width="9.140625" style="90"/>
    <col min="4903" max="4903" width="4.85546875" style="90" customWidth="1"/>
    <col min="4904" max="4904" width="12.28515625" style="90" bestFit="1" customWidth="1"/>
    <col min="4905" max="4905" width="17.7109375" style="90" customWidth="1"/>
    <col min="4906" max="4906" width="11.85546875" style="90" bestFit="1" customWidth="1"/>
    <col min="4907" max="4907" width="12.5703125" style="90" customWidth="1"/>
    <col min="4908" max="4908" width="0" style="90" hidden="1" customWidth="1"/>
    <col min="4909" max="4909" width="9.140625" style="90"/>
    <col min="4910" max="4910" width="11.42578125" style="90" bestFit="1" customWidth="1"/>
    <col min="4911" max="5158" width="9.140625" style="90"/>
    <col min="5159" max="5159" width="4.85546875" style="90" customWidth="1"/>
    <col min="5160" max="5160" width="12.28515625" style="90" bestFit="1" customWidth="1"/>
    <col min="5161" max="5161" width="17.7109375" style="90" customWidth="1"/>
    <col min="5162" max="5162" width="11.85546875" style="90" bestFit="1" customWidth="1"/>
    <col min="5163" max="5163" width="12.5703125" style="90" customWidth="1"/>
    <col min="5164" max="5164" width="0" style="90" hidden="1" customWidth="1"/>
    <col min="5165" max="5165" width="9.140625" style="90"/>
    <col min="5166" max="5166" width="11.42578125" style="90" bestFit="1" customWidth="1"/>
    <col min="5167" max="5414" width="9.140625" style="90"/>
    <col min="5415" max="5415" width="4.85546875" style="90" customWidth="1"/>
    <col min="5416" max="5416" width="12.28515625" style="90" bestFit="1" customWidth="1"/>
    <col min="5417" max="5417" width="17.7109375" style="90" customWidth="1"/>
    <col min="5418" max="5418" width="11.85546875" style="90" bestFit="1" customWidth="1"/>
    <col min="5419" max="5419" width="12.5703125" style="90" customWidth="1"/>
    <col min="5420" max="5420" width="0" style="90" hidden="1" customWidth="1"/>
    <col min="5421" max="5421" width="9.140625" style="90"/>
    <col min="5422" max="5422" width="11.42578125" style="90" bestFit="1" customWidth="1"/>
    <col min="5423" max="5670" width="9.140625" style="90"/>
    <col min="5671" max="5671" width="4.85546875" style="90" customWidth="1"/>
    <col min="5672" max="5672" width="12.28515625" style="90" bestFit="1" customWidth="1"/>
    <col min="5673" max="5673" width="17.7109375" style="90" customWidth="1"/>
    <col min="5674" max="5674" width="11.85546875" style="90" bestFit="1" customWidth="1"/>
    <col min="5675" max="5675" width="12.5703125" style="90" customWidth="1"/>
    <col min="5676" max="5676" width="0" style="90" hidden="1" customWidth="1"/>
    <col min="5677" max="5677" width="9.140625" style="90"/>
    <col min="5678" max="5678" width="11.42578125" style="90" bestFit="1" customWidth="1"/>
    <col min="5679" max="5926" width="9.140625" style="90"/>
    <col min="5927" max="5927" width="4.85546875" style="90" customWidth="1"/>
    <col min="5928" max="5928" width="12.28515625" style="90" bestFit="1" customWidth="1"/>
    <col min="5929" max="5929" width="17.7109375" style="90" customWidth="1"/>
    <col min="5930" max="5930" width="11.85546875" style="90" bestFit="1" customWidth="1"/>
    <col min="5931" max="5931" width="12.5703125" style="90" customWidth="1"/>
    <col min="5932" max="5932" width="0" style="90" hidden="1" customWidth="1"/>
    <col min="5933" max="5933" width="9.140625" style="90"/>
    <col min="5934" max="5934" width="11.42578125" style="90" bestFit="1" customWidth="1"/>
    <col min="5935" max="6182" width="9.140625" style="90"/>
    <col min="6183" max="6183" width="4.85546875" style="90" customWidth="1"/>
    <col min="6184" max="6184" width="12.28515625" style="90" bestFit="1" customWidth="1"/>
    <col min="6185" max="6185" width="17.7109375" style="90" customWidth="1"/>
    <col min="6186" max="6186" width="11.85546875" style="90" bestFit="1" customWidth="1"/>
    <col min="6187" max="6187" width="12.5703125" style="90" customWidth="1"/>
    <col min="6188" max="6188" width="0" style="90" hidden="1" customWidth="1"/>
    <col min="6189" max="6189" width="9.140625" style="90"/>
    <col min="6190" max="6190" width="11.42578125" style="90" bestFit="1" customWidth="1"/>
    <col min="6191" max="6438" width="9.140625" style="90"/>
    <col min="6439" max="6439" width="4.85546875" style="90" customWidth="1"/>
    <col min="6440" max="6440" width="12.28515625" style="90" bestFit="1" customWidth="1"/>
    <col min="6441" max="6441" width="17.7109375" style="90" customWidth="1"/>
    <col min="6442" max="6442" width="11.85546875" style="90" bestFit="1" customWidth="1"/>
    <col min="6443" max="6443" width="12.5703125" style="90" customWidth="1"/>
    <col min="6444" max="6444" width="0" style="90" hidden="1" customWidth="1"/>
    <col min="6445" max="6445" width="9.140625" style="90"/>
    <col min="6446" max="6446" width="11.42578125" style="90" bestFit="1" customWidth="1"/>
    <col min="6447" max="6694" width="9.140625" style="90"/>
    <col min="6695" max="6695" width="4.85546875" style="90" customWidth="1"/>
    <col min="6696" max="6696" width="12.28515625" style="90" bestFit="1" customWidth="1"/>
    <col min="6697" max="6697" width="17.7109375" style="90" customWidth="1"/>
    <col min="6698" max="6698" width="11.85546875" style="90" bestFit="1" customWidth="1"/>
    <col min="6699" max="6699" width="12.5703125" style="90" customWidth="1"/>
    <col min="6700" max="6700" width="0" style="90" hidden="1" customWidth="1"/>
    <col min="6701" max="6701" width="9.140625" style="90"/>
    <col min="6702" max="6702" width="11.42578125" style="90" bestFit="1" customWidth="1"/>
    <col min="6703" max="6950" width="9.140625" style="90"/>
    <col min="6951" max="6951" width="4.85546875" style="90" customWidth="1"/>
    <col min="6952" max="6952" width="12.28515625" style="90" bestFit="1" customWidth="1"/>
    <col min="6953" max="6953" width="17.7109375" style="90" customWidth="1"/>
    <col min="6954" max="6954" width="11.85546875" style="90" bestFit="1" customWidth="1"/>
    <col min="6955" max="6955" width="12.5703125" style="90" customWidth="1"/>
    <col min="6956" max="6956" width="0" style="90" hidden="1" customWidth="1"/>
    <col min="6957" max="6957" width="9.140625" style="90"/>
    <col min="6958" max="6958" width="11.42578125" style="90" bestFit="1" customWidth="1"/>
    <col min="6959" max="7206" width="9.140625" style="90"/>
    <col min="7207" max="7207" width="4.85546875" style="90" customWidth="1"/>
    <col min="7208" max="7208" width="12.28515625" style="90" bestFit="1" customWidth="1"/>
    <col min="7209" max="7209" width="17.7109375" style="90" customWidth="1"/>
    <col min="7210" max="7210" width="11.85546875" style="90" bestFit="1" customWidth="1"/>
    <col min="7211" max="7211" width="12.5703125" style="90" customWidth="1"/>
    <col min="7212" max="7212" width="0" style="90" hidden="1" customWidth="1"/>
    <col min="7213" max="7213" width="9.140625" style="90"/>
    <col min="7214" max="7214" width="11.42578125" style="90" bestFit="1" customWidth="1"/>
    <col min="7215" max="7462" width="9.140625" style="90"/>
    <col min="7463" max="7463" width="4.85546875" style="90" customWidth="1"/>
    <col min="7464" max="7464" width="12.28515625" style="90" bestFit="1" customWidth="1"/>
    <col min="7465" max="7465" width="17.7109375" style="90" customWidth="1"/>
    <col min="7466" max="7466" width="11.85546875" style="90" bestFit="1" customWidth="1"/>
    <col min="7467" max="7467" width="12.5703125" style="90" customWidth="1"/>
    <col min="7468" max="7468" width="0" style="90" hidden="1" customWidth="1"/>
    <col min="7469" max="7469" width="9.140625" style="90"/>
    <col min="7470" max="7470" width="11.42578125" style="90" bestFit="1" customWidth="1"/>
    <col min="7471" max="7718" width="9.140625" style="90"/>
    <col min="7719" max="7719" width="4.85546875" style="90" customWidth="1"/>
    <col min="7720" max="7720" width="12.28515625" style="90" bestFit="1" customWidth="1"/>
    <col min="7721" max="7721" width="17.7109375" style="90" customWidth="1"/>
    <col min="7722" max="7722" width="11.85546875" style="90" bestFit="1" customWidth="1"/>
    <col min="7723" max="7723" width="12.5703125" style="90" customWidth="1"/>
    <col min="7724" max="7724" width="0" style="90" hidden="1" customWidth="1"/>
    <col min="7725" max="7725" width="9.140625" style="90"/>
    <col min="7726" max="7726" width="11.42578125" style="90" bestFit="1" customWidth="1"/>
    <col min="7727" max="7974" width="9.140625" style="90"/>
    <col min="7975" max="7975" width="4.85546875" style="90" customWidth="1"/>
    <col min="7976" max="7976" width="12.28515625" style="90" bestFit="1" customWidth="1"/>
    <col min="7977" max="7977" width="17.7109375" style="90" customWidth="1"/>
    <col min="7978" max="7978" width="11.85546875" style="90" bestFit="1" customWidth="1"/>
    <col min="7979" max="7979" width="12.5703125" style="90" customWidth="1"/>
    <col min="7980" max="7980" width="0" style="90" hidden="1" customWidth="1"/>
    <col min="7981" max="7981" width="9.140625" style="90"/>
    <col min="7982" max="7982" width="11.42578125" style="90" bestFit="1" customWidth="1"/>
    <col min="7983" max="8230" width="9.140625" style="90"/>
    <col min="8231" max="8231" width="4.85546875" style="90" customWidth="1"/>
    <col min="8232" max="8232" width="12.28515625" style="90" bestFit="1" customWidth="1"/>
    <col min="8233" max="8233" width="17.7109375" style="90" customWidth="1"/>
    <col min="8234" max="8234" width="11.85546875" style="90" bestFit="1" customWidth="1"/>
    <col min="8235" max="8235" width="12.5703125" style="90" customWidth="1"/>
    <col min="8236" max="8236" width="0" style="90" hidden="1" customWidth="1"/>
    <col min="8237" max="8237" width="9.140625" style="90"/>
    <col min="8238" max="8238" width="11.42578125" style="90" bestFit="1" customWidth="1"/>
    <col min="8239" max="8486" width="9.140625" style="90"/>
    <col min="8487" max="8487" width="4.85546875" style="90" customWidth="1"/>
    <col min="8488" max="8488" width="12.28515625" style="90" bestFit="1" customWidth="1"/>
    <col min="8489" max="8489" width="17.7109375" style="90" customWidth="1"/>
    <col min="8490" max="8490" width="11.85546875" style="90" bestFit="1" customWidth="1"/>
    <col min="8491" max="8491" width="12.5703125" style="90" customWidth="1"/>
    <col min="8492" max="8492" width="0" style="90" hidden="1" customWidth="1"/>
    <col min="8493" max="8493" width="9.140625" style="90"/>
    <col min="8494" max="8494" width="11.42578125" style="90" bestFit="1" customWidth="1"/>
    <col min="8495" max="8742" width="9.140625" style="90"/>
    <col min="8743" max="8743" width="4.85546875" style="90" customWidth="1"/>
    <col min="8744" max="8744" width="12.28515625" style="90" bestFit="1" customWidth="1"/>
    <col min="8745" max="8745" width="17.7109375" style="90" customWidth="1"/>
    <col min="8746" max="8746" width="11.85546875" style="90" bestFit="1" customWidth="1"/>
    <col min="8747" max="8747" width="12.5703125" style="90" customWidth="1"/>
    <col min="8748" max="8748" width="0" style="90" hidden="1" customWidth="1"/>
    <col min="8749" max="8749" width="9.140625" style="90"/>
    <col min="8750" max="8750" width="11.42578125" style="90" bestFit="1" customWidth="1"/>
    <col min="8751" max="8998" width="9.140625" style="90"/>
    <col min="8999" max="8999" width="4.85546875" style="90" customWidth="1"/>
    <col min="9000" max="9000" width="12.28515625" style="90" bestFit="1" customWidth="1"/>
    <col min="9001" max="9001" width="17.7109375" style="90" customWidth="1"/>
    <col min="9002" max="9002" width="11.85546875" style="90" bestFit="1" customWidth="1"/>
    <col min="9003" max="9003" width="12.5703125" style="90" customWidth="1"/>
    <col min="9004" max="9004" width="0" style="90" hidden="1" customWidth="1"/>
    <col min="9005" max="9005" width="9.140625" style="90"/>
    <col min="9006" max="9006" width="11.42578125" style="90" bestFit="1" customWidth="1"/>
    <col min="9007" max="9254" width="9.140625" style="90"/>
    <col min="9255" max="9255" width="4.85546875" style="90" customWidth="1"/>
    <col min="9256" max="9256" width="12.28515625" style="90" bestFit="1" customWidth="1"/>
    <col min="9257" max="9257" width="17.7109375" style="90" customWidth="1"/>
    <col min="9258" max="9258" width="11.85546875" style="90" bestFit="1" customWidth="1"/>
    <col min="9259" max="9259" width="12.5703125" style="90" customWidth="1"/>
    <col min="9260" max="9260" width="0" style="90" hidden="1" customWidth="1"/>
    <col min="9261" max="9261" width="9.140625" style="90"/>
    <col min="9262" max="9262" width="11.42578125" style="90" bestFit="1" customWidth="1"/>
    <col min="9263" max="9510" width="9.140625" style="90"/>
    <col min="9511" max="9511" width="4.85546875" style="90" customWidth="1"/>
    <col min="9512" max="9512" width="12.28515625" style="90" bestFit="1" customWidth="1"/>
    <col min="9513" max="9513" width="17.7109375" style="90" customWidth="1"/>
    <col min="9514" max="9514" width="11.85546875" style="90" bestFit="1" customWidth="1"/>
    <col min="9515" max="9515" width="12.5703125" style="90" customWidth="1"/>
    <col min="9516" max="9516" width="0" style="90" hidden="1" customWidth="1"/>
    <col min="9517" max="9517" width="9.140625" style="90"/>
    <col min="9518" max="9518" width="11.42578125" style="90" bestFit="1" customWidth="1"/>
    <col min="9519" max="9766" width="9.140625" style="90"/>
    <col min="9767" max="9767" width="4.85546875" style="90" customWidth="1"/>
    <col min="9768" max="9768" width="12.28515625" style="90" bestFit="1" customWidth="1"/>
    <col min="9769" max="9769" width="17.7109375" style="90" customWidth="1"/>
    <col min="9770" max="9770" width="11.85546875" style="90" bestFit="1" customWidth="1"/>
    <col min="9771" max="9771" width="12.5703125" style="90" customWidth="1"/>
    <col min="9772" max="9772" width="0" style="90" hidden="1" customWidth="1"/>
    <col min="9773" max="9773" width="9.140625" style="90"/>
    <col min="9774" max="9774" width="11.42578125" style="90" bestFit="1" customWidth="1"/>
    <col min="9775" max="10022" width="9.140625" style="90"/>
    <col min="10023" max="10023" width="4.85546875" style="90" customWidth="1"/>
    <col min="10024" max="10024" width="12.28515625" style="90" bestFit="1" customWidth="1"/>
    <col min="10025" max="10025" width="17.7109375" style="90" customWidth="1"/>
    <col min="10026" max="10026" width="11.85546875" style="90" bestFit="1" customWidth="1"/>
    <col min="10027" max="10027" width="12.5703125" style="90" customWidth="1"/>
    <col min="10028" max="10028" width="0" style="90" hidden="1" customWidth="1"/>
    <col min="10029" max="10029" width="9.140625" style="90"/>
    <col min="10030" max="10030" width="11.42578125" style="90" bestFit="1" customWidth="1"/>
    <col min="10031" max="10278" width="9.140625" style="90"/>
    <col min="10279" max="10279" width="4.85546875" style="90" customWidth="1"/>
    <col min="10280" max="10280" width="12.28515625" style="90" bestFit="1" customWidth="1"/>
    <col min="10281" max="10281" width="17.7109375" style="90" customWidth="1"/>
    <col min="10282" max="10282" width="11.85546875" style="90" bestFit="1" customWidth="1"/>
    <col min="10283" max="10283" width="12.5703125" style="90" customWidth="1"/>
    <col min="10284" max="10284" width="0" style="90" hidden="1" customWidth="1"/>
    <col min="10285" max="10285" width="9.140625" style="90"/>
    <col min="10286" max="10286" width="11.42578125" style="90" bestFit="1" customWidth="1"/>
    <col min="10287" max="10534" width="9.140625" style="90"/>
    <col min="10535" max="10535" width="4.85546875" style="90" customWidth="1"/>
    <col min="10536" max="10536" width="12.28515625" style="90" bestFit="1" customWidth="1"/>
    <col min="10537" max="10537" width="17.7109375" style="90" customWidth="1"/>
    <col min="10538" max="10538" width="11.85546875" style="90" bestFit="1" customWidth="1"/>
    <col min="10539" max="10539" width="12.5703125" style="90" customWidth="1"/>
    <col min="10540" max="10540" width="0" style="90" hidden="1" customWidth="1"/>
    <col min="10541" max="10541" width="9.140625" style="90"/>
    <col min="10542" max="10542" width="11.42578125" style="90" bestFit="1" customWidth="1"/>
    <col min="10543" max="10790" width="9.140625" style="90"/>
    <col min="10791" max="10791" width="4.85546875" style="90" customWidth="1"/>
    <col min="10792" max="10792" width="12.28515625" style="90" bestFit="1" customWidth="1"/>
    <col min="10793" max="10793" width="17.7109375" style="90" customWidth="1"/>
    <col min="10794" max="10794" width="11.85546875" style="90" bestFit="1" customWidth="1"/>
    <col min="10795" max="10795" width="12.5703125" style="90" customWidth="1"/>
    <col min="10796" max="10796" width="0" style="90" hidden="1" customWidth="1"/>
    <col min="10797" max="10797" width="9.140625" style="90"/>
    <col min="10798" max="10798" width="11.42578125" style="90" bestFit="1" customWidth="1"/>
    <col min="10799" max="11046" width="9.140625" style="90"/>
    <col min="11047" max="11047" width="4.85546875" style="90" customWidth="1"/>
    <col min="11048" max="11048" width="12.28515625" style="90" bestFit="1" customWidth="1"/>
    <col min="11049" max="11049" width="17.7109375" style="90" customWidth="1"/>
    <col min="11050" max="11050" width="11.85546875" style="90" bestFit="1" customWidth="1"/>
    <col min="11051" max="11051" width="12.5703125" style="90" customWidth="1"/>
    <col min="11052" max="11052" width="0" style="90" hidden="1" customWidth="1"/>
    <col min="11053" max="11053" width="9.140625" style="90"/>
    <col min="11054" max="11054" width="11.42578125" style="90" bestFit="1" customWidth="1"/>
    <col min="11055" max="11302" width="9.140625" style="90"/>
    <col min="11303" max="11303" width="4.85546875" style="90" customWidth="1"/>
    <col min="11304" max="11304" width="12.28515625" style="90" bestFit="1" customWidth="1"/>
    <col min="11305" max="11305" width="17.7109375" style="90" customWidth="1"/>
    <col min="11306" max="11306" width="11.85546875" style="90" bestFit="1" customWidth="1"/>
    <col min="11307" max="11307" width="12.5703125" style="90" customWidth="1"/>
    <col min="11308" max="11308" width="0" style="90" hidden="1" customWidth="1"/>
    <col min="11309" max="11309" width="9.140625" style="90"/>
    <col min="11310" max="11310" width="11.42578125" style="90" bestFit="1" customWidth="1"/>
    <col min="11311" max="11558" width="9.140625" style="90"/>
    <col min="11559" max="11559" width="4.85546875" style="90" customWidth="1"/>
    <col min="11560" max="11560" width="12.28515625" style="90" bestFit="1" customWidth="1"/>
    <col min="11561" max="11561" width="17.7109375" style="90" customWidth="1"/>
    <col min="11562" max="11562" width="11.85546875" style="90" bestFit="1" customWidth="1"/>
    <col min="11563" max="11563" width="12.5703125" style="90" customWidth="1"/>
    <col min="11564" max="11564" width="0" style="90" hidden="1" customWidth="1"/>
    <col min="11565" max="11565" width="9.140625" style="90"/>
    <col min="11566" max="11566" width="11.42578125" style="90" bestFit="1" customWidth="1"/>
    <col min="11567" max="11814" width="9.140625" style="90"/>
    <col min="11815" max="11815" width="4.85546875" style="90" customWidth="1"/>
    <col min="11816" max="11816" width="12.28515625" style="90" bestFit="1" customWidth="1"/>
    <col min="11817" max="11817" width="17.7109375" style="90" customWidth="1"/>
    <col min="11818" max="11818" width="11.85546875" style="90" bestFit="1" customWidth="1"/>
    <col min="11819" max="11819" width="12.5703125" style="90" customWidth="1"/>
    <col min="11820" max="11820" width="0" style="90" hidden="1" customWidth="1"/>
    <col min="11821" max="11821" width="9.140625" style="90"/>
    <col min="11822" max="11822" width="11.42578125" style="90" bestFit="1" customWidth="1"/>
    <col min="11823" max="12070" width="9.140625" style="90"/>
    <col min="12071" max="12071" width="4.85546875" style="90" customWidth="1"/>
    <col min="12072" max="12072" width="12.28515625" style="90" bestFit="1" customWidth="1"/>
    <col min="12073" max="12073" width="17.7109375" style="90" customWidth="1"/>
    <col min="12074" max="12074" width="11.85546875" style="90" bestFit="1" customWidth="1"/>
    <col min="12075" max="12075" width="12.5703125" style="90" customWidth="1"/>
    <col min="12076" max="12076" width="0" style="90" hidden="1" customWidth="1"/>
    <col min="12077" max="12077" width="9.140625" style="90"/>
    <col min="12078" max="12078" width="11.42578125" style="90" bestFit="1" customWidth="1"/>
    <col min="12079" max="12326" width="9.140625" style="90"/>
    <col min="12327" max="12327" width="4.85546875" style="90" customWidth="1"/>
    <col min="12328" max="12328" width="12.28515625" style="90" bestFit="1" customWidth="1"/>
    <col min="12329" max="12329" width="17.7109375" style="90" customWidth="1"/>
    <col min="12330" max="12330" width="11.85546875" style="90" bestFit="1" customWidth="1"/>
    <col min="12331" max="12331" width="12.5703125" style="90" customWidth="1"/>
    <col min="12332" max="12332" width="0" style="90" hidden="1" customWidth="1"/>
    <col min="12333" max="12333" width="9.140625" style="90"/>
    <col min="12334" max="12334" width="11.42578125" style="90" bestFit="1" customWidth="1"/>
    <col min="12335" max="12582" width="9.140625" style="90"/>
    <col min="12583" max="12583" width="4.85546875" style="90" customWidth="1"/>
    <col min="12584" max="12584" width="12.28515625" style="90" bestFit="1" customWidth="1"/>
    <col min="12585" max="12585" width="17.7109375" style="90" customWidth="1"/>
    <col min="12586" max="12586" width="11.85546875" style="90" bestFit="1" customWidth="1"/>
    <col min="12587" max="12587" width="12.5703125" style="90" customWidth="1"/>
    <col min="12588" max="12588" width="0" style="90" hidden="1" customWidth="1"/>
    <col min="12589" max="12589" width="9.140625" style="90"/>
    <col min="12590" max="12590" width="11.42578125" style="90" bestFit="1" customWidth="1"/>
    <col min="12591" max="12838" width="9.140625" style="90"/>
    <col min="12839" max="12839" width="4.85546875" style="90" customWidth="1"/>
    <col min="12840" max="12840" width="12.28515625" style="90" bestFit="1" customWidth="1"/>
    <col min="12841" max="12841" width="17.7109375" style="90" customWidth="1"/>
    <col min="12842" max="12842" width="11.85546875" style="90" bestFit="1" customWidth="1"/>
    <col min="12843" max="12843" width="12.5703125" style="90" customWidth="1"/>
    <col min="12844" max="12844" width="0" style="90" hidden="1" customWidth="1"/>
    <col min="12845" max="12845" width="9.140625" style="90"/>
    <col min="12846" max="12846" width="11.42578125" style="90" bestFit="1" customWidth="1"/>
    <col min="12847" max="13094" width="9.140625" style="90"/>
    <col min="13095" max="13095" width="4.85546875" style="90" customWidth="1"/>
    <col min="13096" max="13096" width="12.28515625" style="90" bestFit="1" customWidth="1"/>
    <col min="13097" max="13097" width="17.7109375" style="90" customWidth="1"/>
    <col min="13098" max="13098" width="11.85546875" style="90" bestFit="1" customWidth="1"/>
    <col min="13099" max="13099" width="12.5703125" style="90" customWidth="1"/>
    <col min="13100" max="13100" width="0" style="90" hidden="1" customWidth="1"/>
    <col min="13101" max="13101" width="9.140625" style="90"/>
    <col min="13102" max="13102" width="11.42578125" style="90" bestFit="1" customWidth="1"/>
    <col min="13103" max="13350" width="9.140625" style="90"/>
    <col min="13351" max="13351" width="4.85546875" style="90" customWidth="1"/>
    <col min="13352" max="13352" width="12.28515625" style="90" bestFit="1" customWidth="1"/>
    <col min="13353" max="13353" width="17.7109375" style="90" customWidth="1"/>
    <col min="13354" max="13354" width="11.85546875" style="90" bestFit="1" customWidth="1"/>
    <col min="13355" max="13355" width="12.5703125" style="90" customWidth="1"/>
    <col min="13356" max="13356" width="0" style="90" hidden="1" customWidth="1"/>
    <col min="13357" max="13357" width="9.140625" style="90"/>
    <col min="13358" max="13358" width="11.42578125" style="90" bestFit="1" customWidth="1"/>
    <col min="13359" max="13606" width="9.140625" style="90"/>
    <col min="13607" max="13607" width="4.85546875" style="90" customWidth="1"/>
    <col min="13608" max="13608" width="12.28515625" style="90" bestFit="1" customWidth="1"/>
    <col min="13609" max="13609" width="17.7109375" style="90" customWidth="1"/>
    <col min="13610" max="13610" width="11.85546875" style="90" bestFit="1" customWidth="1"/>
    <col min="13611" max="13611" width="12.5703125" style="90" customWidth="1"/>
    <col min="13612" max="13612" width="0" style="90" hidden="1" customWidth="1"/>
    <col min="13613" max="13613" width="9.140625" style="90"/>
    <col min="13614" max="13614" width="11.42578125" style="90" bestFit="1" customWidth="1"/>
    <col min="13615" max="13862" width="9.140625" style="90"/>
    <col min="13863" max="13863" width="4.85546875" style="90" customWidth="1"/>
    <col min="13864" max="13864" width="12.28515625" style="90" bestFit="1" customWidth="1"/>
    <col min="13865" max="13865" width="17.7109375" style="90" customWidth="1"/>
    <col min="13866" max="13866" width="11.85546875" style="90" bestFit="1" customWidth="1"/>
    <col min="13867" max="13867" width="12.5703125" style="90" customWidth="1"/>
    <col min="13868" max="13868" width="0" style="90" hidden="1" customWidth="1"/>
    <col min="13869" max="13869" width="9.140625" style="90"/>
    <col min="13870" max="13870" width="11.42578125" style="90" bestFit="1" customWidth="1"/>
    <col min="13871" max="14118" width="9.140625" style="90"/>
    <col min="14119" max="14119" width="4.85546875" style="90" customWidth="1"/>
    <col min="14120" max="14120" width="12.28515625" style="90" bestFit="1" customWidth="1"/>
    <col min="14121" max="14121" width="17.7109375" style="90" customWidth="1"/>
    <col min="14122" max="14122" width="11.85546875" style="90" bestFit="1" customWidth="1"/>
    <col min="14123" max="14123" width="12.5703125" style="90" customWidth="1"/>
    <col min="14124" max="14124" width="0" style="90" hidden="1" customWidth="1"/>
    <col min="14125" max="14125" width="9.140625" style="90"/>
    <col min="14126" max="14126" width="11.42578125" style="90" bestFit="1" customWidth="1"/>
    <col min="14127" max="14374" width="9.140625" style="90"/>
    <col min="14375" max="14375" width="4.85546875" style="90" customWidth="1"/>
    <col min="14376" max="14376" width="12.28515625" style="90" bestFit="1" customWidth="1"/>
    <col min="14377" max="14377" width="17.7109375" style="90" customWidth="1"/>
    <col min="14378" max="14378" width="11.85546875" style="90" bestFit="1" customWidth="1"/>
    <col min="14379" max="14379" width="12.5703125" style="90" customWidth="1"/>
    <col min="14380" max="14380" width="0" style="90" hidden="1" customWidth="1"/>
    <col min="14381" max="14381" width="9.140625" style="90"/>
    <col min="14382" max="14382" width="11.42578125" style="90" bestFit="1" customWidth="1"/>
    <col min="14383" max="14630" width="9.140625" style="90"/>
    <col min="14631" max="14631" width="4.85546875" style="90" customWidth="1"/>
    <col min="14632" max="14632" width="12.28515625" style="90" bestFit="1" customWidth="1"/>
    <col min="14633" max="14633" width="17.7109375" style="90" customWidth="1"/>
    <col min="14634" max="14634" width="11.85546875" style="90" bestFit="1" customWidth="1"/>
    <col min="14635" max="14635" width="12.5703125" style="90" customWidth="1"/>
    <col min="14636" max="14636" width="0" style="90" hidden="1" customWidth="1"/>
    <col min="14637" max="14637" width="9.140625" style="90"/>
    <col min="14638" max="14638" width="11.42578125" style="90" bestFit="1" customWidth="1"/>
    <col min="14639" max="14886" width="9.140625" style="90"/>
    <col min="14887" max="14887" width="4.85546875" style="90" customWidth="1"/>
    <col min="14888" max="14888" width="12.28515625" style="90" bestFit="1" customWidth="1"/>
    <col min="14889" max="14889" width="17.7109375" style="90" customWidth="1"/>
    <col min="14890" max="14890" width="11.85546875" style="90" bestFit="1" customWidth="1"/>
    <col min="14891" max="14891" width="12.5703125" style="90" customWidth="1"/>
    <col min="14892" max="14892" width="0" style="90" hidden="1" customWidth="1"/>
    <col min="14893" max="14893" width="9.140625" style="90"/>
    <col min="14894" max="14894" width="11.42578125" style="90" bestFit="1" customWidth="1"/>
    <col min="14895" max="15142" width="9.140625" style="90"/>
    <col min="15143" max="15143" width="4.85546875" style="90" customWidth="1"/>
    <col min="15144" max="15144" width="12.28515625" style="90" bestFit="1" customWidth="1"/>
    <col min="15145" max="15145" width="17.7109375" style="90" customWidth="1"/>
    <col min="15146" max="15146" width="11.85546875" style="90" bestFit="1" customWidth="1"/>
    <col min="15147" max="15147" width="12.5703125" style="90" customWidth="1"/>
    <col min="15148" max="15148" width="0" style="90" hidden="1" customWidth="1"/>
    <col min="15149" max="15149" width="9.140625" style="90"/>
    <col min="15150" max="15150" width="11.42578125" style="90" bestFit="1" customWidth="1"/>
    <col min="15151" max="15398" width="9.140625" style="90"/>
    <col min="15399" max="15399" width="4.85546875" style="90" customWidth="1"/>
    <col min="15400" max="15400" width="12.28515625" style="90" bestFit="1" customWidth="1"/>
    <col min="15401" max="15401" width="17.7109375" style="90" customWidth="1"/>
    <col min="15402" max="15402" width="11.85546875" style="90" bestFit="1" customWidth="1"/>
    <col min="15403" max="15403" width="12.5703125" style="90" customWidth="1"/>
    <col min="15404" max="15404" width="0" style="90" hidden="1" customWidth="1"/>
    <col min="15405" max="15405" width="9.140625" style="90"/>
    <col min="15406" max="15406" width="11.42578125" style="90" bestFit="1" customWidth="1"/>
    <col min="15407" max="15654" width="9.140625" style="90"/>
    <col min="15655" max="15655" width="4.85546875" style="90" customWidth="1"/>
    <col min="15656" max="15656" width="12.28515625" style="90" bestFit="1" customWidth="1"/>
    <col min="15657" max="15657" width="17.7109375" style="90" customWidth="1"/>
    <col min="15658" max="15658" width="11.85546875" style="90" bestFit="1" customWidth="1"/>
    <col min="15659" max="15659" width="12.5703125" style="90" customWidth="1"/>
    <col min="15660" max="15660" width="0" style="90" hidden="1" customWidth="1"/>
    <col min="15661" max="15661" width="9.140625" style="90"/>
    <col min="15662" max="15662" width="11.42578125" style="90" bestFit="1" customWidth="1"/>
    <col min="15663" max="15910" width="9.140625" style="90"/>
    <col min="15911" max="15911" width="4.85546875" style="90" customWidth="1"/>
    <col min="15912" max="15912" width="12.28515625" style="90" bestFit="1" customWidth="1"/>
    <col min="15913" max="15913" width="17.7109375" style="90" customWidth="1"/>
    <col min="15914" max="15914" width="11.85546875" style="90" bestFit="1" customWidth="1"/>
    <col min="15915" max="15915" width="12.5703125" style="90" customWidth="1"/>
    <col min="15916" max="15916" width="0" style="90" hidden="1" customWidth="1"/>
    <col min="15917" max="15917" width="9.140625" style="90"/>
    <col min="15918" max="15918" width="11.42578125" style="90" bestFit="1" customWidth="1"/>
    <col min="15919" max="16166" width="9.140625" style="90"/>
    <col min="16167" max="16167" width="4.85546875" style="90" customWidth="1"/>
    <col min="16168" max="16168" width="12.28515625" style="90" bestFit="1" customWidth="1"/>
    <col min="16169" max="16169" width="17.7109375" style="90" customWidth="1"/>
    <col min="16170" max="16170" width="11.85546875" style="90" bestFit="1" customWidth="1"/>
    <col min="16171" max="16171" width="12.5703125" style="90" customWidth="1"/>
    <col min="16172" max="16172" width="0" style="90" hidden="1" customWidth="1"/>
    <col min="16173" max="16173" width="9.140625" style="90"/>
    <col min="16174" max="16174" width="11.42578125" style="90" bestFit="1" customWidth="1"/>
    <col min="16175" max="16384" width="9.140625" style="90"/>
  </cols>
  <sheetData>
    <row r="1" spans="1:81">
      <c r="A1" t="s">
        <v>84</v>
      </c>
      <c r="AZ1" s="104"/>
      <c r="BA1" s="104"/>
    </row>
    <row r="2" spans="1:81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26"/>
      <c r="AL2" s="126"/>
      <c r="AM2" s="126"/>
      <c r="AN2" s="126"/>
      <c r="AO2" s="126"/>
      <c r="AP2" s="126"/>
      <c r="AQ2" s="100"/>
      <c r="AR2" s="100"/>
      <c r="AS2" s="126"/>
      <c r="AT2" s="126"/>
      <c r="AU2" s="126"/>
      <c r="AV2" s="126"/>
      <c r="AW2" s="126"/>
      <c r="AX2" s="126"/>
      <c r="AZ2" s="104"/>
      <c r="BA2" s="104"/>
    </row>
    <row r="3" spans="1:81" s="375" customFormat="1" ht="15.75" thickBot="1">
      <c r="C3" s="345" t="s">
        <v>777</v>
      </c>
      <c r="D3" s="346"/>
      <c r="E3" s="346"/>
      <c r="F3" s="346"/>
      <c r="G3" s="346"/>
      <c r="H3" s="346"/>
      <c r="I3" s="346"/>
      <c r="J3" s="347"/>
      <c r="K3" s="345" t="s">
        <v>778</v>
      </c>
      <c r="L3" s="346"/>
      <c r="M3" s="346"/>
      <c r="N3" s="346"/>
      <c r="O3" s="346"/>
      <c r="P3" s="346"/>
      <c r="Q3" s="346"/>
      <c r="R3" s="347"/>
      <c r="S3" s="345" t="s">
        <v>779</v>
      </c>
      <c r="T3" s="346"/>
      <c r="U3" s="346"/>
      <c r="V3" s="346"/>
      <c r="W3" s="346"/>
      <c r="X3" s="346"/>
      <c r="Y3" s="346"/>
      <c r="Z3" s="347"/>
      <c r="AA3" s="345" t="s">
        <v>776</v>
      </c>
      <c r="AB3" s="346"/>
      <c r="AC3" s="346"/>
      <c r="AD3" s="346"/>
      <c r="AE3" s="346"/>
      <c r="AF3" s="346"/>
      <c r="AG3" s="346"/>
      <c r="AH3" s="347"/>
      <c r="AI3" s="351" t="s">
        <v>775</v>
      </c>
      <c r="AJ3" s="352"/>
      <c r="AK3" s="352"/>
      <c r="AL3" s="352"/>
      <c r="AM3" s="352"/>
      <c r="AN3" s="352"/>
      <c r="AO3" s="352"/>
      <c r="AP3" s="353"/>
      <c r="AQ3" s="351" t="s">
        <v>787</v>
      </c>
      <c r="AR3" s="352"/>
      <c r="AS3" s="352"/>
      <c r="AT3" s="352"/>
      <c r="AU3" s="352"/>
      <c r="AV3" s="352"/>
      <c r="AW3" s="352"/>
      <c r="AX3" s="353"/>
      <c r="AY3" s="377" t="s">
        <v>733</v>
      </c>
      <c r="AZ3" s="160"/>
      <c r="BA3" s="160"/>
      <c r="BB3" s="377"/>
      <c r="BC3" s="377"/>
      <c r="BD3" s="377"/>
      <c r="BE3" s="377"/>
      <c r="BO3" s="376"/>
    </row>
    <row r="4" spans="1:81" s="375" customFormat="1" ht="15.75" customHeight="1" thickBot="1">
      <c r="C4" s="378"/>
      <c r="J4" s="379"/>
      <c r="K4" s="378"/>
      <c r="R4" s="379"/>
      <c r="S4" s="378"/>
      <c r="Z4" s="379"/>
      <c r="AA4" s="378"/>
      <c r="AH4" s="379"/>
      <c r="AI4" s="378"/>
      <c r="AP4" s="379"/>
      <c r="AQ4" s="378"/>
      <c r="AX4" s="379"/>
      <c r="AY4" s="380"/>
      <c r="AZ4" s="146"/>
      <c r="BA4" s="160"/>
      <c r="BB4" s="380"/>
      <c r="BC4" s="380"/>
      <c r="BD4" s="380"/>
      <c r="BE4" s="380"/>
      <c r="BG4" s="357" t="s">
        <v>753</v>
      </c>
      <c r="BH4" s="358"/>
      <c r="BI4" s="358"/>
      <c r="BJ4" s="358"/>
      <c r="BK4" s="358"/>
      <c r="BL4" s="358"/>
      <c r="BM4" s="358"/>
      <c r="BN4" s="359"/>
      <c r="BO4" s="357" t="s">
        <v>758</v>
      </c>
      <c r="BP4" s="358"/>
      <c r="BQ4" s="358"/>
      <c r="BR4" s="358"/>
      <c r="BS4" s="358"/>
      <c r="BT4" s="358"/>
      <c r="BU4" s="358"/>
      <c r="BV4" s="359"/>
      <c r="BW4" s="348" t="s">
        <v>812</v>
      </c>
      <c r="BX4" s="349"/>
      <c r="BY4" s="349"/>
      <c r="BZ4" s="349"/>
      <c r="CA4" s="349"/>
      <c r="CB4" s="349"/>
      <c r="CC4" s="350"/>
    </row>
    <row r="5" spans="1:81" s="384" customFormat="1" ht="39.75" thickBot="1">
      <c r="A5" s="381" t="s">
        <v>740</v>
      </c>
      <c r="B5" s="168">
        <v>0.95628199999999997</v>
      </c>
      <c r="C5" s="382"/>
      <c r="D5" s="168"/>
      <c r="E5" s="168"/>
      <c r="F5" s="168"/>
      <c r="G5" s="168"/>
      <c r="H5" s="168"/>
      <c r="I5" s="168"/>
      <c r="J5" s="383"/>
      <c r="K5" s="382"/>
      <c r="L5" s="168"/>
      <c r="M5" s="168"/>
      <c r="N5" s="168"/>
      <c r="O5" s="168"/>
      <c r="P5" s="168"/>
      <c r="Q5" s="168"/>
      <c r="R5" s="383"/>
      <c r="S5" s="382"/>
      <c r="T5" s="168"/>
      <c r="U5" s="168"/>
      <c r="V5" s="168"/>
      <c r="W5" s="168"/>
      <c r="X5" s="168"/>
      <c r="Y5" s="168"/>
      <c r="Z5" s="383"/>
      <c r="AA5" s="382"/>
      <c r="AB5" s="168"/>
      <c r="AC5" s="168"/>
      <c r="AD5" s="168"/>
      <c r="AE5" s="168"/>
      <c r="AF5" s="168"/>
      <c r="AG5" s="168"/>
      <c r="AH5" s="383"/>
      <c r="AI5" s="382"/>
      <c r="AJ5" s="168"/>
      <c r="AK5" s="168"/>
      <c r="AL5" s="168"/>
      <c r="AM5" s="168"/>
      <c r="AN5" s="168"/>
      <c r="AO5" s="168"/>
      <c r="AP5" s="383"/>
      <c r="AQ5" s="382"/>
      <c r="AR5" s="168"/>
      <c r="AS5" s="168"/>
      <c r="AT5" s="168"/>
      <c r="AU5" s="168"/>
      <c r="AV5" s="168"/>
      <c r="AW5" s="168"/>
      <c r="AX5" s="383"/>
      <c r="AY5" s="375"/>
      <c r="AZ5" s="160"/>
      <c r="BA5" s="160"/>
      <c r="BB5" s="375"/>
      <c r="BC5" s="375"/>
      <c r="BD5" s="375"/>
      <c r="BE5" s="375"/>
      <c r="BF5" s="375"/>
      <c r="BG5" s="348"/>
      <c r="BH5" s="349"/>
      <c r="BI5" s="349"/>
      <c r="BJ5" s="349"/>
      <c r="BK5" s="349"/>
      <c r="BL5" s="349"/>
      <c r="BM5" s="349"/>
      <c r="BN5" s="436"/>
      <c r="BO5" s="349"/>
      <c r="BP5" s="349"/>
      <c r="BQ5" s="349"/>
      <c r="BR5" s="349"/>
      <c r="BS5" s="349"/>
      <c r="BT5" s="349"/>
      <c r="BU5" s="350"/>
      <c r="BV5" s="436"/>
      <c r="BW5" s="348"/>
      <c r="BX5" s="349"/>
      <c r="BY5" s="349"/>
      <c r="BZ5" s="349"/>
      <c r="CA5" s="349"/>
      <c r="CB5" s="349"/>
      <c r="CC5" s="350"/>
    </row>
    <row r="6" spans="1:81" s="384" customFormat="1" ht="52.5" thickBot="1">
      <c r="A6" s="381" t="s">
        <v>739</v>
      </c>
      <c r="B6" s="168">
        <v>0.95272000000000001</v>
      </c>
      <c r="C6" s="382"/>
      <c r="D6" s="168"/>
      <c r="E6" s="168"/>
      <c r="F6" s="168"/>
      <c r="G6" s="168"/>
      <c r="H6" s="168"/>
      <c r="I6" s="168"/>
      <c r="J6" s="383"/>
      <c r="K6" s="382"/>
      <c r="L6" s="168"/>
      <c r="M6" s="168"/>
      <c r="N6" s="168"/>
      <c r="O6" s="168"/>
      <c r="P6" s="168"/>
      <c r="Q6" s="168"/>
      <c r="R6" s="383"/>
      <c r="S6" s="382"/>
      <c r="T6" s="168"/>
      <c r="U6" s="168"/>
      <c r="V6" s="168"/>
      <c r="W6" s="168"/>
      <c r="X6" s="168"/>
      <c r="Y6" s="168"/>
      <c r="Z6" s="383"/>
      <c r="AA6" s="382"/>
      <c r="AB6" s="168"/>
      <c r="AC6" s="168"/>
      <c r="AD6" s="168"/>
      <c r="AE6" s="168"/>
      <c r="AF6" s="168"/>
      <c r="AG6" s="168"/>
      <c r="AH6" s="383"/>
      <c r="AI6" s="382"/>
      <c r="AJ6" s="168"/>
      <c r="AK6" s="168"/>
      <c r="AL6" s="168"/>
      <c r="AM6" s="168"/>
      <c r="AN6" s="168"/>
      <c r="AO6" s="168"/>
      <c r="AP6" s="383"/>
      <c r="AQ6" s="382"/>
      <c r="AR6" s="168"/>
      <c r="AS6" s="168"/>
      <c r="AT6" s="168"/>
      <c r="AU6" s="168"/>
      <c r="AV6" s="168"/>
      <c r="AW6" s="168"/>
      <c r="AX6" s="383"/>
      <c r="AY6" s="168" t="s">
        <v>789</v>
      </c>
      <c r="AZ6" s="146" t="s">
        <v>769</v>
      </c>
      <c r="BA6" s="158" t="s">
        <v>770</v>
      </c>
      <c r="BB6" s="168" t="s">
        <v>788</v>
      </c>
      <c r="BC6" s="146" t="s">
        <v>769</v>
      </c>
      <c r="BD6" s="158" t="s">
        <v>770</v>
      </c>
      <c r="BE6" s="158"/>
      <c r="BF6" s="375"/>
      <c r="BG6" s="203">
        <v>101</v>
      </c>
      <c r="BH6" s="203">
        <v>111</v>
      </c>
      <c r="BI6" s="204" t="s">
        <v>736</v>
      </c>
      <c r="BJ6" s="203" t="s">
        <v>735</v>
      </c>
      <c r="BK6" s="205">
        <v>146</v>
      </c>
      <c r="BL6" s="205">
        <v>148</v>
      </c>
      <c r="BM6" s="205" t="s">
        <v>705</v>
      </c>
      <c r="BN6" s="206" t="s">
        <v>783</v>
      </c>
      <c r="BO6" s="119">
        <v>101</v>
      </c>
      <c r="BP6" s="119">
        <v>111</v>
      </c>
      <c r="BQ6" s="120" t="s">
        <v>736</v>
      </c>
      <c r="BR6" s="119" t="s">
        <v>735</v>
      </c>
      <c r="BS6" s="118">
        <v>146</v>
      </c>
      <c r="BT6" s="118">
        <v>148</v>
      </c>
      <c r="BU6" s="118" t="s">
        <v>705</v>
      </c>
      <c r="BV6" s="206" t="s">
        <v>784</v>
      </c>
      <c r="BW6" s="119">
        <v>101</v>
      </c>
      <c r="BX6" s="119">
        <v>111</v>
      </c>
      <c r="BY6" s="120" t="s">
        <v>736</v>
      </c>
      <c r="BZ6" s="119" t="s">
        <v>735</v>
      </c>
      <c r="CA6" s="118">
        <v>146</v>
      </c>
      <c r="CB6" s="118">
        <v>148</v>
      </c>
      <c r="CC6" s="118" t="s">
        <v>705</v>
      </c>
    </row>
    <row r="7" spans="1:81" s="384" customFormat="1">
      <c r="B7" s="381"/>
      <c r="C7" s="382"/>
      <c r="D7" s="168"/>
      <c r="E7" s="168"/>
      <c r="F7" s="437">
        <v>0.58819999999999995</v>
      </c>
      <c r="G7" s="168"/>
      <c r="H7" s="168"/>
      <c r="I7" s="168"/>
      <c r="J7" s="438">
        <v>0.58069999999999999</v>
      </c>
      <c r="K7" s="382"/>
      <c r="L7" s="168"/>
      <c r="M7" s="168"/>
      <c r="N7" s="437">
        <v>0.2944</v>
      </c>
      <c r="O7" s="168"/>
      <c r="P7" s="168"/>
      <c r="Q7" s="168"/>
      <c r="R7" s="438">
        <v>0.29949999999999999</v>
      </c>
      <c r="S7" s="382"/>
      <c r="T7" s="168"/>
      <c r="U7" s="168"/>
      <c r="V7" s="437">
        <v>0</v>
      </c>
      <c r="W7" s="168"/>
      <c r="X7" s="168"/>
      <c r="Y7" s="168"/>
      <c r="Z7" s="438">
        <v>6.9999999999999999E-4</v>
      </c>
      <c r="AA7" s="382"/>
      <c r="AB7" s="168"/>
      <c r="AC7" s="168"/>
      <c r="AD7" s="437">
        <v>1.4999999999999999E-2</v>
      </c>
      <c r="AE7" s="168"/>
      <c r="AF7" s="168"/>
      <c r="AG7" s="168"/>
      <c r="AH7" s="438">
        <v>1.49E-2</v>
      </c>
      <c r="AI7" s="382"/>
      <c r="AJ7" s="168"/>
      <c r="AK7" s="168"/>
      <c r="AL7" s="437">
        <v>0.1022</v>
      </c>
      <c r="AM7" s="168"/>
      <c r="AN7" s="168"/>
      <c r="AO7" s="168"/>
      <c r="AP7" s="438">
        <v>0.104</v>
      </c>
      <c r="AQ7" s="382"/>
      <c r="AR7" s="168"/>
      <c r="AS7" s="168"/>
      <c r="AT7" s="437">
        <v>2.0000000000000001E-4</v>
      </c>
      <c r="AU7" s="168"/>
      <c r="AV7" s="168"/>
      <c r="AW7" s="168"/>
      <c r="AX7" s="438">
        <v>2.0000000000000001E-4</v>
      </c>
      <c r="AY7" s="439">
        <v>0.99999999999999989</v>
      </c>
      <c r="AZ7" s="439">
        <v>1</v>
      </c>
      <c r="BA7" s="158"/>
      <c r="BB7" s="168"/>
      <c r="BC7" s="146"/>
      <c r="BD7" s="158"/>
      <c r="BE7" s="158"/>
      <c r="BF7" s="375"/>
      <c r="BG7" s="162"/>
      <c r="BH7" s="100"/>
      <c r="BI7" s="100"/>
      <c r="BJ7" s="100"/>
      <c r="BK7" s="100"/>
      <c r="BL7" s="100"/>
      <c r="BM7" s="163"/>
      <c r="BN7" s="440"/>
      <c r="BO7" s="162"/>
      <c r="BP7" s="100"/>
      <c r="BQ7" s="100"/>
      <c r="BR7" s="100"/>
      <c r="BS7" s="100"/>
      <c r="BT7" s="100"/>
      <c r="BU7" s="163"/>
      <c r="BV7" s="440"/>
      <c r="BW7" s="162"/>
      <c r="BX7" s="100"/>
      <c r="BY7" s="100"/>
      <c r="BZ7" s="100"/>
      <c r="CA7" s="100"/>
      <c r="CB7" s="100"/>
      <c r="CC7" s="163"/>
    </row>
    <row r="8" spans="1:81" s="384" customFormat="1" ht="60">
      <c r="B8" s="381"/>
      <c r="C8" s="385" t="s">
        <v>729</v>
      </c>
      <c r="D8" s="386" t="s">
        <v>782</v>
      </c>
      <c r="E8" s="386" t="s">
        <v>65</v>
      </c>
      <c r="F8" s="386" t="s">
        <v>813</v>
      </c>
      <c r="G8" s="386" t="s">
        <v>729</v>
      </c>
      <c r="H8" s="386" t="s">
        <v>782</v>
      </c>
      <c r="I8" s="386" t="s">
        <v>65</v>
      </c>
      <c r="J8" s="387" t="s">
        <v>814</v>
      </c>
      <c r="K8" s="385" t="s">
        <v>729</v>
      </c>
      <c r="L8" s="386" t="s">
        <v>782</v>
      </c>
      <c r="M8" s="386" t="s">
        <v>65</v>
      </c>
      <c r="N8" s="386" t="s">
        <v>813</v>
      </c>
      <c r="O8" s="386" t="s">
        <v>729</v>
      </c>
      <c r="P8" s="386" t="s">
        <v>782</v>
      </c>
      <c r="Q8" s="386" t="s">
        <v>65</v>
      </c>
      <c r="R8" s="387" t="s">
        <v>814</v>
      </c>
      <c r="S8" s="385" t="s">
        <v>729</v>
      </c>
      <c r="T8" s="386" t="s">
        <v>782</v>
      </c>
      <c r="U8" s="386" t="s">
        <v>65</v>
      </c>
      <c r="V8" s="386" t="s">
        <v>813</v>
      </c>
      <c r="W8" s="386" t="s">
        <v>729</v>
      </c>
      <c r="X8" s="386" t="s">
        <v>782</v>
      </c>
      <c r="Y8" s="386" t="s">
        <v>65</v>
      </c>
      <c r="Z8" s="387" t="s">
        <v>814</v>
      </c>
      <c r="AA8" s="385" t="s">
        <v>729</v>
      </c>
      <c r="AB8" s="386" t="s">
        <v>782</v>
      </c>
      <c r="AC8" s="386" t="s">
        <v>65</v>
      </c>
      <c r="AD8" s="386" t="s">
        <v>813</v>
      </c>
      <c r="AE8" s="386" t="s">
        <v>729</v>
      </c>
      <c r="AF8" s="386" t="s">
        <v>782</v>
      </c>
      <c r="AG8" s="386" t="s">
        <v>65</v>
      </c>
      <c r="AH8" s="387" t="s">
        <v>814</v>
      </c>
      <c r="AI8" s="385" t="s">
        <v>729</v>
      </c>
      <c r="AJ8" s="386" t="s">
        <v>782</v>
      </c>
      <c r="AK8" s="386" t="s">
        <v>65</v>
      </c>
      <c r="AL8" s="386" t="s">
        <v>813</v>
      </c>
      <c r="AM8" s="386" t="s">
        <v>729</v>
      </c>
      <c r="AN8" s="386" t="s">
        <v>782</v>
      </c>
      <c r="AO8" s="386" t="s">
        <v>65</v>
      </c>
      <c r="AP8" s="387" t="s">
        <v>814</v>
      </c>
      <c r="AQ8" s="385" t="s">
        <v>729</v>
      </c>
      <c r="AR8" s="386" t="s">
        <v>782</v>
      </c>
      <c r="AS8" s="386" t="s">
        <v>65</v>
      </c>
      <c r="AT8" s="386" t="s">
        <v>813</v>
      </c>
      <c r="AU8" s="386" t="s">
        <v>729</v>
      </c>
      <c r="AV8" s="386" t="s">
        <v>782</v>
      </c>
      <c r="AW8" s="386" t="s">
        <v>65</v>
      </c>
      <c r="AX8" s="387" t="s">
        <v>814</v>
      </c>
      <c r="AY8" s="168"/>
      <c r="AZ8" s="146"/>
      <c r="BA8" s="158"/>
      <c r="BB8" s="168"/>
      <c r="BC8" s="146"/>
      <c r="BD8" s="158"/>
      <c r="BE8" s="158"/>
      <c r="BF8" s="375"/>
      <c r="BG8" s="162"/>
      <c r="BH8" s="100"/>
      <c r="BI8" s="100"/>
      <c r="BJ8" s="100"/>
      <c r="BK8" s="100"/>
      <c r="BL8" s="100"/>
      <c r="BM8" s="163"/>
      <c r="BN8" s="441"/>
      <c r="BO8" s="162"/>
      <c r="BP8" s="100"/>
      <c r="BQ8" s="100"/>
      <c r="BR8" s="100"/>
      <c r="BS8" s="100"/>
      <c r="BT8" s="100"/>
      <c r="BU8" s="163"/>
      <c r="BV8" s="441"/>
      <c r="BW8" s="162"/>
      <c r="BX8" s="100"/>
      <c r="BY8" s="100"/>
      <c r="BZ8" s="100"/>
      <c r="CA8" s="100"/>
      <c r="CB8" s="100"/>
      <c r="CC8" s="163"/>
    </row>
    <row r="9" spans="1:81" s="94" customFormat="1">
      <c r="A9" s="94" t="s">
        <v>772</v>
      </c>
      <c r="B9" s="117"/>
      <c r="C9" s="382"/>
      <c r="D9" s="322"/>
      <c r="E9" s="322"/>
      <c r="F9" s="323"/>
      <c r="G9" s="389"/>
      <c r="H9" s="324"/>
      <c r="I9" s="324"/>
      <c r="J9" s="325"/>
      <c r="K9" s="391"/>
      <c r="L9" s="324"/>
      <c r="M9" s="324"/>
      <c r="N9" s="323"/>
      <c r="O9" s="389"/>
      <c r="P9" s="324"/>
      <c r="Q9" s="324"/>
      <c r="R9" s="325"/>
      <c r="S9" s="391"/>
      <c r="T9" s="324"/>
      <c r="U9" s="324"/>
      <c r="V9" s="323"/>
      <c r="W9" s="389"/>
      <c r="X9" s="324"/>
      <c r="Y9" s="324"/>
      <c r="Z9" s="325"/>
      <c r="AA9" s="391"/>
      <c r="AB9" s="324"/>
      <c r="AC9" s="324"/>
      <c r="AD9" s="323"/>
      <c r="AE9" s="389"/>
      <c r="AF9" s="324"/>
      <c r="AG9" s="324"/>
      <c r="AH9" s="325"/>
      <c r="AI9" s="382"/>
      <c r="AJ9" s="322"/>
      <c r="AK9" s="322"/>
      <c r="AL9" s="323"/>
      <c r="AM9" s="389"/>
      <c r="AN9" s="324"/>
      <c r="AO9" s="324"/>
      <c r="AP9" s="325"/>
      <c r="AQ9" s="382"/>
      <c r="AR9" s="322"/>
      <c r="AS9" s="322"/>
      <c r="AT9" s="323"/>
      <c r="AU9" s="389"/>
      <c r="AV9" s="324"/>
      <c r="AW9" s="324"/>
      <c r="AX9" s="325"/>
      <c r="AY9" s="323"/>
      <c r="AZ9" s="326"/>
      <c r="BA9" s="147">
        <v>0</v>
      </c>
      <c r="BB9" s="323"/>
      <c r="BC9" s="326"/>
      <c r="BD9" s="147">
        <v>0</v>
      </c>
      <c r="BE9" s="147"/>
      <c r="BF9" s="90"/>
      <c r="BG9" s="149"/>
      <c r="BH9" s="111"/>
      <c r="BI9" s="90"/>
      <c r="BM9" s="150"/>
      <c r="BN9" s="207"/>
      <c r="BO9" s="149"/>
      <c r="BP9" s="111"/>
      <c r="BQ9" s="90"/>
      <c r="BU9" s="150"/>
      <c r="BV9" s="207"/>
      <c r="BW9" s="149"/>
      <c r="BX9" s="111"/>
      <c r="BY9" s="90"/>
      <c r="CC9" s="150"/>
    </row>
    <row r="10" spans="1:81" s="94" customFormat="1">
      <c r="A10" s="159">
        <v>4.8000000000000001E-2</v>
      </c>
      <c r="B10" s="109">
        <v>202411</v>
      </c>
      <c r="C10" s="396">
        <v>188306.21265308</v>
      </c>
      <c r="D10" s="323"/>
      <c r="E10" s="323"/>
      <c r="F10" s="323"/>
      <c r="G10" s="388">
        <v>-342568.83392025996</v>
      </c>
      <c r="H10" s="323"/>
      <c r="I10" s="323"/>
      <c r="J10" s="325"/>
      <c r="K10" s="396">
        <v>73101.284870859992</v>
      </c>
      <c r="L10" s="323"/>
      <c r="M10" s="323"/>
      <c r="N10" s="323"/>
      <c r="O10" s="388">
        <v>-214102.52206074001</v>
      </c>
      <c r="P10" s="323"/>
      <c r="Q10" s="323"/>
      <c r="R10" s="325"/>
      <c r="S10" s="396">
        <v>0</v>
      </c>
      <c r="T10" s="323"/>
      <c r="U10" s="323"/>
      <c r="V10" s="323"/>
      <c r="W10" s="388">
        <v>0</v>
      </c>
      <c r="X10" s="323"/>
      <c r="Y10" s="323"/>
      <c r="Z10" s="325"/>
      <c r="AA10" s="396">
        <v>3453.9662673399998</v>
      </c>
      <c r="AB10" s="323"/>
      <c r="AC10" s="323"/>
      <c r="AD10" s="323"/>
      <c r="AE10" s="388">
        <v>-6426.8748745799994</v>
      </c>
      <c r="AF10" s="323"/>
      <c r="AG10" s="323"/>
      <c r="AH10" s="325"/>
      <c r="AI10" s="396">
        <v>0</v>
      </c>
      <c r="AJ10" s="323"/>
      <c r="AK10" s="323"/>
      <c r="AL10" s="323"/>
      <c r="AM10" s="388">
        <v>0</v>
      </c>
      <c r="AN10" s="323"/>
      <c r="AO10" s="323"/>
      <c r="AP10" s="325"/>
      <c r="AQ10" s="396">
        <v>0</v>
      </c>
      <c r="AR10" s="323"/>
      <c r="AS10" s="323"/>
      <c r="AT10" s="323"/>
      <c r="AU10" s="388">
        <v>0</v>
      </c>
      <c r="AV10" s="323"/>
      <c r="AW10" s="323"/>
      <c r="AX10" s="325"/>
      <c r="AY10" s="323"/>
      <c r="AZ10" s="327"/>
      <c r="BA10" s="104">
        <v>6.3988640904426575E-3</v>
      </c>
      <c r="BB10" s="323"/>
      <c r="BC10" s="327"/>
      <c r="BD10" s="104">
        <v>-10.051597289741039</v>
      </c>
      <c r="BE10" s="186" t="s">
        <v>811</v>
      </c>
      <c r="BF10" s="109">
        <v>202411</v>
      </c>
      <c r="BG10" s="152">
        <v>358229.93</v>
      </c>
      <c r="BH10" s="104">
        <v>223890.57</v>
      </c>
      <c r="BI10" s="104">
        <v>0</v>
      </c>
      <c r="BJ10" s="104">
        <v>6720.69</v>
      </c>
      <c r="BK10" s="104">
        <v>0</v>
      </c>
      <c r="BL10" s="104">
        <v>0</v>
      </c>
      <c r="BM10" s="151">
        <v>588841.18999999994</v>
      </c>
      <c r="BN10" s="328"/>
      <c r="BO10" s="153">
        <v>196914.94</v>
      </c>
      <c r="BP10" s="105">
        <v>76443.23</v>
      </c>
      <c r="BQ10" s="104">
        <v>0</v>
      </c>
      <c r="BR10" s="104">
        <v>3611.87</v>
      </c>
      <c r="BS10" s="104">
        <v>0</v>
      </c>
      <c r="BT10" s="104">
        <v>0</v>
      </c>
      <c r="BU10" s="151">
        <v>276970.03999999998</v>
      </c>
      <c r="BV10" s="328"/>
      <c r="BW10" s="152">
        <v>1258315.8172046787</v>
      </c>
      <c r="BX10" s="104">
        <v>786436.36938424257</v>
      </c>
      <c r="BY10" s="104">
        <v>0</v>
      </c>
      <c r="BZ10" s="104">
        <v>23607.046260845127</v>
      </c>
      <c r="CA10" s="104">
        <v>0</v>
      </c>
      <c r="CB10" s="104">
        <v>0</v>
      </c>
      <c r="CC10" s="151">
        <v>2068359.2328497663</v>
      </c>
    </row>
    <row r="11" spans="1:81" s="94" customFormat="1">
      <c r="A11" s="159">
        <v>4.8000000000000001E-2</v>
      </c>
      <c r="B11" s="109">
        <v>202412</v>
      </c>
      <c r="C11" s="396">
        <v>2286649.0771711799</v>
      </c>
      <c r="D11" s="323"/>
      <c r="E11" s="323"/>
      <c r="F11" s="323"/>
      <c r="G11" s="388">
        <v>-4457196.7121851398</v>
      </c>
      <c r="H11" s="323"/>
      <c r="I11" s="323"/>
      <c r="J11" s="325"/>
      <c r="K11" s="396">
        <v>640628.40192996</v>
      </c>
      <c r="L11" s="323"/>
      <c r="M11" s="323"/>
      <c r="N11" s="323"/>
      <c r="O11" s="388">
        <v>-1872592.39737046</v>
      </c>
      <c r="P11" s="323"/>
      <c r="Q11" s="323"/>
      <c r="R11" s="325"/>
      <c r="S11" s="396">
        <v>0</v>
      </c>
      <c r="T11" s="323"/>
      <c r="U11" s="323"/>
      <c r="V11" s="323"/>
      <c r="W11" s="388">
        <v>0</v>
      </c>
      <c r="X11" s="323"/>
      <c r="Y11" s="323"/>
      <c r="Z11" s="325"/>
      <c r="AA11" s="396">
        <v>28117.884781879999</v>
      </c>
      <c r="AB11" s="323"/>
      <c r="AC11" s="323"/>
      <c r="AD11" s="323"/>
      <c r="AE11" s="388">
        <v>-80714.609260019992</v>
      </c>
      <c r="AF11" s="323"/>
      <c r="AG11" s="323"/>
      <c r="AH11" s="325"/>
      <c r="AI11" s="396">
        <v>109238.20624322</v>
      </c>
      <c r="AJ11" s="323"/>
      <c r="AK11" s="323"/>
      <c r="AL11" s="323"/>
      <c r="AM11" s="388">
        <v>-332207.00205797999</v>
      </c>
      <c r="AN11" s="323"/>
      <c r="AO11" s="323"/>
      <c r="AP11" s="325"/>
      <c r="AQ11" s="396">
        <v>1149.0875768399999</v>
      </c>
      <c r="AR11" s="323"/>
      <c r="AS11" s="323"/>
      <c r="AT11" s="323"/>
      <c r="AU11" s="388">
        <v>-1149.0875768399999</v>
      </c>
      <c r="AV11" s="323"/>
      <c r="AW11" s="323"/>
      <c r="AX11" s="325"/>
      <c r="AY11" s="323"/>
      <c r="AZ11" s="327"/>
      <c r="BA11" s="104">
        <v>7.0029422640800476E-3</v>
      </c>
      <c r="BB11" s="323"/>
      <c r="BC11" s="327"/>
      <c r="BD11" s="104">
        <v>-10.091451022773981</v>
      </c>
      <c r="BE11" s="186" t="s">
        <v>811</v>
      </c>
      <c r="BF11" s="109">
        <v>202412</v>
      </c>
      <c r="BG11" s="152">
        <v>4660964.7699999996</v>
      </c>
      <c r="BH11" s="104">
        <v>1958201.03</v>
      </c>
      <c r="BI11" s="104">
        <v>0</v>
      </c>
      <c r="BJ11" s="104">
        <v>84404.61</v>
      </c>
      <c r="BK11" s="104">
        <v>347394.39</v>
      </c>
      <c r="BL11" s="104">
        <v>1201.6199999999999</v>
      </c>
      <c r="BM11" s="151">
        <v>7052166.4199999999</v>
      </c>
      <c r="BN11" s="328"/>
      <c r="BO11" s="153">
        <v>2391186.9900000002</v>
      </c>
      <c r="BP11" s="105">
        <v>669915.78</v>
      </c>
      <c r="BQ11" s="104">
        <v>0</v>
      </c>
      <c r="BR11" s="104">
        <v>29403.34</v>
      </c>
      <c r="BS11" s="104">
        <v>114232.21</v>
      </c>
      <c r="BT11" s="104">
        <v>1201.6199999999999</v>
      </c>
      <c r="BU11" s="151">
        <v>3205939.9400000004</v>
      </c>
      <c r="BV11" s="328"/>
      <c r="BW11" s="152">
        <v>16372070.567986229</v>
      </c>
      <c r="BX11" s="104">
        <v>6878362.5346868522</v>
      </c>
      <c r="BY11" s="104">
        <v>0</v>
      </c>
      <c r="BZ11" s="104">
        <v>296479.01225894835</v>
      </c>
      <c r="CA11" s="104">
        <v>1220254.9791000739</v>
      </c>
      <c r="CB11" s="104">
        <v>4220.8015736415045</v>
      </c>
      <c r="CC11" s="151">
        <v>24771387.895605747</v>
      </c>
    </row>
    <row r="12" spans="1:81" s="94" customFormat="1">
      <c r="A12" s="159">
        <v>4.99E-2</v>
      </c>
      <c r="B12" s="106">
        <v>202501</v>
      </c>
      <c r="C12" s="396">
        <v>2792958.7775776</v>
      </c>
      <c r="D12" s="323"/>
      <c r="E12" s="323"/>
      <c r="F12" s="323"/>
      <c r="G12" s="388">
        <v>-5602037.8252624003</v>
      </c>
      <c r="H12" s="323"/>
      <c r="I12" s="323"/>
      <c r="J12" s="325"/>
      <c r="K12" s="396">
        <v>821462.4508464</v>
      </c>
      <c r="L12" s="323"/>
      <c r="M12" s="323"/>
      <c r="N12" s="323"/>
      <c r="O12" s="388">
        <v>-2496443.3413624</v>
      </c>
      <c r="P12" s="323"/>
      <c r="Q12" s="323"/>
      <c r="R12" s="325"/>
      <c r="S12" s="396">
        <v>6000.6688112000002</v>
      </c>
      <c r="T12" s="323"/>
      <c r="U12" s="323"/>
      <c r="V12" s="323"/>
      <c r="W12" s="388">
        <v>-10910.31126</v>
      </c>
      <c r="X12" s="323"/>
      <c r="Y12" s="323"/>
      <c r="Z12" s="325"/>
      <c r="AA12" s="396">
        <v>43222.991432800001</v>
      </c>
      <c r="AB12" s="323"/>
      <c r="AC12" s="323"/>
      <c r="AD12" s="323"/>
      <c r="AE12" s="388">
        <v>-114829.531432</v>
      </c>
      <c r="AF12" s="323"/>
      <c r="AG12" s="323"/>
      <c r="AH12" s="325"/>
      <c r="AI12" s="396">
        <v>200382.34882479999</v>
      </c>
      <c r="AJ12" s="323"/>
      <c r="AK12" s="323"/>
      <c r="AL12" s="323"/>
      <c r="AM12" s="388">
        <v>-646852.80717279995</v>
      </c>
      <c r="AN12" s="323"/>
      <c r="AO12" s="323"/>
      <c r="AP12" s="325"/>
      <c r="AQ12" s="396">
        <v>1237.6213888</v>
      </c>
      <c r="AR12" s="323"/>
      <c r="AS12" s="323"/>
      <c r="AT12" s="323"/>
      <c r="AU12" s="388">
        <v>-1237.6213888</v>
      </c>
      <c r="AV12" s="323"/>
      <c r="AW12" s="323"/>
      <c r="AX12" s="325"/>
      <c r="AY12" s="323"/>
      <c r="AZ12" s="327"/>
      <c r="BA12" s="104">
        <v>7.4605904519557953E-3</v>
      </c>
      <c r="BB12" s="323"/>
      <c r="BC12" s="327"/>
      <c r="BD12" s="104">
        <v>-10.126820128411055</v>
      </c>
      <c r="BE12" s="186" t="s">
        <v>811</v>
      </c>
      <c r="BF12" s="106">
        <v>202501</v>
      </c>
      <c r="BG12" s="152">
        <v>5880046.4199999999</v>
      </c>
      <c r="BH12" s="104">
        <v>2620332.67</v>
      </c>
      <c r="BI12" s="104">
        <v>11451.75</v>
      </c>
      <c r="BJ12" s="104">
        <v>120528.1</v>
      </c>
      <c r="BK12" s="104">
        <v>678953.74</v>
      </c>
      <c r="BL12" s="104">
        <v>1299.04</v>
      </c>
      <c r="BM12" s="151">
        <v>9312611.7199999988</v>
      </c>
      <c r="BN12" s="328"/>
      <c r="BO12" s="153">
        <v>2931563.08</v>
      </c>
      <c r="BP12" s="105">
        <v>862228.62</v>
      </c>
      <c r="BQ12" s="104">
        <v>6298.46</v>
      </c>
      <c r="BR12" s="104">
        <v>45367.99</v>
      </c>
      <c r="BS12" s="104">
        <v>210326.59</v>
      </c>
      <c r="BT12" s="104">
        <v>1299.04</v>
      </c>
      <c r="BU12" s="151">
        <v>4057083.7800000003</v>
      </c>
      <c r="BV12" s="328"/>
      <c r="BW12" s="152">
        <v>20654207.804980855</v>
      </c>
      <c r="BX12" s="104">
        <v>9204161.2631283142</v>
      </c>
      <c r="BY12" s="104">
        <v>40225.332818153081</v>
      </c>
      <c r="BZ12" s="104">
        <v>423366.11753134994</v>
      </c>
      <c r="CA12" s="104">
        <v>2384887.9131687097</v>
      </c>
      <c r="CB12" s="104">
        <v>4562.9983490814566</v>
      </c>
      <c r="CC12" s="151">
        <v>32711411.429976467</v>
      </c>
    </row>
    <row r="13" spans="1:81" s="94" customFormat="1">
      <c r="A13" s="159">
        <v>4.99E-2</v>
      </c>
      <c r="B13" s="106">
        <v>202502</v>
      </c>
      <c r="C13" s="396">
        <v>2952731.0934232003</v>
      </c>
      <c r="D13" s="323"/>
      <c r="E13" s="323"/>
      <c r="F13" s="323"/>
      <c r="G13" s="388">
        <v>-6169305.3291976005</v>
      </c>
      <c r="H13" s="323"/>
      <c r="I13" s="323"/>
      <c r="J13" s="325"/>
      <c r="K13" s="396">
        <v>841731.97851600009</v>
      </c>
      <c r="L13" s="323"/>
      <c r="M13" s="323"/>
      <c r="N13" s="323"/>
      <c r="O13" s="388">
        <v>-2687717.3058992</v>
      </c>
      <c r="P13" s="323"/>
      <c r="Q13" s="323"/>
      <c r="R13" s="325"/>
      <c r="S13" s="396">
        <v>-6000.6688112000002</v>
      </c>
      <c r="T13" s="323"/>
      <c r="U13" s="323"/>
      <c r="V13" s="323"/>
      <c r="W13" s="388">
        <v>10910.31126</v>
      </c>
      <c r="X13" s="323"/>
      <c r="Y13" s="323"/>
      <c r="Z13" s="325"/>
      <c r="AA13" s="396">
        <v>40287.670640000004</v>
      </c>
      <c r="AB13" s="323"/>
      <c r="AC13" s="323"/>
      <c r="AD13" s="323"/>
      <c r="AE13" s="388">
        <v>-108987.5095552</v>
      </c>
      <c r="AF13" s="323"/>
      <c r="AG13" s="323"/>
      <c r="AH13" s="325"/>
      <c r="AI13" s="396">
        <v>200696.91791439999</v>
      </c>
      <c r="AJ13" s="323"/>
      <c r="AK13" s="323"/>
      <c r="AL13" s="323"/>
      <c r="AM13" s="388">
        <v>-697852.73763919994</v>
      </c>
      <c r="AN13" s="323"/>
      <c r="AO13" s="323"/>
      <c r="AP13" s="325"/>
      <c r="AQ13" s="396">
        <v>1166.0149536000001</v>
      </c>
      <c r="AR13" s="323"/>
      <c r="AS13" s="323"/>
      <c r="AT13" s="323"/>
      <c r="AU13" s="388">
        <v>-1166.0149536000001</v>
      </c>
      <c r="AV13" s="323"/>
      <c r="AW13" s="323"/>
      <c r="AX13" s="325"/>
      <c r="AY13" s="323"/>
      <c r="AZ13" s="327"/>
      <c r="BA13" s="104">
        <v>1.4152497053146362E-2</v>
      </c>
      <c r="BB13" s="323"/>
      <c r="BC13" s="327"/>
      <c r="BD13" s="104">
        <v>-10.164226107299328</v>
      </c>
      <c r="BE13" s="186" t="s">
        <v>811</v>
      </c>
      <c r="BF13" s="106">
        <v>202502</v>
      </c>
      <c r="BG13" s="152">
        <v>6475465.3300000001</v>
      </c>
      <c r="BH13" s="104">
        <v>2821098.86</v>
      </c>
      <c r="BI13" s="104">
        <v>-11451.75</v>
      </c>
      <c r="BJ13" s="104">
        <v>114396.16</v>
      </c>
      <c r="BK13" s="104">
        <v>732484.61</v>
      </c>
      <c r="BL13" s="104">
        <v>1223.8800000000001</v>
      </c>
      <c r="BM13" s="151">
        <v>10133217.09</v>
      </c>
      <c r="BN13" s="328"/>
      <c r="BO13" s="153">
        <v>3099264.31</v>
      </c>
      <c r="BP13" s="105">
        <v>883504.05</v>
      </c>
      <c r="BQ13" s="104">
        <v>-6298.46</v>
      </c>
      <c r="BR13" s="104">
        <v>42287</v>
      </c>
      <c r="BS13" s="104">
        <v>210656.77</v>
      </c>
      <c r="BT13" s="104">
        <v>1223.8800000000001</v>
      </c>
      <c r="BU13" s="151">
        <v>4230637.55</v>
      </c>
      <c r="BV13" s="328"/>
      <c r="BW13" s="152">
        <v>22745671.888721064</v>
      </c>
      <c r="BX13" s="104">
        <v>9909371.1054129042</v>
      </c>
      <c r="BY13" s="104">
        <v>-40225.332818153081</v>
      </c>
      <c r="BZ13" s="104">
        <v>401827.11019003129</v>
      </c>
      <c r="CA13" s="104">
        <v>2572920.0533914082</v>
      </c>
      <c r="CB13" s="104">
        <v>4298.9918859109912</v>
      </c>
      <c r="CC13" s="151">
        <v>35593863.81678316</v>
      </c>
    </row>
    <row r="14" spans="1:81" s="94" customFormat="1">
      <c r="A14" s="159">
        <v>4.99E-2</v>
      </c>
      <c r="B14" s="106">
        <v>202503</v>
      </c>
      <c r="C14" s="396">
        <v>2399860.9321655999</v>
      </c>
      <c r="D14" s="323"/>
      <c r="E14" s="323"/>
      <c r="F14" s="323"/>
      <c r="G14" s="388">
        <v>-4455554.1366039999</v>
      </c>
      <c r="H14" s="323"/>
      <c r="I14" s="323"/>
      <c r="J14" s="325"/>
      <c r="K14" s="396">
        <v>719843.15391759994</v>
      </c>
      <c r="L14" s="323"/>
      <c r="M14" s="323"/>
      <c r="N14" s="323"/>
      <c r="O14" s="388">
        <v>-2083275.0295976</v>
      </c>
      <c r="P14" s="323"/>
      <c r="Q14" s="323"/>
      <c r="R14" s="325"/>
      <c r="S14" s="396">
        <v>0</v>
      </c>
      <c r="T14" s="323"/>
      <c r="U14" s="323"/>
      <c r="V14" s="323"/>
      <c r="W14" s="388">
        <v>0</v>
      </c>
      <c r="X14" s="323"/>
      <c r="Y14" s="323"/>
      <c r="Z14" s="325"/>
      <c r="AA14" s="396">
        <v>37758.046604799994</v>
      </c>
      <c r="AB14" s="323"/>
      <c r="AC14" s="323"/>
      <c r="AD14" s="323"/>
      <c r="AE14" s="388">
        <v>-87229.242559200007</v>
      </c>
      <c r="AF14" s="323"/>
      <c r="AG14" s="323"/>
      <c r="AH14" s="325"/>
      <c r="AI14" s="396">
        <v>197055.52680240001</v>
      </c>
      <c r="AJ14" s="323"/>
      <c r="AK14" s="323"/>
      <c r="AL14" s="323"/>
      <c r="AM14" s="388">
        <v>-653433.70151839999</v>
      </c>
      <c r="AN14" s="323"/>
      <c r="AO14" s="323"/>
      <c r="AP14" s="325"/>
      <c r="AQ14" s="396">
        <v>4080.3854335999999</v>
      </c>
      <c r="AR14" s="323"/>
      <c r="AS14" s="323"/>
      <c r="AT14" s="323"/>
      <c r="AU14" s="388">
        <v>-4080.3854335999999</v>
      </c>
      <c r="AV14" s="323"/>
      <c r="AW14" s="323"/>
      <c r="AX14" s="325"/>
      <c r="AY14" s="323"/>
      <c r="AZ14" s="327"/>
      <c r="BA14" s="104">
        <v>5.4625831544399261E-3</v>
      </c>
      <c r="BB14" s="323"/>
      <c r="BC14" s="327"/>
      <c r="BD14" s="104">
        <v>-10.202598316594958</v>
      </c>
      <c r="BE14" s="186" t="s">
        <v>811</v>
      </c>
      <c r="BF14" s="106">
        <v>202503</v>
      </c>
      <c r="BG14" s="153">
        <v>4676666.95</v>
      </c>
      <c r="BH14" s="105">
        <v>2186660.33</v>
      </c>
      <c r="BI14" s="104">
        <v>0</v>
      </c>
      <c r="BJ14" s="104">
        <v>91558.11</v>
      </c>
      <c r="BK14" s="104">
        <v>685861.22</v>
      </c>
      <c r="BL14" s="104">
        <v>4282.88</v>
      </c>
      <c r="BM14" s="151">
        <v>7645029.4900000002</v>
      </c>
      <c r="BN14" s="328"/>
      <c r="BO14" s="153">
        <v>2518957.23</v>
      </c>
      <c r="BP14" s="105">
        <v>755566.33</v>
      </c>
      <c r="BQ14" s="104">
        <v>0</v>
      </c>
      <c r="BR14" s="104">
        <v>39631.839999999997</v>
      </c>
      <c r="BS14" s="104">
        <v>206834.67</v>
      </c>
      <c r="BT14" s="104">
        <v>4282.88</v>
      </c>
      <c r="BU14" s="151">
        <v>3525272.9499999997</v>
      </c>
      <c r="BV14" s="328"/>
      <c r="BW14" s="153">
        <v>16427225.929958904</v>
      </c>
      <c r="BX14" s="105">
        <v>7680846.9914643997</v>
      </c>
      <c r="BY14" s="104">
        <v>0</v>
      </c>
      <c r="BZ14" s="104">
        <v>321606.34374231618</v>
      </c>
      <c r="CA14" s="104">
        <v>2409151.0766096455</v>
      </c>
      <c r="CB14" s="104">
        <v>15044.012785837227</v>
      </c>
      <c r="CC14" s="151">
        <v>26853874.354561102</v>
      </c>
    </row>
    <row r="15" spans="1:81" s="94" customFormat="1">
      <c r="A15" s="159">
        <v>4.99E-2</v>
      </c>
      <c r="B15" s="106">
        <v>202504</v>
      </c>
      <c r="C15" s="396">
        <v>1516139.8203616</v>
      </c>
      <c r="D15" s="323"/>
      <c r="E15" s="323"/>
      <c r="F15" s="323"/>
      <c r="G15" s="388">
        <v>-2859033.40606</v>
      </c>
      <c r="H15" s="323"/>
      <c r="I15" s="323"/>
      <c r="J15" s="325"/>
      <c r="K15" s="396">
        <v>491927.94021440001</v>
      </c>
      <c r="L15" s="323"/>
      <c r="M15" s="323"/>
      <c r="N15" s="323"/>
      <c r="O15" s="388">
        <v>-1479698.9377384</v>
      </c>
      <c r="P15" s="323"/>
      <c r="Q15" s="323"/>
      <c r="R15" s="325"/>
      <c r="S15" s="396">
        <v>0</v>
      </c>
      <c r="T15" s="323"/>
      <c r="U15" s="323"/>
      <c r="V15" s="323"/>
      <c r="W15" s="388">
        <v>0</v>
      </c>
      <c r="X15" s="323"/>
      <c r="Y15" s="323"/>
      <c r="Z15" s="325"/>
      <c r="AA15" s="396">
        <v>32344.605820000001</v>
      </c>
      <c r="AB15" s="323"/>
      <c r="AC15" s="323"/>
      <c r="AD15" s="323"/>
      <c r="AE15" s="388">
        <v>-70571.762225600003</v>
      </c>
      <c r="AF15" s="323"/>
      <c r="AG15" s="323"/>
      <c r="AH15" s="325"/>
      <c r="AI15" s="396">
        <v>191125.8546856</v>
      </c>
      <c r="AJ15" s="323"/>
      <c r="AK15" s="323"/>
      <c r="AL15" s="323"/>
      <c r="AM15" s="388">
        <v>-586969.61062719999</v>
      </c>
      <c r="AN15" s="323"/>
      <c r="AO15" s="323"/>
      <c r="AP15" s="325"/>
      <c r="AQ15" s="396">
        <v>7.8694671999999999</v>
      </c>
      <c r="AR15" s="323"/>
      <c r="AS15" s="323"/>
      <c r="AT15" s="323"/>
      <c r="AU15" s="388">
        <v>-7.8694671999999999</v>
      </c>
      <c r="AV15" s="323"/>
      <c r="AW15" s="323"/>
      <c r="AX15" s="325"/>
      <c r="AY15" s="323"/>
      <c r="AZ15" s="327"/>
      <c r="BA15" s="104">
        <v>6.9192796945571899E-3</v>
      </c>
      <c r="BB15" s="323"/>
      <c r="BC15" s="327"/>
      <c r="BD15" s="104">
        <v>-10.236179118044674</v>
      </c>
      <c r="BE15" s="186" t="s">
        <v>811</v>
      </c>
      <c r="BF15" s="106">
        <v>202504</v>
      </c>
      <c r="BG15" s="153">
        <v>3000916.75</v>
      </c>
      <c r="BH15" s="105">
        <v>1553130.97</v>
      </c>
      <c r="BI15" s="104">
        <v>0</v>
      </c>
      <c r="BJ15" s="104">
        <v>74073.98</v>
      </c>
      <c r="BK15" s="104">
        <v>616098.76</v>
      </c>
      <c r="BL15" s="104">
        <v>8.26</v>
      </c>
      <c r="BM15" s="151">
        <v>5244228.72</v>
      </c>
      <c r="BN15" s="328"/>
      <c r="BO15" s="153">
        <v>1591380.28</v>
      </c>
      <c r="BP15" s="105">
        <v>516340.52</v>
      </c>
      <c r="BQ15" s="104">
        <v>0</v>
      </c>
      <c r="BR15" s="104">
        <v>33949.75</v>
      </c>
      <c r="BS15" s="104">
        <v>200610.73</v>
      </c>
      <c r="BT15" s="104">
        <v>8.26</v>
      </c>
      <c r="BU15" s="151">
        <v>2342289.5399999996</v>
      </c>
      <c r="BV15" s="328"/>
      <c r="BW15" s="153">
        <v>10540998.103199972</v>
      </c>
      <c r="BX15" s="105">
        <v>5455516.4213706134</v>
      </c>
      <c r="BY15" s="104">
        <v>0</v>
      </c>
      <c r="BZ15" s="104">
        <v>260191.71730654396</v>
      </c>
      <c r="CA15" s="104">
        <v>2164103.9727422809</v>
      </c>
      <c r="CB15" s="104">
        <v>29.014015244652079</v>
      </c>
      <c r="CC15" s="151">
        <v>18420839.228634655</v>
      </c>
    </row>
    <row r="16" spans="1:81" s="94" customFormat="1">
      <c r="A16" s="159">
        <v>4.99E-2</v>
      </c>
      <c r="B16" s="106">
        <v>202505</v>
      </c>
      <c r="C16" s="396">
        <v>682243.12545200007</v>
      </c>
      <c r="D16" s="323"/>
      <c r="E16" s="323"/>
      <c r="F16" s="323"/>
      <c r="G16" s="388">
        <v>-1471707.1412904002</v>
      </c>
      <c r="H16" s="323"/>
      <c r="I16" s="323"/>
      <c r="J16" s="325"/>
      <c r="K16" s="396">
        <v>264142.92522640002</v>
      </c>
      <c r="L16" s="323"/>
      <c r="M16" s="323"/>
      <c r="N16" s="323"/>
      <c r="O16" s="388">
        <v>-928548.01688399992</v>
      </c>
      <c r="P16" s="323"/>
      <c r="Q16" s="323"/>
      <c r="R16" s="325"/>
      <c r="S16" s="396">
        <v>0</v>
      </c>
      <c r="T16" s="323"/>
      <c r="U16" s="323"/>
      <c r="V16" s="323"/>
      <c r="W16" s="388">
        <v>0</v>
      </c>
      <c r="X16" s="323"/>
      <c r="Y16" s="323"/>
      <c r="Z16" s="325"/>
      <c r="AA16" s="396">
        <v>28860.423035200001</v>
      </c>
      <c r="AB16" s="323"/>
      <c r="AC16" s="323"/>
      <c r="AD16" s="323"/>
      <c r="AE16" s="388">
        <v>-60498.348795200007</v>
      </c>
      <c r="AF16" s="323"/>
      <c r="AG16" s="323"/>
      <c r="AH16" s="325"/>
      <c r="AI16" s="396">
        <v>179783.41821520001</v>
      </c>
      <c r="AJ16" s="323"/>
      <c r="AK16" s="323"/>
      <c r="AL16" s="323"/>
      <c r="AM16" s="388">
        <v>-515965.70413679996</v>
      </c>
      <c r="AN16" s="323"/>
      <c r="AO16" s="323"/>
      <c r="AP16" s="325"/>
      <c r="AQ16" s="396">
        <v>0</v>
      </c>
      <c r="AR16" s="323"/>
      <c r="AS16" s="323"/>
      <c r="AT16" s="323"/>
      <c r="AU16" s="388">
        <v>0</v>
      </c>
      <c r="AV16" s="323"/>
      <c r="AW16" s="323"/>
      <c r="AX16" s="325"/>
      <c r="AY16" s="323"/>
      <c r="AZ16" s="327"/>
      <c r="BA16" s="104">
        <v>-3.6095958203077316E-3</v>
      </c>
      <c r="BB16" s="323"/>
      <c r="BC16" s="327"/>
      <c r="BD16" s="104">
        <v>-10.278203388676047</v>
      </c>
      <c r="BE16" s="186" t="s">
        <v>811</v>
      </c>
      <c r="BF16" s="106">
        <v>202505</v>
      </c>
      <c r="BG16" s="153">
        <v>1544742.57</v>
      </c>
      <c r="BH16" s="105">
        <v>974628.45</v>
      </c>
      <c r="BI16" s="104">
        <v>0</v>
      </c>
      <c r="BJ16" s="104">
        <v>63500.66</v>
      </c>
      <c r="BK16" s="104">
        <v>541571.18999999994</v>
      </c>
      <c r="BL16" s="104">
        <v>0</v>
      </c>
      <c r="BM16" s="151">
        <v>3124442.87</v>
      </c>
      <c r="BN16" s="328"/>
      <c r="BO16" s="153">
        <v>716100.35000000009</v>
      </c>
      <c r="BP16" s="105">
        <v>277251.37</v>
      </c>
      <c r="BQ16" s="104">
        <v>0</v>
      </c>
      <c r="BR16" s="104">
        <v>30292.66</v>
      </c>
      <c r="BS16" s="104">
        <v>188705.41</v>
      </c>
      <c r="BT16" s="104">
        <v>0</v>
      </c>
      <c r="BU16" s="151">
        <v>1212349.79</v>
      </c>
      <c r="BV16" s="328"/>
      <c r="BW16" s="153">
        <v>5426051.389230391</v>
      </c>
      <c r="BX16" s="105">
        <v>3423472.7247181144</v>
      </c>
      <c r="BY16" s="104">
        <v>0</v>
      </c>
      <c r="BZ16" s="104">
        <v>223051.95124521409</v>
      </c>
      <c r="CA16" s="104">
        <v>1902318.9785380587</v>
      </c>
      <c r="CB16" s="104">
        <v>0</v>
      </c>
      <c r="CC16" s="151">
        <v>10974895.043731779</v>
      </c>
    </row>
    <row r="17" spans="1:81" s="94" customFormat="1">
      <c r="A17" s="159">
        <v>4.99E-2</v>
      </c>
      <c r="B17" s="106">
        <v>202506</v>
      </c>
      <c r="C17" s="396">
        <v>462216.66200160002</v>
      </c>
      <c r="D17" s="323"/>
      <c r="E17" s="323"/>
      <c r="F17" s="323"/>
      <c r="G17" s="388">
        <v>-893272.03453199996</v>
      </c>
      <c r="H17" s="323"/>
      <c r="I17" s="323"/>
      <c r="J17" s="325"/>
      <c r="K17" s="396">
        <v>192305.2839368</v>
      </c>
      <c r="L17" s="323"/>
      <c r="M17" s="323"/>
      <c r="N17" s="323"/>
      <c r="O17" s="388">
        <v>-673803.0551896001</v>
      </c>
      <c r="P17" s="323"/>
      <c r="Q17" s="323"/>
      <c r="R17" s="325"/>
      <c r="S17" s="396">
        <v>0</v>
      </c>
      <c r="T17" s="323"/>
      <c r="U17" s="323"/>
      <c r="V17" s="323"/>
      <c r="W17" s="388">
        <v>-17807.279992800002</v>
      </c>
      <c r="X17" s="323"/>
      <c r="Y17" s="323"/>
      <c r="Z17" s="325"/>
      <c r="AA17" s="396">
        <v>26326.216416799998</v>
      </c>
      <c r="AB17" s="323"/>
      <c r="AC17" s="323"/>
      <c r="AD17" s="323"/>
      <c r="AE17" s="388">
        <v>-52911.191585600005</v>
      </c>
      <c r="AF17" s="323"/>
      <c r="AG17" s="323"/>
      <c r="AH17" s="325"/>
      <c r="AI17" s="396">
        <v>168102.00396880001</v>
      </c>
      <c r="AJ17" s="323"/>
      <c r="AK17" s="323"/>
      <c r="AL17" s="323"/>
      <c r="AM17" s="388">
        <v>-440735.23638319998</v>
      </c>
      <c r="AN17" s="323"/>
      <c r="AO17" s="323"/>
      <c r="AP17" s="325"/>
      <c r="AQ17" s="396">
        <v>0.26676160000000004</v>
      </c>
      <c r="AR17" s="323"/>
      <c r="AS17" s="323"/>
      <c r="AT17" s="323"/>
      <c r="AU17" s="388">
        <v>-0.26676160000000004</v>
      </c>
      <c r="AV17" s="323"/>
      <c r="AW17" s="323"/>
      <c r="AX17" s="325"/>
      <c r="AY17" s="323"/>
      <c r="AZ17" s="327"/>
      <c r="BA17" s="104">
        <v>-1.8046051263809204E-4</v>
      </c>
      <c r="BB17" s="323"/>
      <c r="BC17" s="327"/>
      <c r="BD17" s="104">
        <v>-10.319765459746122</v>
      </c>
      <c r="BE17" s="186" t="s">
        <v>811</v>
      </c>
      <c r="BF17" s="106">
        <v>202506</v>
      </c>
      <c r="BG17" s="153">
        <v>937601.85</v>
      </c>
      <c r="BH17" s="105">
        <v>707241.43</v>
      </c>
      <c r="BI17" s="104">
        <v>18690.990000000002</v>
      </c>
      <c r="BJ17" s="104">
        <v>55536.98</v>
      </c>
      <c r="BK17" s="104">
        <v>462607.31</v>
      </c>
      <c r="BL17" s="104">
        <v>0.28000000000000003</v>
      </c>
      <c r="BM17" s="151">
        <v>2181678.84</v>
      </c>
      <c r="BN17" s="328"/>
      <c r="BO17" s="153">
        <v>485154.78</v>
      </c>
      <c r="BP17" s="105">
        <v>201848.69</v>
      </c>
      <c r="BQ17" s="104">
        <v>0</v>
      </c>
      <c r="BR17" s="104">
        <v>27632.69</v>
      </c>
      <c r="BS17" s="104">
        <v>176444.29</v>
      </c>
      <c r="BT17" s="104">
        <v>0.28000000000000003</v>
      </c>
      <c r="BU17" s="151">
        <v>891080.73</v>
      </c>
      <c r="BV17" s="328"/>
      <c r="BW17" s="153">
        <v>3293413.3619024199</v>
      </c>
      <c r="BX17" s="105">
        <v>2484251.0449963119</v>
      </c>
      <c r="BY17" s="104">
        <v>65653.833994871617</v>
      </c>
      <c r="BZ17" s="104">
        <v>195078.78745301909</v>
      </c>
      <c r="CA17" s="104">
        <v>1624951.0344585339</v>
      </c>
      <c r="CB17" s="104">
        <v>0.98352594049668074</v>
      </c>
      <c r="CC17" s="151">
        <v>7663349.0463310964</v>
      </c>
    </row>
    <row r="18" spans="1:81" s="94" customFormat="1">
      <c r="A18" s="159">
        <v>4.99E-2</v>
      </c>
      <c r="B18" s="106">
        <v>202507</v>
      </c>
      <c r="C18" s="396">
        <v>320132.28844159999</v>
      </c>
      <c r="D18" s="323"/>
      <c r="E18" s="323"/>
      <c r="F18" s="323"/>
      <c r="G18" s="388">
        <v>-576565.02219759999</v>
      </c>
      <c r="H18" s="323"/>
      <c r="I18" s="323"/>
      <c r="J18" s="325"/>
      <c r="K18" s="396">
        <v>147056.14288</v>
      </c>
      <c r="L18" s="323"/>
      <c r="M18" s="323"/>
      <c r="N18" s="323"/>
      <c r="O18" s="388">
        <v>-526885.45685199997</v>
      </c>
      <c r="P18" s="323"/>
      <c r="Q18" s="323"/>
      <c r="R18" s="325"/>
      <c r="S18" s="396">
        <v>0</v>
      </c>
      <c r="T18" s="323"/>
      <c r="U18" s="323"/>
      <c r="V18" s="323"/>
      <c r="W18" s="388">
        <v>-5769.8819184000004</v>
      </c>
      <c r="X18" s="323"/>
      <c r="Y18" s="323"/>
      <c r="Z18" s="325"/>
      <c r="AA18" s="396">
        <v>23928.934716799999</v>
      </c>
      <c r="AB18" s="323"/>
      <c r="AC18" s="323"/>
      <c r="AD18" s="323"/>
      <c r="AE18" s="388">
        <v>-47497.846072799999</v>
      </c>
      <c r="AF18" s="323"/>
      <c r="AG18" s="323"/>
      <c r="AH18" s="325"/>
      <c r="AI18" s="396">
        <v>153821.93159599998</v>
      </c>
      <c r="AJ18" s="323"/>
      <c r="AK18" s="323"/>
      <c r="AL18" s="323"/>
      <c r="AM18" s="388">
        <v>-424505.10813279997</v>
      </c>
      <c r="AN18" s="323"/>
      <c r="AO18" s="323"/>
      <c r="AP18" s="325"/>
      <c r="AQ18" s="396">
        <v>1415.0083256</v>
      </c>
      <c r="AR18" s="323"/>
      <c r="AS18" s="323"/>
      <c r="AT18" s="323"/>
      <c r="AU18" s="388">
        <v>-1415.0083256</v>
      </c>
      <c r="AV18" s="323"/>
      <c r="AW18" s="323"/>
      <c r="AX18" s="325"/>
      <c r="AY18" s="323"/>
      <c r="AZ18" s="327"/>
      <c r="BA18" s="104">
        <v>1.5011802315711975E-3</v>
      </c>
      <c r="BB18" s="323"/>
      <c r="BC18" s="327"/>
      <c r="BD18" s="104">
        <v>-10.355639250949025</v>
      </c>
      <c r="BE18" s="186" t="s">
        <v>811</v>
      </c>
      <c r="BF18" s="106">
        <v>202507</v>
      </c>
      <c r="BG18" s="153">
        <v>605177.82999999996</v>
      </c>
      <c r="BH18" s="105">
        <v>553032.85</v>
      </c>
      <c r="BI18" s="104">
        <v>6056.22</v>
      </c>
      <c r="BJ18" s="104">
        <v>49854.99</v>
      </c>
      <c r="BK18" s="104">
        <v>445571.74</v>
      </c>
      <c r="BL18" s="104">
        <v>1485.23</v>
      </c>
      <c r="BM18" s="151">
        <v>1661178.8599999999</v>
      </c>
      <c r="BN18" s="328"/>
      <c r="BO18" s="153">
        <v>336019.27999999997</v>
      </c>
      <c r="BP18" s="105">
        <v>154354</v>
      </c>
      <c r="BQ18" s="104">
        <v>0</v>
      </c>
      <c r="BR18" s="104">
        <v>25116.44</v>
      </c>
      <c r="BS18" s="104">
        <v>161455.54999999999</v>
      </c>
      <c r="BT18" s="104">
        <v>1485.23</v>
      </c>
      <c r="BU18" s="151">
        <v>678430.5</v>
      </c>
      <c r="BV18" s="328"/>
      <c r="BW18" s="153">
        <v>2125743.1943517509</v>
      </c>
      <c r="BX18" s="105">
        <v>1942579.1211493202</v>
      </c>
      <c r="BY18" s="104">
        <v>21273.033826267168</v>
      </c>
      <c r="BZ18" s="104">
        <v>175120.27117215216</v>
      </c>
      <c r="CA18" s="104">
        <v>1565112.0165794373</v>
      </c>
      <c r="CB18" s="104">
        <v>5217.0079735853033</v>
      </c>
      <c r="CC18" s="151">
        <v>5835044.6450525131</v>
      </c>
    </row>
    <row r="19" spans="1:81" s="94" customFormat="1">
      <c r="A19" s="159">
        <v>4.99E-2</v>
      </c>
      <c r="B19" s="106">
        <v>202508</v>
      </c>
      <c r="C19" s="396">
        <v>313049.52709278761</v>
      </c>
      <c r="D19" s="323"/>
      <c r="E19" s="323"/>
      <c r="F19" s="323"/>
      <c r="G19" s="388">
        <v>-618140.88510103349</v>
      </c>
      <c r="H19" s="323"/>
      <c r="I19" s="323"/>
      <c r="J19" s="325"/>
      <c r="K19" s="396">
        <v>177779.45534392036</v>
      </c>
      <c r="L19" s="323"/>
      <c r="M19" s="323"/>
      <c r="N19" s="323"/>
      <c r="O19" s="388">
        <v>-550260.43654807343</v>
      </c>
      <c r="P19" s="323"/>
      <c r="Q19" s="323"/>
      <c r="R19" s="325"/>
      <c r="S19" s="396">
        <v>0</v>
      </c>
      <c r="T19" s="323"/>
      <c r="U19" s="323"/>
      <c r="V19" s="323"/>
      <c r="W19" s="388">
        <v>-4427.0103860264926</v>
      </c>
      <c r="X19" s="323"/>
      <c r="Y19" s="323"/>
      <c r="Z19" s="325"/>
      <c r="AA19" s="396">
        <v>17409.044712160739</v>
      </c>
      <c r="AB19" s="323"/>
      <c r="AC19" s="323"/>
      <c r="AD19" s="323"/>
      <c r="AE19" s="388">
        <v>-41591.987946570553</v>
      </c>
      <c r="AF19" s="323"/>
      <c r="AG19" s="323"/>
      <c r="AH19" s="325"/>
      <c r="AI19" s="396">
        <v>128012.93999603781</v>
      </c>
      <c r="AJ19" s="323"/>
      <c r="AK19" s="323"/>
      <c r="AL19" s="323"/>
      <c r="AM19" s="388">
        <v>-392990.63534451282</v>
      </c>
      <c r="AN19" s="323"/>
      <c r="AO19" s="323"/>
      <c r="AP19" s="325"/>
      <c r="AQ19" s="396">
        <v>0</v>
      </c>
      <c r="AR19" s="323"/>
      <c r="AS19" s="323"/>
      <c r="AT19" s="323"/>
      <c r="AU19" s="388">
        <v>0</v>
      </c>
      <c r="AV19" s="323"/>
      <c r="AW19" s="323"/>
      <c r="AX19" s="325"/>
      <c r="AY19" s="323"/>
      <c r="AZ19" s="327"/>
      <c r="BA19" s="104"/>
      <c r="BB19" s="323"/>
      <c r="BC19" s="327"/>
      <c r="BD19" s="104"/>
      <c r="BE19" s="186" t="s">
        <v>824</v>
      </c>
      <c r="BF19" s="106">
        <v>202508</v>
      </c>
      <c r="BG19" s="153">
        <v>648816.95052169939</v>
      </c>
      <c r="BH19" s="105">
        <v>577567.84422293375</v>
      </c>
      <c r="BI19" s="104">
        <v>4646.7066777505379</v>
      </c>
      <c r="BJ19" s="104">
        <v>43656.045791597273</v>
      </c>
      <c r="BK19" s="104">
        <v>412493.31949000002</v>
      </c>
      <c r="BL19" s="104"/>
      <c r="BM19" s="151">
        <v>1687180.8667039811</v>
      </c>
      <c r="BN19" s="328"/>
      <c r="BO19" s="153">
        <v>328585.0271777517</v>
      </c>
      <c r="BP19" s="105">
        <v>186601.9977998996</v>
      </c>
      <c r="BQ19" s="105">
        <v>0</v>
      </c>
      <c r="BR19" s="105">
        <v>18272.991762701255</v>
      </c>
      <c r="BS19" s="105">
        <v>134365.75278784722</v>
      </c>
      <c r="BT19" s="105"/>
      <c r="BU19" s="151">
        <v>667825.7695281998</v>
      </c>
      <c r="BV19" s="328"/>
      <c r="BW19" s="153">
        <v>2279029.6481144382</v>
      </c>
      <c r="BX19" s="105">
        <v>2028760.5613928617</v>
      </c>
      <c r="BY19" s="104">
        <v>16321.987698024301</v>
      </c>
      <c r="BZ19" s="104">
        <v>153345.9053412388</v>
      </c>
      <c r="CA19" s="104">
        <v>1448921</v>
      </c>
      <c r="CB19" s="104">
        <v>0</v>
      </c>
      <c r="CC19" s="151">
        <v>5926379.1025465624</v>
      </c>
    </row>
    <row r="20" spans="1:81" s="94" customFormat="1">
      <c r="A20" s="159">
        <v>4.99E-2</v>
      </c>
      <c r="B20" s="106">
        <v>202509</v>
      </c>
      <c r="C20" s="396">
        <v>469750.55226286291</v>
      </c>
      <c r="D20" s="323"/>
      <c r="E20" s="323"/>
      <c r="F20" s="323"/>
      <c r="G20" s="388">
        <v>-927559.37007500837</v>
      </c>
      <c r="H20" s="323"/>
      <c r="I20" s="323"/>
      <c r="J20" s="325"/>
      <c r="K20" s="396">
        <v>238355.16234252296</v>
      </c>
      <c r="L20" s="323"/>
      <c r="M20" s="323"/>
      <c r="N20" s="323"/>
      <c r="O20" s="388">
        <v>-737753.50155255652</v>
      </c>
      <c r="P20" s="323"/>
      <c r="Q20" s="323"/>
      <c r="R20" s="325"/>
      <c r="S20" s="396">
        <v>0</v>
      </c>
      <c r="T20" s="323"/>
      <c r="U20" s="323"/>
      <c r="V20" s="323"/>
      <c r="W20" s="388">
        <v>-7632.2720679110198</v>
      </c>
      <c r="X20" s="323"/>
      <c r="Y20" s="323"/>
      <c r="Z20" s="325"/>
      <c r="AA20" s="396">
        <v>20271.511458653305</v>
      </c>
      <c r="AB20" s="323"/>
      <c r="AC20" s="323"/>
      <c r="AD20" s="323"/>
      <c r="AE20" s="388">
        <v>-48430.713700110253</v>
      </c>
      <c r="AF20" s="323"/>
      <c r="AG20" s="323"/>
      <c r="AH20" s="325"/>
      <c r="AI20" s="396">
        <v>144803.33999415155</v>
      </c>
      <c r="AJ20" s="323"/>
      <c r="AK20" s="323"/>
      <c r="AL20" s="323"/>
      <c r="AM20" s="388">
        <v>-444535.97102035524</v>
      </c>
      <c r="AN20" s="323"/>
      <c r="AO20" s="323"/>
      <c r="AP20" s="325"/>
      <c r="AQ20" s="396">
        <v>0</v>
      </c>
      <c r="AR20" s="323"/>
      <c r="AS20" s="323"/>
      <c r="AT20" s="323"/>
      <c r="AU20" s="388">
        <v>0</v>
      </c>
      <c r="AV20" s="323"/>
      <c r="AW20" s="323"/>
      <c r="AX20" s="325"/>
      <c r="AY20" s="323"/>
      <c r="AZ20" s="327"/>
      <c r="BA20" s="104"/>
      <c r="BB20" s="323"/>
      <c r="BC20" s="327"/>
      <c r="BD20" s="104"/>
      <c r="BE20" s="186" t="s">
        <v>824</v>
      </c>
      <c r="BF20" s="106">
        <v>202509</v>
      </c>
      <c r="BG20" s="153">
        <v>973590.74027522083</v>
      </c>
      <c r="BH20" s="105">
        <v>774365.50251129037</v>
      </c>
      <c r="BI20" s="104">
        <v>8011.0337432939577</v>
      </c>
      <c r="BJ20" s="104">
        <v>50834.152426851804</v>
      </c>
      <c r="BK20" s="104">
        <v>466596.66116000002</v>
      </c>
      <c r="BL20" s="104"/>
      <c r="BM20" s="151">
        <v>2273398.0901166573</v>
      </c>
      <c r="BN20" s="328"/>
      <c r="BO20" s="153">
        <v>493062.54960834549</v>
      </c>
      <c r="BP20" s="105">
        <v>250183.85500726651</v>
      </c>
      <c r="BQ20" s="105">
        <v>0</v>
      </c>
      <c r="BR20" s="105">
        <v>21277.512237229515</v>
      </c>
      <c r="BS20" s="105">
        <v>151989.39876789777</v>
      </c>
      <c r="BT20" s="105"/>
      <c r="BU20" s="151">
        <v>916513.31562073925</v>
      </c>
      <c r="BV20" s="328"/>
      <c r="BW20" s="153">
        <v>3419827.6731715929</v>
      </c>
      <c r="BX20" s="105">
        <v>2720030.5683771484</v>
      </c>
      <c r="BY20" s="104">
        <v>28139.49820258512</v>
      </c>
      <c r="BZ20" s="104">
        <v>178559.66991061086</v>
      </c>
      <c r="CA20" s="104">
        <v>1638964</v>
      </c>
      <c r="CB20" s="104">
        <v>0</v>
      </c>
      <c r="CC20" s="151">
        <v>7985521.4096619366</v>
      </c>
    </row>
    <row r="21" spans="1:81" s="94" customFormat="1">
      <c r="A21" s="159">
        <v>4.99E-2</v>
      </c>
      <c r="B21" s="106">
        <v>202510</v>
      </c>
      <c r="C21" s="396">
        <v>1209005.9212133179</v>
      </c>
      <c r="D21" s="323"/>
      <c r="E21" s="323"/>
      <c r="F21" s="323"/>
      <c r="G21" s="388">
        <v>-2387277.1735881935</v>
      </c>
      <c r="H21" s="323"/>
      <c r="I21" s="323"/>
      <c r="J21" s="325"/>
      <c r="K21" s="396">
        <v>520920.23867602844</v>
      </c>
      <c r="L21" s="323"/>
      <c r="M21" s="323"/>
      <c r="N21" s="323"/>
      <c r="O21" s="388">
        <v>-1612344.8988302941</v>
      </c>
      <c r="P21" s="323"/>
      <c r="Q21" s="323"/>
      <c r="R21" s="325"/>
      <c r="S21" s="396">
        <v>0</v>
      </c>
      <c r="T21" s="323"/>
      <c r="U21" s="323"/>
      <c r="V21" s="323"/>
      <c r="W21" s="388">
        <v>-2401.2436730569975</v>
      </c>
      <c r="X21" s="323"/>
      <c r="Y21" s="323"/>
      <c r="Z21" s="325"/>
      <c r="AA21" s="396">
        <v>29618.57973103935</v>
      </c>
      <c r="AB21" s="323"/>
      <c r="AC21" s="323"/>
      <c r="AD21" s="323"/>
      <c r="AE21" s="388">
        <v>-70761.815569777435</v>
      </c>
      <c r="AF21" s="323"/>
      <c r="AG21" s="323"/>
      <c r="AH21" s="325"/>
      <c r="AI21" s="396">
        <v>120831.63212020609</v>
      </c>
      <c r="AJ21" s="323"/>
      <c r="AK21" s="323"/>
      <c r="AL21" s="323"/>
      <c r="AM21" s="388">
        <v>-370944.53012409521</v>
      </c>
      <c r="AN21" s="323"/>
      <c r="AO21" s="323"/>
      <c r="AP21" s="325"/>
      <c r="AQ21" s="396">
        <v>0</v>
      </c>
      <c r="AR21" s="323"/>
      <c r="AS21" s="323"/>
      <c r="AT21" s="323"/>
      <c r="AU21" s="388">
        <v>0</v>
      </c>
      <c r="AV21" s="323"/>
      <c r="AW21" s="323"/>
      <c r="AX21" s="325"/>
      <c r="AY21" s="323"/>
      <c r="AZ21" s="327"/>
      <c r="BA21" s="104"/>
      <c r="BB21" s="323"/>
      <c r="BC21" s="327"/>
      <c r="BD21" s="104"/>
      <c r="BE21" s="186" t="s">
        <v>824</v>
      </c>
      <c r="BF21" s="106">
        <v>202510</v>
      </c>
      <c r="BG21" s="172">
        <v>2505748.9856287194</v>
      </c>
      <c r="BH21" s="136">
        <v>1692359.6637315203</v>
      </c>
      <c r="BI21" s="135">
        <v>2520.4085912513619</v>
      </c>
      <c r="BJ21" s="135">
        <v>74273.464994728187</v>
      </c>
      <c r="BK21" s="135">
        <v>389353.14691000001</v>
      </c>
      <c r="BL21" s="135"/>
      <c r="BM21" s="154">
        <v>4664255.6698562196</v>
      </c>
      <c r="BN21" s="328"/>
      <c r="BO21" s="172">
        <v>1269004.4516891825</v>
      </c>
      <c r="BP21" s="136">
        <v>546771.59992025828</v>
      </c>
      <c r="BQ21" s="136">
        <v>0</v>
      </c>
      <c r="BR21" s="136">
        <v>31088.441232512541</v>
      </c>
      <c r="BS21" s="136">
        <v>126828.06293581125</v>
      </c>
      <c r="BT21" s="136"/>
      <c r="BU21" s="154">
        <v>1973692.5557777644</v>
      </c>
      <c r="BV21" s="328"/>
      <c r="BW21" s="172">
        <v>8801675.4562110342</v>
      </c>
      <c r="BX21" s="136">
        <v>5944570.1068935348</v>
      </c>
      <c r="BY21" s="135">
        <v>8853.1686790943204</v>
      </c>
      <c r="BZ21" s="135">
        <v>260892.42683174045</v>
      </c>
      <c r="CA21" s="135">
        <v>1367639</v>
      </c>
      <c r="CB21" s="135">
        <v>0</v>
      </c>
      <c r="CC21" s="154">
        <v>16383630.158615405</v>
      </c>
    </row>
    <row r="22" spans="1:81" s="384" customFormat="1" ht="15.75" thickBot="1">
      <c r="B22" s="401"/>
      <c r="C22" s="402"/>
      <c r="D22" s="187"/>
      <c r="E22" s="403" t="s">
        <v>796</v>
      </c>
      <c r="F22" s="191">
        <v>1325075.8386910707</v>
      </c>
      <c r="G22" s="187"/>
      <c r="H22" s="187"/>
      <c r="I22" s="188"/>
      <c r="J22" s="189"/>
      <c r="K22" s="190"/>
      <c r="L22" s="188"/>
      <c r="M22" s="403" t="s">
        <v>834</v>
      </c>
      <c r="N22" s="191">
        <v>3595629.2762360349</v>
      </c>
      <c r="O22" s="187"/>
      <c r="P22" s="187"/>
      <c r="Q22" s="188"/>
      <c r="R22" s="189"/>
      <c r="S22" s="190"/>
      <c r="T22" s="188"/>
      <c r="U22" s="403" t="s">
        <v>834</v>
      </c>
      <c r="V22" s="191">
        <v>0</v>
      </c>
      <c r="W22" s="187"/>
      <c r="X22" s="187"/>
      <c r="Y22" s="188"/>
      <c r="Z22" s="189"/>
      <c r="AA22" s="190"/>
      <c r="AB22" s="188"/>
      <c r="AC22" s="403" t="s">
        <v>834</v>
      </c>
      <c r="AD22" s="191">
        <v>103148.41284968873</v>
      </c>
      <c r="AE22" s="187"/>
      <c r="AF22" s="187"/>
      <c r="AG22" s="188"/>
      <c r="AH22" s="189"/>
      <c r="AI22" s="190"/>
      <c r="AJ22" s="188"/>
      <c r="AK22" s="403" t="s">
        <v>834</v>
      </c>
      <c r="AL22" s="191">
        <v>1234992.0539257233</v>
      </c>
      <c r="AM22" s="187"/>
      <c r="AN22" s="187"/>
      <c r="AO22" s="188"/>
      <c r="AP22" s="189"/>
      <c r="AQ22" s="190"/>
      <c r="AR22" s="188"/>
      <c r="AS22" s="403" t="s">
        <v>834</v>
      </c>
      <c r="AT22" s="191">
        <v>-4075.3142582579994</v>
      </c>
      <c r="AU22" s="187"/>
      <c r="AV22" s="187"/>
      <c r="AW22" s="188"/>
      <c r="AX22" s="189"/>
      <c r="AY22" s="404"/>
      <c r="AZ22" s="160"/>
      <c r="BA22" s="160"/>
      <c r="BB22" s="404"/>
      <c r="BC22" s="404"/>
      <c r="BD22" s="404"/>
      <c r="BE22" s="404"/>
      <c r="BF22" s="401"/>
      <c r="BG22" s="405">
        <v>32267969.076425638</v>
      </c>
      <c r="BH22" s="406">
        <v>16642510.170465743</v>
      </c>
      <c r="BI22" s="406">
        <v>39925.359012295863</v>
      </c>
      <c r="BJ22" s="406">
        <v>829337.94321317726</v>
      </c>
      <c r="BK22" s="406">
        <v>5778986.087559999</v>
      </c>
      <c r="BL22" s="406">
        <v>9501.19</v>
      </c>
      <c r="BM22" s="407">
        <v>55568229.826676846</v>
      </c>
      <c r="BN22" s="442"/>
      <c r="BO22" s="155">
        <v>16357193.268475277</v>
      </c>
      <c r="BP22" s="156">
        <v>5381010.0427274238</v>
      </c>
      <c r="BQ22" s="156">
        <v>0</v>
      </c>
      <c r="BR22" s="156">
        <v>347932.52523244324</v>
      </c>
      <c r="BS22" s="156">
        <v>1882449.4344915564</v>
      </c>
      <c r="BT22" s="156">
        <v>9501.19</v>
      </c>
      <c r="BU22" s="157">
        <v>23978086.460926704</v>
      </c>
      <c r="BV22" s="442"/>
      <c r="BW22" s="405">
        <v>113344230.83503333</v>
      </c>
      <c r="BX22" s="406">
        <v>58458358.812974624</v>
      </c>
      <c r="BY22" s="406">
        <v>140241.52240084254</v>
      </c>
      <c r="BZ22" s="406">
        <v>2913126.3592440104</v>
      </c>
      <c r="CA22" s="406">
        <v>20299224.024588149</v>
      </c>
      <c r="CB22" s="406">
        <v>33373.810109241633</v>
      </c>
      <c r="CC22" s="407">
        <v>195188555.36435026</v>
      </c>
    </row>
    <row r="23" spans="1:81" s="94" customFormat="1">
      <c r="B23" s="96"/>
      <c r="C23" s="173"/>
      <c r="D23" s="174"/>
      <c r="E23" s="175" t="s">
        <v>791</v>
      </c>
      <c r="F23" s="174">
        <v>-5607943.4144473989</v>
      </c>
      <c r="G23" s="187"/>
      <c r="H23" s="174"/>
      <c r="I23" s="103"/>
      <c r="J23" s="164"/>
      <c r="K23" s="190"/>
      <c r="L23" s="103"/>
      <c r="M23" s="175" t="s">
        <v>791</v>
      </c>
      <c r="N23" s="174">
        <v>-2644247.715392652</v>
      </c>
      <c r="O23" s="384"/>
      <c r="P23" s="174"/>
      <c r="Q23" s="103"/>
      <c r="R23" s="164"/>
      <c r="S23" s="190"/>
      <c r="T23" s="103"/>
      <c r="U23" s="175" t="s">
        <v>791</v>
      </c>
      <c r="V23" s="174">
        <v>25.84869157403941</v>
      </c>
      <c r="W23" s="384"/>
      <c r="X23" s="174"/>
      <c r="Y23" s="103"/>
      <c r="Z23" s="164"/>
      <c r="AA23" s="190"/>
      <c r="AB23" s="103"/>
      <c r="AC23" s="175" t="s">
        <v>791</v>
      </c>
      <c r="AD23" s="174">
        <v>-143488.64878484682</v>
      </c>
      <c r="AE23" s="384"/>
      <c r="AF23" s="174"/>
      <c r="AG23" s="103"/>
      <c r="AH23" s="164"/>
      <c r="AI23" s="190"/>
      <c r="AJ23" s="103"/>
      <c r="AK23" s="175" t="s">
        <v>791</v>
      </c>
      <c r="AL23" s="174">
        <v>-925581.44961224589</v>
      </c>
      <c r="AM23" s="384"/>
      <c r="AN23" s="174"/>
      <c r="AO23" s="103"/>
      <c r="AP23" s="164"/>
      <c r="AQ23" s="190"/>
      <c r="AR23" s="103"/>
      <c r="AS23" s="175" t="s">
        <v>791</v>
      </c>
      <c r="AT23" s="174">
        <v>-2550.4229653314319</v>
      </c>
      <c r="AU23" s="384"/>
      <c r="AV23" s="174"/>
      <c r="AW23" s="103"/>
      <c r="AX23" s="164"/>
      <c r="AZ23" s="160"/>
      <c r="BA23" s="104"/>
      <c r="BB23" s="97"/>
      <c r="BC23" s="97"/>
      <c r="BD23" s="97"/>
      <c r="BE23" s="97"/>
      <c r="BF23" s="96"/>
      <c r="BG23" s="177"/>
      <c r="BH23" s="177"/>
      <c r="BI23" s="177"/>
      <c r="BJ23" s="177"/>
      <c r="BK23" s="177"/>
      <c r="BL23" s="177"/>
      <c r="BM23" s="177"/>
      <c r="BN23" s="90"/>
      <c r="BO23" s="176"/>
      <c r="BP23" s="176"/>
      <c r="BQ23" s="176"/>
      <c r="BR23" s="176"/>
      <c r="BS23" s="176"/>
      <c r="BT23" s="176"/>
      <c r="BU23" s="176"/>
    </row>
    <row r="24" spans="1:81" s="94" customFormat="1">
      <c r="B24" s="96"/>
      <c r="C24" s="173"/>
      <c r="D24" s="174"/>
      <c r="E24" s="175"/>
      <c r="F24" s="174"/>
      <c r="G24" s="187"/>
      <c r="H24" s="174"/>
      <c r="I24" s="103"/>
      <c r="J24" s="164"/>
      <c r="K24" s="190"/>
      <c r="L24" s="103"/>
      <c r="M24" s="175"/>
      <c r="N24" s="174"/>
      <c r="O24" s="384"/>
      <c r="P24" s="174"/>
      <c r="Q24" s="103"/>
      <c r="R24" s="164"/>
      <c r="S24" s="190"/>
      <c r="T24" s="103"/>
      <c r="U24" s="175"/>
      <c r="V24" s="174"/>
      <c r="W24" s="384"/>
      <c r="X24" s="174"/>
      <c r="Y24" s="103"/>
      <c r="Z24" s="164"/>
      <c r="AA24" s="190"/>
      <c r="AB24" s="103"/>
      <c r="AC24" s="175"/>
      <c r="AD24" s="174"/>
      <c r="AE24" s="187"/>
      <c r="AF24" s="174"/>
      <c r="AG24" s="103"/>
      <c r="AH24" s="164"/>
      <c r="AI24" s="190"/>
      <c r="AJ24" s="103"/>
      <c r="AK24" s="175"/>
      <c r="AL24" s="174"/>
      <c r="AM24" s="187"/>
      <c r="AN24" s="174"/>
      <c r="AO24" s="103"/>
      <c r="AP24" s="164"/>
      <c r="AQ24" s="190"/>
      <c r="AR24" s="103"/>
      <c r="AS24" s="175"/>
      <c r="AT24" s="174"/>
      <c r="AU24" s="187"/>
      <c r="AV24" s="174"/>
      <c r="AW24" s="103"/>
      <c r="AX24" s="164"/>
      <c r="AZ24" s="160"/>
      <c r="BA24" s="104"/>
      <c r="BB24" s="97"/>
      <c r="BC24" s="97"/>
      <c r="BD24" s="97"/>
      <c r="BE24" s="97"/>
      <c r="BF24" s="96"/>
      <c r="BG24" s="177"/>
      <c r="BH24" s="177"/>
      <c r="BI24" s="177"/>
      <c r="BJ24" s="177"/>
      <c r="BK24" s="177"/>
      <c r="BL24" s="177"/>
      <c r="BM24" s="177"/>
      <c r="BN24" s="90"/>
      <c r="BO24" s="176"/>
      <c r="BP24" s="176"/>
      <c r="BQ24" s="176"/>
      <c r="BR24" s="176"/>
      <c r="BS24" s="176"/>
      <c r="BT24" s="176"/>
      <c r="BU24" s="176"/>
    </row>
    <row r="25" spans="1:81" s="94" customFormat="1">
      <c r="B25" s="96"/>
      <c r="C25" s="165"/>
      <c r="D25" s="166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6"/>
      <c r="R25" s="167"/>
      <c r="S25" s="165"/>
      <c r="T25" s="166"/>
      <c r="U25" s="166"/>
      <c r="V25" s="166"/>
      <c r="W25" s="166"/>
      <c r="X25" s="166"/>
      <c r="Y25" s="166"/>
      <c r="Z25" s="167"/>
      <c r="AA25" s="165"/>
      <c r="AB25" s="166"/>
      <c r="AC25" s="166"/>
      <c r="AD25" s="166"/>
      <c r="AE25" s="166"/>
      <c r="AF25" s="166"/>
      <c r="AG25" s="166"/>
      <c r="AH25" s="167"/>
      <c r="AI25" s="165"/>
      <c r="AJ25" s="166"/>
      <c r="AK25" s="166"/>
      <c r="AL25" s="166"/>
      <c r="AM25" s="166"/>
      <c r="AN25" s="166"/>
      <c r="AO25" s="166"/>
      <c r="AP25" s="167"/>
      <c r="AQ25" s="165"/>
      <c r="AR25" s="166"/>
      <c r="AS25" s="166"/>
      <c r="AT25" s="166"/>
      <c r="AU25" s="166"/>
      <c r="AV25" s="166"/>
      <c r="AW25" s="166"/>
      <c r="AX25" s="167"/>
      <c r="AZ25" s="161"/>
      <c r="BA25" s="104"/>
      <c r="BB25" s="97"/>
      <c r="BC25" s="97"/>
      <c r="BD25" s="97"/>
      <c r="BE25" s="97"/>
      <c r="BF25" s="179" t="s">
        <v>785</v>
      </c>
      <c r="BG25" s="90">
        <v>101</v>
      </c>
      <c r="BH25" s="90">
        <v>111</v>
      </c>
      <c r="BI25" s="90" t="s">
        <v>736</v>
      </c>
      <c r="BJ25" s="90" t="s">
        <v>735</v>
      </c>
      <c r="BK25" s="90">
        <v>146</v>
      </c>
      <c r="BL25" s="90">
        <v>148</v>
      </c>
      <c r="BM25" s="94" t="s">
        <v>705</v>
      </c>
      <c r="BN25" s="90"/>
      <c r="BO25" s="213" t="s">
        <v>825</v>
      </c>
      <c r="BP25" s="95"/>
      <c r="BQ25" s="95"/>
    </row>
    <row r="26" spans="1:81" s="94" customFormat="1">
      <c r="B26" s="96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7"/>
      <c r="AZ26" s="160"/>
      <c r="BA26" s="104"/>
      <c r="BB26" s="97"/>
      <c r="BC26" s="97"/>
      <c r="BD26" s="97"/>
      <c r="BE26" s="97"/>
      <c r="BF26" s="90">
        <v>202508</v>
      </c>
      <c r="BG26" s="178">
        <v>2279029.6481144382</v>
      </c>
      <c r="BH26" s="178">
        <v>2028760.5613928617</v>
      </c>
      <c r="BI26" s="178">
        <v>16321.987698024301</v>
      </c>
      <c r="BJ26" s="178">
        <v>153345.9053412388</v>
      </c>
      <c r="BK26" s="178">
        <v>1448921</v>
      </c>
      <c r="BL26" s="178">
        <v>0</v>
      </c>
      <c r="BM26" s="184">
        <v>5926379.1025465624</v>
      </c>
      <c r="BN26" s="90"/>
      <c r="BO26" s="182"/>
      <c r="BP26" s="182"/>
      <c r="BQ26" s="182"/>
      <c r="BR26" s="182"/>
      <c r="BS26" s="182"/>
      <c r="BT26" s="182"/>
    </row>
    <row r="27" spans="1:81" s="94" customFormat="1">
      <c r="B27" s="96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7"/>
      <c r="AZ27" s="148"/>
      <c r="BA27" s="92"/>
      <c r="BB27" s="97"/>
      <c r="BC27" s="97"/>
      <c r="BD27" s="97"/>
      <c r="BE27" s="97"/>
      <c r="BF27" s="90">
        <v>202509</v>
      </c>
      <c r="BG27" s="178">
        <v>3419827.6731715929</v>
      </c>
      <c r="BH27" s="178">
        <v>2720030.5683771484</v>
      </c>
      <c r="BI27" s="178">
        <v>28139.49820258512</v>
      </c>
      <c r="BJ27" s="178">
        <v>178559.66991061086</v>
      </c>
      <c r="BK27" s="178">
        <v>1638964</v>
      </c>
      <c r="BL27" s="178">
        <v>0</v>
      </c>
      <c r="BM27" s="184">
        <v>7985521.4096619366</v>
      </c>
      <c r="BO27" s="182"/>
      <c r="BP27" s="182"/>
      <c r="BQ27" s="182"/>
      <c r="BR27" s="182"/>
      <c r="BS27" s="182"/>
      <c r="BT27" s="182"/>
    </row>
    <row r="28" spans="1:81" s="94" customFormat="1">
      <c r="B28" s="96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2"/>
      <c r="AL28" s="98"/>
      <c r="AM28" s="98"/>
      <c r="AN28" s="98"/>
      <c r="AO28" s="98"/>
      <c r="AP28" s="98"/>
      <c r="AQ28" s="98"/>
      <c r="AR28" s="98"/>
      <c r="AS28" s="98"/>
      <c r="AT28" s="98"/>
      <c r="AU28" s="98">
        <v>0.63964159830775058</v>
      </c>
      <c r="AV28" s="98"/>
      <c r="AW28" s="98"/>
      <c r="AX28" s="98"/>
      <c r="AY28" s="97"/>
      <c r="AZ28" s="148"/>
      <c r="BA28" s="171"/>
      <c r="BB28" s="97"/>
      <c r="BC28" s="97"/>
      <c r="BD28" s="97"/>
      <c r="BE28" s="97"/>
      <c r="BF28" s="90">
        <v>202510</v>
      </c>
      <c r="BG28" s="178">
        <v>8801675.4562110342</v>
      </c>
      <c r="BH28" s="178">
        <v>5944570.1068935348</v>
      </c>
      <c r="BI28" s="178">
        <v>8853.1686790943204</v>
      </c>
      <c r="BJ28" s="178">
        <v>260892.42683174042</v>
      </c>
      <c r="BK28" s="178">
        <v>1367639</v>
      </c>
      <c r="BL28" s="178">
        <v>0</v>
      </c>
      <c r="BM28" s="184">
        <v>16383630.158615405</v>
      </c>
      <c r="BO28" s="182"/>
      <c r="BP28" s="182"/>
      <c r="BQ28" s="182"/>
      <c r="BR28" s="182"/>
      <c r="BS28" s="182"/>
      <c r="BT28" s="182"/>
    </row>
    <row r="29" spans="1:81" s="94" customFormat="1">
      <c r="B29" s="90"/>
      <c r="C29" s="185"/>
      <c r="D29" s="90"/>
      <c r="E29" s="90"/>
      <c r="F29" s="90"/>
      <c r="G29" s="375"/>
      <c r="H29" s="90"/>
      <c r="I29" s="90"/>
      <c r="J29" s="90"/>
      <c r="K29" s="375"/>
      <c r="L29" s="90"/>
      <c r="M29" s="90"/>
      <c r="N29" s="90"/>
      <c r="O29" s="375"/>
      <c r="P29" s="90"/>
      <c r="Q29" s="90"/>
      <c r="R29" s="90"/>
      <c r="S29" s="148"/>
      <c r="T29" s="92"/>
      <c r="U29" s="92"/>
      <c r="V29" s="92"/>
      <c r="W29" s="148"/>
      <c r="X29" s="92"/>
      <c r="Y29" s="92"/>
      <c r="Z29" s="92"/>
      <c r="AA29" s="148"/>
      <c r="AB29" s="92"/>
      <c r="AC29" s="92"/>
      <c r="AD29" s="92"/>
      <c r="AE29" s="148"/>
      <c r="AF29" s="92"/>
      <c r="AG29" s="92"/>
      <c r="AH29" s="92"/>
      <c r="AI29" s="148"/>
      <c r="AJ29" s="92"/>
      <c r="AL29" s="92"/>
      <c r="AM29" s="148"/>
      <c r="AN29" s="92"/>
      <c r="AO29" s="92"/>
      <c r="AP29" s="92"/>
      <c r="AQ29" s="148"/>
      <c r="AR29" s="92"/>
      <c r="AS29" s="92"/>
      <c r="AT29" s="92"/>
      <c r="AU29" s="148"/>
      <c r="AV29" s="92"/>
      <c r="AW29" s="92"/>
      <c r="AX29" s="92"/>
      <c r="AY29" s="90"/>
      <c r="AZ29" s="92"/>
      <c r="BA29" s="169"/>
      <c r="BB29" s="93"/>
      <c r="BC29" s="90"/>
      <c r="BD29" s="90"/>
      <c r="BE29" s="90"/>
      <c r="BF29" s="96"/>
      <c r="BG29" s="177"/>
      <c r="BH29" s="177"/>
      <c r="BI29" s="177"/>
      <c r="BJ29" s="177"/>
      <c r="BK29" s="177"/>
      <c r="BO29" s="182"/>
      <c r="BP29" s="182"/>
      <c r="BQ29" s="182"/>
      <c r="BR29" s="182"/>
      <c r="BS29" s="182"/>
      <c r="BT29" s="182"/>
    </row>
    <row r="30" spans="1:81" s="94" customFormat="1" ht="15.75" thickBot="1">
      <c r="B30" s="90"/>
      <c r="C30" s="185"/>
      <c r="D30" s="90"/>
      <c r="E30" s="90"/>
      <c r="F30" s="90"/>
      <c r="G30" s="375"/>
      <c r="H30" s="90"/>
      <c r="I30" s="90"/>
      <c r="J30" s="90"/>
      <c r="K30" s="375"/>
      <c r="L30" s="90"/>
      <c r="M30" s="90"/>
      <c r="N30" s="90"/>
      <c r="O30" s="384"/>
      <c r="Q30" s="90"/>
      <c r="R30" s="90"/>
      <c r="S30" s="148"/>
      <c r="T30" s="92"/>
      <c r="U30" s="92"/>
      <c r="V30" s="92"/>
      <c r="W30" s="148"/>
      <c r="X30" s="92"/>
      <c r="Y30" s="92"/>
      <c r="Z30" s="92"/>
      <c r="AA30" s="148"/>
      <c r="AB30" s="92"/>
      <c r="AC30" s="92"/>
      <c r="AD30" s="92"/>
      <c r="AE30" s="148"/>
      <c r="AF30" s="92"/>
      <c r="AG30" s="92"/>
      <c r="AH30" s="92"/>
      <c r="AI30" s="148"/>
      <c r="AJ30" s="92"/>
      <c r="AK30" s="92"/>
      <c r="AL30" s="92"/>
      <c r="AM30" s="148"/>
      <c r="AN30" s="92"/>
      <c r="AO30" s="92"/>
      <c r="AP30" s="92"/>
      <c r="AQ30" s="148"/>
      <c r="AR30" s="92"/>
      <c r="AS30" s="92"/>
      <c r="AT30" s="92"/>
      <c r="AU30" s="148"/>
      <c r="AV30" s="92"/>
      <c r="AW30" s="92"/>
      <c r="AX30" s="92"/>
      <c r="AY30" s="90"/>
      <c r="AZ30" s="92"/>
      <c r="BA30" s="169"/>
      <c r="BB30" s="93"/>
      <c r="BC30" s="90"/>
      <c r="BD30" s="90"/>
      <c r="BE30" s="90"/>
      <c r="BF30" s="180" t="s">
        <v>786</v>
      </c>
      <c r="BG30" s="181">
        <v>0.28469</v>
      </c>
      <c r="BH30" s="177"/>
      <c r="BI30" s="177"/>
      <c r="BJ30" s="177"/>
      <c r="BK30" s="177"/>
      <c r="BO30" s="182"/>
      <c r="BP30" s="182"/>
      <c r="BQ30" s="182"/>
      <c r="BR30" s="182"/>
      <c r="BS30" s="182"/>
      <c r="BT30" s="182"/>
    </row>
    <row r="31" spans="1:81">
      <c r="C31" s="185"/>
      <c r="S31" s="148"/>
      <c r="T31" s="92"/>
      <c r="U31" s="92"/>
      <c r="V31" s="92"/>
      <c r="W31" s="148"/>
      <c r="X31" s="92"/>
      <c r="Y31" s="92"/>
      <c r="Z31" s="92"/>
      <c r="AA31" s="148"/>
      <c r="AB31" s="92"/>
      <c r="AC31" s="92"/>
      <c r="AD31" s="92"/>
      <c r="AE31" s="148"/>
      <c r="AF31" s="92"/>
      <c r="AG31" s="92"/>
      <c r="AH31" s="92"/>
      <c r="AI31" s="148"/>
      <c r="AJ31" s="92"/>
      <c r="AK31" s="92"/>
      <c r="AL31" s="92"/>
      <c r="AM31" s="148"/>
      <c r="AN31" s="92"/>
      <c r="AO31" s="92"/>
      <c r="AP31" s="92"/>
      <c r="AQ31" s="148"/>
      <c r="AR31" s="92"/>
      <c r="AS31" s="92"/>
      <c r="AT31" s="92"/>
      <c r="AU31" s="148"/>
      <c r="AV31" s="354" t="s">
        <v>807</v>
      </c>
      <c r="AW31" s="355"/>
      <c r="AX31" s="355"/>
      <c r="AY31" s="356"/>
      <c r="BA31" s="169"/>
      <c r="BB31" s="93"/>
      <c r="BF31" s="96"/>
      <c r="BG31" s="177"/>
      <c r="BH31" s="177"/>
      <c r="BI31" s="177"/>
      <c r="BJ31" s="177"/>
      <c r="BK31" s="177"/>
      <c r="BO31" s="182"/>
      <c r="BP31" s="182"/>
      <c r="BQ31" s="182"/>
      <c r="BR31" s="182"/>
      <c r="BS31" s="182"/>
      <c r="BT31" s="182"/>
    </row>
    <row r="32" spans="1:81">
      <c r="C32" s="185"/>
      <c r="S32" s="148"/>
      <c r="T32" s="92"/>
      <c r="U32" s="92"/>
      <c r="V32" s="92"/>
      <c r="W32" s="148"/>
      <c r="X32" s="92"/>
      <c r="Y32" s="92"/>
      <c r="Z32" s="92"/>
      <c r="AA32" s="148"/>
      <c r="AB32" s="92"/>
      <c r="AC32" s="92"/>
      <c r="AD32" s="92"/>
      <c r="AE32" s="148"/>
      <c r="AF32" s="92"/>
      <c r="AG32" s="92"/>
      <c r="AH32" s="92"/>
      <c r="AI32" s="148"/>
      <c r="AJ32" s="92"/>
      <c r="AK32" s="92"/>
      <c r="AL32" s="92"/>
      <c r="AM32" s="148"/>
      <c r="AN32" s="92"/>
      <c r="AO32" s="92"/>
      <c r="AP32" s="92"/>
      <c r="AQ32" s="148"/>
      <c r="AR32" s="92"/>
      <c r="AS32" s="92"/>
      <c r="AT32" s="92"/>
      <c r="AU32" s="148"/>
      <c r="AV32" s="193"/>
      <c r="AW32" s="194"/>
      <c r="AX32" s="195"/>
      <c r="AY32" s="330"/>
      <c r="BA32" s="169"/>
      <c r="BB32" s="93"/>
      <c r="BC32" s="93"/>
      <c r="BD32" s="93"/>
      <c r="BE32" s="93"/>
      <c r="BF32" s="96"/>
      <c r="BG32" s="177"/>
      <c r="BH32" s="177"/>
      <c r="BI32" s="177"/>
      <c r="BJ32" s="177"/>
      <c r="BK32" s="177"/>
      <c r="BL32" s="37">
        <v>4220.8015736415045</v>
      </c>
      <c r="BO32" s="182"/>
      <c r="BP32" s="182"/>
      <c r="BQ32" s="182"/>
      <c r="BR32" s="182"/>
      <c r="BS32" s="182"/>
      <c r="BT32" s="182"/>
    </row>
    <row r="33" spans="3:72">
      <c r="C33" s="185"/>
      <c r="AV33" s="193"/>
      <c r="AW33" s="194"/>
      <c r="AX33" s="195" t="s">
        <v>795</v>
      </c>
      <c r="AY33" s="196">
        <v>4929694.4287531888</v>
      </c>
      <c r="BA33" s="169"/>
      <c r="BB33" s="93"/>
      <c r="BF33" s="96"/>
      <c r="BG33" s="177"/>
      <c r="BH33" s="177"/>
      <c r="BI33" s="177"/>
      <c r="BJ33" s="177"/>
      <c r="BK33" s="177"/>
      <c r="BL33" s="37">
        <v>4562.9983490814566</v>
      </c>
      <c r="BO33" s="182"/>
      <c r="BP33" s="182"/>
      <c r="BQ33" s="182"/>
      <c r="BR33" s="182"/>
      <c r="BS33" s="182"/>
      <c r="BT33" s="182"/>
    </row>
    <row r="34" spans="3:72">
      <c r="C34" s="185"/>
      <c r="AV34" s="197"/>
      <c r="AW34" s="198"/>
      <c r="AX34" s="195" t="s">
        <v>793</v>
      </c>
      <c r="AY34" s="199">
        <v>1325075.8386910707</v>
      </c>
      <c r="BA34" s="170"/>
      <c r="BB34" s="93"/>
      <c r="BF34" s="96"/>
      <c r="BG34" s="177"/>
      <c r="BH34" s="177"/>
      <c r="BI34" s="177"/>
      <c r="BJ34" s="177"/>
      <c r="BK34" s="177"/>
      <c r="BL34" s="37">
        <v>4298.9918859109912</v>
      </c>
      <c r="BO34" s="182"/>
      <c r="BP34" s="182"/>
      <c r="BQ34" s="182"/>
      <c r="BR34" s="182"/>
      <c r="BS34" s="182"/>
      <c r="BT34" s="182"/>
    </row>
    <row r="35" spans="3:72" ht="15.75" thickBot="1">
      <c r="C35" s="185"/>
      <c r="AV35" s="200"/>
      <c r="AW35" s="201"/>
      <c r="AX35" s="202" t="s">
        <v>794</v>
      </c>
      <c r="AY35" s="329"/>
      <c r="BB35" s="93"/>
      <c r="BF35" s="96"/>
      <c r="BG35" s="177"/>
      <c r="BH35" s="177"/>
      <c r="BI35" s="177"/>
      <c r="BJ35" s="177"/>
      <c r="BK35" s="177"/>
      <c r="BL35" s="37">
        <v>15044.012785837227</v>
      </c>
      <c r="BO35" s="182"/>
      <c r="BP35" s="182"/>
      <c r="BQ35" s="182"/>
      <c r="BR35" s="182"/>
      <c r="BS35" s="182"/>
      <c r="BT35" s="182"/>
    </row>
    <row r="36" spans="3:72">
      <c r="C36" s="185"/>
      <c r="BF36" s="96"/>
      <c r="BG36" s="177"/>
      <c r="BH36" s="177"/>
      <c r="BI36" s="177"/>
      <c r="BJ36" s="177"/>
      <c r="BK36" s="177"/>
      <c r="BL36" s="37">
        <v>29.014015244652079</v>
      </c>
      <c r="BO36" s="182"/>
      <c r="BP36" s="182"/>
      <c r="BQ36" s="182"/>
      <c r="BR36" s="182"/>
      <c r="BS36" s="182"/>
      <c r="BT36" s="182"/>
    </row>
    <row r="37" spans="3:72">
      <c r="C37" s="185"/>
      <c r="BF37" s="96"/>
      <c r="BG37" s="177"/>
      <c r="BH37" s="177"/>
      <c r="BI37" s="177"/>
      <c r="BJ37" s="177"/>
      <c r="BK37" s="177"/>
      <c r="BO37" s="182"/>
      <c r="BP37" s="182"/>
      <c r="BQ37" s="182"/>
      <c r="BR37" s="182"/>
      <c r="BS37" s="182"/>
      <c r="BT37" s="182"/>
    </row>
    <row r="38" spans="3:72">
      <c r="BF38" s="96"/>
      <c r="BG38" s="177"/>
      <c r="BH38" s="177"/>
      <c r="BI38" s="177"/>
      <c r="BJ38" s="177"/>
      <c r="BK38" s="177"/>
    </row>
    <row r="39" spans="3:72">
      <c r="BF39" s="96"/>
      <c r="BG39" s="177"/>
      <c r="BH39" s="177"/>
      <c r="BI39" s="177"/>
      <c r="BJ39" s="177"/>
      <c r="BK39" s="177"/>
    </row>
    <row r="40" spans="3:72">
      <c r="BF40" s="96"/>
      <c r="BG40" s="177"/>
      <c r="BH40" s="177"/>
      <c r="BI40" s="177"/>
      <c r="BJ40" s="177"/>
      <c r="BK40" s="177"/>
    </row>
  </sheetData>
  <mergeCells count="13">
    <mergeCell ref="AQ3:AX3"/>
    <mergeCell ref="C3:J3"/>
    <mergeCell ref="K3:R3"/>
    <mergeCell ref="S3:Z3"/>
    <mergeCell ref="AA3:AH3"/>
    <mergeCell ref="AI3:AP3"/>
    <mergeCell ref="AV31:AY31"/>
    <mergeCell ref="BG4:BN4"/>
    <mergeCell ref="BO4:BV4"/>
    <mergeCell ref="BW4:CC4"/>
    <mergeCell ref="BW5:CC5"/>
    <mergeCell ref="BO5:BU5"/>
    <mergeCell ref="BG5:BM5"/>
  </mergeCells>
  <conditionalFormatting sqref="B10:B21 BF10:BF21">
    <cfRule type="expression" dxfId="4" priority="1" stopIfTrue="1">
      <formula>$B10=$C$2</formula>
    </cfRule>
  </conditionalFormatting>
  <pageMargins left="0.7" right="0.7" top="0.75" bottom="0.75" header="0.3" footer="0.3"/>
  <pageSetup orientation="portrait" horizontalDpi="1200" verticalDpi="1200" r:id="rId1"/>
  <customProperties>
    <customPr name="xxe4aP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22EA-1B53-48EB-A778-961EA8E09F02}">
  <sheetPr>
    <tabColor theme="9" tint="0.59999389629810485"/>
    <pageSetUpPr fitToPage="1"/>
  </sheetPr>
  <dimension ref="A1:AT96"/>
  <sheetViews>
    <sheetView topLeftCell="A55" zoomScale="85" zoomScaleNormal="85" workbookViewId="0">
      <pane xSplit="1" topLeftCell="B1" activePane="topRight" state="frozen"/>
      <selection activeCell="C85" sqref="C85"/>
      <selection pane="topRight" activeCell="A5" sqref="A5:XFD9"/>
    </sheetView>
  </sheetViews>
  <sheetFormatPr defaultColWidth="9.140625" defaultRowHeight="15"/>
  <cols>
    <col min="1" max="1" width="20.140625" style="2" customWidth="1"/>
    <col min="2" max="2" width="9.5703125" style="8" customWidth="1"/>
    <col min="3" max="3" width="18.42578125" style="8" bestFit="1" customWidth="1"/>
    <col min="4" max="4" width="12.85546875" style="8" customWidth="1"/>
    <col min="5" max="5" width="15" style="8" bestFit="1" customWidth="1"/>
    <col min="6" max="6" width="13.140625" style="8" bestFit="1" customWidth="1"/>
    <col min="7" max="7" width="13.140625" style="7" bestFit="1" customWidth="1"/>
    <col min="8" max="8" width="11.5703125" style="7" bestFit="1" customWidth="1"/>
    <col min="9" max="9" width="19" style="6" bestFit="1" customWidth="1"/>
    <col min="10" max="10" width="16" style="6" bestFit="1" customWidth="1"/>
    <col min="11" max="11" width="14.85546875" style="6" customWidth="1"/>
    <col min="12" max="12" width="19" style="6" bestFit="1" customWidth="1"/>
    <col min="13" max="13" width="14.85546875" style="6" hidden="1" customWidth="1"/>
    <col min="14" max="14" width="18" style="6" hidden="1" customWidth="1"/>
    <col min="15" max="15" width="15.140625" style="5" bestFit="1" customWidth="1"/>
    <col min="16" max="16" width="15.140625" style="5" customWidth="1"/>
    <col min="17" max="17" width="18.140625" style="5" bestFit="1" customWidth="1"/>
    <col min="18" max="18" width="14.28515625" style="5" bestFit="1" customWidth="1"/>
    <col min="19" max="19" width="13.85546875" style="5" bestFit="1" customWidth="1"/>
    <col min="20" max="21" width="13.85546875" style="5" hidden="1" customWidth="1"/>
    <col min="22" max="22" width="6.5703125" style="5" bestFit="1" customWidth="1"/>
    <col min="23" max="23" width="18.140625" style="5" bestFit="1" customWidth="1"/>
    <col min="24" max="24" width="16.85546875" style="5" bestFit="1" customWidth="1"/>
    <col min="25" max="25" width="18.140625" style="5" customWidth="1"/>
    <col min="26" max="27" width="14.85546875" style="5" hidden="1" customWidth="1"/>
    <col min="28" max="28" width="3.28515625" style="5" customWidth="1"/>
    <col min="29" max="29" width="18.140625" style="5" bestFit="1" customWidth="1"/>
    <col min="30" max="30" width="13.5703125" style="5" bestFit="1" customWidth="1"/>
    <col min="31" max="31" width="18.140625" style="5" customWidth="1"/>
    <col min="32" max="32" width="13.140625" style="5" hidden="1" customWidth="1"/>
    <col min="33" max="33" width="13.85546875" style="5" hidden="1" customWidth="1"/>
    <col min="34" max="34" width="4.28515625" style="5" customWidth="1"/>
    <col min="35" max="35" width="15.140625" style="5" hidden="1" customWidth="1"/>
    <col min="36" max="36" width="15" style="4" hidden="1" customWidth="1"/>
    <col min="37" max="37" width="4.7109375" style="2" customWidth="1"/>
    <col min="38" max="38" width="11.42578125" style="2" hidden="1" customWidth="1"/>
    <col min="39" max="39" width="13.42578125" style="3" bestFit="1" customWidth="1"/>
    <col min="40" max="40" width="11.7109375" style="2" bestFit="1" customWidth="1"/>
    <col min="41" max="41" width="12.7109375" style="2" bestFit="1" customWidth="1"/>
    <col min="42" max="42" width="10.28515625" style="2" bestFit="1" customWidth="1"/>
    <col min="43" max="45" width="9.140625" style="2"/>
    <col min="46" max="46" width="12.7109375" style="2" bestFit="1" customWidth="1"/>
    <col min="47" max="16384" width="9.140625" style="2"/>
  </cols>
  <sheetData>
    <row r="1" spans="1:39">
      <c r="A1" t="s">
        <v>84</v>
      </c>
    </row>
    <row r="3" spans="1:39" ht="15.75">
      <c r="A3" s="35" t="s">
        <v>42</v>
      </c>
    </row>
    <row r="4" spans="1:39" ht="15.75">
      <c r="A4" s="35"/>
    </row>
    <row r="5" spans="1:39" s="443" customFormat="1">
      <c r="C5" s="444" t="s">
        <v>35</v>
      </c>
      <c r="D5" s="444"/>
      <c r="E5" s="444"/>
      <c r="F5" s="444"/>
      <c r="G5" s="444"/>
      <c r="H5" s="444"/>
      <c r="I5" s="444"/>
      <c r="J5" s="444"/>
      <c r="K5" s="444"/>
      <c r="L5" s="444"/>
      <c r="M5" s="445"/>
      <c r="N5" s="445"/>
      <c r="O5" s="15"/>
      <c r="P5" s="15"/>
      <c r="Q5" s="446" t="s">
        <v>34</v>
      </c>
      <c r="R5" s="446"/>
      <c r="S5" s="446"/>
      <c r="T5" s="446"/>
      <c r="U5" s="446"/>
      <c r="V5" s="15"/>
      <c r="W5" s="446" t="s">
        <v>33</v>
      </c>
      <c r="X5" s="446"/>
      <c r="Y5" s="446"/>
      <c r="Z5" s="446"/>
      <c r="AA5" s="446"/>
      <c r="AB5" s="21"/>
      <c r="AC5" s="446" t="s">
        <v>32</v>
      </c>
      <c r="AD5" s="446"/>
      <c r="AE5" s="446"/>
      <c r="AF5" s="446"/>
      <c r="AG5" s="446"/>
      <c r="AH5" s="21"/>
      <c r="AI5" s="15"/>
      <c r="AL5" s="31"/>
    </row>
    <row r="6" spans="1:39" s="443" customFormat="1">
      <c r="B6" s="447"/>
      <c r="C6" s="448"/>
      <c r="D6" s="448" t="s">
        <v>37</v>
      </c>
      <c r="E6" s="448"/>
      <c r="F6" s="449"/>
      <c r="G6" s="450"/>
      <c r="H6" s="450"/>
      <c r="I6" s="451" t="s">
        <v>20</v>
      </c>
      <c r="J6" s="451" t="s">
        <v>20</v>
      </c>
      <c r="K6" s="451" t="s">
        <v>20</v>
      </c>
      <c r="L6" s="452"/>
      <c r="M6" s="452"/>
      <c r="N6" s="45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29"/>
      <c r="AC6" s="30"/>
      <c r="AD6" s="30"/>
      <c r="AE6" s="30"/>
      <c r="AF6" s="30"/>
      <c r="AG6" s="30"/>
      <c r="AH6" s="29"/>
      <c r="AI6" s="453" t="s">
        <v>31</v>
      </c>
      <c r="AJ6" s="454" t="s">
        <v>30</v>
      </c>
      <c r="AL6" s="31"/>
    </row>
    <row r="7" spans="1:39" s="445" customFormat="1" ht="12.75">
      <c r="B7" s="455"/>
      <c r="C7" s="456" t="s">
        <v>18</v>
      </c>
      <c r="D7" s="456" t="s">
        <v>36</v>
      </c>
      <c r="E7" s="456" t="s">
        <v>18</v>
      </c>
      <c r="F7" s="26" t="s">
        <v>29</v>
      </c>
      <c r="G7" s="456" t="s">
        <v>20</v>
      </c>
      <c r="H7" s="456" t="s">
        <v>20</v>
      </c>
      <c r="I7" s="26" t="s">
        <v>28</v>
      </c>
      <c r="J7" s="26" t="s">
        <v>27</v>
      </c>
      <c r="K7" s="26" t="s">
        <v>13</v>
      </c>
      <c r="M7" s="445" t="s">
        <v>19</v>
      </c>
      <c r="O7" s="21" t="s">
        <v>26</v>
      </c>
      <c r="P7" s="21" t="s">
        <v>25</v>
      </c>
      <c r="Q7" s="21" t="s">
        <v>24</v>
      </c>
      <c r="R7" s="26" t="s">
        <v>21</v>
      </c>
      <c r="S7" s="26" t="s">
        <v>20</v>
      </c>
      <c r="T7" s="26" t="s">
        <v>19</v>
      </c>
      <c r="U7" s="26"/>
      <c r="V7" s="26"/>
      <c r="W7" s="21" t="s">
        <v>23</v>
      </c>
      <c r="X7" s="21" t="s">
        <v>21</v>
      </c>
      <c r="Y7" s="21" t="s">
        <v>20</v>
      </c>
      <c r="Z7" s="21" t="s">
        <v>19</v>
      </c>
      <c r="AA7" s="21"/>
      <c r="AB7" s="21"/>
      <c r="AC7" s="21" t="s">
        <v>22</v>
      </c>
      <c r="AD7" s="21" t="s">
        <v>21</v>
      </c>
      <c r="AE7" s="21" t="s">
        <v>20</v>
      </c>
      <c r="AF7" s="21" t="s">
        <v>19</v>
      </c>
      <c r="AG7" s="21"/>
      <c r="AH7" s="21"/>
      <c r="AI7" s="21" t="s">
        <v>18</v>
      </c>
      <c r="AJ7" s="457" t="s">
        <v>17</v>
      </c>
      <c r="AL7" s="458"/>
    </row>
    <row r="8" spans="1:39" s="445" customFormat="1" ht="12.75">
      <c r="B8" s="459" t="s">
        <v>16</v>
      </c>
      <c r="C8" s="460" t="s">
        <v>15</v>
      </c>
      <c r="D8" s="460" t="s">
        <v>15</v>
      </c>
      <c r="E8" s="460" t="s">
        <v>14</v>
      </c>
      <c r="F8" s="22" t="s">
        <v>13</v>
      </c>
      <c r="G8" s="460" t="s">
        <v>4</v>
      </c>
      <c r="H8" s="460" t="s">
        <v>12</v>
      </c>
      <c r="I8" s="22" t="s">
        <v>7</v>
      </c>
      <c r="J8" s="22" t="s">
        <v>7</v>
      </c>
      <c r="K8" s="22" t="s">
        <v>7</v>
      </c>
      <c r="L8" s="461" t="s">
        <v>4</v>
      </c>
      <c r="M8" s="461" t="s">
        <v>4</v>
      </c>
      <c r="N8" s="461" t="s">
        <v>6</v>
      </c>
      <c r="O8" s="462" t="s">
        <v>11</v>
      </c>
      <c r="P8" s="462" t="s">
        <v>10</v>
      </c>
      <c r="Q8" s="462" t="s">
        <v>9</v>
      </c>
      <c r="R8" s="22" t="s">
        <v>8</v>
      </c>
      <c r="S8" s="22" t="s">
        <v>7</v>
      </c>
      <c r="T8" s="22" t="s">
        <v>4</v>
      </c>
      <c r="U8" s="22" t="s">
        <v>6</v>
      </c>
      <c r="V8" s="22"/>
      <c r="W8" s="462" t="s">
        <v>9</v>
      </c>
      <c r="X8" s="462" t="s">
        <v>8</v>
      </c>
      <c r="Y8" s="462" t="s">
        <v>7</v>
      </c>
      <c r="Z8" s="462" t="s">
        <v>4</v>
      </c>
      <c r="AA8" s="462" t="s">
        <v>6</v>
      </c>
      <c r="AB8" s="21"/>
      <c r="AC8" s="462" t="s">
        <v>9</v>
      </c>
      <c r="AD8" s="462" t="s">
        <v>8</v>
      </c>
      <c r="AE8" s="462" t="s">
        <v>7</v>
      </c>
      <c r="AF8" s="462" t="s">
        <v>4</v>
      </c>
      <c r="AG8" s="462" t="s">
        <v>6</v>
      </c>
      <c r="AH8" s="21"/>
      <c r="AI8" s="462" t="s">
        <v>5</v>
      </c>
      <c r="AJ8" s="463" t="s">
        <v>4</v>
      </c>
      <c r="AL8" s="458"/>
    </row>
    <row r="9" spans="1:39" s="443" customFormat="1">
      <c r="A9" s="464" t="s">
        <v>3</v>
      </c>
      <c r="B9" s="465"/>
      <c r="C9" s="465"/>
      <c r="D9" s="465"/>
      <c r="E9" s="465"/>
      <c r="F9" s="465"/>
      <c r="G9" s="465"/>
      <c r="H9" s="465"/>
      <c r="I9" s="10"/>
      <c r="J9" s="10"/>
      <c r="K9" s="10"/>
      <c r="L9" s="10"/>
      <c r="M9" s="10"/>
      <c r="N9" s="10"/>
      <c r="O9" s="15"/>
      <c r="P9" s="15"/>
      <c r="Q9" s="15"/>
      <c r="R9" s="15"/>
      <c r="S9" s="15"/>
      <c r="T9" s="15"/>
      <c r="U9" s="15"/>
      <c r="V9" s="15"/>
      <c r="W9" s="15"/>
      <c r="X9" s="18"/>
      <c r="Y9" s="18"/>
      <c r="Z9" s="18"/>
      <c r="AA9" s="18"/>
      <c r="AB9" s="18"/>
      <c r="AC9" s="15"/>
      <c r="AD9" s="18"/>
      <c r="AE9" s="18"/>
      <c r="AF9" s="18"/>
      <c r="AG9" s="18"/>
      <c r="AH9" s="18"/>
      <c r="AI9" s="15"/>
      <c r="AL9" s="31"/>
    </row>
    <row r="10" spans="1:39">
      <c r="A10" s="16">
        <v>44926</v>
      </c>
      <c r="B10" s="224"/>
      <c r="C10" s="224"/>
      <c r="D10" s="224"/>
      <c r="E10" s="224"/>
      <c r="F10" s="224"/>
      <c r="G10" s="226"/>
      <c r="H10" s="226"/>
      <c r="I10" s="226"/>
      <c r="J10" s="227"/>
      <c r="K10" s="227"/>
      <c r="L10" s="226"/>
      <c r="M10" s="228"/>
      <c r="N10" s="229"/>
      <c r="O10" s="221"/>
      <c r="P10" s="221"/>
      <c r="Q10" s="226"/>
      <c r="R10" s="230"/>
      <c r="S10" s="230"/>
      <c r="T10" s="228"/>
      <c r="U10" s="230"/>
      <c r="V10" s="230"/>
      <c r="W10" s="232"/>
      <c r="X10" s="230"/>
      <c r="Y10" s="230"/>
      <c r="Z10" s="228"/>
      <c r="AA10" s="230"/>
      <c r="AB10" s="230"/>
      <c r="AC10" s="232"/>
      <c r="AD10" s="230"/>
      <c r="AE10" s="230"/>
      <c r="AF10" s="228"/>
      <c r="AG10" s="230"/>
      <c r="AH10" s="14"/>
      <c r="AI10" s="4"/>
      <c r="AJ10" s="2"/>
      <c r="AL10" s="3" t="s">
        <v>41</v>
      </c>
      <c r="AM10" s="2"/>
    </row>
    <row r="11" spans="1:39">
      <c r="A11" s="17">
        <f t="shared" ref="A11:A22" si="0">EOMONTH(A10,1)</f>
        <v>44957</v>
      </c>
      <c r="B11" s="231"/>
      <c r="C11" s="232"/>
      <c r="D11" s="232"/>
      <c r="E11" s="232"/>
      <c r="F11" s="232"/>
      <c r="G11" s="226"/>
      <c r="H11" s="233"/>
      <c r="I11" s="226"/>
      <c r="J11" s="226"/>
      <c r="K11" s="226"/>
      <c r="L11" s="226"/>
      <c r="M11" s="228"/>
      <c r="N11" s="226"/>
      <c r="O11" s="265"/>
      <c r="P11" s="234"/>
      <c r="Q11" s="226"/>
      <c r="R11" s="226"/>
      <c r="S11" s="230"/>
      <c r="T11" s="228"/>
      <c r="U11" s="226"/>
      <c r="V11" s="230"/>
      <c r="W11" s="226"/>
      <c r="X11" s="230"/>
      <c r="Y11" s="230"/>
      <c r="Z11" s="228"/>
      <c r="AA11" s="230"/>
      <c r="AB11" s="230"/>
      <c r="AC11" s="226"/>
      <c r="AD11" s="230"/>
      <c r="AE11" s="230"/>
      <c r="AF11" s="228"/>
      <c r="AG11" s="230"/>
      <c r="AH11" s="14"/>
      <c r="AI11" s="13">
        <v>0</v>
      </c>
      <c r="AJ11" s="12">
        <v>0</v>
      </c>
      <c r="AL11" s="3" t="e">
        <f>#REF!*O11</f>
        <v>#REF!</v>
      </c>
      <c r="AM11" s="2"/>
    </row>
    <row r="12" spans="1:39">
      <c r="A12" s="16">
        <f t="shared" si="0"/>
        <v>44985</v>
      </c>
      <c r="B12" s="231"/>
      <c r="C12" s="232"/>
      <c r="D12" s="232"/>
      <c r="E12" s="232"/>
      <c r="F12" s="232"/>
      <c r="G12" s="226"/>
      <c r="H12" s="233"/>
      <c r="I12" s="226"/>
      <c r="J12" s="226"/>
      <c r="K12" s="226"/>
      <c r="L12" s="226"/>
      <c r="M12" s="228"/>
      <c r="N12" s="226"/>
      <c r="O12" s="265"/>
      <c r="P12" s="234"/>
      <c r="Q12" s="226"/>
      <c r="R12" s="226"/>
      <c r="S12" s="230"/>
      <c r="T12" s="228"/>
      <c r="U12" s="226"/>
      <c r="V12" s="230"/>
      <c r="W12" s="226"/>
      <c r="X12" s="230"/>
      <c r="Y12" s="230"/>
      <c r="Z12" s="228"/>
      <c r="AA12" s="230"/>
      <c r="AB12" s="230"/>
      <c r="AC12" s="226"/>
      <c r="AD12" s="230"/>
      <c r="AE12" s="230"/>
      <c r="AF12" s="228"/>
      <c r="AG12" s="230"/>
      <c r="AH12" s="14"/>
      <c r="AI12" s="13">
        <v>0</v>
      </c>
      <c r="AJ12" s="12">
        <v>0</v>
      </c>
      <c r="AL12" s="3" t="e">
        <f>#REF!*O12</f>
        <v>#REF!</v>
      </c>
      <c r="AM12" s="34"/>
    </row>
    <row r="13" spans="1:39">
      <c r="A13" s="16">
        <f t="shared" si="0"/>
        <v>45016</v>
      </c>
      <c r="B13" s="235"/>
      <c r="C13" s="232"/>
      <c r="D13" s="232"/>
      <c r="E13" s="232"/>
      <c r="F13" s="232"/>
      <c r="G13" s="226"/>
      <c r="H13" s="233"/>
      <c r="I13" s="226"/>
      <c r="J13" s="226"/>
      <c r="K13" s="226"/>
      <c r="L13" s="226"/>
      <c r="M13" s="228"/>
      <c r="N13" s="226"/>
      <c r="O13" s="221"/>
      <c r="P13" s="234"/>
      <c r="Q13" s="226"/>
      <c r="R13" s="226"/>
      <c r="S13" s="230"/>
      <c r="T13" s="228"/>
      <c r="U13" s="226"/>
      <c r="V13" s="230"/>
      <c r="W13" s="226"/>
      <c r="X13" s="230"/>
      <c r="Y13" s="230"/>
      <c r="Z13" s="228"/>
      <c r="AA13" s="230"/>
      <c r="AB13" s="230"/>
      <c r="AC13" s="226"/>
      <c r="AD13" s="230"/>
      <c r="AE13" s="230"/>
      <c r="AF13" s="228"/>
      <c r="AG13" s="230"/>
      <c r="AH13" s="14"/>
      <c r="AI13" s="13">
        <v>0</v>
      </c>
      <c r="AJ13" s="12">
        <v>0</v>
      </c>
      <c r="AL13" s="3" t="e">
        <f>#REF!*O13</f>
        <v>#REF!</v>
      </c>
      <c r="AM13" s="2"/>
    </row>
    <row r="14" spans="1:39">
      <c r="A14" s="16">
        <f t="shared" si="0"/>
        <v>45046</v>
      </c>
      <c r="B14" s="235"/>
      <c r="C14" s="232"/>
      <c r="D14" s="232"/>
      <c r="E14" s="232"/>
      <c r="F14" s="232"/>
      <c r="G14" s="226"/>
      <c r="H14" s="233"/>
      <c r="I14" s="226"/>
      <c r="J14" s="226"/>
      <c r="K14" s="226"/>
      <c r="L14" s="226"/>
      <c r="M14" s="228"/>
      <c r="N14" s="226"/>
      <c r="O14" s="221"/>
      <c r="P14" s="234"/>
      <c r="Q14" s="226"/>
      <c r="R14" s="226"/>
      <c r="S14" s="230"/>
      <c r="T14" s="228"/>
      <c r="U14" s="226"/>
      <c r="V14" s="230"/>
      <c r="W14" s="226"/>
      <c r="X14" s="230"/>
      <c r="Y14" s="230"/>
      <c r="Z14" s="228"/>
      <c r="AA14" s="230"/>
      <c r="AB14" s="230"/>
      <c r="AC14" s="226"/>
      <c r="AD14" s="230"/>
      <c r="AE14" s="230"/>
      <c r="AF14" s="228"/>
      <c r="AG14" s="230"/>
      <c r="AH14" s="14"/>
      <c r="AI14" s="13">
        <v>0</v>
      </c>
      <c r="AJ14" s="12">
        <v>0</v>
      </c>
      <c r="AL14" s="3" t="e">
        <f>#REF!*O14</f>
        <v>#REF!</v>
      </c>
      <c r="AM14" s="33"/>
    </row>
    <row r="15" spans="1:39">
      <c r="A15" s="16">
        <f t="shared" si="0"/>
        <v>45077</v>
      </c>
      <c r="B15" s="235"/>
      <c r="C15" s="232"/>
      <c r="D15" s="232"/>
      <c r="E15" s="232"/>
      <c r="F15" s="232"/>
      <c r="G15" s="226"/>
      <c r="H15" s="233"/>
      <c r="I15" s="226"/>
      <c r="J15" s="226"/>
      <c r="K15" s="226"/>
      <c r="L15" s="226"/>
      <c r="M15" s="228"/>
      <c r="N15" s="226"/>
      <c r="O15" s="221"/>
      <c r="P15" s="234"/>
      <c r="Q15" s="226"/>
      <c r="R15" s="226"/>
      <c r="S15" s="230"/>
      <c r="T15" s="228"/>
      <c r="U15" s="226"/>
      <c r="V15" s="230"/>
      <c r="W15" s="226"/>
      <c r="X15" s="230"/>
      <c r="Y15" s="230"/>
      <c r="Z15" s="228"/>
      <c r="AA15" s="230"/>
      <c r="AB15" s="230"/>
      <c r="AC15" s="226"/>
      <c r="AD15" s="230"/>
      <c r="AE15" s="230"/>
      <c r="AF15" s="228"/>
      <c r="AG15" s="230"/>
      <c r="AH15" s="14"/>
      <c r="AI15" s="13">
        <v>0</v>
      </c>
      <c r="AJ15" s="12">
        <v>0</v>
      </c>
      <c r="AL15" s="3" t="e">
        <f>#REF!*O15</f>
        <v>#REF!</v>
      </c>
      <c r="AM15" s="2"/>
    </row>
    <row r="16" spans="1:39">
      <c r="A16" s="16">
        <f t="shared" si="0"/>
        <v>45107</v>
      </c>
      <c r="B16" s="235"/>
      <c r="C16" s="232"/>
      <c r="D16" s="232"/>
      <c r="E16" s="232"/>
      <c r="F16" s="232"/>
      <c r="G16" s="226"/>
      <c r="H16" s="233"/>
      <c r="I16" s="226"/>
      <c r="J16" s="226"/>
      <c r="K16" s="226"/>
      <c r="L16" s="226"/>
      <c r="M16" s="228"/>
      <c r="N16" s="226"/>
      <c r="O16" s="221"/>
      <c r="P16" s="234"/>
      <c r="Q16" s="226"/>
      <c r="R16" s="226"/>
      <c r="S16" s="230"/>
      <c r="T16" s="228"/>
      <c r="U16" s="226"/>
      <c r="V16" s="230"/>
      <c r="W16" s="226"/>
      <c r="X16" s="230"/>
      <c r="Y16" s="230"/>
      <c r="Z16" s="228"/>
      <c r="AA16" s="230"/>
      <c r="AB16" s="230"/>
      <c r="AC16" s="226"/>
      <c r="AD16" s="230"/>
      <c r="AE16" s="230"/>
      <c r="AF16" s="228"/>
      <c r="AG16" s="230"/>
      <c r="AH16" s="14"/>
      <c r="AI16" s="13">
        <v>0</v>
      </c>
      <c r="AJ16" s="12">
        <v>-5.6</v>
      </c>
      <c r="AL16" s="31" t="e">
        <f>#REF!*O16</f>
        <v>#REF!</v>
      </c>
      <c r="AM16" s="2"/>
    </row>
    <row r="17" spans="1:45">
      <c r="A17" s="16">
        <f t="shared" si="0"/>
        <v>45138</v>
      </c>
      <c r="B17" s="235"/>
      <c r="C17" s="232"/>
      <c r="D17" s="232"/>
      <c r="E17" s="232"/>
      <c r="F17" s="232"/>
      <c r="G17" s="226"/>
      <c r="H17" s="233"/>
      <c r="I17" s="226"/>
      <c r="J17" s="226"/>
      <c r="K17" s="226"/>
      <c r="L17" s="226"/>
      <c r="M17" s="228"/>
      <c r="N17" s="226"/>
      <c r="O17" s="221"/>
      <c r="P17" s="234"/>
      <c r="Q17" s="226"/>
      <c r="R17" s="226"/>
      <c r="S17" s="230"/>
      <c r="T17" s="228"/>
      <c r="U17" s="226"/>
      <c r="V17" s="230"/>
      <c r="W17" s="226"/>
      <c r="X17" s="230"/>
      <c r="Y17" s="230"/>
      <c r="Z17" s="228"/>
      <c r="AA17" s="230"/>
      <c r="AB17" s="230"/>
      <c r="AC17" s="226"/>
      <c r="AD17" s="230"/>
      <c r="AE17" s="230"/>
      <c r="AF17" s="228"/>
      <c r="AG17" s="230"/>
      <c r="AH17" s="14"/>
      <c r="AI17" s="13">
        <v>0</v>
      </c>
      <c r="AJ17" s="12">
        <v>-5.6</v>
      </c>
      <c r="AL17" s="3" t="e">
        <f>#REF!*O17</f>
        <v>#REF!</v>
      </c>
      <c r="AM17" s="2"/>
    </row>
    <row r="18" spans="1:45">
      <c r="A18" s="16">
        <f t="shared" si="0"/>
        <v>45169</v>
      </c>
      <c r="B18" s="235"/>
      <c r="C18" s="232"/>
      <c r="D18" s="232"/>
      <c r="E18" s="232"/>
      <c r="F18" s="232"/>
      <c r="G18" s="226"/>
      <c r="H18" s="233"/>
      <c r="I18" s="226"/>
      <c r="J18" s="226"/>
      <c r="K18" s="226"/>
      <c r="L18" s="226"/>
      <c r="M18" s="228"/>
      <c r="N18" s="226"/>
      <c r="O18" s="221"/>
      <c r="P18" s="234"/>
      <c r="Q18" s="226"/>
      <c r="R18" s="226"/>
      <c r="S18" s="230"/>
      <c r="T18" s="228"/>
      <c r="U18" s="226"/>
      <c r="V18" s="230"/>
      <c r="W18" s="226"/>
      <c r="X18" s="230"/>
      <c r="Y18" s="230"/>
      <c r="Z18" s="228"/>
      <c r="AA18" s="230"/>
      <c r="AB18" s="230"/>
      <c r="AC18" s="226"/>
      <c r="AD18" s="230"/>
      <c r="AE18" s="230"/>
      <c r="AF18" s="228"/>
      <c r="AG18" s="230"/>
      <c r="AH18" s="14"/>
      <c r="AI18" s="13">
        <v>0</v>
      </c>
      <c r="AJ18" s="12">
        <v>-5.6</v>
      </c>
      <c r="AL18" s="3" t="e">
        <f>#REF!*O18</f>
        <v>#REF!</v>
      </c>
      <c r="AM18" s="2"/>
    </row>
    <row r="19" spans="1:45">
      <c r="A19" s="16">
        <f t="shared" si="0"/>
        <v>45199</v>
      </c>
      <c r="B19" s="235"/>
      <c r="C19" s="232"/>
      <c r="D19" s="232"/>
      <c r="E19" s="232"/>
      <c r="F19" s="232"/>
      <c r="G19" s="226"/>
      <c r="H19" s="233"/>
      <c r="I19" s="226"/>
      <c r="J19" s="226"/>
      <c r="K19" s="226"/>
      <c r="L19" s="226"/>
      <c r="M19" s="228"/>
      <c r="N19" s="226"/>
      <c r="O19" s="221"/>
      <c r="P19" s="234"/>
      <c r="Q19" s="226"/>
      <c r="R19" s="226"/>
      <c r="S19" s="230"/>
      <c r="T19" s="228"/>
      <c r="U19" s="226"/>
      <c r="V19" s="230"/>
      <c r="W19" s="226"/>
      <c r="X19" s="230"/>
      <c r="Y19" s="230"/>
      <c r="Z19" s="228"/>
      <c r="AA19" s="230"/>
      <c r="AB19" s="230"/>
      <c r="AC19" s="226"/>
      <c r="AD19" s="230"/>
      <c r="AE19" s="230"/>
      <c r="AF19" s="228"/>
      <c r="AG19" s="230"/>
      <c r="AH19" s="14"/>
      <c r="AI19" s="13">
        <v>0</v>
      </c>
      <c r="AJ19" s="12">
        <v>0</v>
      </c>
      <c r="AL19" s="3" t="e">
        <f>#REF!*O19</f>
        <v>#REF!</v>
      </c>
      <c r="AM19" s="2"/>
    </row>
    <row r="20" spans="1:45">
      <c r="A20" s="16">
        <f t="shared" si="0"/>
        <v>45230</v>
      </c>
      <c r="B20" s="235"/>
      <c r="C20" s="232"/>
      <c r="D20" s="232"/>
      <c r="E20" s="232"/>
      <c r="F20" s="232"/>
      <c r="G20" s="226"/>
      <c r="H20" s="233"/>
      <c r="I20" s="226"/>
      <c r="J20" s="226"/>
      <c r="K20" s="226"/>
      <c r="L20" s="226"/>
      <c r="M20" s="228"/>
      <c r="N20" s="226"/>
      <c r="O20" s="221"/>
      <c r="P20" s="234"/>
      <c r="Q20" s="226"/>
      <c r="R20" s="226"/>
      <c r="S20" s="230"/>
      <c r="T20" s="228"/>
      <c r="U20" s="226"/>
      <c r="V20" s="230"/>
      <c r="W20" s="226"/>
      <c r="X20" s="230"/>
      <c r="Y20" s="230"/>
      <c r="Z20" s="228"/>
      <c r="AA20" s="230"/>
      <c r="AB20" s="230"/>
      <c r="AC20" s="226"/>
      <c r="AD20" s="230"/>
      <c r="AE20" s="230"/>
      <c r="AF20" s="228"/>
      <c r="AG20" s="230"/>
      <c r="AH20" s="14"/>
      <c r="AI20" s="13">
        <v>0</v>
      </c>
      <c r="AJ20" s="12">
        <v>0</v>
      </c>
      <c r="AL20" s="3" t="e">
        <f>#REF!*O20</f>
        <v>#REF!</v>
      </c>
      <c r="AM20" s="2"/>
    </row>
    <row r="21" spans="1:45">
      <c r="A21" s="16">
        <f t="shared" si="0"/>
        <v>45260</v>
      </c>
      <c r="B21" s="235"/>
      <c r="C21" s="232"/>
      <c r="D21" s="232"/>
      <c r="E21" s="232"/>
      <c r="F21" s="232"/>
      <c r="G21" s="226"/>
      <c r="H21" s="233"/>
      <c r="I21" s="226"/>
      <c r="J21" s="226"/>
      <c r="K21" s="226"/>
      <c r="L21" s="226"/>
      <c r="M21" s="228"/>
      <c r="N21" s="226"/>
      <c r="O21" s="221"/>
      <c r="P21" s="234"/>
      <c r="Q21" s="226"/>
      <c r="R21" s="226"/>
      <c r="S21" s="230"/>
      <c r="T21" s="228"/>
      <c r="U21" s="226"/>
      <c r="V21" s="230"/>
      <c r="W21" s="226"/>
      <c r="X21" s="230"/>
      <c r="Y21" s="230"/>
      <c r="Z21" s="228"/>
      <c r="AA21" s="230"/>
      <c r="AB21" s="230"/>
      <c r="AC21" s="226"/>
      <c r="AD21" s="230"/>
      <c r="AE21" s="230"/>
      <c r="AF21" s="228"/>
      <c r="AG21" s="230"/>
      <c r="AH21" s="14"/>
      <c r="AI21" s="13">
        <v>0</v>
      </c>
      <c r="AJ21" s="12">
        <v>0</v>
      </c>
      <c r="AL21" s="3" t="e">
        <f>#REF!*O21</f>
        <v>#REF!</v>
      </c>
      <c r="AM21" s="2"/>
    </row>
    <row r="22" spans="1:45">
      <c r="A22" s="16">
        <f t="shared" si="0"/>
        <v>45291</v>
      </c>
      <c r="B22" s="235"/>
      <c r="C22" s="232"/>
      <c r="D22" s="232"/>
      <c r="E22" s="232"/>
      <c r="F22" s="232"/>
      <c r="G22" s="226"/>
      <c r="H22" s="233"/>
      <c r="I22" s="226"/>
      <c r="J22" s="226"/>
      <c r="K22" s="226"/>
      <c r="L22" s="226"/>
      <c r="M22" s="228"/>
      <c r="N22" s="226"/>
      <c r="O22" s="221"/>
      <c r="P22" s="234"/>
      <c r="Q22" s="226"/>
      <c r="R22" s="226"/>
      <c r="S22" s="230"/>
      <c r="T22" s="228"/>
      <c r="U22" s="226"/>
      <c r="V22" s="230"/>
      <c r="W22" s="226"/>
      <c r="X22" s="230"/>
      <c r="Y22" s="230"/>
      <c r="Z22" s="228"/>
      <c r="AA22" s="230"/>
      <c r="AB22" s="230"/>
      <c r="AC22" s="226"/>
      <c r="AD22" s="230"/>
      <c r="AE22" s="230"/>
      <c r="AF22" s="228"/>
      <c r="AG22" s="230"/>
      <c r="AH22" s="14"/>
      <c r="AI22" s="13">
        <v>0</v>
      </c>
      <c r="AJ22" s="12">
        <v>0</v>
      </c>
      <c r="AL22" s="3" t="e">
        <f>#REF!*O22</f>
        <v>#REF!</v>
      </c>
      <c r="AM22" s="2"/>
    </row>
    <row r="23" spans="1:45" ht="15.75" thickBot="1">
      <c r="A23" s="11" t="s">
        <v>40</v>
      </c>
      <c r="B23" s="236"/>
      <c r="C23" s="237"/>
      <c r="D23" s="237"/>
      <c r="E23" s="237"/>
      <c r="F23" s="237"/>
      <c r="G23" s="237"/>
      <c r="H23" s="237"/>
      <c r="I23" s="237"/>
      <c r="J23" s="237"/>
      <c r="K23" s="237"/>
      <c r="L23" s="238"/>
      <c r="M23" s="238"/>
      <c r="N23" s="238"/>
      <c r="O23" s="221"/>
      <c r="P23" s="221"/>
      <c r="Q23" s="237"/>
      <c r="R23" s="238"/>
      <c r="S23" s="238"/>
      <c r="T23" s="238"/>
      <c r="U23" s="238"/>
      <c r="V23" s="220"/>
      <c r="W23" s="236"/>
      <c r="X23" s="239"/>
      <c r="Y23" s="239"/>
      <c r="Z23" s="239"/>
      <c r="AA23" s="239"/>
      <c r="AB23" s="240"/>
      <c r="AC23" s="236"/>
      <c r="AD23" s="239"/>
      <c r="AE23" s="239"/>
      <c r="AF23" s="239"/>
      <c r="AG23" s="239"/>
      <c r="AH23" s="9"/>
      <c r="AI23" s="4"/>
      <c r="AJ23" s="2"/>
      <c r="AL23" s="3"/>
      <c r="AM23" s="2"/>
    </row>
    <row r="24" spans="1:45" ht="15.75" thickTop="1">
      <c r="A24" s="11"/>
      <c r="B24" s="219"/>
      <c r="C24" s="219"/>
      <c r="D24" s="219"/>
      <c r="E24" s="219"/>
      <c r="F24" s="219"/>
      <c r="G24" s="219"/>
      <c r="H24" s="219"/>
      <c r="I24" s="220"/>
      <c r="J24" s="220"/>
      <c r="K24" s="220"/>
      <c r="L24" s="220"/>
      <c r="M24" s="220"/>
      <c r="N24" s="220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15"/>
      <c r="AI24" s="4"/>
      <c r="AJ24" s="2"/>
      <c r="AL24" s="3"/>
      <c r="AM24" s="2"/>
    </row>
    <row r="25" spans="1:45">
      <c r="B25" s="224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247"/>
      <c r="N25" s="247"/>
      <c r="O25" s="221"/>
      <c r="P25" s="221"/>
      <c r="Q25" s="361"/>
      <c r="R25" s="361"/>
      <c r="S25" s="361"/>
      <c r="T25" s="361"/>
      <c r="U25" s="361"/>
      <c r="V25" s="221"/>
      <c r="W25" s="361"/>
      <c r="X25" s="361"/>
      <c r="Y25" s="361"/>
      <c r="Z25" s="361"/>
      <c r="AA25" s="361"/>
      <c r="AB25" s="249"/>
      <c r="AC25" s="361"/>
      <c r="AD25" s="361"/>
      <c r="AE25" s="361"/>
      <c r="AF25" s="361"/>
      <c r="AG25" s="361"/>
      <c r="AH25" s="21"/>
      <c r="AI25" s="4"/>
      <c r="AJ25" s="2"/>
    </row>
    <row r="26" spans="1:45">
      <c r="B26" s="250"/>
      <c r="C26" s="251"/>
      <c r="D26" s="251"/>
      <c r="E26" s="251"/>
      <c r="F26" s="252"/>
      <c r="G26" s="253"/>
      <c r="H26" s="253"/>
      <c r="I26" s="254"/>
      <c r="J26" s="254"/>
      <c r="K26" s="254"/>
      <c r="L26" s="255"/>
      <c r="M26" s="255"/>
      <c r="N26" s="255"/>
      <c r="O26" s="256"/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7"/>
      <c r="AC26" s="256"/>
      <c r="AD26" s="256"/>
      <c r="AE26" s="256"/>
      <c r="AF26" s="256"/>
      <c r="AG26" s="256"/>
      <c r="AH26" s="29"/>
      <c r="AI26" s="28" t="s">
        <v>31</v>
      </c>
      <c r="AJ26" s="27" t="s">
        <v>30</v>
      </c>
    </row>
    <row r="27" spans="1:45">
      <c r="A27" s="23"/>
      <c r="B27" s="258"/>
      <c r="C27" s="259"/>
      <c r="D27" s="259"/>
      <c r="E27" s="259"/>
      <c r="F27" s="260"/>
      <c r="G27" s="259"/>
      <c r="H27" s="259"/>
      <c r="I27" s="260"/>
      <c r="J27" s="260"/>
      <c r="K27" s="260"/>
      <c r="L27" s="247"/>
      <c r="M27" s="247"/>
      <c r="N27" s="247"/>
      <c r="O27" s="249"/>
      <c r="P27" s="249"/>
      <c r="Q27" s="249"/>
      <c r="R27" s="260"/>
      <c r="S27" s="260"/>
      <c r="T27" s="260"/>
      <c r="U27" s="260"/>
      <c r="V27" s="260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1"/>
      <c r="AI27" s="25" t="s">
        <v>18</v>
      </c>
      <c r="AJ27" s="24" t="s">
        <v>17</v>
      </c>
      <c r="AN27" s="4"/>
    </row>
    <row r="28" spans="1:45">
      <c r="A28" s="23"/>
      <c r="B28" s="261"/>
      <c r="C28" s="262"/>
      <c r="D28" s="262"/>
      <c r="E28" s="262"/>
      <c r="F28" s="263"/>
      <c r="G28" s="262"/>
      <c r="H28" s="262"/>
      <c r="I28" s="263"/>
      <c r="J28" s="263"/>
      <c r="K28" s="263"/>
      <c r="L28" s="246"/>
      <c r="M28" s="246"/>
      <c r="N28" s="246"/>
      <c r="O28" s="248"/>
      <c r="P28" s="248"/>
      <c r="Q28" s="248"/>
      <c r="R28" s="263"/>
      <c r="S28" s="263"/>
      <c r="T28" s="263"/>
      <c r="U28" s="263"/>
      <c r="V28" s="263"/>
      <c r="W28" s="248"/>
      <c r="X28" s="248"/>
      <c r="Y28" s="248"/>
      <c r="Z28" s="248"/>
      <c r="AA28" s="248"/>
      <c r="AB28" s="249"/>
      <c r="AC28" s="248"/>
      <c r="AD28" s="248"/>
      <c r="AE28" s="248"/>
      <c r="AF28" s="248"/>
      <c r="AG28" s="248"/>
      <c r="AH28" s="21"/>
      <c r="AI28" s="20" t="s">
        <v>5</v>
      </c>
      <c r="AJ28" s="19" t="s">
        <v>4</v>
      </c>
    </row>
    <row r="29" spans="1:45">
      <c r="A29" s="11" t="s">
        <v>3</v>
      </c>
      <c r="B29" s="219"/>
      <c r="C29" s="219"/>
      <c r="D29" s="219"/>
      <c r="E29" s="219"/>
      <c r="F29" s="219"/>
      <c r="G29" s="219"/>
      <c r="H29" s="219"/>
      <c r="I29" s="220"/>
      <c r="J29" s="220"/>
      <c r="K29" s="220"/>
      <c r="L29" s="220"/>
      <c r="M29" s="220"/>
      <c r="N29" s="220"/>
      <c r="O29" s="221"/>
      <c r="P29" s="221"/>
      <c r="Q29" s="221"/>
      <c r="R29" s="221"/>
      <c r="S29" s="221"/>
      <c r="T29" s="221"/>
      <c r="U29" s="221"/>
      <c r="V29" s="221"/>
      <c r="W29" s="221"/>
      <c r="X29" s="222"/>
      <c r="Y29" s="222"/>
      <c r="Z29" s="222"/>
      <c r="AA29" s="222"/>
      <c r="AB29" s="222"/>
      <c r="AC29" s="221"/>
      <c r="AD29" s="222"/>
      <c r="AE29" s="222"/>
      <c r="AF29" s="222"/>
      <c r="AG29" s="222"/>
      <c r="AH29" s="18"/>
      <c r="AI29" s="4"/>
      <c r="AJ29" s="2"/>
    </row>
    <row r="30" spans="1:45">
      <c r="A30" s="16">
        <v>45291</v>
      </c>
      <c r="B30" s="223"/>
      <c r="C30" s="225"/>
      <c r="D30" s="225"/>
      <c r="E30" s="224"/>
      <c r="F30" s="224"/>
      <c r="G30" s="226"/>
      <c r="H30" s="226"/>
      <c r="I30" s="226"/>
      <c r="J30" s="227"/>
      <c r="K30" s="227"/>
      <c r="L30" s="226"/>
      <c r="M30" s="228"/>
      <c r="N30" s="229"/>
      <c r="O30" s="221"/>
      <c r="P30" s="221"/>
      <c r="Q30" s="226"/>
      <c r="R30" s="230"/>
      <c r="S30" s="230"/>
      <c r="T30" s="228"/>
      <c r="U30" s="230"/>
      <c r="V30" s="230"/>
      <c r="W30" s="226"/>
      <c r="X30" s="230"/>
      <c r="Y30" s="230"/>
      <c r="Z30" s="228"/>
      <c r="AA30" s="230"/>
      <c r="AB30" s="230"/>
      <c r="AC30" s="232"/>
      <c r="AD30" s="230"/>
      <c r="AE30" s="230"/>
      <c r="AF30" s="228"/>
      <c r="AG30" s="230"/>
      <c r="AH30" s="14"/>
      <c r="AI30" s="4"/>
      <c r="AJ30" s="2"/>
      <c r="AP30" s="36"/>
      <c r="AS30" s="36"/>
    </row>
    <row r="31" spans="1:45">
      <c r="A31" s="17">
        <f t="shared" ref="A31:A42" si="1">EOMONTH(A30,1)</f>
        <v>45322</v>
      </c>
      <c r="B31" s="231"/>
      <c r="C31" s="232"/>
      <c r="D31" s="232"/>
      <c r="E31" s="232"/>
      <c r="F31" s="232"/>
      <c r="G31" s="226"/>
      <c r="H31" s="233"/>
      <c r="I31" s="226"/>
      <c r="J31" s="226"/>
      <c r="K31" s="226"/>
      <c r="L31" s="226"/>
      <c r="M31" s="228"/>
      <c r="N31" s="226"/>
      <c r="O31" s="221"/>
      <c r="P31" s="234"/>
      <c r="Q31" s="226"/>
      <c r="R31" s="226"/>
      <c r="S31" s="230"/>
      <c r="T31" s="228"/>
      <c r="U31" s="226"/>
      <c r="V31" s="230"/>
      <c r="W31" s="226"/>
      <c r="X31" s="230"/>
      <c r="Y31" s="230"/>
      <c r="Z31" s="228"/>
      <c r="AA31" s="230"/>
      <c r="AB31" s="230"/>
      <c r="AC31" s="226"/>
      <c r="AD31" s="230"/>
      <c r="AE31" s="230"/>
      <c r="AF31" s="228"/>
      <c r="AG31" s="230"/>
      <c r="AH31" s="14"/>
      <c r="AI31" s="13">
        <f t="shared" ref="AI31:AI42" si="2">SUM(AC31+W31+Q31-G31)</f>
        <v>0</v>
      </c>
      <c r="AJ31" s="12">
        <f t="shared" ref="AJ31:AJ43" si="3">SUM(S31+Y31+AE31-L31)</f>
        <v>0</v>
      </c>
      <c r="AP31" s="36"/>
      <c r="AS31" s="36"/>
    </row>
    <row r="32" spans="1:45">
      <c r="A32" s="16">
        <f t="shared" si="1"/>
        <v>45351</v>
      </c>
      <c r="B32" s="231"/>
      <c r="C32" s="232"/>
      <c r="D32" s="232"/>
      <c r="E32" s="232"/>
      <c r="F32" s="232"/>
      <c r="G32" s="226"/>
      <c r="H32" s="233"/>
      <c r="I32" s="226"/>
      <c r="J32" s="226"/>
      <c r="K32" s="226"/>
      <c r="L32" s="226"/>
      <c r="M32" s="228"/>
      <c r="N32" s="226"/>
      <c r="O32" s="221"/>
      <c r="P32" s="234"/>
      <c r="Q32" s="226"/>
      <c r="R32" s="226"/>
      <c r="S32" s="230"/>
      <c r="T32" s="228"/>
      <c r="U32" s="226"/>
      <c r="V32" s="230"/>
      <c r="W32" s="226"/>
      <c r="X32" s="230"/>
      <c r="Y32" s="230"/>
      <c r="Z32" s="228"/>
      <c r="AA32" s="230"/>
      <c r="AB32" s="230"/>
      <c r="AC32" s="226"/>
      <c r="AD32" s="230"/>
      <c r="AE32" s="230"/>
      <c r="AF32" s="228"/>
      <c r="AG32" s="230"/>
      <c r="AH32" s="14"/>
      <c r="AI32" s="13">
        <f t="shared" si="2"/>
        <v>0</v>
      </c>
      <c r="AJ32" s="12">
        <f t="shared" si="3"/>
        <v>0</v>
      </c>
      <c r="AP32" s="36"/>
      <c r="AS32" s="36"/>
    </row>
    <row r="33" spans="1:45">
      <c r="A33" s="16">
        <f t="shared" si="1"/>
        <v>45382</v>
      </c>
      <c r="B33" s="235"/>
      <c r="C33" s="232"/>
      <c r="D33" s="232"/>
      <c r="E33" s="232"/>
      <c r="F33" s="232"/>
      <c r="G33" s="226"/>
      <c r="H33" s="233"/>
      <c r="I33" s="226"/>
      <c r="J33" s="226"/>
      <c r="K33" s="226"/>
      <c r="L33" s="226"/>
      <c r="M33" s="228"/>
      <c r="N33" s="226"/>
      <c r="O33" s="221"/>
      <c r="P33" s="234"/>
      <c r="Q33" s="226"/>
      <c r="R33" s="226"/>
      <c r="S33" s="230"/>
      <c r="T33" s="228"/>
      <c r="U33" s="226"/>
      <c r="V33" s="230"/>
      <c r="W33" s="226"/>
      <c r="X33" s="230"/>
      <c r="Y33" s="230"/>
      <c r="Z33" s="228"/>
      <c r="AA33" s="230"/>
      <c r="AB33" s="230"/>
      <c r="AC33" s="226"/>
      <c r="AD33" s="230"/>
      <c r="AE33" s="230"/>
      <c r="AF33" s="228"/>
      <c r="AG33" s="230"/>
      <c r="AH33" s="14"/>
      <c r="AI33" s="13">
        <f t="shared" si="2"/>
        <v>0</v>
      </c>
      <c r="AJ33" s="12">
        <f t="shared" si="3"/>
        <v>0</v>
      </c>
      <c r="AP33" s="36"/>
      <c r="AS33" s="36"/>
    </row>
    <row r="34" spans="1:45">
      <c r="A34" s="16">
        <f t="shared" si="1"/>
        <v>45412</v>
      </c>
      <c r="B34" s="235"/>
      <c r="C34" s="232"/>
      <c r="D34" s="232"/>
      <c r="E34" s="232"/>
      <c r="F34" s="232"/>
      <c r="G34" s="226"/>
      <c r="H34" s="233"/>
      <c r="I34" s="226"/>
      <c r="J34" s="226"/>
      <c r="K34" s="226"/>
      <c r="L34" s="226"/>
      <c r="M34" s="228"/>
      <c r="N34" s="226"/>
      <c r="O34" s="221"/>
      <c r="P34" s="234"/>
      <c r="Q34" s="226"/>
      <c r="R34" s="226"/>
      <c r="S34" s="230"/>
      <c r="T34" s="228"/>
      <c r="U34" s="226"/>
      <c r="V34" s="230"/>
      <c r="W34" s="226"/>
      <c r="X34" s="230"/>
      <c r="Y34" s="230"/>
      <c r="Z34" s="228"/>
      <c r="AA34" s="230"/>
      <c r="AB34" s="230"/>
      <c r="AC34" s="226"/>
      <c r="AD34" s="230"/>
      <c r="AE34" s="230"/>
      <c r="AF34" s="228"/>
      <c r="AG34" s="230"/>
      <c r="AH34" s="14"/>
      <c r="AI34" s="13">
        <f t="shared" si="2"/>
        <v>0</v>
      </c>
      <c r="AJ34" s="12">
        <f t="shared" si="3"/>
        <v>0</v>
      </c>
      <c r="AP34" s="36"/>
      <c r="AS34" s="36"/>
    </row>
    <row r="35" spans="1:45">
      <c r="A35" s="16">
        <f t="shared" si="1"/>
        <v>45443</v>
      </c>
      <c r="B35" s="235"/>
      <c r="C35" s="232"/>
      <c r="D35" s="232"/>
      <c r="E35" s="232"/>
      <c r="F35" s="232"/>
      <c r="G35" s="226"/>
      <c r="H35" s="233"/>
      <c r="I35" s="226"/>
      <c r="J35" s="226"/>
      <c r="K35" s="226"/>
      <c r="L35" s="226"/>
      <c r="M35" s="228"/>
      <c r="N35" s="226"/>
      <c r="O35" s="221"/>
      <c r="P35" s="234"/>
      <c r="Q35" s="226"/>
      <c r="R35" s="226"/>
      <c r="S35" s="230"/>
      <c r="T35" s="228"/>
      <c r="U35" s="226"/>
      <c r="V35" s="230"/>
      <c r="W35" s="226"/>
      <c r="X35" s="230"/>
      <c r="Y35" s="230"/>
      <c r="Z35" s="228"/>
      <c r="AA35" s="230"/>
      <c r="AB35" s="230"/>
      <c r="AC35" s="226"/>
      <c r="AD35" s="230"/>
      <c r="AE35" s="230"/>
      <c r="AF35" s="228"/>
      <c r="AG35" s="230"/>
      <c r="AH35" s="14"/>
      <c r="AI35" s="13">
        <f t="shared" si="2"/>
        <v>0</v>
      </c>
      <c r="AJ35" s="12">
        <f t="shared" si="3"/>
        <v>0</v>
      </c>
      <c r="AP35" s="36"/>
      <c r="AS35" s="36"/>
    </row>
    <row r="36" spans="1:45">
      <c r="A36" s="16">
        <f t="shared" si="1"/>
        <v>45473</v>
      </c>
      <c r="B36" s="235"/>
      <c r="C36" s="232"/>
      <c r="D36" s="232"/>
      <c r="E36" s="232"/>
      <c r="F36" s="232"/>
      <c r="G36" s="226"/>
      <c r="H36" s="233"/>
      <c r="I36" s="226"/>
      <c r="J36" s="226"/>
      <c r="K36" s="226"/>
      <c r="L36" s="226"/>
      <c r="M36" s="228"/>
      <c r="N36" s="226"/>
      <c r="O36" s="221"/>
      <c r="P36" s="234"/>
      <c r="Q36" s="226"/>
      <c r="R36" s="226"/>
      <c r="S36" s="230"/>
      <c r="T36" s="228"/>
      <c r="U36" s="226"/>
      <c r="V36" s="230"/>
      <c r="W36" s="226"/>
      <c r="X36" s="230"/>
      <c r="Y36" s="230"/>
      <c r="Z36" s="228"/>
      <c r="AA36" s="230"/>
      <c r="AB36" s="230"/>
      <c r="AC36" s="226"/>
      <c r="AD36" s="230"/>
      <c r="AE36" s="230"/>
      <c r="AF36" s="228"/>
      <c r="AG36" s="230"/>
      <c r="AH36" s="14"/>
      <c r="AI36" s="13">
        <f t="shared" si="2"/>
        <v>0</v>
      </c>
      <c r="AJ36" s="12">
        <f t="shared" si="3"/>
        <v>0</v>
      </c>
      <c r="AP36" s="36"/>
      <c r="AS36" s="36"/>
    </row>
    <row r="37" spans="1:45">
      <c r="A37" s="16">
        <f t="shared" si="1"/>
        <v>45504</v>
      </c>
      <c r="B37" s="235"/>
      <c r="C37" s="232"/>
      <c r="D37" s="232"/>
      <c r="E37" s="232"/>
      <c r="F37" s="232"/>
      <c r="G37" s="226"/>
      <c r="H37" s="233"/>
      <c r="I37" s="226"/>
      <c r="J37" s="226"/>
      <c r="K37" s="226"/>
      <c r="L37" s="226"/>
      <c r="M37" s="228"/>
      <c r="N37" s="226"/>
      <c r="O37" s="221"/>
      <c r="P37" s="234"/>
      <c r="Q37" s="226"/>
      <c r="R37" s="226"/>
      <c r="S37" s="230"/>
      <c r="T37" s="228"/>
      <c r="U37" s="226"/>
      <c r="V37" s="230"/>
      <c r="W37" s="226"/>
      <c r="X37" s="230"/>
      <c r="Y37" s="230"/>
      <c r="Z37" s="228"/>
      <c r="AA37" s="230"/>
      <c r="AB37" s="230"/>
      <c r="AC37" s="226"/>
      <c r="AD37" s="230"/>
      <c r="AE37" s="230"/>
      <c r="AF37" s="228"/>
      <c r="AG37" s="230"/>
      <c r="AH37" s="14"/>
      <c r="AI37" s="13">
        <f t="shared" si="2"/>
        <v>0</v>
      </c>
      <c r="AJ37" s="12">
        <f t="shared" si="3"/>
        <v>0</v>
      </c>
      <c r="AP37" s="36"/>
      <c r="AS37" s="36"/>
    </row>
    <row r="38" spans="1:45">
      <c r="A38" s="16">
        <f t="shared" si="1"/>
        <v>45535</v>
      </c>
      <c r="B38" s="235"/>
      <c r="C38" s="232"/>
      <c r="D38" s="232"/>
      <c r="E38" s="232"/>
      <c r="F38" s="232"/>
      <c r="G38" s="226"/>
      <c r="H38" s="233"/>
      <c r="I38" s="226"/>
      <c r="J38" s="226"/>
      <c r="K38" s="226"/>
      <c r="L38" s="226"/>
      <c r="M38" s="228"/>
      <c r="N38" s="226"/>
      <c r="O38" s="221"/>
      <c r="P38" s="234"/>
      <c r="Q38" s="226"/>
      <c r="R38" s="226"/>
      <c r="S38" s="230"/>
      <c r="T38" s="228"/>
      <c r="U38" s="226"/>
      <c r="V38" s="230"/>
      <c r="W38" s="226"/>
      <c r="X38" s="230"/>
      <c r="Y38" s="230"/>
      <c r="Z38" s="228"/>
      <c r="AA38" s="230"/>
      <c r="AB38" s="230"/>
      <c r="AC38" s="226"/>
      <c r="AD38" s="230"/>
      <c r="AE38" s="230"/>
      <c r="AF38" s="228"/>
      <c r="AG38" s="230"/>
      <c r="AH38" s="14"/>
      <c r="AI38" s="13">
        <f t="shared" si="2"/>
        <v>0</v>
      </c>
      <c r="AJ38" s="12">
        <f t="shared" si="3"/>
        <v>0</v>
      </c>
      <c r="AP38" s="36"/>
      <c r="AS38" s="36"/>
    </row>
    <row r="39" spans="1:45">
      <c r="A39" s="16">
        <f t="shared" si="1"/>
        <v>45565</v>
      </c>
      <c r="B39" s="235"/>
      <c r="C39" s="232"/>
      <c r="D39" s="232"/>
      <c r="E39" s="232"/>
      <c r="F39" s="232"/>
      <c r="G39" s="226"/>
      <c r="H39" s="233"/>
      <c r="I39" s="226"/>
      <c r="J39" s="226"/>
      <c r="K39" s="226"/>
      <c r="L39" s="226"/>
      <c r="M39" s="228"/>
      <c r="N39" s="226"/>
      <c r="O39" s="221"/>
      <c r="P39" s="234"/>
      <c r="Q39" s="226"/>
      <c r="R39" s="226"/>
      <c r="S39" s="230"/>
      <c r="T39" s="228"/>
      <c r="U39" s="226"/>
      <c r="V39" s="230"/>
      <c r="W39" s="226"/>
      <c r="X39" s="230"/>
      <c r="Y39" s="230"/>
      <c r="Z39" s="228"/>
      <c r="AA39" s="230"/>
      <c r="AB39" s="230"/>
      <c r="AC39" s="226"/>
      <c r="AD39" s="230"/>
      <c r="AE39" s="230"/>
      <c r="AF39" s="228"/>
      <c r="AG39" s="230"/>
      <c r="AH39" s="14"/>
      <c r="AI39" s="13">
        <f t="shared" si="2"/>
        <v>0</v>
      </c>
      <c r="AJ39" s="12">
        <f t="shared" si="3"/>
        <v>0</v>
      </c>
      <c r="AP39" s="36"/>
      <c r="AS39" s="36"/>
    </row>
    <row r="40" spans="1:45">
      <c r="A40" s="16">
        <f t="shared" si="1"/>
        <v>45596</v>
      </c>
      <c r="B40" s="235"/>
      <c r="C40" s="232"/>
      <c r="D40" s="232"/>
      <c r="E40" s="232"/>
      <c r="F40" s="232"/>
      <c r="G40" s="226"/>
      <c r="H40" s="233"/>
      <c r="I40" s="226"/>
      <c r="J40" s="226"/>
      <c r="K40" s="226"/>
      <c r="L40" s="226"/>
      <c r="M40" s="228"/>
      <c r="N40" s="226"/>
      <c r="O40" s="221"/>
      <c r="P40" s="234"/>
      <c r="Q40" s="226"/>
      <c r="R40" s="226"/>
      <c r="S40" s="230"/>
      <c r="T40" s="228"/>
      <c r="U40" s="226"/>
      <c r="V40" s="230"/>
      <c r="W40" s="226"/>
      <c r="X40" s="230"/>
      <c r="Y40" s="230"/>
      <c r="Z40" s="228"/>
      <c r="AA40" s="230"/>
      <c r="AB40" s="230"/>
      <c r="AC40" s="226"/>
      <c r="AD40" s="230"/>
      <c r="AE40" s="230"/>
      <c r="AF40" s="228"/>
      <c r="AG40" s="230"/>
      <c r="AH40" s="14"/>
      <c r="AI40" s="13">
        <f t="shared" si="2"/>
        <v>0</v>
      </c>
      <c r="AJ40" s="12">
        <f t="shared" si="3"/>
        <v>0</v>
      </c>
      <c r="AP40" s="36"/>
      <c r="AS40" s="36"/>
    </row>
    <row r="41" spans="1:45">
      <c r="A41" s="16">
        <f t="shared" si="1"/>
        <v>45626</v>
      </c>
      <c r="B41" s="235"/>
      <c r="C41" s="232"/>
      <c r="D41" s="232"/>
      <c r="E41" s="232"/>
      <c r="F41" s="232"/>
      <c r="G41" s="226"/>
      <c r="H41" s="233"/>
      <c r="I41" s="226"/>
      <c r="J41" s="226"/>
      <c r="K41" s="226"/>
      <c r="L41" s="226"/>
      <c r="M41" s="228"/>
      <c r="N41" s="226"/>
      <c r="O41" s="221"/>
      <c r="P41" s="234"/>
      <c r="Q41" s="226"/>
      <c r="R41" s="226"/>
      <c r="S41" s="230"/>
      <c r="T41" s="228"/>
      <c r="U41" s="226"/>
      <c r="V41" s="230"/>
      <c r="W41" s="226"/>
      <c r="X41" s="230"/>
      <c r="Y41" s="230"/>
      <c r="Z41" s="228"/>
      <c r="AA41" s="230"/>
      <c r="AB41" s="230"/>
      <c r="AC41" s="226"/>
      <c r="AD41" s="230"/>
      <c r="AE41" s="230"/>
      <c r="AF41" s="228"/>
      <c r="AG41" s="230"/>
      <c r="AH41" s="14"/>
      <c r="AI41" s="13">
        <f t="shared" si="2"/>
        <v>0</v>
      </c>
      <c r="AJ41" s="12">
        <f t="shared" si="3"/>
        <v>0</v>
      </c>
      <c r="AN41" s="36"/>
      <c r="AP41" s="36"/>
      <c r="AS41" s="36"/>
    </row>
    <row r="42" spans="1:45">
      <c r="A42" s="16">
        <f t="shared" si="1"/>
        <v>45657</v>
      </c>
      <c r="B42" s="235"/>
      <c r="C42" s="232"/>
      <c r="D42" s="232"/>
      <c r="E42" s="232"/>
      <c r="F42" s="232"/>
      <c r="G42" s="226"/>
      <c r="H42" s="233"/>
      <c r="I42" s="226"/>
      <c r="J42" s="226"/>
      <c r="K42" s="226"/>
      <c r="L42" s="226"/>
      <c r="M42" s="228"/>
      <c r="N42" s="226"/>
      <c r="O42" s="221"/>
      <c r="P42" s="234"/>
      <c r="Q42" s="226"/>
      <c r="R42" s="226"/>
      <c r="S42" s="230"/>
      <c r="T42" s="228"/>
      <c r="U42" s="226"/>
      <c r="V42" s="230"/>
      <c r="W42" s="226"/>
      <c r="X42" s="230"/>
      <c r="Y42" s="230"/>
      <c r="Z42" s="228"/>
      <c r="AA42" s="230"/>
      <c r="AB42" s="230"/>
      <c r="AC42" s="226"/>
      <c r="AD42" s="230"/>
      <c r="AE42" s="230"/>
      <c r="AF42" s="228"/>
      <c r="AG42" s="230"/>
      <c r="AH42" s="14"/>
      <c r="AI42" s="13">
        <f t="shared" si="2"/>
        <v>0</v>
      </c>
      <c r="AJ42" s="12">
        <f t="shared" si="3"/>
        <v>0</v>
      </c>
      <c r="AN42" s="36"/>
      <c r="AP42" s="36"/>
      <c r="AS42" s="36"/>
    </row>
    <row r="43" spans="1:45" ht="15.75" thickBot="1">
      <c r="A43" s="11" t="s">
        <v>39</v>
      </c>
      <c r="B43" s="236"/>
      <c r="C43" s="237"/>
      <c r="D43" s="237"/>
      <c r="E43" s="237"/>
      <c r="F43" s="237"/>
      <c r="G43" s="237"/>
      <c r="H43" s="237"/>
      <c r="I43" s="237"/>
      <c r="J43" s="237"/>
      <c r="K43" s="237"/>
      <c r="L43" s="238"/>
      <c r="M43" s="238"/>
      <c r="N43" s="238"/>
      <c r="O43" s="221"/>
      <c r="P43" s="221"/>
      <c r="Q43" s="237"/>
      <c r="R43" s="238"/>
      <c r="S43" s="238"/>
      <c r="T43" s="238"/>
      <c r="U43" s="238"/>
      <c r="V43" s="220"/>
      <c r="W43" s="236"/>
      <c r="X43" s="239"/>
      <c r="Y43" s="239"/>
      <c r="Z43" s="239"/>
      <c r="AA43" s="239"/>
      <c r="AB43" s="240"/>
      <c r="AC43" s="236"/>
      <c r="AD43" s="239"/>
      <c r="AE43" s="239"/>
      <c r="AF43" s="239"/>
      <c r="AG43" s="239"/>
      <c r="AH43" s="9"/>
      <c r="AI43" s="4"/>
      <c r="AJ43" s="2">
        <f t="shared" si="3"/>
        <v>0</v>
      </c>
    </row>
    <row r="44" spans="1:45" ht="15.75" thickTop="1">
      <c r="B44" s="241"/>
      <c r="C44" s="241"/>
      <c r="D44" s="241"/>
      <c r="E44" s="241"/>
      <c r="F44" s="242"/>
      <c r="G44" s="243"/>
      <c r="H44" s="243"/>
      <c r="I44" s="229"/>
      <c r="J44" s="229"/>
      <c r="K44" s="229"/>
      <c r="L44" s="229"/>
      <c r="M44" s="229"/>
      <c r="N44" s="229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</row>
    <row r="45" spans="1:45">
      <c r="B45" s="224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247"/>
      <c r="N45" s="247"/>
      <c r="O45" s="221"/>
      <c r="P45" s="221"/>
      <c r="Q45" s="361"/>
      <c r="R45" s="361"/>
      <c r="S45" s="361"/>
      <c r="T45" s="361"/>
      <c r="U45" s="361"/>
      <c r="V45" s="221"/>
      <c r="W45" s="361"/>
      <c r="X45" s="361"/>
      <c r="Y45" s="361"/>
      <c r="Z45" s="361"/>
      <c r="AA45" s="361"/>
      <c r="AB45" s="249"/>
      <c r="AC45" s="361"/>
      <c r="AD45" s="361"/>
      <c r="AE45" s="361"/>
      <c r="AF45" s="361"/>
      <c r="AG45" s="361"/>
      <c r="AH45" s="21"/>
      <c r="AI45" s="4"/>
      <c r="AJ45" s="2"/>
    </row>
    <row r="46" spans="1:45">
      <c r="B46" s="250"/>
      <c r="C46" s="251"/>
      <c r="D46" s="251"/>
      <c r="E46" s="251"/>
      <c r="F46" s="252"/>
      <c r="G46" s="253"/>
      <c r="H46" s="253"/>
      <c r="I46" s="254"/>
      <c r="J46" s="254"/>
      <c r="K46" s="254"/>
      <c r="L46" s="255"/>
      <c r="M46" s="255"/>
      <c r="N46" s="255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7"/>
      <c r="AC46" s="256"/>
      <c r="AD46" s="256"/>
      <c r="AE46" s="256"/>
      <c r="AF46" s="256"/>
      <c r="AG46" s="256"/>
      <c r="AH46" s="29"/>
      <c r="AI46" s="28" t="s">
        <v>31</v>
      </c>
      <c r="AJ46" s="27" t="s">
        <v>30</v>
      </c>
    </row>
    <row r="47" spans="1:45">
      <c r="A47" s="23"/>
      <c r="B47" s="258"/>
      <c r="C47" s="259"/>
      <c r="D47" s="259"/>
      <c r="E47" s="259"/>
      <c r="F47" s="260"/>
      <c r="G47" s="259"/>
      <c r="H47" s="259"/>
      <c r="I47" s="260"/>
      <c r="J47" s="260"/>
      <c r="K47" s="260"/>
      <c r="L47" s="247"/>
      <c r="M47" s="247"/>
      <c r="N47" s="247"/>
      <c r="O47" s="249"/>
      <c r="P47" s="249"/>
      <c r="Q47" s="249"/>
      <c r="R47" s="260"/>
      <c r="S47" s="260"/>
      <c r="T47" s="260"/>
      <c r="U47" s="260"/>
      <c r="V47" s="260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1"/>
      <c r="AI47" s="25" t="s">
        <v>18</v>
      </c>
      <c r="AJ47" s="24" t="s">
        <v>17</v>
      </c>
      <c r="AN47" s="4"/>
    </row>
    <row r="48" spans="1:45">
      <c r="A48" s="23"/>
      <c r="B48" s="261"/>
      <c r="C48" s="262"/>
      <c r="D48" s="262"/>
      <c r="E48" s="262"/>
      <c r="F48" s="263"/>
      <c r="G48" s="262"/>
      <c r="H48" s="262"/>
      <c r="I48" s="263"/>
      <c r="J48" s="263"/>
      <c r="K48" s="263"/>
      <c r="L48" s="246"/>
      <c r="M48" s="246"/>
      <c r="N48" s="246"/>
      <c r="O48" s="248"/>
      <c r="P48" s="248"/>
      <c r="Q48" s="248"/>
      <c r="R48" s="263"/>
      <c r="S48" s="263"/>
      <c r="T48" s="263"/>
      <c r="U48" s="263"/>
      <c r="V48" s="263"/>
      <c r="W48" s="248"/>
      <c r="X48" s="248"/>
      <c r="Y48" s="248"/>
      <c r="Z48" s="248"/>
      <c r="AA48" s="248"/>
      <c r="AB48" s="249"/>
      <c r="AC48" s="248"/>
      <c r="AD48" s="248"/>
      <c r="AE48" s="248"/>
      <c r="AF48" s="248"/>
      <c r="AG48" s="248"/>
      <c r="AH48" s="21"/>
      <c r="AI48" s="20" t="s">
        <v>5</v>
      </c>
      <c r="AJ48" s="19" t="s">
        <v>4</v>
      </c>
    </row>
    <row r="49" spans="1:46">
      <c r="A49" s="11" t="s">
        <v>3</v>
      </c>
      <c r="B49" s="219"/>
      <c r="C49" s="219"/>
      <c r="D49" s="219"/>
      <c r="E49" s="219"/>
      <c r="F49" s="219"/>
      <c r="G49" s="219"/>
      <c r="H49" s="219"/>
      <c r="I49" s="220"/>
      <c r="J49" s="220"/>
      <c r="K49" s="220"/>
      <c r="L49" s="220"/>
      <c r="M49" s="220"/>
      <c r="N49" s="220"/>
      <c r="O49" s="221"/>
      <c r="P49" s="221"/>
      <c r="Q49" s="221"/>
      <c r="R49" s="221"/>
      <c r="S49" s="221"/>
      <c r="T49" s="221"/>
      <c r="U49" s="221"/>
      <c r="V49" s="221"/>
      <c r="W49" s="221"/>
      <c r="X49" s="222"/>
      <c r="Y49" s="222"/>
      <c r="Z49" s="222"/>
      <c r="AA49" s="222"/>
      <c r="AB49" s="222"/>
      <c r="AC49" s="221"/>
      <c r="AD49" s="222"/>
      <c r="AE49" s="222"/>
      <c r="AF49" s="222"/>
      <c r="AG49" s="222"/>
      <c r="AH49" s="18"/>
      <c r="AI49" s="4"/>
      <c r="AJ49" s="2"/>
    </row>
    <row r="50" spans="1:46">
      <c r="A50" s="16">
        <v>45657</v>
      </c>
      <c r="B50" s="223"/>
      <c r="C50" s="224"/>
      <c r="D50" s="225"/>
      <c r="E50" s="224"/>
      <c r="F50" s="224"/>
      <c r="G50" s="226"/>
      <c r="H50" s="226"/>
      <c r="I50" s="226"/>
      <c r="J50" s="227"/>
      <c r="K50" s="227"/>
      <c r="L50" s="226"/>
      <c r="M50" s="228"/>
      <c r="N50" s="229"/>
      <c r="O50" s="221"/>
      <c r="P50" s="221"/>
      <c r="Q50" s="226"/>
      <c r="R50" s="230"/>
      <c r="S50" s="230"/>
      <c r="T50" s="228"/>
      <c r="U50" s="230"/>
      <c r="V50" s="230"/>
      <c r="W50" s="226"/>
      <c r="X50" s="230"/>
      <c r="Y50" s="230"/>
      <c r="Z50" s="228"/>
      <c r="AA50" s="230"/>
      <c r="AB50" s="230"/>
      <c r="AC50" s="226"/>
      <c r="AD50" s="230"/>
      <c r="AE50" s="230"/>
      <c r="AF50" s="228"/>
      <c r="AG50" s="230"/>
      <c r="AH50" s="14"/>
      <c r="AI50" s="13">
        <f t="shared" ref="AI50:AI62" si="4">SUM(AC50+W50+Q50-G50)</f>
        <v>0</v>
      </c>
      <c r="AJ50" s="12">
        <f t="shared" ref="AJ50:AJ63" si="5">SUM(S50+Y50+AE50-L50)</f>
        <v>0</v>
      </c>
      <c r="AN50" s="36"/>
      <c r="AQ50" s="36"/>
      <c r="AT50" s="36"/>
    </row>
    <row r="51" spans="1:46">
      <c r="A51" s="17">
        <f t="shared" ref="A51:A62" si="6">EOMONTH(A50,1)</f>
        <v>45688</v>
      </c>
      <c r="B51" s="231"/>
      <c r="C51" s="232"/>
      <c r="D51" s="232"/>
      <c r="E51" s="232"/>
      <c r="F51" s="232"/>
      <c r="G51" s="226"/>
      <c r="H51" s="233"/>
      <c r="I51" s="226"/>
      <c r="J51" s="226"/>
      <c r="K51" s="226"/>
      <c r="L51" s="226"/>
      <c r="M51" s="228"/>
      <c r="N51" s="226"/>
      <c r="O51" s="221"/>
      <c r="P51" s="234"/>
      <c r="Q51" s="226"/>
      <c r="R51" s="226"/>
      <c r="S51" s="230"/>
      <c r="T51" s="228"/>
      <c r="U51" s="226"/>
      <c r="V51" s="230"/>
      <c r="W51" s="226"/>
      <c r="X51" s="230"/>
      <c r="Y51" s="230"/>
      <c r="Z51" s="228"/>
      <c r="AA51" s="230"/>
      <c r="AB51" s="230"/>
      <c r="AC51" s="226"/>
      <c r="AD51" s="230"/>
      <c r="AE51" s="230"/>
      <c r="AF51" s="228"/>
      <c r="AG51" s="230"/>
      <c r="AH51" s="14"/>
      <c r="AI51" s="13">
        <f t="shared" si="4"/>
        <v>0</v>
      </c>
      <c r="AJ51" s="12">
        <f t="shared" si="5"/>
        <v>0</v>
      </c>
      <c r="AN51" s="36"/>
      <c r="AQ51" s="36"/>
      <c r="AT51" s="36"/>
    </row>
    <row r="52" spans="1:46">
      <c r="A52" s="16">
        <f t="shared" si="6"/>
        <v>45716</v>
      </c>
      <c r="B52" s="231"/>
      <c r="C52" s="232"/>
      <c r="D52" s="232"/>
      <c r="E52" s="232"/>
      <c r="F52" s="232"/>
      <c r="G52" s="226"/>
      <c r="H52" s="233"/>
      <c r="I52" s="226"/>
      <c r="J52" s="226"/>
      <c r="K52" s="226"/>
      <c r="L52" s="226"/>
      <c r="M52" s="228"/>
      <c r="N52" s="226"/>
      <c r="O52" s="221"/>
      <c r="P52" s="234"/>
      <c r="Q52" s="226"/>
      <c r="R52" s="226"/>
      <c r="S52" s="230"/>
      <c r="T52" s="228"/>
      <c r="U52" s="226"/>
      <c r="V52" s="230"/>
      <c r="W52" s="226"/>
      <c r="X52" s="230"/>
      <c r="Y52" s="230"/>
      <c r="Z52" s="228"/>
      <c r="AA52" s="230"/>
      <c r="AB52" s="230"/>
      <c r="AC52" s="226"/>
      <c r="AD52" s="230"/>
      <c r="AE52" s="230"/>
      <c r="AF52" s="228"/>
      <c r="AG52" s="230"/>
      <c r="AH52" s="14"/>
      <c r="AI52" s="13">
        <f t="shared" si="4"/>
        <v>0</v>
      </c>
      <c r="AJ52" s="12">
        <f t="shared" si="5"/>
        <v>0</v>
      </c>
      <c r="AN52" s="36"/>
      <c r="AQ52" s="36"/>
      <c r="AT52" s="36"/>
    </row>
    <row r="53" spans="1:46">
      <c r="A53" s="16">
        <f t="shared" si="6"/>
        <v>45747</v>
      </c>
      <c r="B53" s="235"/>
      <c r="C53" s="232"/>
      <c r="D53" s="232"/>
      <c r="E53" s="232"/>
      <c r="F53" s="232"/>
      <c r="G53" s="226"/>
      <c r="H53" s="233"/>
      <c r="I53" s="226"/>
      <c r="J53" s="226"/>
      <c r="K53" s="226"/>
      <c r="L53" s="226"/>
      <c r="M53" s="228"/>
      <c r="N53" s="226"/>
      <c r="O53" s="221"/>
      <c r="P53" s="234"/>
      <c r="Q53" s="226"/>
      <c r="R53" s="226"/>
      <c r="S53" s="230"/>
      <c r="T53" s="228"/>
      <c r="U53" s="226"/>
      <c r="V53" s="230"/>
      <c r="W53" s="226"/>
      <c r="X53" s="230"/>
      <c r="Y53" s="230"/>
      <c r="Z53" s="228"/>
      <c r="AA53" s="230"/>
      <c r="AB53" s="230"/>
      <c r="AC53" s="226"/>
      <c r="AD53" s="230"/>
      <c r="AE53" s="230"/>
      <c r="AF53" s="228"/>
      <c r="AG53" s="230"/>
      <c r="AH53" s="14"/>
      <c r="AI53" s="13">
        <f t="shared" si="4"/>
        <v>0</v>
      </c>
      <c r="AJ53" s="12">
        <f t="shared" si="5"/>
        <v>0</v>
      </c>
      <c r="AN53" s="36"/>
      <c r="AQ53" s="36"/>
      <c r="AT53" s="36"/>
    </row>
    <row r="54" spans="1:46">
      <c r="A54" s="16">
        <f t="shared" si="6"/>
        <v>45777</v>
      </c>
      <c r="B54" s="235"/>
      <c r="C54" s="232"/>
      <c r="D54" s="232"/>
      <c r="E54" s="232"/>
      <c r="F54" s="232"/>
      <c r="G54" s="226"/>
      <c r="H54" s="233"/>
      <c r="I54" s="226"/>
      <c r="J54" s="226"/>
      <c r="K54" s="226"/>
      <c r="L54" s="226"/>
      <c r="M54" s="228"/>
      <c r="N54" s="226"/>
      <c r="O54" s="221"/>
      <c r="P54" s="234"/>
      <c r="Q54" s="226"/>
      <c r="R54" s="226"/>
      <c r="S54" s="230"/>
      <c r="T54" s="228"/>
      <c r="U54" s="226"/>
      <c r="V54" s="230"/>
      <c r="W54" s="226"/>
      <c r="X54" s="230"/>
      <c r="Y54" s="230"/>
      <c r="Z54" s="228"/>
      <c r="AA54" s="230"/>
      <c r="AB54" s="230"/>
      <c r="AC54" s="226"/>
      <c r="AD54" s="230"/>
      <c r="AE54" s="230"/>
      <c r="AF54" s="228"/>
      <c r="AG54" s="230"/>
      <c r="AH54" s="14"/>
      <c r="AI54" s="13">
        <f t="shared" si="4"/>
        <v>0</v>
      </c>
      <c r="AJ54" s="12">
        <f t="shared" si="5"/>
        <v>0</v>
      </c>
      <c r="AN54" s="36"/>
      <c r="AQ54" s="36"/>
      <c r="AT54" s="36"/>
    </row>
    <row r="55" spans="1:46">
      <c r="A55" s="16">
        <f t="shared" si="6"/>
        <v>45808</v>
      </c>
      <c r="B55" s="235"/>
      <c r="C55" s="232"/>
      <c r="D55" s="232"/>
      <c r="E55" s="232"/>
      <c r="F55" s="232"/>
      <c r="G55" s="226"/>
      <c r="H55" s="233"/>
      <c r="I55" s="226"/>
      <c r="J55" s="226"/>
      <c r="K55" s="226"/>
      <c r="L55" s="226"/>
      <c r="M55" s="228"/>
      <c r="N55" s="226"/>
      <c r="O55" s="221"/>
      <c r="P55" s="234"/>
      <c r="Q55" s="226"/>
      <c r="R55" s="226"/>
      <c r="S55" s="230"/>
      <c r="T55" s="228"/>
      <c r="U55" s="226"/>
      <c r="V55" s="230"/>
      <c r="W55" s="226"/>
      <c r="X55" s="230"/>
      <c r="Y55" s="230"/>
      <c r="Z55" s="228"/>
      <c r="AA55" s="230"/>
      <c r="AB55" s="230"/>
      <c r="AC55" s="226"/>
      <c r="AD55" s="230"/>
      <c r="AE55" s="230"/>
      <c r="AF55" s="228"/>
      <c r="AG55" s="230"/>
      <c r="AH55" s="14"/>
      <c r="AI55" s="13">
        <f t="shared" si="4"/>
        <v>0</v>
      </c>
      <c r="AJ55" s="12">
        <f t="shared" si="5"/>
        <v>0</v>
      </c>
      <c r="AN55" s="36"/>
      <c r="AQ55" s="36"/>
      <c r="AT55" s="36"/>
    </row>
    <row r="56" spans="1:46">
      <c r="A56" s="16">
        <f t="shared" si="6"/>
        <v>45838</v>
      </c>
      <c r="B56" s="235"/>
      <c r="C56" s="232"/>
      <c r="D56" s="232"/>
      <c r="E56" s="232"/>
      <c r="F56" s="232"/>
      <c r="G56" s="226"/>
      <c r="H56" s="233"/>
      <c r="I56" s="226"/>
      <c r="J56" s="226"/>
      <c r="K56" s="226"/>
      <c r="L56" s="226"/>
      <c r="M56" s="228"/>
      <c r="N56" s="226"/>
      <c r="O56" s="221"/>
      <c r="P56" s="234"/>
      <c r="Q56" s="226"/>
      <c r="R56" s="226"/>
      <c r="S56" s="230"/>
      <c r="T56" s="228"/>
      <c r="U56" s="226"/>
      <c r="V56" s="230"/>
      <c r="W56" s="226"/>
      <c r="X56" s="230"/>
      <c r="Y56" s="230"/>
      <c r="Z56" s="228"/>
      <c r="AA56" s="230"/>
      <c r="AB56" s="230"/>
      <c r="AC56" s="226"/>
      <c r="AD56" s="230"/>
      <c r="AE56" s="230"/>
      <c r="AF56" s="228"/>
      <c r="AG56" s="230"/>
      <c r="AH56" s="14"/>
      <c r="AI56" s="13">
        <f t="shared" si="4"/>
        <v>0</v>
      </c>
      <c r="AJ56" s="12">
        <f t="shared" si="5"/>
        <v>0</v>
      </c>
      <c r="AN56" s="36"/>
      <c r="AQ56" s="36"/>
      <c r="AT56" s="36"/>
    </row>
    <row r="57" spans="1:46">
      <c r="A57" s="16">
        <f t="shared" si="6"/>
        <v>45869</v>
      </c>
      <c r="B57" s="235"/>
      <c r="C57" s="232"/>
      <c r="D57" s="232"/>
      <c r="E57" s="232"/>
      <c r="F57" s="232"/>
      <c r="G57" s="226"/>
      <c r="H57" s="233"/>
      <c r="I57" s="226"/>
      <c r="J57" s="226"/>
      <c r="K57" s="226"/>
      <c r="L57" s="226"/>
      <c r="M57" s="228"/>
      <c r="N57" s="226"/>
      <c r="O57" s="221"/>
      <c r="P57" s="234"/>
      <c r="Q57" s="226"/>
      <c r="R57" s="226"/>
      <c r="S57" s="230"/>
      <c r="T57" s="228"/>
      <c r="U57" s="226"/>
      <c r="V57" s="230"/>
      <c r="W57" s="226"/>
      <c r="X57" s="230"/>
      <c r="Y57" s="230"/>
      <c r="Z57" s="228"/>
      <c r="AA57" s="230"/>
      <c r="AB57" s="230"/>
      <c r="AC57" s="226"/>
      <c r="AD57" s="230"/>
      <c r="AE57" s="230"/>
      <c r="AF57" s="228"/>
      <c r="AG57" s="230"/>
      <c r="AH57" s="14"/>
      <c r="AI57" s="13">
        <f t="shared" si="4"/>
        <v>0</v>
      </c>
      <c r="AJ57" s="12">
        <f t="shared" si="5"/>
        <v>0</v>
      </c>
      <c r="AM57" s="3" t="s">
        <v>87</v>
      </c>
    </row>
    <row r="58" spans="1:46">
      <c r="A58" s="16">
        <f t="shared" si="6"/>
        <v>45900</v>
      </c>
      <c r="B58" s="235"/>
      <c r="C58" s="232"/>
      <c r="D58" s="232"/>
      <c r="E58" s="232"/>
      <c r="F58" s="232"/>
      <c r="G58" s="226"/>
      <c r="H58" s="233"/>
      <c r="I58" s="226"/>
      <c r="J58" s="226"/>
      <c r="K58" s="226"/>
      <c r="L58" s="226"/>
      <c r="M58" s="228"/>
      <c r="N58" s="226"/>
      <c r="O58" s="221"/>
      <c r="P58" s="234"/>
      <c r="Q58" s="226"/>
      <c r="R58" s="226"/>
      <c r="S58" s="230"/>
      <c r="T58" s="228"/>
      <c r="U58" s="226"/>
      <c r="V58" s="230"/>
      <c r="W58" s="226"/>
      <c r="X58" s="230"/>
      <c r="Y58" s="230"/>
      <c r="Z58" s="228"/>
      <c r="AA58" s="230"/>
      <c r="AB58" s="230"/>
      <c r="AC58" s="226"/>
      <c r="AD58" s="230"/>
      <c r="AE58" s="230"/>
      <c r="AF58" s="228"/>
      <c r="AG58" s="230"/>
      <c r="AH58" s="14"/>
      <c r="AI58" s="13">
        <f t="shared" si="4"/>
        <v>0</v>
      </c>
      <c r="AJ58" s="12">
        <f t="shared" si="5"/>
        <v>0</v>
      </c>
    </row>
    <row r="59" spans="1:46">
      <c r="A59" s="16">
        <f t="shared" si="6"/>
        <v>45930</v>
      </c>
      <c r="B59" s="235"/>
      <c r="C59" s="232"/>
      <c r="D59" s="232"/>
      <c r="E59" s="232"/>
      <c r="F59" s="232"/>
      <c r="G59" s="226"/>
      <c r="H59" s="233"/>
      <c r="I59" s="226"/>
      <c r="J59" s="226"/>
      <c r="K59" s="226"/>
      <c r="L59" s="226"/>
      <c r="M59" s="228"/>
      <c r="N59" s="226"/>
      <c r="O59" s="221"/>
      <c r="P59" s="234"/>
      <c r="Q59" s="226"/>
      <c r="R59" s="226"/>
      <c r="S59" s="230"/>
      <c r="T59" s="228"/>
      <c r="U59" s="226"/>
      <c r="V59" s="230"/>
      <c r="W59" s="226"/>
      <c r="X59" s="230"/>
      <c r="Y59" s="230"/>
      <c r="Z59" s="228"/>
      <c r="AA59" s="230"/>
      <c r="AB59" s="230"/>
      <c r="AC59" s="226"/>
      <c r="AD59" s="230"/>
      <c r="AE59" s="230"/>
      <c r="AF59" s="228"/>
      <c r="AG59" s="230"/>
      <c r="AH59" s="14"/>
      <c r="AI59" s="13">
        <f t="shared" si="4"/>
        <v>0</v>
      </c>
      <c r="AJ59" s="12">
        <f t="shared" si="5"/>
        <v>0</v>
      </c>
    </row>
    <row r="60" spans="1:46">
      <c r="A60" s="16">
        <f t="shared" si="6"/>
        <v>45961</v>
      </c>
      <c r="B60" s="235"/>
      <c r="C60" s="232"/>
      <c r="D60" s="232"/>
      <c r="E60" s="232"/>
      <c r="F60" s="232"/>
      <c r="G60" s="226"/>
      <c r="H60" s="233"/>
      <c r="I60" s="226"/>
      <c r="J60" s="226"/>
      <c r="K60" s="226"/>
      <c r="L60" s="226"/>
      <c r="M60" s="228"/>
      <c r="N60" s="226"/>
      <c r="O60" s="221"/>
      <c r="P60" s="234"/>
      <c r="Q60" s="226"/>
      <c r="R60" s="226"/>
      <c r="S60" s="230"/>
      <c r="T60" s="228"/>
      <c r="U60" s="226"/>
      <c r="V60" s="230"/>
      <c r="W60" s="226"/>
      <c r="X60" s="230"/>
      <c r="Y60" s="230"/>
      <c r="Z60" s="228"/>
      <c r="AA60" s="230"/>
      <c r="AB60" s="230"/>
      <c r="AC60" s="226"/>
      <c r="AD60" s="230"/>
      <c r="AE60" s="230"/>
      <c r="AF60" s="228"/>
      <c r="AG60" s="230"/>
      <c r="AH60" s="14"/>
      <c r="AI60" s="13">
        <f t="shared" si="4"/>
        <v>0</v>
      </c>
      <c r="AJ60" s="12">
        <f t="shared" si="5"/>
        <v>0</v>
      </c>
    </row>
    <row r="61" spans="1:46">
      <c r="A61" s="16">
        <f t="shared" si="6"/>
        <v>45991</v>
      </c>
      <c r="B61" s="235"/>
      <c r="C61" s="232"/>
      <c r="D61" s="232"/>
      <c r="E61" s="232"/>
      <c r="F61" s="232"/>
      <c r="G61" s="226"/>
      <c r="H61" s="233"/>
      <c r="I61" s="226"/>
      <c r="J61" s="226"/>
      <c r="K61" s="226"/>
      <c r="L61" s="226"/>
      <c r="M61" s="228"/>
      <c r="N61" s="226"/>
      <c r="O61" s="221"/>
      <c r="P61" s="234"/>
      <c r="Q61" s="226"/>
      <c r="R61" s="226"/>
      <c r="S61" s="230"/>
      <c r="T61" s="228"/>
      <c r="U61" s="226"/>
      <c r="V61" s="230"/>
      <c r="W61" s="226"/>
      <c r="X61" s="230"/>
      <c r="Y61" s="230"/>
      <c r="Z61" s="228"/>
      <c r="AA61" s="230"/>
      <c r="AB61" s="230"/>
      <c r="AC61" s="226"/>
      <c r="AD61" s="230"/>
      <c r="AE61" s="230"/>
      <c r="AF61" s="228"/>
      <c r="AG61" s="230"/>
      <c r="AH61" s="14"/>
      <c r="AI61" s="13">
        <f t="shared" si="4"/>
        <v>0</v>
      </c>
      <c r="AJ61" s="12">
        <f t="shared" si="5"/>
        <v>0</v>
      </c>
    </row>
    <row r="62" spans="1:46">
      <c r="A62" s="16">
        <f t="shared" si="6"/>
        <v>46022</v>
      </c>
      <c r="B62" s="235"/>
      <c r="C62" s="232"/>
      <c r="D62" s="232"/>
      <c r="E62" s="232"/>
      <c r="F62" s="232"/>
      <c r="G62" s="226"/>
      <c r="H62" s="233"/>
      <c r="I62" s="226"/>
      <c r="J62" s="226"/>
      <c r="K62" s="226"/>
      <c r="L62" s="226"/>
      <c r="M62" s="228"/>
      <c r="N62" s="226"/>
      <c r="O62" s="221"/>
      <c r="P62" s="234"/>
      <c r="Q62" s="226"/>
      <c r="R62" s="226"/>
      <c r="S62" s="230"/>
      <c r="T62" s="228"/>
      <c r="U62" s="226"/>
      <c r="V62" s="230"/>
      <c r="W62" s="226"/>
      <c r="X62" s="230"/>
      <c r="Y62" s="230"/>
      <c r="Z62" s="228"/>
      <c r="AA62" s="230"/>
      <c r="AB62" s="230"/>
      <c r="AC62" s="226"/>
      <c r="AD62" s="230"/>
      <c r="AE62" s="230"/>
      <c r="AF62" s="228"/>
      <c r="AG62" s="230"/>
      <c r="AH62" s="14"/>
      <c r="AI62" s="13">
        <f t="shared" si="4"/>
        <v>0</v>
      </c>
      <c r="AJ62" s="12">
        <f t="shared" si="5"/>
        <v>0</v>
      </c>
    </row>
    <row r="63" spans="1:46" ht="15.75" thickBot="1">
      <c r="A63" s="11" t="s">
        <v>38</v>
      </c>
      <c r="B63" s="236"/>
      <c r="C63" s="237"/>
      <c r="D63" s="237"/>
      <c r="E63" s="237"/>
      <c r="F63" s="237"/>
      <c r="G63" s="237"/>
      <c r="H63" s="237"/>
      <c r="I63" s="237"/>
      <c r="J63" s="237"/>
      <c r="K63" s="237"/>
      <c r="L63" s="238"/>
      <c r="M63" s="238"/>
      <c r="N63" s="238"/>
      <c r="O63" s="221"/>
      <c r="P63" s="221"/>
      <c r="Q63" s="237"/>
      <c r="R63" s="238"/>
      <c r="S63" s="238"/>
      <c r="T63" s="238"/>
      <c r="U63" s="238"/>
      <c r="V63" s="220"/>
      <c r="W63" s="236"/>
      <c r="X63" s="239"/>
      <c r="Y63" s="239"/>
      <c r="Z63" s="239"/>
      <c r="AA63" s="239"/>
      <c r="AB63" s="240"/>
      <c r="AC63" s="236"/>
      <c r="AD63" s="239"/>
      <c r="AE63" s="239"/>
      <c r="AF63" s="239"/>
      <c r="AG63" s="239"/>
      <c r="AH63" s="9"/>
      <c r="AI63" s="4"/>
      <c r="AJ63" s="2">
        <f t="shared" si="5"/>
        <v>0</v>
      </c>
    </row>
    <row r="64" spans="1:46" ht="15.75" thickTop="1">
      <c r="B64" s="241"/>
      <c r="C64" s="241"/>
      <c r="D64" s="241"/>
      <c r="E64" s="241"/>
      <c r="F64" s="242"/>
      <c r="G64" s="243"/>
      <c r="H64" s="243"/>
      <c r="I64" s="229"/>
      <c r="J64" s="229"/>
      <c r="K64" s="229"/>
      <c r="L64" s="229"/>
      <c r="M64" s="229"/>
      <c r="N64" s="229"/>
      <c r="O64" s="244"/>
      <c r="P64" s="244"/>
      <c r="Q64" s="244"/>
      <c r="R64" s="244"/>
      <c r="S64" s="244"/>
      <c r="T64" s="244"/>
      <c r="U64" s="244"/>
      <c r="V64" s="244"/>
      <c r="W64" s="245"/>
      <c r="X64" s="245"/>
      <c r="Y64" s="245"/>
      <c r="Z64" s="244"/>
      <c r="AA64" s="244"/>
      <c r="AB64" s="244"/>
      <c r="AC64" s="244"/>
      <c r="AD64" s="244"/>
      <c r="AE64" s="244"/>
      <c r="AF64" s="244"/>
      <c r="AG64" s="244"/>
    </row>
    <row r="65" spans="1:40">
      <c r="B65" s="224"/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247"/>
      <c r="N65" s="247"/>
      <c r="O65" s="221"/>
      <c r="P65" s="221"/>
      <c r="Q65" s="361"/>
      <c r="R65" s="361"/>
      <c r="S65" s="361"/>
      <c r="T65" s="361"/>
      <c r="U65" s="361"/>
      <c r="V65" s="221"/>
      <c r="W65" s="361"/>
      <c r="X65" s="361"/>
      <c r="Y65" s="361"/>
      <c r="Z65" s="361"/>
      <c r="AA65" s="361"/>
      <c r="AB65" s="249"/>
      <c r="AC65" s="361"/>
      <c r="AD65" s="361"/>
      <c r="AE65" s="361"/>
      <c r="AF65" s="361"/>
      <c r="AG65" s="361"/>
      <c r="AH65" s="21"/>
      <c r="AI65" s="4"/>
      <c r="AJ65" s="2"/>
    </row>
    <row r="66" spans="1:40">
      <c r="B66" s="250"/>
      <c r="C66" s="251"/>
      <c r="D66" s="251"/>
      <c r="E66" s="251"/>
      <c r="F66" s="252"/>
      <c r="G66" s="253"/>
      <c r="H66" s="253"/>
      <c r="I66" s="254"/>
      <c r="J66" s="254"/>
      <c r="K66" s="254"/>
      <c r="L66" s="255"/>
      <c r="M66" s="255"/>
      <c r="N66" s="255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7"/>
      <c r="AC66" s="256"/>
      <c r="AD66" s="256"/>
      <c r="AE66" s="256"/>
      <c r="AF66" s="256"/>
      <c r="AG66" s="256"/>
      <c r="AH66" s="29"/>
      <c r="AI66" s="28" t="s">
        <v>31</v>
      </c>
      <c r="AJ66" s="27" t="s">
        <v>30</v>
      </c>
    </row>
    <row r="67" spans="1:40">
      <c r="A67" s="23"/>
      <c r="B67" s="258"/>
      <c r="C67" s="259"/>
      <c r="D67" s="259"/>
      <c r="E67" s="259"/>
      <c r="F67" s="260"/>
      <c r="G67" s="259"/>
      <c r="H67" s="259"/>
      <c r="I67" s="260"/>
      <c r="J67" s="260"/>
      <c r="K67" s="260"/>
      <c r="L67" s="247"/>
      <c r="M67" s="247"/>
      <c r="N67" s="247"/>
      <c r="O67" s="249"/>
      <c r="P67" s="249"/>
      <c r="Q67" s="249"/>
      <c r="R67" s="260"/>
      <c r="S67" s="260"/>
      <c r="T67" s="260"/>
      <c r="U67" s="260"/>
      <c r="V67" s="260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1"/>
      <c r="AI67" s="25" t="s">
        <v>18</v>
      </c>
      <c r="AJ67" s="24" t="s">
        <v>17</v>
      </c>
      <c r="AN67" s="4"/>
    </row>
    <row r="68" spans="1:40">
      <c r="A68" s="23"/>
      <c r="B68" s="261"/>
      <c r="C68" s="262"/>
      <c r="D68" s="262"/>
      <c r="E68" s="262"/>
      <c r="F68" s="263"/>
      <c r="G68" s="262"/>
      <c r="H68" s="262"/>
      <c r="I68" s="263"/>
      <c r="J68" s="263"/>
      <c r="K68" s="263"/>
      <c r="L68" s="246"/>
      <c r="M68" s="246"/>
      <c r="N68" s="246"/>
      <c r="O68" s="248"/>
      <c r="P68" s="248"/>
      <c r="Q68" s="248"/>
      <c r="R68" s="263"/>
      <c r="S68" s="263"/>
      <c r="T68" s="263"/>
      <c r="U68" s="263"/>
      <c r="V68" s="263"/>
      <c r="W68" s="248"/>
      <c r="X68" s="248"/>
      <c r="Y68" s="248"/>
      <c r="Z68" s="248"/>
      <c r="AA68" s="248"/>
      <c r="AB68" s="249"/>
      <c r="AC68" s="248"/>
      <c r="AD68" s="248"/>
      <c r="AE68" s="248"/>
      <c r="AF68" s="248"/>
      <c r="AG68" s="248"/>
      <c r="AH68" s="21"/>
      <c r="AI68" s="20" t="s">
        <v>5</v>
      </c>
      <c r="AJ68" s="19" t="s">
        <v>4</v>
      </c>
    </row>
    <row r="69" spans="1:40">
      <c r="A69" s="11" t="s">
        <v>3</v>
      </c>
      <c r="B69" s="219"/>
      <c r="C69" s="219"/>
      <c r="D69" s="219"/>
      <c r="E69" s="219"/>
      <c r="F69" s="219"/>
      <c r="G69" s="219"/>
      <c r="H69" s="219"/>
      <c r="I69" s="220"/>
      <c r="J69" s="220"/>
      <c r="K69" s="220"/>
      <c r="L69" s="220"/>
      <c r="M69" s="220"/>
      <c r="N69" s="220"/>
      <c r="O69" s="221"/>
      <c r="P69" s="221"/>
      <c r="Q69" s="221"/>
      <c r="R69" s="221"/>
      <c r="S69" s="221"/>
      <c r="T69" s="221"/>
      <c r="U69" s="221"/>
      <c r="V69" s="221"/>
      <c r="W69" s="221"/>
      <c r="X69" s="222"/>
      <c r="Y69" s="222"/>
      <c r="Z69" s="222"/>
      <c r="AA69" s="222"/>
      <c r="AB69" s="222"/>
      <c r="AC69" s="221"/>
      <c r="AD69" s="222"/>
      <c r="AE69" s="222"/>
      <c r="AF69" s="222"/>
      <c r="AG69" s="222"/>
      <c r="AH69" s="18"/>
      <c r="AI69" s="4"/>
      <c r="AJ69" s="2"/>
    </row>
    <row r="70" spans="1:40">
      <c r="A70" s="16">
        <v>46022</v>
      </c>
      <c r="B70" s="223"/>
      <c r="C70" s="224"/>
      <c r="D70" s="225"/>
      <c r="E70" s="224"/>
      <c r="F70" s="224"/>
      <c r="G70" s="226"/>
      <c r="H70" s="226"/>
      <c r="I70" s="226"/>
      <c r="J70" s="227"/>
      <c r="K70" s="227"/>
      <c r="L70" s="226"/>
      <c r="M70" s="228"/>
      <c r="N70" s="229"/>
      <c r="O70" s="221"/>
      <c r="P70" s="221"/>
      <c r="Q70" s="226"/>
      <c r="R70" s="230"/>
      <c r="S70" s="230"/>
      <c r="T70" s="228"/>
      <c r="U70" s="230"/>
      <c r="V70" s="230"/>
      <c r="W70" s="226"/>
      <c r="X70" s="230"/>
      <c r="Y70" s="230"/>
      <c r="Z70" s="228"/>
      <c r="AA70" s="230"/>
      <c r="AB70" s="230"/>
      <c r="AC70" s="232"/>
      <c r="AD70" s="230"/>
      <c r="AE70" s="230"/>
      <c r="AF70" s="228"/>
      <c r="AG70" s="230"/>
      <c r="AH70" s="14"/>
      <c r="AI70" s="13">
        <f t="shared" ref="AI70:AI82" si="7">SUM(AC70+W70+Q70-G70)</f>
        <v>0</v>
      </c>
      <c r="AJ70" s="12">
        <f t="shared" ref="AJ70:AJ83" si="8">SUM(S70+Y70+AE70-L70)</f>
        <v>0</v>
      </c>
    </row>
    <row r="71" spans="1:40">
      <c r="A71" s="17">
        <f t="shared" ref="A71:A82" si="9">EOMONTH(A70,1)</f>
        <v>46053</v>
      </c>
      <c r="B71" s="231"/>
      <c r="C71" s="232"/>
      <c r="D71" s="232"/>
      <c r="E71" s="232"/>
      <c r="F71" s="232"/>
      <c r="G71" s="226"/>
      <c r="H71" s="233"/>
      <c r="I71" s="226"/>
      <c r="J71" s="226"/>
      <c r="K71" s="226"/>
      <c r="L71" s="226"/>
      <c r="M71" s="228"/>
      <c r="N71" s="226"/>
      <c r="O71" s="221"/>
      <c r="P71" s="234"/>
      <c r="Q71" s="226"/>
      <c r="R71" s="226"/>
      <c r="S71" s="230"/>
      <c r="T71" s="228"/>
      <c r="U71" s="226"/>
      <c r="V71" s="230"/>
      <c r="W71" s="226"/>
      <c r="X71" s="230"/>
      <c r="Y71" s="230"/>
      <c r="Z71" s="228"/>
      <c r="AA71" s="230"/>
      <c r="AB71" s="230"/>
      <c r="AC71" s="226"/>
      <c r="AD71" s="230"/>
      <c r="AE71" s="230"/>
      <c r="AF71" s="228"/>
      <c r="AG71" s="230"/>
      <c r="AH71" s="14"/>
      <c r="AI71" s="13">
        <f t="shared" si="7"/>
        <v>0</v>
      </c>
      <c r="AJ71" s="12">
        <f t="shared" si="8"/>
        <v>0</v>
      </c>
    </row>
    <row r="72" spans="1:40">
      <c r="A72" s="16">
        <f t="shared" si="9"/>
        <v>46081</v>
      </c>
      <c r="B72" s="231"/>
      <c r="C72" s="232"/>
      <c r="D72" s="232"/>
      <c r="E72" s="232"/>
      <c r="F72" s="232"/>
      <c r="G72" s="226"/>
      <c r="H72" s="233"/>
      <c r="I72" s="226"/>
      <c r="J72" s="226"/>
      <c r="K72" s="226"/>
      <c r="L72" s="226"/>
      <c r="M72" s="228"/>
      <c r="N72" s="226"/>
      <c r="O72" s="221"/>
      <c r="P72" s="234"/>
      <c r="Q72" s="226"/>
      <c r="R72" s="226"/>
      <c r="S72" s="230"/>
      <c r="T72" s="228"/>
      <c r="U72" s="226"/>
      <c r="V72" s="230"/>
      <c r="W72" s="226"/>
      <c r="X72" s="230"/>
      <c r="Y72" s="230"/>
      <c r="Z72" s="228"/>
      <c r="AA72" s="230"/>
      <c r="AB72" s="230"/>
      <c r="AC72" s="226"/>
      <c r="AD72" s="230"/>
      <c r="AE72" s="230"/>
      <c r="AF72" s="228"/>
      <c r="AG72" s="230"/>
      <c r="AH72" s="14"/>
      <c r="AI72" s="13">
        <f t="shared" si="7"/>
        <v>0</v>
      </c>
      <c r="AJ72" s="12">
        <f t="shared" si="8"/>
        <v>0</v>
      </c>
    </row>
    <row r="73" spans="1:40">
      <c r="A73" s="16">
        <f t="shared" si="9"/>
        <v>46112</v>
      </c>
      <c r="B73" s="235"/>
      <c r="C73" s="232"/>
      <c r="D73" s="232"/>
      <c r="E73" s="232"/>
      <c r="F73" s="232"/>
      <c r="G73" s="226"/>
      <c r="H73" s="233"/>
      <c r="I73" s="226"/>
      <c r="J73" s="226"/>
      <c r="K73" s="226"/>
      <c r="L73" s="226"/>
      <c r="M73" s="228"/>
      <c r="N73" s="226"/>
      <c r="O73" s="221"/>
      <c r="P73" s="234"/>
      <c r="Q73" s="226"/>
      <c r="R73" s="226"/>
      <c r="S73" s="230"/>
      <c r="T73" s="228"/>
      <c r="U73" s="226"/>
      <c r="V73" s="230"/>
      <c r="W73" s="226"/>
      <c r="X73" s="230"/>
      <c r="Y73" s="230"/>
      <c r="Z73" s="228"/>
      <c r="AA73" s="230"/>
      <c r="AB73" s="230"/>
      <c r="AC73" s="226"/>
      <c r="AD73" s="230"/>
      <c r="AE73" s="230"/>
      <c r="AF73" s="228"/>
      <c r="AG73" s="230"/>
      <c r="AH73" s="14"/>
      <c r="AI73" s="13">
        <f t="shared" si="7"/>
        <v>0</v>
      </c>
      <c r="AJ73" s="12">
        <f t="shared" si="8"/>
        <v>0</v>
      </c>
    </row>
    <row r="74" spans="1:40">
      <c r="A74" s="16">
        <f t="shared" si="9"/>
        <v>46142</v>
      </c>
      <c r="B74" s="235"/>
      <c r="C74" s="232"/>
      <c r="D74" s="232"/>
      <c r="E74" s="232"/>
      <c r="F74" s="232"/>
      <c r="G74" s="226"/>
      <c r="H74" s="233"/>
      <c r="I74" s="226"/>
      <c r="J74" s="226"/>
      <c r="K74" s="226"/>
      <c r="L74" s="226"/>
      <c r="M74" s="228"/>
      <c r="N74" s="226"/>
      <c r="O74" s="221"/>
      <c r="P74" s="234"/>
      <c r="Q74" s="226"/>
      <c r="R74" s="226"/>
      <c r="S74" s="230"/>
      <c r="T74" s="228"/>
      <c r="U74" s="226"/>
      <c r="V74" s="230"/>
      <c r="W74" s="226"/>
      <c r="X74" s="230"/>
      <c r="Y74" s="230"/>
      <c r="Z74" s="228"/>
      <c r="AA74" s="230"/>
      <c r="AB74" s="230"/>
      <c r="AC74" s="226"/>
      <c r="AD74" s="230"/>
      <c r="AE74" s="230"/>
      <c r="AF74" s="228"/>
      <c r="AG74" s="230"/>
      <c r="AH74" s="14"/>
      <c r="AI74" s="13">
        <f t="shared" si="7"/>
        <v>0</v>
      </c>
      <c r="AJ74" s="12">
        <f t="shared" si="8"/>
        <v>0</v>
      </c>
    </row>
    <row r="75" spans="1:40">
      <c r="A75" s="16">
        <f t="shared" si="9"/>
        <v>46173</v>
      </c>
      <c r="B75" s="235"/>
      <c r="C75" s="232"/>
      <c r="D75" s="232"/>
      <c r="E75" s="232"/>
      <c r="F75" s="232"/>
      <c r="G75" s="226"/>
      <c r="H75" s="233"/>
      <c r="I75" s="226"/>
      <c r="J75" s="226"/>
      <c r="K75" s="226"/>
      <c r="L75" s="226"/>
      <c r="M75" s="228"/>
      <c r="N75" s="226"/>
      <c r="O75" s="221"/>
      <c r="P75" s="234"/>
      <c r="Q75" s="226"/>
      <c r="R75" s="226"/>
      <c r="S75" s="230"/>
      <c r="T75" s="228"/>
      <c r="U75" s="226"/>
      <c r="V75" s="230"/>
      <c r="W75" s="226"/>
      <c r="X75" s="230"/>
      <c r="Y75" s="230"/>
      <c r="Z75" s="228"/>
      <c r="AA75" s="230"/>
      <c r="AB75" s="230"/>
      <c r="AC75" s="226"/>
      <c r="AD75" s="230"/>
      <c r="AE75" s="230"/>
      <c r="AF75" s="228"/>
      <c r="AG75" s="230"/>
      <c r="AH75" s="14"/>
      <c r="AI75" s="13">
        <f t="shared" si="7"/>
        <v>0</v>
      </c>
      <c r="AJ75" s="12">
        <f t="shared" si="8"/>
        <v>0</v>
      </c>
    </row>
    <row r="76" spans="1:40">
      <c r="A76" s="16">
        <f t="shared" si="9"/>
        <v>46203</v>
      </c>
      <c r="B76" s="235"/>
      <c r="C76" s="232"/>
      <c r="D76" s="232"/>
      <c r="E76" s="232"/>
      <c r="F76" s="232"/>
      <c r="G76" s="226"/>
      <c r="H76" s="233"/>
      <c r="I76" s="226"/>
      <c r="J76" s="226"/>
      <c r="K76" s="226"/>
      <c r="L76" s="226"/>
      <c r="M76" s="228"/>
      <c r="N76" s="226"/>
      <c r="O76" s="221"/>
      <c r="P76" s="234"/>
      <c r="Q76" s="226"/>
      <c r="R76" s="226"/>
      <c r="S76" s="230"/>
      <c r="T76" s="228"/>
      <c r="U76" s="226"/>
      <c r="V76" s="230"/>
      <c r="W76" s="226"/>
      <c r="X76" s="230"/>
      <c r="Y76" s="230"/>
      <c r="Z76" s="228"/>
      <c r="AA76" s="230"/>
      <c r="AB76" s="230"/>
      <c r="AC76" s="226"/>
      <c r="AD76" s="230"/>
      <c r="AE76" s="230"/>
      <c r="AF76" s="228"/>
      <c r="AG76" s="230"/>
      <c r="AH76" s="14"/>
      <c r="AI76" s="13">
        <f t="shared" si="7"/>
        <v>0</v>
      </c>
      <c r="AJ76" s="12">
        <f t="shared" si="8"/>
        <v>0</v>
      </c>
    </row>
    <row r="77" spans="1:40">
      <c r="A77" s="16">
        <f t="shared" si="9"/>
        <v>46234</v>
      </c>
      <c r="B77" s="235"/>
      <c r="C77" s="232"/>
      <c r="D77" s="232"/>
      <c r="E77" s="232"/>
      <c r="F77" s="232"/>
      <c r="G77" s="226"/>
      <c r="H77" s="233"/>
      <c r="I77" s="226"/>
      <c r="J77" s="226"/>
      <c r="K77" s="226"/>
      <c r="L77" s="226"/>
      <c r="M77" s="228"/>
      <c r="N77" s="226"/>
      <c r="O77" s="221"/>
      <c r="P77" s="234"/>
      <c r="Q77" s="226"/>
      <c r="R77" s="226"/>
      <c r="S77" s="230"/>
      <c r="T77" s="228"/>
      <c r="U77" s="226"/>
      <c r="V77" s="230"/>
      <c r="W77" s="226"/>
      <c r="X77" s="230"/>
      <c r="Y77" s="230"/>
      <c r="Z77" s="228"/>
      <c r="AA77" s="230"/>
      <c r="AB77" s="230"/>
      <c r="AC77" s="226"/>
      <c r="AD77" s="230"/>
      <c r="AE77" s="230"/>
      <c r="AF77" s="228"/>
      <c r="AG77" s="230"/>
      <c r="AH77" s="14"/>
      <c r="AI77" s="13">
        <f t="shared" si="7"/>
        <v>0</v>
      </c>
      <c r="AJ77" s="12">
        <f t="shared" si="8"/>
        <v>0</v>
      </c>
    </row>
    <row r="78" spans="1:40">
      <c r="A78" s="16">
        <f t="shared" si="9"/>
        <v>46265</v>
      </c>
      <c r="B78" s="235"/>
      <c r="C78" s="232"/>
      <c r="D78" s="232"/>
      <c r="E78" s="232"/>
      <c r="F78" s="232"/>
      <c r="G78" s="226"/>
      <c r="H78" s="233"/>
      <c r="I78" s="226"/>
      <c r="J78" s="226"/>
      <c r="K78" s="226"/>
      <c r="L78" s="226"/>
      <c r="M78" s="228"/>
      <c r="N78" s="226"/>
      <c r="O78" s="221"/>
      <c r="P78" s="234"/>
      <c r="Q78" s="226"/>
      <c r="R78" s="226"/>
      <c r="S78" s="230"/>
      <c r="T78" s="228"/>
      <c r="U78" s="226"/>
      <c r="V78" s="230"/>
      <c r="W78" s="226"/>
      <c r="X78" s="230"/>
      <c r="Y78" s="230"/>
      <c r="Z78" s="228"/>
      <c r="AA78" s="230"/>
      <c r="AB78" s="230"/>
      <c r="AC78" s="226"/>
      <c r="AD78" s="230"/>
      <c r="AE78" s="230"/>
      <c r="AF78" s="228"/>
      <c r="AG78" s="230"/>
      <c r="AH78" s="14"/>
      <c r="AI78" s="13">
        <f t="shared" si="7"/>
        <v>0</v>
      </c>
      <c r="AJ78" s="12">
        <f t="shared" si="8"/>
        <v>0</v>
      </c>
    </row>
    <row r="79" spans="1:40">
      <c r="A79" s="16">
        <f t="shared" si="9"/>
        <v>46295</v>
      </c>
      <c r="B79" s="235"/>
      <c r="C79" s="232"/>
      <c r="D79" s="232"/>
      <c r="E79" s="232"/>
      <c r="F79" s="232"/>
      <c r="G79" s="226"/>
      <c r="H79" s="233"/>
      <c r="I79" s="226"/>
      <c r="J79" s="226"/>
      <c r="K79" s="226"/>
      <c r="L79" s="226"/>
      <c r="M79" s="228"/>
      <c r="N79" s="226"/>
      <c r="O79" s="221"/>
      <c r="P79" s="234"/>
      <c r="Q79" s="226"/>
      <c r="R79" s="226"/>
      <c r="S79" s="230"/>
      <c r="T79" s="228"/>
      <c r="U79" s="226"/>
      <c r="V79" s="230"/>
      <c r="W79" s="226"/>
      <c r="X79" s="230"/>
      <c r="Y79" s="230"/>
      <c r="Z79" s="228"/>
      <c r="AA79" s="230"/>
      <c r="AB79" s="230"/>
      <c r="AC79" s="226"/>
      <c r="AD79" s="230"/>
      <c r="AE79" s="230"/>
      <c r="AF79" s="228"/>
      <c r="AG79" s="230"/>
      <c r="AH79" s="14"/>
      <c r="AI79" s="13">
        <f t="shared" si="7"/>
        <v>0</v>
      </c>
      <c r="AJ79" s="12">
        <f t="shared" si="8"/>
        <v>0</v>
      </c>
    </row>
    <row r="80" spans="1:40">
      <c r="A80" s="16">
        <f t="shared" si="9"/>
        <v>46326</v>
      </c>
      <c r="B80" s="235"/>
      <c r="C80" s="232"/>
      <c r="D80" s="232"/>
      <c r="E80" s="232"/>
      <c r="F80" s="232"/>
      <c r="G80" s="226"/>
      <c r="H80" s="233"/>
      <c r="I80" s="226"/>
      <c r="J80" s="226"/>
      <c r="K80" s="226"/>
      <c r="L80" s="226"/>
      <c r="M80" s="228"/>
      <c r="N80" s="226"/>
      <c r="O80" s="221"/>
      <c r="P80" s="234"/>
      <c r="Q80" s="226"/>
      <c r="R80" s="226"/>
      <c r="S80" s="230"/>
      <c r="T80" s="228"/>
      <c r="U80" s="226"/>
      <c r="V80" s="230"/>
      <c r="W80" s="226"/>
      <c r="X80" s="230"/>
      <c r="Y80" s="230"/>
      <c r="Z80" s="228"/>
      <c r="AA80" s="230"/>
      <c r="AB80" s="230"/>
      <c r="AC80" s="226"/>
      <c r="AD80" s="230"/>
      <c r="AE80" s="230"/>
      <c r="AF80" s="228"/>
      <c r="AG80" s="230"/>
      <c r="AH80" s="14"/>
      <c r="AI80" s="13">
        <f t="shared" si="7"/>
        <v>0</v>
      </c>
      <c r="AJ80" s="12">
        <f t="shared" si="8"/>
        <v>0</v>
      </c>
    </row>
    <row r="81" spans="1:39">
      <c r="A81" s="16">
        <f t="shared" si="9"/>
        <v>46356</v>
      </c>
      <c r="B81" s="235"/>
      <c r="C81" s="232"/>
      <c r="D81" s="232"/>
      <c r="E81" s="232"/>
      <c r="F81" s="232"/>
      <c r="G81" s="226"/>
      <c r="H81" s="233"/>
      <c r="I81" s="226"/>
      <c r="J81" s="226"/>
      <c r="K81" s="226"/>
      <c r="L81" s="226"/>
      <c r="M81" s="228"/>
      <c r="N81" s="226"/>
      <c r="O81" s="221"/>
      <c r="P81" s="234"/>
      <c r="Q81" s="226"/>
      <c r="R81" s="226"/>
      <c r="S81" s="230"/>
      <c r="T81" s="228"/>
      <c r="U81" s="226"/>
      <c r="V81" s="230"/>
      <c r="W81" s="226"/>
      <c r="X81" s="230"/>
      <c r="Y81" s="230"/>
      <c r="Z81" s="228"/>
      <c r="AA81" s="230"/>
      <c r="AB81" s="230"/>
      <c r="AC81" s="226"/>
      <c r="AD81" s="230"/>
      <c r="AE81" s="230"/>
      <c r="AF81" s="228"/>
      <c r="AG81" s="230"/>
      <c r="AH81" s="14"/>
      <c r="AI81" s="13">
        <f t="shared" si="7"/>
        <v>0</v>
      </c>
      <c r="AJ81" s="12">
        <f t="shared" si="8"/>
        <v>0</v>
      </c>
    </row>
    <row r="82" spans="1:39">
      <c r="A82" s="16">
        <f t="shared" si="9"/>
        <v>46387</v>
      </c>
      <c r="B82" s="235"/>
      <c r="C82" s="232"/>
      <c r="D82" s="232"/>
      <c r="E82" s="232"/>
      <c r="F82" s="232"/>
      <c r="G82" s="226"/>
      <c r="H82" s="233"/>
      <c r="I82" s="226"/>
      <c r="J82" s="226"/>
      <c r="K82" s="226"/>
      <c r="L82" s="226"/>
      <c r="M82" s="228"/>
      <c r="N82" s="226"/>
      <c r="O82" s="221"/>
      <c r="P82" s="234"/>
      <c r="Q82" s="226"/>
      <c r="R82" s="226"/>
      <c r="S82" s="230"/>
      <c r="T82" s="228"/>
      <c r="U82" s="226"/>
      <c r="V82" s="230"/>
      <c r="W82" s="226"/>
      <c r="X82" s="230"/>
      <c r="Y82" s="230"/>
      <c r="Z82" s="228"/>
      <c r="AA82" s="230"/>
      <c r="AB82" s="230"/>
      <c r="AC82" s="226"/>
      <c r="AD82" s="230"/>
      <c r="AE82" s="230"/>
      <c r="AF82" s="228"/>
      <c r="AG82" s="230"/>
      <c r="AH82" s="14"/>
      <c r="AI82" s="13">
        <f t="shared" si="7"/>
        <v>0</v>
      </c>
      <c r="AJ82" s="12">
        <f t="shared" si="8"/>
        <v>0</v>
      </c>
    </row>
    <row r="83" spans="1:39" ht="15.75" thickBot="1">
      <c r="A83" s="11" t="s">
        <v>760</v>
      </c>
      <c r="B83" s="236"/>
      <c r="C83" s="237"/>
      <c r="D83" s="237"/>
      <c r="E83" s="237"/>
      <c r="F83" s="237"/>
      <c r="G83" s="237"/>
      <c r="H83" s="237"/>
      <c r="I83" s="237"/>
      <c r="J83" s="237"/>
      <c r="K83" s="237"/>
      <c r="L83" s="238"/>
      <c r="M83" s="238"/>
      <c r="N83" s="238"/>
      <c r="O83" s="221"/>
      <c r="P83" s="221"/>
      <c r="Q83" s="237"/>
      <c r="R83" s="238"/>
      <c r="S83" s="238"/>
      <c r="T83" s="238"/>
      <c r="U83" s="238"/>
      <c r="V83" s="220"/>
      <c r="W83" s="236"/>
      <c r="X83" s="239"/>
      <c r="Y83" s="239"/>
      <c r="Z83" s="239"/>
      <c r="AA83" s="239"/>
      <c r="AB83" s="240"/>
      <c r="AC83" s="236"/>
      <c r="AD83" s="239"/>
      <c r="AE83" s="239"/>
      <c r="AF83" s="239"/>
      <c r="AG83" s="239"/>
      <c r="AH83" s="9"/>
      <c r="AI83" s="4"/>
      <c r="AJ83" s="2">
        <f t="shared" si="8"/>
        <v>0</v>
      </c>
    </row>
    <row r="84" spans="1:39" ht="15.75" thickTop="1">
      <c r="A84" s="11"/>
      <c r="B84" s="71"/>
      <c r="C84" s="32"/>
      <c r="D84" s="264"/>
      <c r="E84" s="241"/>
      <c r="F84" s="32"/>
      <c r="G84" s="32"/>
      <c r="H84" s="32"/>
      <c r="I84" s="32"/>
      <c r="J84" s="32"/>
      <c r="K84" s="32"/>
      <c r="L84" s="10"/>
      <c r="M84" s="10"/>
      <c r="N84" s="10"/>
      <c r="O84" s="15"/>
      <c r="P84" s="15"/>
      <c r="Q84" s="32"/>
      <c r="R84" s="10"/>
      <c r="S84" s="10"/>
      <c r="T84" s="10"/>
      <c r="U84" s="10"/>
      <c r="V84" s="10"/>
      <c r="W84" s="71"/>
      <c r="X84" s="9"/>
      <c r="Y84" s="9"/>
      <c r="Z84" s="9"/>
      <c r="AA84" s="9"/>
      <c r="AB84" s="9"/>
      <c r="AC84" s="71"/>
      <c r="AD84" s="9"/>
      <c r="AE84" s="9"/>
      <c r="AF84" s="9"/>
      <c r="AG84" s="9"/>
      <c r="AH84" s="9"/>
      <c r="AI84" s="15"/>
      <c r="AJ84" s="2"/>
      <c r="AM84" s="31"/>
    </row>
    <row r="85" spans="1:39">
      <c r="A85" s="11"/>
      <c r="B85" s="71"/>
      <c r="C85" s="32"/>
      <c r="D85" s="32"/>
      <c r="E85" s="32"/>
      <c r="F85" s="32"/>
      <c r="G85" s="32"/>
      <c r="H85" s="32"/>
      <c r="I85" s="264"/>
      <c r="J85" s="32"/>
      <c r="K85" s="32"/>
      <c r="L85" s="10"/>
      <c r="M85" s="10"/>
      <c r="N85" s="10"/>
      <c r="O85" s="15"/>
      <c r="P85" s="15"/>
      <c r="Q85" s="32"/>
      <c r="R85" s="10"/>
      <c r="S85" s="10"/>
      <c r="T85" s="10"/>
      <c r="U85" s="10"/>
      <c r="V85" s="10"/>
      <c r="W85" s="71"/>
      <c r="X85" s="9"/>
      <c r="Y85" s="9"/>
      <c r="Z85" s="9"/>
      <c r="AA85" s="9"/>
      <c r="AB85" s="9"/>
      <c r="AC85" s="71"/>
      <c r="AD85" s="9"/>
      <c r="AE85" s="9"/>
      <c r="AF85" s="9"/>
      <c r="AG85" s="9"/>
      <c r="AH85" s="9"/>
      <c r="AI85" s="15"/>
      <c r="AJ85" s="2"/>
      <c r="AM85" s="31"/>
    </row>
    <row r="86" spans="1:39">
      <c r="A86" s="11"/>
      <c r="B86" s="71"/>
      <c r="C86" s="32"/>
      <c r="D86" s="32"/>
      <c r="E86" s="32"/>
      <c r="F86" s="32"/>
      <c r="G86" s="32"/>
      <c r="H86" s="32"/>
      <c r="I86" s="32"/>
      <c r="J86" s="32"/>
      <c r="K86" s="32"/>
      <c r="L86" s="10"/>
      <c r="M86" s="10"/>
      <c r="N86" s="10"/>
      <c r="O86" s="15"/>
      <c r="P86" s="15"/>
      <c r="Q86" s="32"/>
      <c r="R86" s="10"/>
      <c r="S86" s="10"/>
      <c r="T86" s="10"/>
      <c r="U86" s="10"/>
      <c r="V86" s="10"/>
      <c r="W86" s="71"/>
      <c r="X86" s="9"/>
      <c r="Y86" s="9"/>
      <c r="Z86" s="9"/>
      <c r="AA86" s="9"/>
      <c r="AB86" s="9"/>
      <c r="AC86" s="71"/>
      <c r="AD86" s="9"/>
      <c r="AE86" s="9"/>
      <c r="AF86" s="9"/>
      <c r="AG86" s="9"/>
      <c r="AH86" s="9"/>
      <c r="AI86" s="15"/>
      <c r="AJ86" s="2"/>
      <c r="AM86" s="31"/>
    </row>
    <row r="87" spans="1:39">
      <c r="C87" s="362" t="s">
        <v>767</v>
      </c>
      <c r="D87" s="363"/>
      <c r="E87" s="363"/>
      <c r="F87" s="363"/>
      <c r="G87" s="363"/>
      <c r="H87" s="363"/>
      <c r="I87" s="363"/>
      <c r="J87" s="363"/>
      <c r="K87" s="363"/>
      <c r="L87" s="363"/>
      <c r="W87" s="12"/>
      <c r="X87" s="12"/>
      <c r="Y87" s="12"/>
    </row>
    <row r="88" spans="1:39">
      <c r="C88" s="363"/>
      <c r="D88" s="363"/>
      <c r="E88" s="363"/>
      <c r="F88" s="363"/>
      <c r="G88" s="363"/>
      <c r="H88" s="363"/>
      <c r="I88" s="363"/>
      <c r="J88" s="363"/>
      <c r="K88" s="363"/>
      <c r="L88" s="363"/>
    </row>
    <row r="89" spans="1:39">
      <c r="C89" s="363"/>
      <c r="D89" s="363"/>
      <c r="E89" s="363"/>
      <c r="F89" s="363"/>
      <c r="G89" s="363"/>
      <c r="H89" s="363"/>
      <c r="I89" s="363"/>
      <c r="J89" s="363"/>
      <c r="K89" s="363"/>
      <c r="L89" s="363"/>
    </row>
    <row r="90" spans="1:39">
      <c r="C90" s="363"/>
      <c r="D90" s="363"/>
      <c r="E90" s="363"/>
      <c r="F90" s="363"/>
      <c r="G90" s="363"/>
      <c r="H90" s="363"/>
      <c r="I90" s="363"/>
      <c r="J90" s="363"/>
      <c r="K90" s="363"/>
      <c r="L90" s="363"/>
    </row>
    <row r="91" spans="1:39">
      <c r="C91" s="363"/>
      <c r="D91" s="363"/>
      <c r="E91" s="363"/>
      <c r="F91" s="363"/>
      <c r="G91" s="363"/>
      <c r="H91" s="363"/>
      <c r="I91" s="363"/>
      <c r="J91" s="363"/>
      <c r="K91" s="363"/>
      <c r="L91" s="363"/>
    </row>
    <row r="92" spans="1:39">
      <c r="C92" s="363"/>
      <c r="D92" s="363"/>
      <c r="E92" s="363"/>
      <c r="F92" s="363"/>
      <c r="G92" s="363"/>
      <c r="H92" s="363"/>
      <c r="I92" s="363"/>
      <c r="J92" s="363"/>
      <c r="K92" s="363"/>
      <c r="L92" s="363"/>
    </row>
    <row r="93" spans="1:39">
      <c r="C93" s="363"/>
      <c r="D93" s="363"/>
      <c r="E93" s="363"/>
      <c r="F93" s="363"/>
      <c r="G93" s="363"/>
      <c r="H93" s="363"/>
      <c r="I93" s="363"/>
      <c r="J93" s="363"/>
      <c r="K93" s="363"/>
      <c r="L93" s="363"/>
    </row>
    <row r="96" spans="1:39">
      <c r="H96" s="51"/>
    </row>
  </sheetData>
  <mergeCells count="17">
    <mergeCell ref="C87:L93"/>
    <mergeCell ref="C45:L45"/>
    <mergeCell ref="Q45:U45"/>
    <mergeCell ref="W45:AA45"/>
    <mergeCell ref="AC45:AG45"/>
    <mergeCell ref="C65:L65"/>
    <mergeCell ref="Q65:U65"/>
    <mergeCell ref="W65:AA65"/>
    <mergeCell ref="AC65:AG65"/>
    <mergeCell ref="C5:L5"/>
    <mergeCell ref="Q5:U5"/>
    <mergeCell ref="W5:AA5"/>
    <mergeCell ref="AC5:AG5"/>
    <mergeCell ref="C25:L25"/>
    <mergeCell ref="Q25:U25"/>
    <mergeCell ref="W25:AA25"/>
    <mergeCell ref="AC25:AG25"/>
  </mergeCells>
  <printOptions gridLines="1"/>
  <pageMargins left="0.5" right="0" top="0.5" bottom="0.5" header="0.25" footer="0.25"/>
  <pageSetup scale="54" orientation="landscape" cellComments="asDisplayed" r:id="rId1"/>
  <headerFooter alignWithMargins="0">
    <oddFooter>&amp;L&amp;Z&amp;F  &amp;A
&amp;D  &amp;T</oddFooter>
  </headerFooter>
  <customProperties>
    <customPr name="xxe4aP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900B-D500-448C-9D22-10087F0EADED}">
  <sheetPr>
    <tabColor theme="9" tint="0.59999389629810485"/>
    <pageSetUpPr fitToPage="1"/>
  </sheetPr>
  <dimension ref="A1:AZ91"/>
  <sheetViews>
    <sheetView zoomScale="90" zoomScaleNormal="90" workbookViewId="0">
      <pane xSplit="1" topLeftCell="B1" activePane="topRight" state="frozen"/>
      <selection activeCell="C85" sqref="C85"/>
      <selection pane="topRight" activeCell="A9" sqref="A5:XFD9"/>
    </sheetView>
  </sheetViews>
  <sheetFormatPr defaultColWidth="9.140625" defaultRowHeight="12.75"/>
  <cols>
    <col min="1" max="1" width="18.42578125" style="2" customWidth="1"/>
    <col min="2" max="2" width="15" style="2" bestFit="1" customWidth="1"/>
    <col min="3" max="3" width="12.140625" style="2" bestFit="1" customWidth="1"/>
    <col min="4" max="4" width="13.85546875" style="2" bestFit="1" customWidth="1"/>
    <col min="5" max="5" width="12.5703125" style="2" customWidth="1"/>
    <col min="6" max="6" width="13.85546875" style="2" bestFit="1" customWidth="1"/>
    <col min="7" max="9" width="15.140625" style="5" customWidth="1"/>
    <col min="10" max="10" width="14.5703125" style="5" bestFit="1" customWidth="1"/>
    <col min="11" max="11" width="14.85546875" style="5" bestFit="1" customWidth="1"/>
    <col min="12" max="12" width="14.28515625" style="5" bestFit="1" customWidth="1"/>
    <col min="13" max="13" width="26.28515625" style="5" bestFit="1" customWidth="1"/>
    <col min="14" max="14" width="12.7109375" style="5" bestFit="1" customWidth="1"/>
    <col min="15" max="15" width="19.42578125" style="5" bestFit="1" customWidth="1"/>
    <col min="16" max="16" width="22.42578125" style="5" bestFit="1" customWidth="1"/>
    <col min="17" max="17" width="22.42578125" style="5" customWidth="1"/>
    <col min="18" max="18" width="2.5703125" style="5" customWidth="1"/>
    <col min="19" max="19" width="15.42578125" style="5" customWidth="1"/>
    <col min="20" max="20" width="15.7109375" style="5" bestFit="1" customWidth="1"/>
    <col min="21" max="21" width="14.85546875" style="5" bestFit="1" customWidth="1"/>
    <col min="22" max="22" width="15.7109375" style="5" bestFit="1" customWidth="1"/>
    <col min="23" max="23" width="15" style="5" customWidth="1"/>
    <col min="24" max="24" width="17.28515625" style="5" bestFit="1" customWidth="1"/>
    <col min="25" max="25" width="12.7109375" style="5" bestFit="1" customWidth="1"/>
    <col min="26" max="26" width="21" style="5" bestFit="1" customWidth="1"/>
    <col min="27" max="27" width="19.140625" style="5" bestFit="1" customWidth="1"/>
    <col min="28" max="28" width="19.140625" style="5" customWidth="1"/>
    <col min="29" max="29" width="1.7109375" style="5" customWidth="1"/>
    <col min="30" max="30" width="14.140625" style="5" customWidth="1"/>
    <col min="31" max="31" width="13.42578125" style="5" customWidth="1"/>
    <col min="32" max="32" width="13.140625" style="5" customWidth="1"/>
    <col min="33" max="33" width="13.42578125" style="5" customWidth="1"/>
    <col min="34" max="34" width="14.85546875" style="5" customWidth="1"/>
    <col min="35" max="35" width="11.5703125" style="5" customWidth="1"/>
    <col min="36" max="36" width="21" style="5" bestFit="1" customWidth="1"/>
    <col min="37" max="37" width="22.42578125" style="5" bestFit="1" customWidth="1"/>
    <col min="38" max="38" width="17.28515625" style="5" customWidth="1"/>
    <col min="39" max="39" width="15.7109375" style="2" hidden="1" customWidth="1"/>
    <col min="40" max="40" width="14" style="2" hidden="1" customWidth="1"/>
    <col min="41" max="41" width="4.28515625" style="2" customWidth="1"/>
    <col min="42" max="42" width="21" style="5" customWidth="1"/>
    <col min="43" max="43" width="23.140625" style="5" customWidth="1"/>
    <col min="44" max="44" width="21.140625" style="5" customWidth="1"/>
    <col min="45" max="46" width="17" style="37" bestFit="1" customWidth="1"/>
    <col min="47" max="47" width="14.85546875" style="2" bestFit="1" customWidth="1"/>
    <col min="48" max="48" width="17" style="2" bestFit="1" customWidth="1"/>
    <col min="49" max="49" width="18" style="2" bestFit="1" customWidth="1"/>
    <col min="50" max="50" width="17" style="2" bestFit="1" customWidth="1"/>
    <col min="51" max="51" width="14.85546875" style="2" bestFit="1" customWidth="1"/>
    <col min="52" max="52" width="17" style="2" bestFit="1" customWidth="1"/>
    <col min="53" max="16384" width="9.140625" style="2"/>
  </cols>
  <sheetData>
    <row r="1" spans="1:46" ht="15">
      <c r="A1" t="s">
        <v>84</v>
      </c>
    </row>
    <row r="3" spans="1:46" ht="15.75">
      <c r="A3" s="35" t="s">
        <v>63</v>
      </c>
      <c r="B3" s="35"/>
      <c r="C3" s="35"/>
      <c r="D3" s="35"/>
      <c r="E3" s="35"/>
      <c r="F3" s="35"/>
    </row>
    <row r="4" spans="1:46" ht="15.75">
      <c r="A4" s="35"/>
      <c r="B4" s="35"/>
      <c r="C4" s="35"/>
      <c r="D4" s="35"/>
      <c r="E4" s="35"/>
      <c r="F4" s="35"/>
    </row>
    <row r="5" spans="1:46" s="443" customFormat="1">
      <c r="G5" s="15"/>
      <c r="H5" s="15"/>
      <c r="I5" s="15"/>
      <c r="J5" s="15"/>
      <c r="K5" s="15"/>
      <c r="L5" s="15"/>
      <c r="M5" s="466" t="s">
        <v>60</v>
      </c>
      <c r="N5" s="466"/>
      <c r="O5" s="466"/>
      <c r="P5" s="466"/>
      <c r="Q5" s="467"/>
      <c r="R5" s="467"/>
      <c r="S5" s="21"/>
      <c r="T5" s="446" t="s">
        <v>59</v>
      </c>
      <c r="U5" s="446"/>
      <c r="V5" s="446"/>
      <c r="W5" s="446"/>
      <c r="X5" s="446"/>
      <c r="Y5" s="446"/>
      <c r="Z5" s="446"/>
      <c r="AA5" s="446"/>
      <c r="AB5" s="21"/>
      <c r="AC5" s="15"/>
      <c r="AD5" s="446" t="s">
        <v>58</v>
      </c>
      <c r="AE5" s="446"/>
      <c r="AF5" s="446"/>
      <c r="AG5" s="446"/>
      <c r="AH5" s="446"/>
      <c r="AI5" s="446"/>
      <c r="AJ5" s="446"/>
      <c r="AK5" s="446"/>
      <c r="AL5" s="21"/>
      <c r="AM5" s="21"/>
      <c r="AN5" s="21"/>
      <c r="AP5" s="15"/>
      <c r="AQ5" s="15"/>
      <c r="AR5" s="15"/>
      <c r="AS5" s="468"/>
      <c r="AT5" s="468"/>
    </row>
    <row r="6" spans="1:46" s="443" customFormat="1">
      <c r="B6" s="445" t="s">
        <v>57</v>
      </c>
      <c r="C6" s="445"/>
      <c r="D6" s="445"/>
      <c r="F6" s="21" t="s">
        <v>56</v>
      </c>
      <c r="G6" s="30"/>
      <c r="H6" s="30"/>
      <c r="I6" s="453" t="s">
        <v>53</v>
      </c>
      <c r="J6" s="453"/>
      <c r="K6" s="453" t="s">
        <v>18</v>
      </c>
      <c r="L6" s="453"/>
      <c r="M6" s="453" t="s">
        <v>55</v>
      </c>
      <c r="N6" s="453"/>
      <c r="O6" s="453" t="s">
        <v>54</v>
      </c>
      <c r="P6" s="453" t="s">
        <v>61</v>
      </c>
      <c r="Q6" s="30"/>
      <c r="R6" s="29"/>
      <c r="S6" s="29"/>
      <c r="T6" s="453" t="s">
        <v>53</v>
      </c>
      <c r="U6" s="453"/>
      <c r="V6" s="453" t="s">
        <v>18</v>
      </c>
      <c r="W6" s="453"/>
      <c r="X6" s="453" t="s">
        <v>52</v>
      </c>
      <c r="Y6" s="453"/>
      <c r="Z6" s="453" t="s">
        <v>54</v>
      </c>
      <c r="AA6" s="30"/>
      <c r="AB6" s="30"/>
      <c r="AC6" s="29"/>
      <c r="AD6" s="453" t="s">
        <v>53</v>
      </c>
      <c r="AE6" s="453"/>
      <c r="AF6" s="453" t="s">
        <v>18</v>
      </c>
      <c r="AG6" s="453"/>
      <c r="AH6" s="453" t="s">
        <v>52</v>
      </c>
      <c r="AI6" s="453"/>
      <c r="AJ6" s="453" t="s">
        <v>54</v>
      </c>
      <c r="AK6" s="30"/>
      <c r="AL6" s="30"/>
      <c r="AM6" s="30"/>
      <c r="AN6" s="30"/>
      <c r="AP6" s="29"/>
      <c r="AQ6" s="29"/>
      <c r="AR6" s="29"/>
      <c r="AS6" s="468"/>
      <c r="AT6" s="468"/>
    </row>
    <row r="7" spans="1:46" s="445" customFormat="1">
      <c r="B7" s="445" t="s">
        <v>18</v>
      </c>
      <c r="C7" s="469" t="s">
        <v>51</v>
      </c>
      <c r="D7" s="469"/>
      <c r="E7" s="469"/>
      <c r="F7" s="21" t="s">
        <v>29</v>
      </c>
      <c r="G7" s="21" t="s">
        <v>25</v>
      </c>
      <c r="H7" s="21" t="s">
        <v>85</v>
      </c>
      <c r="I7" s="21" t="s">
        <v>18</v>
      </c>
      <c r="J7" s="21" t="s">
        <v>29</v>
      </c>
      <c r="K7" s="21" t="s">
        <v>50</v>
      </c>
      <c r="L7" s="21" t="s">
        <v>18</v>
      </c>
      <c r="M7" s="26" t="s">
        <v>18</v>
      </c>
      <c r="N7" s="26" t="s">
        <v>21</v>
      </c>
      <c r="O7" s="26" t="s">
        <v>48</v>
      </c>
      <c r="P7" s="26" t="s">
        <v>48</v>
      </c>
      <c r="Q7" s="26" t="s">
        <v>37</v>
      </c>
      <c r="R7" s="26"/>
      <c r="S7" s="21" t="s">
        <v>85</v>
      </c>
      <c r="T7" s="21" t="s">
        <v>18</v>
      </c>
      <c r="U7" s="21" t="s">
        <v>29</v>
      </c>
      <c r="V7" s="21" t="s">
        <v>50</v>
      </c>
      <c r="W7" s="21" t="s">
        <v>18</v>
      </c>
      <c r="X7" s="21" t="s">
        <v>18</v>
      </c>
      <c r="Y7" s="21" t="s">
        <v>21</v>
      </c>
      <c r="Z7" s="21" t="s">
        <v>48</v>
      </c>
      <c r="AA7" s="21" t="s">
        <v>48</v>
      </c>
      <c r="AB7" s="21" t="s">
        <v>37</v>
      </c>
      <c r="AC7" s="21"/>
      <c r="AD7" s="21" t="s">
        <v>18</v>
      </c>
      <c r="AE7" s="21" t="s">
        <v>29</v>
      </c>
      <c r="AF7" s="21" t="s">
        <v>50</v>
      </c>
      <c r="AG7" s="21" t="s">
        <v>18</v>
      </c>
      <c r="AH7" s="21" t="s">
        <v>18</v>
      </c>
      <c r="AI7" s="21" t="s">
        <v>49</v>
      </c>
      <c r="AJ7" s="21" t="s">
        <v>48</v>
      </c>
      <c r="AK7" s="21" t="s">
        <v>48</v>
      </c>
      <c r="AL7" s="21" t="s">
        <v>37</v>
      </c>
      <c r="AM7" s="21" t="s">
        <v>19</v>
      </c>
      <c r="AN7" s="21"/>
      <c r="AP7" s="21"/>
      <c r="AQ7" s="21"/>
      <c r="AR7" s="21"/>
      <c r="AS7" s="470"/>
      <c r="AT7" s="470"/>
    </row>
    <row r="8" spans="1:46" s="445" customFormat="1">
      <c r="B8" s="445" t="s">
        <v>5</v>
      </c>
      <c r="C8" s="445" t="s">
        <v>47</v>
      </c>
      <c r="D8" s="445" t="s">
        <v>46</v>
      </c>
      <c r="E8" s="445" t="s">
        <v>45</v>
      </c>
      <c r="F8" s="462" t="s">
        <v>15</v>
      </c>
      <c r="G8" s="462" t="s">
        <v>10</v>
      </c>
      <c r="H8" s="462" t="s">
        <v>86</v>
      </c>
      <c r="I8" s="462" t="s">
        <v>62</v>
      </c>
      <c r="J8" s="462" t="s">
        <v>15</v>
      </c>
      <c r="K8" s="462" t="s">
        <v>15</v>
      </c>
      <c r="L8" s="462" t="s">
        <v>14</v>
      </c>
      <c r="M8" s="22" t="s">
        <v>14</v>
      </c>
      <c r="N8" s="22" t="s">
        <v>8</v>
      </c>
      <c r="O8" s="22" t="s">
        <v>44</v>
      </c>
      <c r="P8" s="22" t="s">
        <v>44</v>
      </c>
      <c r="Q8" s="22" t="s">
        <v>43</v>
      </c>
      <c r="R8" s="26"/>
      <c r="S8" s="462" t="s">
        <v>86</v>
      </c>
      <c r="T8" s="462" t="s">
        <v>62</v>
      </c>
      <c r="U8" s="462" t="s">
        <v>15</v>
      </c>
      <c r="V8" s="462" t="s">
        <v>15</v>
      </c>
      <c r="W8" s="462" t="s">
        <v>14</v>
      </c>
      <c r="X8" s="462" t="s">
        <v>14</v>
      </c>
      <c r="Y8" s="462" t="s">
        <v>8</v>
      </c>
      <c r="Z8" s="462" t="s">
        <v>44</v>
      </c>
      <c r="AA8" s="462" t="s">
        <v>44</v>
      </c>
      <c r="AB8" s="462" t="s">
        <v>43</v>
      </c>
      <c r="AC8" s="21"/>
      <c r="AD8" s="462" t="s">
        <v>62</v>
      </c>
      <c r="AE8" s="462" t="s">
        <v>15</v>
      </c>
      <c r="AF8" s="462" t="s">
        <v>15</v>
      </c>
      <c r="AG8" s="462" t="s">
        <v>14</v>
      </c>
      <c r="AH8" s="462" t="s">
        <v>14</v>
      </c>
      <c r="AI8" s="462" t="s">
        <v>8</v>
      </c>
      <c r="AJ8" s="462" t="s">
        <v>44</v>
      </c>
      <c r="AK8" s="462" t="s">
        <v>44</v>
      </c>
      <c r="AL8" s="462" t="s">
        <v>43</v>
      </c>
      <c r="AM8" s="462" t="s">
        <v>4</v>
      </c>
      <c r="AN8" s="462" t="s">
        <v>6</v>
      </c>
      <c r="AP8" s="21"/>
      <c r="AQ8" s="21"/>
      <c r="AR8" s="21"/>
      <c r="AS8" s="470"/>
      <c r="AT8" s="470"/>
    </row>
    <row r="9" spans="1:46" s="443" customFormat="1">
      <c r="A9" s="464" t="s">
        <v>3</v>
      </c>
      <c r="B9" s="464"/>
      <c r="C9" s="464"/>
      <c r="D9" s="464"/>
      <c r="E9" s="464"/>
      <c r="F9" s="464"/>
      <c r="G9" s="15"/>
      <c r="H9" s="15"/>
      <c r="I9" s="15"/>
      <c r="J9" s="15"/>
      <c r="K9" s="471" t="str">
        <f>IF(J9&gt;I9,0,IF(J9&lt;I9,I9-J9,""))</f>
        <v/>
      </c>
      <c r="L9" s="15"/>
      <c r="M9" s="15"/>
      <c r="N9" s="15"/>
      <c r="O9" s="15"/>
      <c r="P9" s="15" t="str">
        <f>IFERROR(-IF(J9&gt;I9,(I9*F9)+M9+N9,IF(J9&lt;I9,(J9*F9)+(K9*G9)+M9+N9,"")),"")</f>
        <v/>
      </c>
      <c r="Q9" s="15"/>
      <c r="R9" s="29"/>
      <c r="S9" s="18"/>
      <c r="T9" s="15"/>
      <c r="U9" s="15"/>
      <c r="V9" s="15"/>
      <c r="W9" s="15"/>
      <c r="X9" s="15"/>
      <c r="Y9" s="15"/>
      <c r="Z9" s="15"/>
      <c r="AA9" s="14" t="str">
        <f>IFERROR(-IF(U9&gt;T9,(T9*F9)+X9+Y9,IF(U9&lt;T9,(U9*F9)+(V9*G9)+X9+Y9,"")),"")</f>
        <v/>
      </c>
      <c r="AB9" s="14"/>
      <c r="AC9" s="15"/>
      <c r="AD9" s="15"/>
      <c r="AE9" s="15"/>
      <c r="AF9" s="15"/>
      <c r="AG9" s="15"/>
      <c r="AH9" s="15"/>
      <c r="AI9" s="15"/>
      <c r="AJ9" s="15"/>
      <c r="AK9" s="14" t="str">
        <f>IFERROR(-IF(AE9&gt;AD9,(AD9*F9)+AH9+AI9,IF(AE9&lt;AD9,(AE9*F9)+(AF9*G9)+AH9+AI9,"")),"")</f>
        <v/>
      </c>
      <c r="AL9" s="14"/>
      <c r="AM9" s="15"/>
      <c r="AN9" s="15"/>
      <c r="AP9" s="15"/>
      <c r="AQ9" s="15"/>
      <c r="AR9" s="15"/>
      <c r="AS9" s="468"/>
      <c r="AT9" s="468"/>
    </row>
    <row r="10" spans="1:46">
      <c r="A10" s="16">
        <v>44926</v>
      </c>
      <c r="B10" s="266"/>
      <c r="C10" s="266"/>
      <c r="D10" s="266"/>
      <c r="E10" s="266"/>
      <c r="F10" s="266"/>
      <c r="G10" s="221"/>
      <c r="H10" s="221"/>
      <c r="I10" s="221"/>
      <c r="J10" s="221"/>
      <c r="K10" s="267"/>
      <c r="L10" s="226"/>
      <c r="M10" s="268"/>
      <c r="N10" s="230"/>
      <c r="O10" s="230"/>
      <c r="P10" s="269"/>
      <c r="Q10" s="269"/>
      <c r="R10" s="220"/>
      <c r="S10" s="230"/>
      <c r="T10" s="221"/>
      <c r="U10" s="221"/>
      <c r="V10" s="221"/>
      <c r="W10" s="230"/>
      <c r="X10" s="268"/>
      <c r="Y10" s="222"/>
      <c r="Z10" s="222"/>
      <c r="AA10" s="268"/>
      <c r="AB10" s="268"/>
      <c r="AC10" s="226"/>
      <c r="AD10" s="221"/>
      <c r="AE10" s="221"/>
      <c r="AF10" s="221"/>
      <c r="AG10" s="221"/>
      <c r="AH10" s="268"/>
      <c r="AI10" s="222"/>
      <c r="AJ10" s="222"/>
      <c r="AK10" s="268"/>
      <c r="AL10" s="268"/>
      <c r="AM10" s="270"/>
      <c r="AN10" s="269"/>
      <c r="AO10" s="224"/>
      <c r="AP10" s="226"/>
      <c r="AQ10" s="226"/>
      <c r="AR10" s="226"/>
      <c r="AS10" s="271"/>
    </row>
    <row r="11" spans="1:46">
      <c r="A11" s="17">
        <f t="shared" ref="A11:A22" si="0">EOMONTH(A10,1)</f>
        <v>44957</v>
      </c>
      <c r="B11" s="226"/>
      <c r="C11" s="226"/>
      <c r="D11" s="226"/>
      <c r="E11" s="226"/>
      <c r="F11" s="268"/>
      <c r="G11" s="268"/>
      <c r="H11" s="230"/>
      <c r="I11" s="232"/>
      <c r="J11" s="230"/>
      <c r="K11" s="272"/>
      <c r="L11" s="226"/>
      <c r="M11" s="269"/>
      <c r="N11" s="226"/>
      <c r="O11" s="226"/>
      <c r="P11" s="269"/>
      <c r="Q11" s="269"/>
      <c r="R11" s="220"/>
      <c r="S11" s="230"/>
      <c r="T11" s="232"/>
      <c r="U11" s="226"/>
      <c r="V11" s="226"/>
      <c r="W11" s="230"/>
      <c r="X11" s="268"/>
      <c r="Y11" s="230"/>
      <c r="Z11" s="230"/>
      <c r="AA11" s="268"/>
      <c r="AB11" s="268"/>
      <c r="AC11" s="226"/>
      <c r="AD11" s="232"/>
      <c r="AE11" s="226"/>
      <c r="AF11" s="226"/>
      <c r="AG11" s="230"/>
      <c r="AH11" s="268"/>
      <c r="AI11" s="230"/>
      <c r="AJ11" s="230"/>
      <c r="AK11" s="268"/>
      <c r="AL11" s="268"/>
      <c r="AM11" s="270"/>
      <c r="AN11" s="269"/>
      <c r="AO11" s="224"/>
      <c r="AP11" s="226"/>
      <c r="AQ11" s="226"/>
      <c r="AR11" s="226"/>
      <c r="AS11" s="271"/>
    </row>
    <row r="12" spans="1:46">
      <c r="A12" s="16">
        <f t="shared" si="0"/>
        <v>44985</v>
      </c>
      <c r="B12" s="226"/>
      <c r="C12" s="226"/>
      <c r="D12" s="226"/>
      <c r="E12" s="226"/>
      <c r="F12" s="268"/>
      <c r="G12" s="268"/>
      <c r="H12" s="230"/>
      <c r="I12" s="232"/>
      <c r="J12" s="230"/>
      <c r="K12" s="272"/>
      <c r="L12" s="226"/>
      <c r="M12" s="269"/>
      <c r="N12" s="226"/>
      <c r="O12" s="226"/>
      <c r="P12" s="269"/>
      <c r="Q12" s="269"/>
      <c r="R12" s="220"/>
      <c r="S12" s="230"/>
      <c r="T12" s="232"/>
      <c r="U12" s="226"/>
      <c r="V12" s="226"/>
      <c r="W12" s="230"/>
      <c r="X12" s="268"/>
      <c r="Y12" s="230"/>
      <c r="Z12" s="230"/>
      <c r="AA12" s="268"/>
      <c r="AB12" s="268"/>
      <c r="AC12" s="226"/>
      <c r="AD12" s="232"/>
      <c r="AE12" s="226"/>
      <c r="AF12" s="226"/>
      <c r="AG12" s="230"/>
      <c r="AH12" s="268"/>
      <c r="AI12" s="230"/>
      <c r="AJ12" s="230"/>
      <c r="AK12" s="268"/>
      <c r="AL12" s="268"/>
      <c r="AM12" s="270"/>
      <c r="AN12" s="269"/>
      <c r="AO12" s="224"/>
      <c r="AP12" s="226"/>
      <c r="AQ12" s="226"/>
      <c r="AR12" s="226"/>
      <c r="AS12" s="271"/>
    </row>
    <row r="13" spans="1:46" ht="12" customHeight="1">
      <c r="A13" s="16">
        <f t="shared" si="0"/>
        <v>45016</v>
      </c>
      <c r="B13" s="226"/>
      <c r="C13" s="226"/>
      <c r="D13" s="226"/>
      <c r="E13" s="226"/>
      <c r="F13" s="268"/>
      <c r="G13" s="268"/>
      <c r="H13" s="230"/>
      <c r="I13" s="232"/>
      <c r="J13" s="230"/>
      <c r="K13" s="272"/>
      <c r="L13" s="226"/>
      <c r="M13" s="269"/>
      <c r="N13" s="226"/>
      <c r="O13" s="226"/>
      <c r="P13" s="269"/>
      <c r="Q13" s="269"/>
      <c r="R13" s="220"/>
      <c r="S13" s="230"/>
      <c r="T13" s="232"/>
      <c r="U13" s="226"/>
      <c r="V13" s="226"/>
      <c r="W13" s="230"/>
      <c r="X13" s="268"/>
      <c r="Y13" s="230"/>
      <c r="Z13" s="230"/>
      <c r="AA13" s="268"/>
      <c r="AB13" s="268"/>
      <c r="AC13" s="226"/>
      <c r="AD13" s="232"/>
      <c r="AE13" s="226"/>
      <c r="AF13" s="226"/>
      <c r="AG13" s="230"/>
      <c r="AH13" s="268"/>
      <c r="AI13" s="230"/>
      <c r="AJ13" s="230"/>
      <c r="AK13" s="268"/>
      <c r="AL13" s="268"/>
      <c r="AM13" s="270"/>
      <c r="AN13" s="269"/>
      <c r="AO13" s="224"/>
      <c r="AP13" s="226"/>
      <c r="AQ13" s="226"/>
      <c r="AR13" s="226"/>
      <c r="AS13" s="271"/>
    </row>
    <row r="14" spans="1:46">
      <c r="A14" s="16">
        <f t="shared" si="0"/>
        <v>45046</v>
      </c>
      <c r="B14" s="226"/>
      <c r="C14" s="226"/>
      <c r="D14" s="226"/>
      <c r="E14" s="226"/>
      <c r="F14" s="268"/>
      <c r="G14" s="268"/>
      <c r="H14" s="230"/>
      <c r="I14" s="232"/>
      <c r="J14" s="230"/>
      <c r="K14" s="272"/>
      <c r="L14" s="226"/>
      <c r="M14" s="269"/>
      <c r="N14" s="226"/>
      <c r="O14" s="226"/>
      <c r="P14" s="269"/>
      <c r="Q14" s="269"/>
      <c r="R14" s="220"/>
      <c r="S14" s="230"/>
      <c r="T14" s="232"/>
      <c r="U14" s="226"/>
      <c r="V14" s="226"/>
      <c r="W14" s="230"/>
      <c r="X14" s="268"/>
      <c r="Y14" s="230"/>
      <c r="Z14" s="230"/>
      <c r="AA14" s="268"/>
      <c r="AB14" s="268"/>
      <c r="AC14" s="226"/>
      <c r="AD14" s="232"/>
      <c r="AE14" s="226"/>
      <c r="AF14" s="226"/>
      <c r="AG14" s="230"/>
      <c r="AH14" s="268"/>
      <c r="AI14" s="230"/>
      <c r="AJ14" s="230"/>
      <c r="AK14" s="268"/>
      <c r="AL14" s="268"/>
      <c r="AM14" s="270"/>
      <c r="AN14" s="269"/>
      <c r="AO14" s="224"/>
      <c r="AP14" s="226"/>
      <c r="AQ14" s="226"/>
      <c r="AR14" s="226"/>
      <c r="AS14" s="271"/>
    </row>
    <row r="15" spans="1:46">
      <c r="A15" s="16">
        <f t="shared" si="0"/>
        <v>45077</v>
      </c>
      <c r="B15" s="226"/>
      <c r="C15" s="226"/>
      <c r="D15" s="226"/>
      <c r="E15" s="226"/>
      <c r="F15" s="268"/>
      <c r="G15" s="268"/>
      <c r="H15" s="230"/>
      <c r="I15" s="232"/>
      <c r="J15" s="230"/>
      <c r="K15" s="272"/>
      <c r="L15" s="226"/>
      <c r="M15" s="269"/>
      <c r="N15" s="226"/>
      <c r="O15" s="226"/>
      <c r="P15" s="269"/>
      <c r="Q15" s="269"/>
      <c r="R15" s="220"/>
      <c r="S15" s="230"/>
      <c r="T15" s="232"/>
      <c r="U15" s="226"/>
      <c r="V15" s="226"/>
      <c r="W15" s="230"/>
      <c r="X15" s="268"/>
      <c r="Y15" s="230"/>
      <c r="Z15" s="230"/>
      <c r="AA15" s="268"/>
      <c r="AB15" s="268"/>
      <c r="AC15" s="226"/>
      <c r="AD15" s="232"/>
      <c r="AE15" s="226"/>
      <c r="AF15" s="226"/>
      <c r="AG15" s="230"/>
      <c r="AH15" s="268"/>
      <c r="AI15" s="230"/>
      <c r="AJ15" s="230"/>
      <c r="AK15" s="268"/>
      <c r="AL15" s="268"/>
      <c r="AM15" s="270"/>
      <c r="AN15" s="269"/>
      <c r="AO15" s="224"/>
      <c r="AP15" s="226"/>
      <c r="AQ15" s="226"/>
      <c r="AR15" s="226"/>
      <c r="AS15" s="271"/>
    </row>
    <row r="16" spans="1:46">
      <c r="A16" s="16">
        <f t="shared" si="0"/>
        <v>45107</v>
      </c>
      <c r="B16" s="226"/>
      <c r="C16" s="226"/>
      <c r="D16" s="226"/>
      <c r="E16" s="226"/>
      <c r="F16" s="222"/>
      <c r="G16" s="268"/>
      <c r="H16" s="230"/>
      <c r="I16" s="232"/>
      <c r="J16" s="230"/>
      <c r="K16" s="272"/>
      <c r="L16" s="226"/>
      <c r="M16" s="269"/>
      <c r="N16" s="226"/>
      <c r="O16" s="226"/>
      <c r="P16" s="269"/>
      <c r="Q16" s="269"/>
      <c r="R16" s="220"/>
      <c r="S16" s="230"/>
      <c r="T16" s="232"/>
      <c r="U16" s="226"/>
      <c r="V16" s="226"/>
      <c r="W16" s="230"/>
      <c r="X16" s="268"/>
      <c r="Y16" s="230"/>
      <c r="Z16" s="230"/>
      <c r="AA16" s="268"/>
      <c r="AB16" s="268"/>
      <c r="AC16" s="226"/>
      <c r="AD16" s="232"/>
      <c r="AE16" s="226"/>
      <c r="AF16" s="226"/>
      <c r="AG16" s="230"/>
      <c r="AH16" s="268"/>
      <c r="AI16" s="230"/>
      <c r="AJ16" s="230"/>
      <c r="AK16" s="268"/>
      <c r="AL16" s="268"/>
      <c r="AM16" s="270"/>
      <c r="AN16" s="269"/>
      <c r="AO16" s="224"/>
      <c r="AP16" s="226"/>
      <c r="AQ16" s="226"/>
      <c r="AR16" s="226"/>
      <c r="AS16" s="271"/>
    </row>
    <row r="17" spans="1:52">
      <c r="A17" s="16">
        <f t="shared" si="0"/>
        <v>45138</v>
      </c>
      <c r="B17" s="226"/>
      <c r="C17" s="226"/>
      <c r="D17" s="226"/>
      <c r="E17" s="226"/>
      <c r="F17" s="222"/>
      <c r="G17" s="268"/>
      <c r="H17" s="230"/>
      <c r="I17" s="232"/>
      <c r="J17" s="230"/>
      <c r="K17" s="272"/>
      <c r="L17" s="226"/>
      <c r="M17" s="269"/>
      <c r="N17" s="226"/>
      <c r="O17" s="226"/>
      <c r="P17" s="269"/>
      <c r="Q17" s="269"/>
      <c r="R17" s="220"/>
      <c r="S17" s="230"/>
      <c r="T17" s="232"/>
      <c r="U17" s="226"/>
      <c r="V17" s="226"/>
      <c r="W17" s="230"/>
      <c r="X17" s="268"/>
      <c r="Y17" s="230"/>
      <c r="Z17" s="230"/>
      <c r="AA17" s="268"/>
      <c r="AB17" s="268"/>
      <c r="AC17" s="226"/>
      <c r="AD17" s="232"/>
      <c r="AE17" s="226"/>
      <c r="AF17" s="226"/>
      <c r="AG17" s="230"/>
      <c r="AH17" s="268"/>
      <c r="AI17" s="230"/>
      <c r="AJ17" s="230"/>
      <c r="AK17" s="268"/>
      <c r="AL17" s="268"/>
      <c r="AM17" s="270"/>
      <c r="AN17" s="269"/>
      <c r="AO17" s="224"/>
      <c r="AP17" s="226"/>
      <c r="AQ17" s="226"/>
      <c r="AR17" s="226"/>
      <c r="AS17" s="271"/>
    </row>
    <row r="18" spans="1:52">
      <c r="A18" s="16">
        <f t="shared" si="0"/>
        <v>45169</v>
      </c>
      <c r="B18" s="226"/>
      <c r="C18" s="226"/>
      <c r="D18" s="226"/>
      <c r="E18" s="226"/>
      <c r="F18" s="222"/>
      <c r="G18" s="268"/>
      <c r="H18" s="230"/>
      <c r="I18" s="232"/>
      <c r="J18" s="230"/>
      <c r="K18" s="272"/>
      <c r="L18" s="226"/>
      <c r="M18" s="269"/>
      <c r="N18" s="226"/>
      <c r="O18" s="226"/>
      <c r="P18" s="269"/>
      <c r="Q18" s="269"/>
      <c r="R18" s="220"/>
      <c r="S18" s="230"/>
      <c r="T18" s="232"/>
      <c r="U18" s="226"/>
      <c r="V18" s="226"/>
      <c r="W18" s="230"/>
      <c r="X18" s="268"/>
      <c r="Y18" s="230"/>
      <c r="Z18" s="230"/>
      <c r="AA18" s="268"/>
      <c r="AB18" s="268"/>
      <c r="AC18" s="226"/>
      <c r="AD18" s="232"/>
      <c r="AE18" s="226"/>
      <c r="AF18" s="226"/>
      <c r="AG18" s="230"/>
      <c r="AH18" s="268"/>
      <c r="AI18" s="230"/>
      <c r="AJ18" s="230"/>
      <c r="AK18" s="268"/>
      <c r="AL18" s="268"/>
      <c r="AM18" s="270"/>
      <c r="AN18" s="269"/>
      <c r="AO18" s="224"/>
      <c r="AP18" s="226"/>
      <c r="AQ18" s="226"/>
      <c r="AR18" s="226"/>
      <c r="AS18" s="271"/>
    </row>
    <row r="19" spans="1:52">
      <c r="A19" s="16">
        <f t="shared" si="0"/>
        <v>45199</v>
      </c>
      <c r="B19" s="226"/>
      <c r="C19" s="226"/>
      <c r="D19" s="226"/>
      <c r="E19" s="226"/>
      <c r="F19" s="222"/>
      <c r="G19" s="268"/>
      <c r="H19" s="230"/>
      <c r="I19" s="232"/>
      <c r="J19" s="230"/>
      <c r="K19" s="272"/>
      <c r="L19" s="226"/>
      <c r="M19" s="269"/>
      <c r="N19" s="226"/>
      <c r="O19" s="226"/>
      <c r="P19" s="269"/>
      <c r="Q19" s="269"/>
      <c r="R19" s="220"/>
      <c r="S19" s="230"/>
      <c r="T19" s="232"/>
      <c r="U19" s="226"/>
      <c r="V19" s="226"/>
      <c r="W19" s="230"/>
      <c r="X19" s="268"/>
      <c r="Y19" s="230"/>
      <c r="Z19" s="230"/>
      <c r="AA19" s="268"/>
      <c r="AB19" s="268"/>
      <c r="AC19" s="226"/>
      <c r="AD19" s="232"/>
      <c r="AE19" s="226"/>
      <c r="AF19" s="226"/>
      <c r="AG19" s="230"/>
      <c r="AH19" s="268"/>
      <c r="AI19" s="230"/>
      <c r="AJ19" s="230"/>
      <c r="AK19" s="268"/>
      <c r="AL19" s="268"/>
      <c r="AM19" s="270"/>
      <c r="AN19" s="269"/>
      <c r="AO19" s="224"/>
      <c r="AP19" s="226"/>
      <c r="AQ19" s="226"/>
      <c r="AR19" s="226"/>
      <c r="AS19" s="271"/>
    </row>
    <row r="20" spans="1:52">
      <c r="A20" s="16">
        <f t="shared" si="0"/>
        <v>45230</v>
      </c>
      <c r="B20" s="226"/>
      <c r="C20" s="226"/>
      <c r="D20" s="226"/>
      <c r="E20" s="226"/>
      <c r="F20" s="222"/>
      <c r="G20" s="268"/>
      <c r="H20" s="230"/>
      <c r="I20" s="232"/>
      <c r="J20" s="230"/>
      <c r="K20" s="272"/>
      <c r="L20" s="226"/>
      <c r="M20" s="269"/>
      <c r="N20" s="226"/>
      <c r="O20" s="226"/>
      <c r="P20" s="269"/>
      <c r="Q20" s="269"/>
      <c r="R20" s="220"/>
      <c r="S20" s="230"/>
      <c r="T20" s="232"/>
      <c r="U20" s="226"/>
      <c r="V20" s="226"/>
      <c r="W20" s="230"/>
      <c r="X20" s="268"/>
      <c r="Y20" s="230"/>
      <c r="Z20" s="230"/>
      <c r="AA20" s="268"/>
      <c r="AB20" s="268"/>
      <c r="AC20" s="226"/>
      <c r="AD20" s="232"/>
      <c r="AE20" s="226"/>
      <c r="AF20" s="226"/>
      <c r="AG20" s="230"/>
      <c r="AH20" s="268"/>
      <c r="AI20" s="230"/>
      <c r="AJ20" s="230"/>
      <c r="AK20" s="268"/>
      <c r="AL20" s="268"/>
      <c r="AM20" s="270"/>
      <c r="AN20" s="269"/>
      <c r="AO20" s="224"/>
      <c r="AP20" s="226"/>
      <c r="AQ20" s="226"/>
      <c r="AR20" s="226"/>
      <c r="AS20" s="271"/>
    </row>
    <row r="21" spans="1:52">
      <c r="A21" s="16">
        <f t="shared" si="0"/>
        <v>45260</v>
      </c>
      <c r="B21" s="226"/>
      <c r="C21" s="226"/>
      <c r="D21" s="226"/>
      <c r="E21" s="226"/>
      <c r="F21" s="222"/>
      <c r="G21" s="268"/>
      <c r="H21" s="230"/>
      <c r="I21" s="232"/>
      <c r="J21" s="230"/>
      <c r="K21" s="272"/>
      <c r="L21" s="226"/>
      <c r="M21" s="269"/>
      <c r="N21" s="226"/>
      <c r="O21" s="226"/>
      <c r="P21" s="269"/>
      <c r="Q21" s="269"/>
      <c r="R21" s="220"/>
      <c r="S21" s="230"/>
      <c r="T21" s="232"/>
      <c r="U21" s="226"/>
      <c r="V21" s="230"/>
      <c r="W21" s="230"/>
      <c r="X21" s="268"/>
      <c r="Y21" s="230"/>
      <c r="Z21" s="230"/>
      <c r="AA21" s="268"/>
      <c r="AB21" s="268"/>
      <c r="AC21" s="226"/>
      <c r="AD21" s="232"/>
      <c r="AE21" s="232"/>
      <c r="AF21" s="230"/>
      <c r="AG21" s="230"/>
      <c r="AH21" s="268"/>
      <c r="AI21" s="230"/>
      <c r="AJ21" s="230"/>
      <c r="AK21" s="269"/>
      <c r="AL21" s="269"/>
      <c r="AM21" s="270"/>
      <c r="AN21" s="269"/>
      <c r="AO21" s="224"/>
      <c r="AP21" s="226"/>
      <c r="AQ21" s="226"/>
      <c r="AR21" s="226"/>
      <c r="AS21" s="271"/>
    </row>
    <row r="22" spans="1:52">
      <c r="A22" s="16">
        <f t="shared" si="0"/>
        <v>45291</v>
      </c>
      <c r="B22" s="226"/>
      <c r="C22" s="226"/>
      <c r="D22" s="226"/>
      <c r="E22" s="226"/>
      <c r="F22" s="222"/>
      <c r="G22" s="268"/>
      <c r="H22" s="230"/>
      <c r="I22" s="232"/>
      <c r="J22" s="230"/>
      <c r="K22" s="272"/>
      <c r="L22" s="226"/>
      <c r="M22" s="269"/>
      <c r="N22" s="226"/>
      <c r="O22" s="226"/>
      <c r="P22" s="269"/>
      <c r="Q22" s="269"/>
      <c r="R22" s="220"/>
      <c r="S22" s="230"/>
      <c r="T22" s="232"/>
      <c r="U22" s="226"/>
      <c r="V22" s="230"/>
      <c r="W22" s="230"/>
      <c r="X22" s="268"/>
      <c r="Y22" s="230"/>
      <c r="Z22" s="230"/>
      <c r="AA22" s="268"/>
      <c r="AB22" s="268"/>
      <c r="AC22" s="226"/>
      <c r="AD22" s="232"/>
      <c r="AE22" s="232"/>
      <c r="AF22" s="230"/>
      <c r="AG22" s="230"/>
      <c r="AH22" s="268"/>
      <c r="AI22" s="230"/>
      <c r="AJ22" s="230"/>
      <c r="AK22" s="269"/>
      <c r="AL22" s="269"/>
      <c r="AM22" s="270"/>
      <c r="AN22" s="269"/>
      <c r="AO22" s="224"/>
      <c r="AP22" s="226"/>
      <c r="AQ22" s="226"/>
      <c r="AR22" s="226"/>
      <c r="AS22" s="271"/>
    </row>
    <row r="23" spans="1:52" ht="15.75" thickBot="1">
      <c r="A23" s="11" t="s">
        <v>40</v>
      </c>
      <c r="B23" s="266"/>
      <c r="C23" s="273"/>
      <c r="D23" s="273"/>
      <c r="E23" s="266"/>
      <c r="F23" s="266"/>
      <c r="G23" s="221"/>
      <c r="H23" s="274"/>
      <c r="I23" s="236"/>
      <c r="J23" s="236"/>
      <c r="K23" s="236"/>
      <c r="L23" s="236"/>
      <c r="M23" s="238"/>
      <c r="N23" s="238"/>
      <c r="O23" s="238"/>
      <c r="P23" s="238"/>
      <c r="Q23" s="238"/>
      <c r="R23" s="220"/>
      <c r="S23" s="274"/>
      <c r="T23" s="236"/>
      <c r="U23" s="236"/>
      <c r="V23" s="236"/>
      <c r="W23" s="236"/>
      <c r="X23" s="238"/>
      <c r="Y23" s="238"/>
      <c r="Z23" s="238"/>
      <c r="AA23" s="238"/>
      <c r="AB23" s="238"/>
      <c r="AC23" s="220"/>
      <c r="AD23" s="236"/>
      <c r="AE23" s="236"/>
      <c r="AF23" s="236"/>
      <c r="AG23" s="236"/>
      <c r="AH23" s="238"/>
      <c r="AI23" s="238"/>
      <c r="AJ23" s="238"/>
      <c r="AK23" s="238"/>
      <c r="AL23" s="238"/>
      <c r="AM23" s="238"/>
      <c r="AN23" s="238"/>
      <c r="AO23" s="224"/>
      <c r="AP23" s="220"/>
      <c r="AQ23" s="220"/>
      <c r="AR23" s="220"/>
      <c r="AS23" s="271"/>
    </row>
    <row r="24" spans="1:52" ht="15.75" thickTop="1">
      <c r="A24" s="11"/>
      <c r="B24" s="266"/>
      <c r="C24" s="273"/>
      <c r="D24" s="273"/>
      <c r="E24" s="266"/>
      <c r="F24" s="266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57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4"/>
      <c r="AN24" s="224"/>
      <c r="AO24" s="224"/>
      <c r="AP24" s="221"/>
      <c r="AQ24" s="221"/>
      <c r="AR24" s="221"/>
      <c r="AS24" s="271"/>
    </row>
    <row r="25" spans="1:52">
      <c r="B25" s="224"/>
      <c r="C25" s="224"/>
      <c r="D25" s="224"/>
      <c r="E25" s="224"/>
      <c r="F25" s="224"/>
      <c r="G25" s="221"/>
      <c r="H25" s="221"/>
      <c r="I25" s="221"/>
      <c r="J25" s="221"/>
      <c r="K25" s="221"/>
      <c r="L25" s="221"/>
      <c r="M25" s="275"/>
      <c r="N25" s="275"/>
      <c r="O25" s="275"/>
      <c r="P25" s="275"/>
      <c r="Q25" s="244"/>
      <c r="R25" s="244"/>
      <c r="S25" s="249"/>
      <c r="T25" s="361"/>
      <c r="U25" s="361"/>
      <c r="V25" s="361"/>
      <c r="W25" s="361"/>
      <c r="X25" s="361"/>
      <c r="Y25" s="361"/>
      <c r="Z25" s="361"/>
      <c r="AA25" s="361"/>
      <c r="AB25" s="249"/>
      <c r="AC25" s="221"/>
      <c r="AD25" s="361"/>
      <c r="AE25" s="361"/>
      <c r="AF25" s="361"/>
      <c r="AG25" s="361"/>
      <c r="AH25" s="361"/>
      <c r="AI25" s="361"/>
      <c r="AJ25" s="361"/>
      <c r="AK25" s="361"/>
      <c r="AL25" s="249"/>
      <c r="AM25" s="249"/>
      <c r="AN25" s="249"/>
      <c r="AO25" s="224"/>
      <c r="AP25" s="221"/>
      <c r="AQ25" s="221"/>
      <c r="AR25" s="221"/>
      <c r="AS25" s="271"/>
    </row>
    <row r="26" spans="1:52">
      <c r="B26" s="247"/>
      <c r="C26" s="247"/>
      <c r="D26" s="247"/>
      <c r="E26" s="224"/>
      <c r="F26" s="249"/>
      <c r="G26" s="256"/>
      <c r="H26" s="256"/>
      <c r="I26" s="276"/>
      <c r="J26" s="276"/>
      <c r="K26" s="276"/>
      <c r="L26" s="276"/>
      <c r="M26" s="276"/>
      <c r="N26" s="276"/>
      <c r="O26" s="276"/>
      <c r="P26" s="276"/>
      <c r="Q26" s="256"/>
      <c r="R26" s="257"/>
      <c r="S26" s="257"/>
      <c r="T26" s="276"/>
      <c r="U26" s="276"/>
      <c r="V26" s="276"/>
      <c r="W26" s="276"/>
      <c r="X26" s="276"/>
      <c r="Y26" s="276"/>
      <c r="Z26" s="276"/>
      <c r="AA26" s="256"/>
      <c r="AB26" s="256"/>
      <c r="AC26" s="257"/>
      <c r="AD26" s="276"/>
      <c r="AE26" s="276"/>
      <c r="AF26" s="276"/>
      <c r="AG26" s="276"/>
      <c r="AH26" s="276"/>
      <c r="AI26" s="276"/>
      <c r="AJ26" s="276"/>
      <c r="AK26" s="256"/>
      <c r="AL26" s="256"/>
      <c r="AM26" s="256"/>
      <c r="AN26" s="256"/>
      <c r="AO26" s="224"/>
      <c r="AP26" s="257"/>
      <c r="AQ26" s="257"/>
      <c r="AR26" s="257"/>
      <c r="AS26" s="271"/>
    </row>
    <row r="27" spans="1:52">
      <c r="A27" s="23"/>
      <c r="B27" s="247"/>
      <c r="C27" s="364"/>
      <c r="D27" s="364"/>
      <c r="E27" s="364"/>
      <c r="F27" s="249"/>
      <c r="G27" s="249"/>
      <c r="H27" s="249"/>
      <c r="I27" s="249"/>
      <c r="J27" s="249"/>
      <c r="K27" s="249"/>
      <c r="L27" s="249"/>
      <c r="M27" s="260"/>
      <c r="N27" s="260"/>
      <c r="O27" s="260"/>
      <c r="P27" s="260"/>
      <c r="Q27" s="260"/>
      <c r="R27" s="260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24"/>
      <c r="AP27" s="249"/>
      <c r="AQ27" s="249"/>
      <c r="AR27" s="249"/>
      <c r="AS27" s="271"/>
    </row>
    <row r="28" spans="1:52">
      <c r="A28" s="23"/>
      <c r="B28" s="247"/>
      <c r="C28" s="247"/>
      <c r="D28" s="247"/>
      <c r="E28" s="247"/>
      <c r="F28" s="248"/>
      <c r="G28" s="248"/>
      <c r="H28" s="248"/>
      <c r="I28" s="248"/>
      <c r="J28" s="248"/>
      <c r="K28" s="248"/>
      <c r="L28" s="248"/>
      <c r="M28" s="263"/>
      <c r="N28" s="263"/>
      <c r="O28" s="263"/>
      <c r="P28" s="263"/>
      <c r="Q28" s="263"/>
      <c r="R28" s="260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9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24"/>
      <c r="AP28" s="249"/>
      <c r="AQ28" s="249"/>
      <c r="AR28" s="249"/>
      <c r="AS28" s="271"/>
    </row>
    <row r="29" spans="1:52">
      <c r="A29" s="11" t="s">
        <v>3</v>
      </c>
      <c r="B29" s="266"/>
      <c r="C29" s="266"/>
      <c r="D29" s="266"/>
      <c r="E29" s="266"/>
      <c r="F29" s="266"/>
      <c r="G29" s="221"/>
      <c r="H29" s="221"/>
      <c r="I29" s="221"/>
      <c r="J29" s="221"/>
      <c r="K29" s="267"/>
      <c r="L29" s="221"/>
      <c r="M29" s="221"/>
      <c r="N29" s="221"/>
      <c r="O29" s="221"/>
      <c r="P29" s="221"/>
      <c r="Q29" s="221"/>
      <c r="R29" s="257"/>
      <c r="S29" s="222"/>
      <c r="T29" s="221"/>
      <c r="U29" s="221"/>
      <c r="V29" s="221"/>
      <c r="W29" s="221"/>
      <c r="X29" s="221"/>
      <c r="Y29" s="221"/>
      <c r="Z29" s="221"/>
      <c r="AA29" s="230"/>
      <c r="AB29" s="230"/>
      <c r="AC29" s="221"/>
      <c r="AD29" s="221"/>
      <c r="AE29" s="221"/>
      <c r="AF29" s="221"/>
      <c r="AG29" s="221"/>
      <c r="AH29" s="221"/>
      <c r="AI29" s="221"/>
      <c r="AJ29" s="221"/>
      <c r="AK29" s="230"/>
      <c r="AL29" s="230"/>
      <c r="AM29" s="221"/>
      <c r="AN29" s="221"/>
      <c r="AO29" s="224"/>
      <c r="AP29" s="221"/>
      <c r="AQ29" s="221"/>
      <c r="AR29" s="221"/>
      <c r="AS29" s="271"/>
    </row>
    <row r="30" spans="1:52">
      <c r="A30" s="16">
        <v>45291</v>
      </c>
      <c r="B30" s="226"/>
      <c r="C30" s="226"/>
      <c r="D30" s="226"/>
      <c r="E30" s="226"/>
      <c r="F30" s="222"/>
      <c r="G30" s="268"/>
      <c r="H30" s="268"/>
      <c r="I30" s="226"/>
      <c r="J30" s="226"/>
      <c r="K30" s="226"/>
      <c r="L30" s="226"/>
      <c r="M30" s="230"/>
      <c r="N30" s="230"/>
      <c r="O30" s="230"/>
      <c r="P30" s="269"/>
      <c r="Q30" s="269"/>
      <c r="R30" s="220"/>
      <c r="S30" s="230"/>
      <c r="T30" s="226"/>
      <c r="U30" s="226"/>
      <c r="V30" s="232"/>
      <c r="W30" s="232"/>
      <c r="X30" s="232"/>
      <c r="Y30" s="232"/>
      <c r="Z30" s="232"/>
      <c r="AA30" s="269"/>
      <c r="AB30" s="269"/>
      <c r="AC30" s="226"/>
      <c r="AD30" s="232"/>
      <c r="AE30" s="232"/>
      <c r="AF30" s="230"/>
      <c r="AG30" s="230"/>
      <c r="AH30" s="268"/>
      <c r="AI30" s="230"/>
      <c r="AJ30" s="230"/>
      <c r="AK30" s="269"/>
      <c r="AL30" s="269"/>
      <c r="AM30" s="270"/>
      <c r="AN30" s="269"/>
      <c r="AO30" s="224"/>
      <c r="AP30" s="226"/>
      <c r="AQ30" s="226"/>
      <c r="AR30" s="226"/>
      <c r="AS30" s="271"/>
    </row>
    <row r="31" spans="1:52">
      <c r="A31" s="17">
        <f t="shared" ref="A31:A42" si="1">EOMONTH(A30,1)</f>
        <v>45322</v>
      </c>
      <c r="B31" s="226"/>
      <c r="C31" s="226"/>
      <c r="D31" s="226"/>
      <c r="E31" s="226"/>
      <c r="F31" s="222"/>
      <c r="G31" s="268"/>
      <c r="H31" s="230"/>
      <c r="I31" s="232"/>
      <c r="J31" s="230"/>
      <c r="K31" s="272"/>
      <c r="L31" s="226"/>
      <c r="M31" s="269"/>
      <c r="N31" s="226"/>
      <c r="O31" s="226"/>
      <c r="P31" s="269"/>
      <c r="Q31" s="269"/>
      <c r="R31" s="220"/>
      <c r="S31" s="230"/>
      <c r="T31" s="232"/>
      <c r="U31" s="226"/>
      <c r="V31" s="226"/>
      <c r="W31" s="230"/>
      <c r="X31" s="268"/>
      <c r="Y31" s="230"/>
      <c r="Z31" s="230"/>
      <c r="AA31" s="268"/>
      <c r="AB31" s="268"/>
      <c r="AC31" s="226"/>
      <c r="AD31" s="232"/>
      <c r="AE31" s="232"/>
      <c r="AF31" s="230"/>
      <c r="AG31" s="230"/>
      <c r="AH31" s="268"/>
      <c r="AI31" s="230"/>
      <c r="AJ31" s="230"/>
      <c r="AK31" s="269"/>
      <c r="AL31" s="269"/>
      <c r="AM31" s="270"/>
      <c r="AN31" s="269"/>
      <c r="AO31" s="224"/>
      <c r="AP31" s="226"/>
      <c r="AQ31" s="226"/>
      <c r="AR31" s="226"/>
      <c r="AS31" s="271"/>
      <c r="AU31" s="37"/>
      <c r="AV31" s="37"/>
      <c r="AW31" s="38"/>
      <c r="AX31" s="36"/>
      <c r="AY31" s="36"/>
      <c r="AZ31" s="36"/>
    </row>
    <row r="32" spans="1:52">
      <c r="A32" s="16">
        <f t="shared" si="1"/>
        <v>45351</v>
      </c>
      <c r="B32" s="226"/>
      <c r="C32" s="226"/>
      <c r="D32" s="226"/>
      <c r="E32" s="226"/>
      <c r="F32" s="222"/>
      <c r="G32" s="268"/>
      <c r="H32" s="230"/>
      <c r="I32" s="232"/>
      <c r="J32" s="230"/>
      <c r="K32" s="272"/>
      <c r="L32" s="226"/>
      <c r="M32" s="269"/>
      <c r="N32" s="226"/>
      <c r="O32" s="226"/>
      <c r="P32" s="269"/>
      <c r="Q32" s="269"/>
      <c r="R32" s="220"/>
      <c r="S32" s="230"/>
      <c r="T32" s="232"/>
      <c r="U32" s="226"/>
      <c r="V32" s="226"/>
      <c r="W32" s="230"/>
      <c r="X32" s="268"/>
      <c r="Y32" s="230"/>
      <c r="Z32" s="230"/>
      <c r="AA32" s="268"/>
      <c r="AB32" s="268"/>
      <c r="AC32" s="226"/>
      <c r="AD32" s="232"/>
      <c r="AE32" s="232"/>
      <c r="AF32" s="230"/>
      <c r="AG32" s="230"/>
      <c r="AH32" s="268"/>
      <c r="AI32" s="230"/>
      <c r="AJ32" s="230"/>
      <c r="AK32" s="269"/>
      <c r="AL32" s="269"/>
      <c r="AM32" s="270"/>
      <c r="AN32" s="269"/>
      <c r="AO32" s="224"/>
      <c r="AP32" s="226"/>
      <c r="AQ32" s="226"/>
      <c r="AR32" s="226"/>
      <c r="AS32" s="271"/>
      <c r="AU32" s="37"/>
      <c r="AV32" s="37"/>
      <c r="AW32" s="38"/>
      <c r="AX32" s="36"/>
      <c r="AY32" s="36"/>
      <c r="AZ32" s="36"/>
    </row>
    <row r="33" spans="1:52">
      <c r="A33" s="16">
        <f t="shared" si="1"/>
        <v>45382</v>
      </c>
      <c r="B33" s="226"/>
      <c r="C33" s="226"/>
      <c r="D33" s="226"/>
      <c r="E33" s="226"/>
      <c r="F33" s="222"/>
      <c r="G33" s="268"/>
      <c r="H33" s="230"/>
      <c r="I33" s="232"/>
      <c r="J33" s="230"/>
      <c r="K33" s="272"/>
      <c r="L33" s="226"/>
      <c r="M33" s="269"/>
      <c r="N33" s="226"/>
      <c r="O33" s="226"/>
      <c r="P33" s="269"/>
      <c r="Q33" s="269"/>
      <c r="R33" s="220"/>
      <c r="S33" s="230"/>
      <c r="T33" s="232"/>
      <c r="U33" s="226"/>
      <c r="V33" s="226"/>
      <c r="W33" s="230"/>
      <c r="X33" s="268"/>
      <c r="Y33" s="230"/>
      <c r="Z33" s="230"/>
      <c r="AA33" s="268"/>
      <c r="AB33" s="268"/>
      <c r="AC33" s="226"/>
      <c r="AD33" s="232"/>
      <c r="AE33" s="232"/>
      <c r="AF33" s="230"/>
      <c r="AG33" s="230"/>
      <c r="AH33" s="268"/>
      <c r="AI33" s="230"/>
      <c r="AJ33" s="230"/>
      <c r="AK33" s="269"/>
      <c r="AL33" s="269"/>
      <c r="AM33" s="270"/>
      <c r="AN33" s="269"/>
      <c r="AO33" s="224"/>
      <c r="AP33" s="226"/>
      <c r="AQ33" s="226"/>
      <c r="AR33" s="226"/>
      <c r="AS33" s="271"/>
      <c r="AU33" s="37"/>
      <c r="AV33" s="37"/>
      <c r="AW33" s="38"/>
      <c r="AX33" s="36"/>
      <c r="AY33" s="36"/>
      <c r="AZ33" s="36"/>
    </row>
    <row r="34" spans="1:52">
      <c r="A34" s="16">
        <f t="shared" si="1"/>
        <v>45412</v>
      </c>
      <c r="B34" s="226"/>
      <c r="C34" s="226"/>
      <c r="D34" s="226"/>
      <c r="E34" s="226"/>
      <c r="F34" s="222"/>
      <c r="G34" s="268"/>
      <c r="H34" s="230"/>
      <c r="I34" s="232"/>
      <c r="J34" s="230"/>
      <c r="K34" s="272"/>
      <c r="L34" s="226"/>
      <c r="M34" s="269"/>
      <c r="N34" s="226"/>
      <c r="O34" s="226"/>
      <c r="P34" s="269"/>
      <c r="Q34" s="269"/>
      <c r="R34" s="220"/>
      <c r="S34" s="230"/>
      <c r="T34" s="232"/>
      <c r="U34" s="226"/>
      <c r="V34" s="226"/>
      <c r="W34" s="230"/>
      <c r="X34" s="268"/>
      <c r="Y34" s="230"/>
      <c r="Z34" s="230"/>
      <c r="AA34" s="268"/>
      <c r="AB34" s="268"/>
      <c r="AC34" s="226"/>
      <c r="AD34" s="232"/>
      <c r="AE34" s="232"/>
      <c r="AF34" s="230"/>
      <c r="AG34" s="230"/>
      <c r="AH34" s="268"/>
      <c r="AI34" s="230"/>
      <c r="AJ34" s="230"/>
      <c r="AK34" s="269"/>
      <c r="AL34" s="269"/>
      <c r="AM34" s="270"/>
      <c r="AN34" s="269"/>
      <c r="AO34" s="224"/>
      <c r="AP34" s="226"/>
      <c r="AQ34" s="226"/>
      <c r="AR34" s="226"/>
      <c r="AS34" s="271"/>
      <c r="AU34" s="37"/>
      <c r="AV34" s="37"/>
      <c r="AW34" s="38"/>
      <c r="AX34" s="36"/>
      <c r="AY34" s="36"/>
      <c r="AZ34" s="36"/>
    </row>
    <row r="35" spans="1:52">
      <c r="A35" s="16">
        <f t="shared" si="1"/>
        <v>45443</v>
      </c>
      <c r="B35" s="226"/>
      <c r="C35" s="226"/>
      <c r="D35" s="226"/>
      <c r="E35" s="226"/>
      <c r="F35" s="222"/>
      <c r="G35" s="268"/>
      <c r="H35" s="230"/>
      <c r="I35" s="232"/>
      <c r="J35" s="230"/>
      <c r="K35" s="272"/>
      <c r="L35" s="226"/>
      <c r="M35" s="269"/>
      <c r="N35" s="226"/>
      <c r="O35" s="226"/>
      <c r="P35" s="269"/>
      <c r="Q35" s="269"/>
      <c r="R35" s="220"/>
      <c r="S35" s="230"/>
      <c r="T35" s="232"/>
      <c r="U35" s="226"/>
      <c r="V35" s="226"/>
      <c r="W35" s="230"/>
      <c r="X35" s="268"/>
      <c r="Y35" s="230"/>
      <c r="Z35" s="230"/>
      <c r="AA35" s="268"/>
      <c r="AB35" s="268"/>
      <c r="AC35" s="226"/>
      <c r="AD35" s="232"/>
      <c r="AE35" s="232"/>
      <c r="AF35" s="230"/>
      <c r="AG35" s="230"/>
      <c r="AH35" s="268"/>
      <c r="AI35" s="230"/>
      <c r="AJ35" s="230"/>
      <c r="AK35" s="269"/>
      <c r="AL35" s="269"/>
      <c r="AM35" s="270"/>
      <c r="AN35" s="269"/>
      <c r="AO35" s="224"/>
      <c r="AP35" s="226"/>
      <c r="AQ35" s="226"/>
      <c r="AR35" s="226"/>
      <c r="AS35" s="271"/>
      <c r="AU35" s="37"/>
      <c r="AV35" s="37"/>
      <c r="AW35" s="38"/>
      <c r="AX35" s="36"/>
      <c r="AY35" s="36"/>
      <c r="AZ35" s="36"/>
    </row>
    <row r="36" spans="1:52">
      <c r="A36" s="16">
        <f t="shared" si="1"/>
        <v>45473</v>
      </c>
      <c r="B36" s="226"/>
      <c r="C36" s="226"/>
      <c r="D36" s="226"/>
      <c r="E36" s="226"/>
      <c r="F36" s="222"/>
      <c r="G36" s="268"/>
      <c r="H36" s="230"/>
      <c r="I36" s="232"/>
      <c r="J36" s="230"/>
      <c r="K36" s="272"/>
      <c r="L36" s="226"/>
      <c r="M36" s="269"/>
      <c r="N36" s="226"/>
      <c r="O36" s="226"/>
      <c r="P36" s="269"/>
      <c r="Q36" s="269"/>
      <c r="R36" s="220"/>
      <c r="S36" s="230"/>
      <c r="T36" s="232"/>
      <c r="U36" s="226"/>
      <c r="V36" s="226"/>
      <c r="W36" s="230"/>
      <c r="X36" s="268"/>
      <c r="Y36" s="230"/>
      <c r="Z36" s="230"/>
      <c r="AA36" s="268"/>
      <c r="AB36" s="268"/>
      <c r="AC36" s="226"/>
      <c r="AD36" s="232"/>
      <c r="AE36" s="232"/>
      <c r="AF36" s="230"/>
      <c r="AG36" s="230"/>
      <c r="AH36" s="268"/>
      <c r="AI36" s="230"/>
      <c r="AJ36" s="230"/>
      <c r="AK36" s="269"/>
      <c r="AL36" s="269"/>
      <c r="AM36" s="270"/>
      <c r="AN36" s="269"/>
      <c r="AO36" s="224"/>
      <c r="AP36" s="226"/>
      <c r="AQ36" s="226"/>
      <c r="AR36" s="226"/>
      <c r="AS36" s="271"/>
      <c r="AU36" s="37"/>
      <c r="AV36" s="37"/>
      <c r="AW36" s="38"/>
      <c r="AX36" s="36"/>
      <c r="AY36" s="36"/>
      <c r="AZ36" s="36"/>
    </row>
    <row r="37" spans="1:52">
      <c r="A37" s="16">
        <f t="shared" si="1"/>
        <v>45504</v>
      </c>
      <c r="B37" s="226"/>
      <c r="C37" s="226"/>
      <c r="D37" s="226"/>
      <c r="E37" s="226"/>
      <c r="F37" s="222"/>
      <c r="G37" s="268"/>
      <c r="H37" s="230"/>
      <c r="I37" s="232"/>
      <c r="J37" s="230"/>
      <c r="K37" s="272"/>
      <c r="L37" s="226"/>
      <c r="M37" s="269"/>
      <c r="N37" s="226"/>
      <c r="O37" s="226"/>
      <c r="P37" s="269"/>
      <c r="Q37" s="269"/>
      <c r="R37" s="220"/>
      <c r="S37" s="230"/>
      <c r="T37" s="232"/>
      <c r="U37" s="226"/>
      <c r="V37" s="226"/>
      <c r="W37" s="230"/>
      <c r="X37" s="268"/>
      <c r="Y37" s="230"/>
      <c r="Z37" s="230"/>
      <c r="AA37" s="268"/>
      <c r="AB37" s="268"/>
      <c r="AC37" s="226"/>
      <c r="AD37" s="232"/>
      <c r="AE37" s="232"/>
      <c r="AF37" s="230"/>
      <c r="AG37" s="230"/>
      <c r="AH37" s="268"/>
      <c r="AI37" s="230"/>
      <c r="AJ37" s="230"/>
      <c r="AK37" s="269"/>
      <c r="AL37" s="269"/>
      <c r="AM37" s="270"/>
      <c r="AN37" s="269"/>
      <c r="AO37" s="224"/>
      <c r="AP37" s="226"/>
      <c r="AQ37" s="226"/>
      <c r="AR37" s="226"/>
      <c r="AS37" s="271"/>
      <c r="AU37" s="37"/>
      <c r="AV37" s="37"/>
      <c r="AW37" s="38"/>
      <c r="AX37" s="36"/>
      <c r="AY37" s="36"/>
      <c r="AZ37" s="36"/>
    </row>
    <row r="38" spans="1:52">
      <c r="A38" s="16">
        <f t="shared" si="1"/>
        <v>45535</v>
      </c>
      <c r="B38" s="226"/>
      <c r="C38" s="226"/>
      <c r="D38" s="226"/>
      <c r="E38" s="226"/>
      <c r="F38" s="222"/>
      <c r="G38" s="268"/>
      <c r="H38" s="230"/>
      <c r="I38" s="232"/>
      <c r="J38" s="230"/>
      <c r="K38" s="272"/>
      <c r="L38" s="226"/>
      <c r="M38" s="269"/>
      <c r="N38" s="226"/>
      <c r="O38" s="226"/>
      <c r="P38" s="269"/>
      <c r="Q38" s="269"/>
      <c r="R38" s="220"/>
      <c r="S38" s="230"/>
      <c r="T38" s="232"/>
      <c r="U38" s="226"/>
      <c r="V38" s="226"/>
      <c r="W38" s="230"/>
      <c r="X38" s="268"/>
      <c r="Y38" s="230"/>
      <c r="Z38" s="230"/>
      <c r="AA38" s="268"/>
      <c r="AB38" s="268"/>
      <c r="AC38" s="226"/>
      <c r="AD38" s="232"/>
      <c r="AE38" s="232"/>
      <c r="AF38" s="230"/>
      <c r="AG38" s="230"/>
      <c r="AH38" s="268"/>
      <c r="AI38" s="230"/>
      <c r="AJ38" s="230"/>
      <c r="AK38" s="269"/>
      <c r="AL38" s="269"/>
      <c r="AM38" s="270"/>
      <c r="AN38" s="269"/>
      <c r="AO38" s="224"/>
      <c r="AP38" s="226"/>
      <c r="AQ38" s="226"/>
      <c r="AR38" s="226"/>
      <c r="AS38" s="271"/>
      <c r="AU38" s="37"/>
      <c r="AV38" s="37"/>
      <c r="AW38" s="38"/>
      <c r="AX38" s="36"/>
      <c r="AY38" s="36"/>
      <c r="AZ38" s="36"/>
    </row>
    <row r="39" spans="1:52">
      <c r="A39" s="16">
        <f t="shared" si="1"/>
        <v>45565</v>
      </c>
      <c r="B39" s="226"/>
      <c r="C39" s="226"/>
      <c r="D39" s="226"/>
      <c r="E39" s="226"/>
      <c r="F39" s="222"/>
      <c r="G39" s="268"/>
      <c r="H39" s="230"/>
      <c r="I39" s="232"/>
      <c r="J39" s="230"/>
      <c r="K39" s="272"/>
      <c r="L39" s="226"/>
      <c r="M39" s="269"/>
      <c r="N39" s="226"/>
      <c r="O39" s="226"/>
      <c r="P39" s="269"/>
      <c r="Q39" s="269"/>
      <c r="R39" s="220"/>
      <c r="S39" s="230"/>
      <c r="T39" s="232"/>
      <c r="U39" s="226"/>
      <c r="V39" s="226"/>
      <c r="W39" s="230"/>
      <c r="X39" s="268"/>
      <c r="Y39" s="230"/>
      <c r="Z39" s="230"/>
      <c r="AA39" s="268"/>
      <c r="AB39" s="268"/>
      <c r="AC39" s="226"/>
      <c r="AD39" s="232"/>
      <c r="AE39" s="232"/>
      <c r="AF39" s="230"/>
      <c r="AG39" s="230"/>
      <c r="AH39" s="268"/>
      <c r="AI39" s="230"/>
      <c r="AJ39" s="230"/>
      <c r="AK39" s="269"/>
      <c r="AL39" s="268"/>
      <c r="AM39" s="270"/>
      <c r="AN39" s="269"/>
      <c r="AO39" s="224"/>
      <c r="AP39" s="226"/>
      <c r="AQ39" s="226"/>
      <c r="AR39" s="226"/>
      <c r="AS39" s="271"/>
      <c r="AU39" s="37"/>
      <c r="AV39" s="37"/>
      <c r="AW39" s="38"/>
      <c r="AX39" s="36"/>
      <c r="AY39" s="36"/>
      <c r="AZ39" s="36"/>
    </row>
    <row r="40" spans="1:52">
      <c r="A40" s="16">
        <f t="shared" si="1"/>
        <v>45596</v>
      </c>
      <c r="B40" s="226"/>
      <c r="C40" s="226"/>
      <c r="D40" s="226"/>
      <c r="E40" s="226"/>
      <c r="F40" s="222"/>
      <c r="G40" s="268"/>
      <c r="H40" s="230"/>
      <c r="I40" s="232"/>
      <c r="J40" s="230"/>
      <c r="K40" s="272"/>
      <c r="L40" s="226"/>
      <c r="M40" s="269"/>
      <c r="N40" s="226"/>
      <c r="O40" s="226"/>
      <c r="P40" s="269"/>
      <c r="Q40" s="269"/>
      <c r="R40" s="220"/>
      <c r="S40" s="230"/>
      <c r="T40" s="232"/>
      <c r="U40" s="226"/>
      <c r="V40" s="226"/>
      <c r="W40" s="230"/>
      <c r="X40" s="268"/>
      <c r="Y40" s="230"/>
      <c r="Z40" s="230"/>
      <c r="AA40" s="268"/>
      <c r="AB40" s="268"/>
      <c r="AC40" s="226"/>
      <c r="AD40" s="232"/>
      <c r="AE40" s="232"/>
      <c r="AF40" s="230"/>
      <c r="AG40" s="230"/>
      <c r="AH40" s="268"/>
      <c r="AI40" s="230"/>
      <c r="AJ40" s="230"/>
      <c r="AK40" s="269"/>
      <c r="AL40" s="268"/>
      <c r="AM40" s="270"/>
      <c r="AN40" s="269"/>
      <c r="AO40" s="224"/>
      <c r="AP40" s="226"/>
      <c r="AQ40" s="226"/>
      <c r="AR40" s="226"/>
      <c r="AS40" s="271"/>
      <c r="AU40" s="37"/>
      <c r="AV40" s="37"/>
      <c r="AW40" s="38"/>
      <c r="AX40" s="36"/>
      <c r="AY40" s="36"/>
      <c r="AZ40" s="36"/>
    </row>
    <row r="41" spans="1:52">
      <c r="A41" s="16">
        <f t="shared" si="1"/>
        <v>45626</v>
      </c>
      <c r="B41" s="226"/>
      <c r="C41" s="226"/>
      <c r="D41" s="226"/>
      <c r="E41" s="226"/>
      <c r="F41" s="222"/>
      <c r="G41" s="268"/>
      <c r="H41" s="230"/>
      <c r="I41" s="232"/>
      <c r="J41" s="230"/>
      <c r="K41" s="272"/>
      <c r="L41" s="226"/>
      <c r="M41" s="269"/>
      <c r="N41" s="226"/>
      <c r="O41" s="226"/>
      <c r="P41" s="269"/>
      <c r="Q41" s="269"/>
      <c r="R41" s="220"/>
      <c r="S41" s="230"/>
      <c r="T41" s="232"/>
      <c r="U41" s="226"/>
      <c r="V41" s="226"/>
      <c r="W41" s="230"/>
      <c r="X41" s="268"/>
      <c r="Y41" s="230"/>
      <c r="Z41" s="230"/>
      <c r="AA41" s="268"/>
      <c r="AB41" s="268"/>
      <c r="AC41" s="226"/>
      <c r="AD41" s="232"/>
      <c r="AE41" s="232"/>
      <c r="AF41" s="230"/>
      <c r="AG41" s="230"/>
      <c r="AH41" s="268"/>
      <c r="AI41" s="230"/>
      <c r="AJ41" s="230"/>
      <c r="AK41" s="277"/>
      <c r="AL41" s="269"/>
      <c r="AM41" s="270"/>
      <c r="AN41" s="269"/>
      <c r="AO41" s="224"/>
      <c r="AP41" s="226"/>
      <c r="AQ41" s="226"/>
      <c r="AR41" s="226"/>
      <c r="AS41" s="271"/>
      <c r="AU41" s="37"/>
      <c r="AV41" s="37"/>
      <c r="AW41" s="38"/>
      <c r="AX41" s="36"/>
      <c r="AY41" s="36"/>
      <c r="AZ41" s="36"/>
    </row>
    <row r="42" spans="1:52">
      <c r="A42" s="16">
        <f t="shared" si="1"/>
        <v>45657</v>
      </c>
      <c r="B42" s="226"/>
      <c r="C42" s="226"/>
      <c r="D42" s="226"/>
      <c r="E42" s="226"/>
      <c r="F42" s="222"/>
      <c r="G42" s="268"/>
      <c r="H42" s="230"/>
      <c r="I42" s="232"/>
      <c r="J42" s="230"/>
      <c r="K42" s="272"/>
      <c r="L42" s="226"/>
      <c r="M42" s="269"/>
      <c r="N42" s="226"/>
      <c r="O42" s="226"/>
      <c r="P42" s="269"/>
      <c r="Q42" s="269"/>
      <c r="R42" s="220"/>
      <c r="S42" s="230"/>
      <c r="T42" s="232"/>
      <c r="U42" s="226"/>
      <c r="V42" s="226"/>
      <c r="W42" s="230"/>
      <c r="X42" s="268"/>
      <c r="Y42" s="230"/>
      <c r="Z42" s="230"/>
      <c r="AA42" s="268"/>
      <c r="AB42" s="268"/>
      <c r="AC42" s="226"/>
      <c r="AD42" s="232"/>
      <c r="AE42" s="232"/>
      <c r="AF42" s="230"/>
      <c r="AG42" s="230"/>
      <c r="AH42" s="268"/>
      <c r="AI42" s="230"/>
      <c r="AJ42" s="230"/>
      <c r="AK42" s="277"/>
      <c r="AL42" s="269"/>
      <c r="AM42" s="270"/>
      <c r="AN42" s="269"/>
      <c r="AO42" s="224"/>
      <c r="AP42" s="226"/>
      <c r="AQ42" s="226"/>
      <c r="AR42" s="226"/>
      <c r="AS42" s="271"/>
      <c r="AU42" s="37"/>
      <c r="AW42" s="38"/>
    </row>
    <row r="43" spans="1:52" ht="15.75" thickBot="1">
      <c r="A43" s="11" t="s">
        <v>39</v>
      </c>
      <c r="B43" s="266"/>
      <c r="C43" s="273"/>
      <c r="D43" s="273"/>
      <c r="E43" s="266"/>
      <c r="F43" s="266"/>
      <c r="G43" s="221"/>
      <c r="H43" s="274"/>
      <c r="I43" s="236"/>
      <c r="J43" s="236"/>
      <c r="K43" s="236"/>
      <c r="L43" s="236"/>
      <c r="M43" s="238"/>
      <c r="N43" s="238"/>
      <c r="O43" s="238"/>
      <c r="P43" s="238"/>
      <c r="Q43" s="238"/>
      <c r="R43" s="220"/>
      <c r="S43" s="274"/>
      <c r="T43" s="236"/>
      <c r="U43" s="236"/>
      <c r="V43" s="236"/>
      <c r="W43" s="236"/>
      <c r="X43" s="238"/>
      <c r="Y43" s="238"/>
      <c r="Z43" s="238"/>
      <c r="AA43" s="238"/>
      <c r="AB43" s="238"/>
      <c r="AC43" s="220"/>
      <c r="AD43" s="236"/>
      <c r="AE43" s="236"/>
      <c r="AF43" s="236"/>
      <c r="AG43" s="236"/>
      <c r="AH43" s="238"/>
      <c r="AI43" s="238"/>
      <c r="AJ43" s="238"/>
      <c r="AK43" s="238"/>
      <c r="AL43" s="238"/>
      <c r="AM43" s="238"/>
      <c r="AN43" s="238"/>
      <c r="AO43" s="224"/>
      <c r="AP43" s="220"/>
      <c r="AQ43" s="220"/>
      <c r="AR43" s="220"/>
      <c r="AS43" s="271"/>
    </row>
    <row r="44" spans="1:52" ht="13.5" thickTop="1">
      <c r="B44" s="225"/>
      <c r="C44" s="224"/>
      <c r="D44" s="224"/>
      <c r="E44" s="224"/>
      <c r="F44" s="224"/>
      <c r="G44" s="244"/>
      <c r="H44" s="244"/>
      <c r="I44" s="245"/>
      <c r="J44" s="245"/>
      <c r="K44" s="244"/>
      <c r="L44" s="245"/>
      <c r="M44" s="245"/>
      <c r="N44" s="245"/>
      <c r="O44" s="244"/>
      <c r="P44" s="278"/>
      <c r="Q44" s="244"/>
      <c r="R44" s="278"/>
      <c r="S44" s="278"/>
      <c r="T44" s="245"/>
      <c r="U44" s="244"/>
      <c r="V44" s="244"/>
      <c r="W44" s="244"/>
      <c r="X44" s="244"/>
      <c r="Y44" s="244"/>
      <c r="Z44" s="244"/>
      <c r="AA44" s="278"/>
      <c r="AB44" s="244"/>
      <c r="AC44" s="244"/>
      <c r="AD44" s="244"/>
      <c r="AE44" s="244"/>
      <c r="AF44" s="244"/>
      <c r="AG44" s="244"/>
      <c r="AH44" s="244"/>
      <c r="AI44" s="244"/>
      <c r="AJ44" s="244"/>
      <c r="AK44" s="278"/>
      <c r="AL44" s="244"/>
      <c r="AM44" s="224"/>
      <c r="AN44" s="224"/>
      <c r="AO44" s="224"/>
      <c r="AP44" s="244"/>
      <c r="AQ44" s="244"/>
      <c r="AR44" s="244"/>
      <c r="AS44" s="271"/>
    </row>
    <row r="45" spans="1:52">
      <c r="B45" s="225"/>
      <c r="C45" s="224"/>
      <c r="D45" s="224"/>
      <c r="E45" s="224"/>
      <c r="F45" s="224"/>
      <c r="G45" s="221"/>
      <c r="H45" s="221"/>
      <c r="I45" s="221"/>
      <c r="J45" s="221"/>
      <c r="K45" s="221"/>
      <c r="L45" s="221"/>
      <c r="M45" s="275"/>
      <c r="N45" s="275"/>
      <c r="O45" s="275"/>
      <c r="P45" s="275"/>
      <c r="Q45" s="244"/>
      <c r="R45" s="244"/>
      <c r="S45" s="249"/>
      <c r="T45" s="361"/>
      <c r="U45" s="361"/>
      <c r="V45" s="361"/>
      <c r="W45" s="361"/>
      <c r="X45" s="361"/>
      <c r="Y45" s="361"/>
      <c r="Z45" s="361"/>
      <c r="AA45" s="361"/>
      <c r="AB45" s="249"/>
      <c r="AC45" s="244"/>
      <c r="AD45" s="361"/>
      <c r="AE45" s="361"/>
      <c r="AF45" s="361"/>
      <c r="AG45" s="361"/>
      <c r="AH45" s="361"/>
      <c r="AI45" s="361"/>
      <c r="AJ45" s="361"/>
      <c r="AK45" s="361"/>
      <c r="AL45" s="249"/>
      <c r="AM45" s="249"/>
      <c r="AN45" s="249"/>
      <c r="AO45" s="224"/>
      <c r="AP45" s="221"/>
      <c r="AQ45" s="221"/>
      <c r="AR45" s="221"/>
      <c r="AS45" s="271"/>
    </row>
    <row r="46" spans="1:52">
      <c r="B46" s="247"/>
      <c r="C46" s="247"/>
      <c r="D46" s="247"/>
      <c r="E46" s="224"/>
      <c r="F46" s="249"/>
      <c r="G46" s="256"/>
      <c r="H46" s="256"/>
      <c r="I46" s="276"/>
      <c r="J46" s="276"/>
      <c r="K46" s="276"/>
      <c r="L46" s="276"/>
      <c r="M46" s="276"/>
      <c r="N46" s="276"/>
      <c r="O46" s="276"/>
      <c r="P46" s="256"/>
      <c r="Q46" s="256"/>
      <c r="R46" s="257"/>
      <c r="S46" s="257"/>
      <c r="T46" s="276"/>
      <c r="U46" s="276"/>
      <c r="V46" s="276"/>
      <c r="W46" s="276"/>
      <c r="X46" s="276"/>
      <c r="Y46" s="276"/>
      <c r="Z46" s="276"/>
      <c r="AA46" s="256"/>
      <c r="AB46" s="256"/>
      <c r="AC46" s="257"/>
      <c r="AD46" s="276"/>
      <c r="AE46" s="276"/>
      <c r="AF46" s="276"/>
      <c r="AG46" s="276"/>
      <c r="AH46" s="276"/>
      <c r="AI46" s="276"/>
      <c r="AJ46" s="276"/>
      <c r="AK46" s="256"/>
      <c r="AL46" s="256"/>
      <c r="AM46" s="256"/>
      <c r="AN46" s="256"/>
      <c r="AO46" s="224"/>
      <c r="AP46" s="276"/>
      <c r="AQ46" s="276"/>
      <c r="AR46" s="276"/>
      <c r="AS46" s="276"/>
    </row>
    <row r="47" spans="1:52">
      <c r="A47" s="23"/>
      <c r="B47" s="247"/>
      <c r="C47" s="364"/>
      <c r="D47" s="364"/>
      <c r="E47" s="364"/>
      <c r="F47" s="249"/>
      <c r="G47" s="249"/>
      <c r="H47" s="249"/>
      <c r="I47" s="249"/>
      <c r="J47" s="249"/>
      <c r="K47" s="249"/>
      <c r="L47" s="249"/>
      <c r="M47" s="260"/>
      <c r="N47" s="260"/>
      <c r="O47" s="260"/>
      <c r="P47" s="260"/>
      <c r="Q47" s="260"/>
      <c r="R47" s="260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24"/>
      <c r="AP47" s="249"/>
      <c r="AQ47" s="249"/>
      <c r="AR47" s="249"/>
      <c r="AS47" s="249"/>
    </row>
    <row r="48" spans="1:52">
      <c r="A48" s="23"/>
      <c r="B48" s="247"/>
      <c r="C48" s="247"/>
      <c r="D48" s="247"/>
      <c r="E48" s="247"/>
      <c r="F48" s="248"/>
      <c r="G48" s="248"/>
      <c r="H48" s="248"/>
      <c r="I48" s="248"/>
      <c r="J48" s="248"/>
      <c r="K48" s="248"/>
      <c r="L48" s="248"/>
      <c r="M48" s="263"/>
      <c r="N48" s="263"/>
      <c r="O48" s="263"/>
      <c r="P48" s="263"/>
      <c r="Q48" s="263"/>
      <c r="R48" s="260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9"/>
      <c r="AD48" s="248"/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24"/>
      <c r="AP48" s="248"/>
      <c r="AQ48" s="248"/>
      <c r="AR48" s="248"/>
      <c r="AS48" s="248"/>
    </row>
    <row r="49" spans="1:52">
      <c r="A49" s="11" t="s">
        <v>3</v>
      </c>
      <c r="B49" s="266"/>
      <c r="C49" s="266"/>
      <c r="D49" s="266"/>
      <c r="E49" s="266"/>
      <c r="F49" s="266"/>
      <c r="G49" s="221"/>
      <c r="H49" s="221"/>
      <c r="I49" s="221"/>
      <c r="J49" s="221"/>
      <c r="K49" s="267"/>
      <c r="L49" s="221"/>
      <c r="M49" s="221"/>
      <c r="N49" s="221"/>
      <c r="O49" s="221"/>
      <c r="P49" s="221"/>
      <c r="Q49" s="221"/>
      <c r="R49" s="257"/>
      <c r="S49" s="222"/>
      <c r="T49" s="221"/>
      <c r="U49" s="221"/>
      <c r="V49" s="221"/>
      <c r="W49" s="221"/>
      <c r="X49" s="221"/>
      <c r="Y49" s="221"/>
      <c r="Z49" s="221"/>
      <c r="AA49" s="230"/>
      <c r="AB49" s="230"/>
      <c r="AC49" s="221"/>
      <c r="AD49" s="221"/>
      <c r="AE49" s="221"/>
      <c r="AF49" s="221"/>
      <c r="AG49" s="221"/>
      <c r="AH49" s="221"/>
      <c r="AI49" s="221"/>
      <c r="AJ49" s="221"/>
      <c r="AK49" s="230"/>
      <c r="AL49" s="230"/>
      <c r="AM49" s="221"/>
      <c r="AN49" s="221"/>
      <c r="AO49" s="224"/>
      <c r="AP49" s="221"/>
      <c r="AQ49" s="221"/>
      <c r="AR49" s="221"/>
      <c r="AS49" s="271"/>
    </row>
    <row r="50" spans="1:52">
      <c r="A50" s="16">
        <v>45657</v>
      </c>
      <c r="B50" s="226"/>
      <c r="C50" s="226"/>
      <c r="D50" s="226"/>
      <c r="E50" s="226"/>
      <c r="F50" s="222"/>
      <c r="G50" s="268"/>
      <c r="H50" s="268"/>
      <c r="I50" s="226"/>
      <c r="J50" s="226"/>
      <c r="K50" s="226"/>
      <c r="L50" s="226"/>
      <c r="M50" s="230"/>
      <c r="N50" s="230"/>
      <c r="O50" s="230"/>
      <c r="P50" s="269"/>
      <c r="Q50" s="269"/>
      <c r="R50" s="220"/>
      <c r="S50" s="230"/>
      <c r="T50" s="226"/>
      <c r="U50" s="226"/>
      <c r="V50" s="232"/>
      <c r="W50" s="232"/>
      <c r="X50" s="232"/>
      <c r="Y50" s="232"/>
      <c r="Z50" s="232"/>
      <c r="AA50" s="269"/>
      <c r="AB50" s="269"/>
      <c r="AC50" s="226"/>
      <c r="AD50" s="232"/>
      <c r="AE50" s="232"/>
      <c r="AF50" s="230"/>
      <c r="AG50" s="230"/>
      <c r="AH50" s="268"/>
      <c r="AI50" s="230"/>
      <c r="AJ50" s="230"/>
      <c r="AK50" s="269"/>
      <c r="AL50" s="269"/>
      <c r="AM50" s="270"/>
      <c r="AN50" s="269"/>
      <c r="AO50" s="224"/>
      <c r="AP50" s="226"/>
      <c r="AQ50" s="226"/>
      <c r="AR50" s="226"/>
      <c r="AS50" s="224"/>
    </row>
    <row r="51" spans="1:52">
      <c r="A51" s="17">
        <f t="shared" ref="A51:A62" si="2">EOMONTH(A50,1)</f>
        <v>45688</v>
      </c>
      <c r="B51" s="226"/>
      <c r="C51" s="226"/>
      <c r="D51" s="226"/>
      <c r="E51" s="226"/>
      <c r="F51" s="222"/>
      <c r="G51" s="268"/>
      <c r="H51" s="230"/>
      <c r="I51" s="232"/>
      <c r="J51" s="230"/>
      <c r="K51" s="272"/>
      <c r="L51" s="226"/>
      <c r="M51" s="269"/>
      <c r="N51" s="226"/>
      <c r="O51" s="226"/>
      <c r="P51" s="269"/>
      <c r="Q51" s="269"/>
      <c r="R51" s="220"/>
      <c r="S51" s="230"/>
      <c r="T51" s="232"/>
      <c r="U51" s="226"/>
      <c r="V51" s="226"/>
      <c r="W51" s="230"/>
      <c r="X51" s="268"/>
      <c r="Y51" s="230"/>
      <c r="Z51" s="230"/>
      <c r="AA51" s="268"/>
      <c r="AB51" s="268"/>
      <c r="AC51" s="226"/>
      <c r="AD51" s="232"/>
      <c r="AE51" s="232"/>
      <c r="AF51" s="230"/>
      <c r="AG51" s="230"/>
      <c r="AH51" s="268"/>
      <c r="AI51" s="230"/>
      <c r="AJ51" s="230"/>
      <c r="AK51" s="277"/>
      <c r="AL51" s="269"/>
      <c r="AM51" s="270"/>
      <c r="AN51" s="269"/>
      <c r="AO51" s="224"/>
      <c r="AP51" s="226"/>
      <c r="AQ51" s="226"/>
      <c r="AR51" s="226"/>
      <c r="AS51" s="271"/>
      <c r="AU51" s="37"/>
      <c r="AV51" s="37"/>
      <c r="AW51" s="38"/>
      <c r="AX51" s="36"/>
      <c r="AY51" s="36"/>
      <c r="AZ51" s="36"/>
    </row>
    <row r="52" spans="1:52">
      <c r="A52" s="16">
        <f t="shared" si="2"/>
        <v>45716</v>
      </c>
      <c r="B52" s="226"/>
      <c r="C52" s="226"/>
      <c r="D52" s="226"/>
      <c r="E52" s="226"/>
      <c r="F52" s="222"/>
      <c r="G52" s="268"/>
      <c r="H52" s="230"/>
      <c r="I52" s="232"/>
      <c r="J52" s="230"/>
      <c r="K52" s="272"/>
      <c r="L52" s="226"/>
      <c r="M52" s="269"/>
      <c r="N52" s="226"/>
      <c r="O52" s="226"/>
      <c r="P52" s="269"/>
      <c r="Q52" s="269"/>
      <c r="R52" s="220"/>
      <c r="S52" s="230"/>
      <c r="T52" s="232"/>
      <c r="U52" s="226"/>
      <c r="V52" s="226"/>
      <c r="W52" s="230"/>
      <c r="X52" s="268"/>
      <c r="Y52" s="230"/>
      <c r="Z52" s="230"/>
      <c r="AA52" s="268"/>
      <c r="AB52" s="268"/>
      <c r="AC52" s="226"/>
      <c r="AD52" s="232"/>
      <c r="AE52" s="232"/>
      <c r="AF52" s="230"/>
      <c r="AG52" s="230"/>
      <c r="AH52" s="268"/>
      <c r="AI52" s="230"/>
      <c r="AJ52" s="230"/>
      <c r="AK52" s="277"/>
      <c r="AL52" s="269"/>
      <c r="AM52" s="270"/>
      <c r="AN52" s="269"/>
      <c r="AO52" s="224"/>
      <c r="AP52" s="226"/>
      <c r="AQ52" s="226"/>
      <c r="AR52" s="226"/>
      <c r="AS52" s="271"/>
      <c r="AU52" s="37"/>
      <c r="AV52" s="37"/>
      <c r="AW52" s="38"/>
      <c r="AX52" s="36"/>
      <c r="AY52" s="36"/>
      <c r="AZ52" s="36"/>
    </row>
    <row r="53" spans="1:52">
      <c r="A53" s="16">
        <f t="shared" si="2"/>
        <v>45747</v>
      </c>
      <c r="B53" s="226"/>
      <c r="C53" s="226"/>
      <c r="D53" s="226"/>
      <c r="E53" s="226"/>
      <c r="F53" s="222"/>
      <c r="G53" s="268"/>
      <c r="H53" s="230"/>
      <c r="I53" s="232"/>
      <c r="J53" s="230"/>
      <c r="K53" s="272"/>
      <c r="L53" s="226"/>
      <c r="M53" s="269"/>
      <c r="N53" s="226"/>
      <c r="O53" s="226"/>
      <c r="P53" s="269"/>
      <c r="Q53" s="269"/>
      <c r="R53" s="220"/>
      <c r="S53" s="230"/>
      <c r="T53" s="232"/>
      <c r="U53" s="226"/>
      <c r="V53" s="226"/>
      <c r="W53" s="230"/>
      <c r="X53" s="268"/>
      <c r="Y53" s="230"/>
      <c r="Z53" s="230"/>
      <c r="AA53" s="268"/>
      <c r="AB53" s="268"/>
      <c r="AC53" s="226"/>
      <c r="AD53" s="232"/>
      <c r="AE53" s="232"/>
      <c r="AF53" s="230"/>
      <c r="AG53" s="230"/>
      <c r="AH53" s="268"/>
      <c r="AI53" s="230"/>
      <c r="AJ53" s="230"/>
      <c r="AK53" s="277"/>
      <c r="AL53" s="269"/>
      <c r="AM53" s="270"/>
      <c r="AN53" s="269"/>
      <c r="AO53" s="224"/>
      <c r="AP53" s="226"/>
      <c r="AQ53" s="226"/>
      <c r="AR53" s="226"/>
      <c r="AS53" s="271"/>
      <c r="AU53" s="37"/>
      <c r="AV53" s="37"/>
      <c r="AW53" s="38"/>
      <c r="AX53" s="36"/>
      <c r="AY53" s="36"/>
      <c r="AZ53" s="36"/>
    </row>
    <row r="54" spans="1:52">
      <c r="A54" s="16">
        <f t="shared" si="2"/>
        <v>45777</v>
      </c>
      <c r="B54" s="226"/>
      <c r="C54" s="226"/>
      <c r="D54" s="226"/>
      <c r="E54" s="226"/>
      <c r="F54" s="222"/>
      <c r="G54" s="268"/>
      <c r="H54" s="230"/>
      <c r="I54" s="232"/>
      <c r="J54" s="230"/>
      <c r="K54" s="272"/>
      <c r="L54" s="226"/>
      <c r="M54" s="269"/>
      <c r="N54" s="226"/>
      <c r="O54" s="226"/>
      <c r="P54" s="269"/>
      <c r="Q54" s="269"/>
      <c r="R54" s="220"/>
      <c r="S54" s="230"/>
      <c r="T54" s="232"/>
      <c r="U54" s="226"/>
      <c r="V54" s="226"/>
      <c r="W54" s="230"/>
      <c r="X54" s="268"/>
      <c r="Y54" s="230"/>
      <c r="Z54" s="230"/>
      <c r="AA54" s="268"/>
      <c r="AB54" s="268"/>
      <c r="AC54" s="226"/>
      <c r="AD54" s="232"/>
      <c r="AE54" s="232"/>
      <c r="AF54" s="230"/>
      <c r="AG54" s="230"/>
      <c r="AH54" s="268"/>
      <c r="AI54" s="230"/>
      <c r="AJ54" s="230"/>
      <c r="AK54" s="277"/>
      <c r="AL54" s="269"/>
      <c r="AM54" s="270"/>
      <c r="AN54" s="269"/>
      <c r="AO54" s="224"/>
      <c r="AP54" s="226"/>
      <c r="AQ54" s="226"/>
      <c r="AR54" s="226"/>
      <c r="AS54" s="271"/>
      <c r="AU54" s="37"/>
      <c r="AV54" s="37"/>
      <c r="AW54" s="38"/>
      <c r="AX54" s="36"/>
      <c r="AY54" s="36"/>
      <c r="AZ54" s="36"/>
    </row>
    <row r="55" spans="1:52">
      <c r="A55" s="16">
        <f t="shared" si="2"/>
        <v>45808</v>
      </c>
      <c r="B55" s="226"/>
      <c r="C55" s="226"/>
      <c r="D55" s="226"/>
      <c r="E55" s="226"/>
      <c r="F55" s="222"/>
      <c r="G55" s="268"/>
      <c r="H55" s="230"/>
      <c r="I55" s="232"/>
      <c r="J55" s="230"/>
      <c r="K55" s="272"/>
      <c r="L55" s="226"/>
      <c r="M55" s="269"/>
      <c r="N55" s="226"/>
      <c r="O55" s="226"/>
      <c r="P55" s="269"/>
      <c r="Q55" s="269"/>
      <c r="R55" s="220"/>
      <c r="S55" s="230"/>
      <c r="T55" s="232"/>
      <c r="U55" s="226"/>
      <c r="V55" s="226"/>
      <c r="W55" s="230"/>
      <c r="X55" s="268"/>
      <c r="Y55" s="230"/>
      <c r="Z55" s="230"/>
      <c r="AA55" s="268"/>
      <c r="AB55" s="268"/>
      <c r="AC55" s="226"/>
      <c r="AD55" s="232"/>
      <c r="AE55" s="232"/>
      <c r="AF55" s="230"/>
      <c r="AG55" s="230"/>
      <c r="AH55" s="268"/>
      <c r="AI55" s="230"/>
      <c r="AJ55" s="230"/>
      <c r="AK55" s="277"/>
      <c r="AL55" s="269"/>
      <c r="AM55" s="270"/>
      <c r="AN55" s="269"/>
      <c r="AO55" s="224"/>
      <c r="AP55" s="226"/>
      <c r="AQ55" s="226"/>
      <c r="AR55" s="226"/>
      <c r="AS55" s="271"/>
      <c r="AU55" s="37"/>
      <c r="AV55" s="37"/>
      <c r="AW55" s="38"/>
      <c r="AX55" s="36"/>
      <c r="AY55" s="36"/>
      <c r="AZ55" s="36"/>
    </row>
    <row r="56" spans="1:52">
      <c r="A56" s="16">
        <f t="shared" si="2"/>
        <v>45838</v>
      </c>
      <c r="B56" s="226"/>
      <c r="C56" s="226"/>
      <c r="D56" s="226"/>
      <c r="E56" s="226"/>
      <c r="F56" s="222"/>
      <c r="G56" s="268"/>
      <c r="H56" s="230"/>
      <c r="I56" s="232"/>
      <c r="J56" s="230"/>
      <c r="K56" s="272"/>
      <c r="L56" s="226"/>
      <c r="M56" s="269"/>
      <c r="N56" s="226"/>
      <c r="O56" s="226"/>
      <c r="P56" s="269"/>
      <c r="Q56" s="269"/>
      <c r="R56" s="220"/>
      <c r="S56" s="230"/>
      <c r="T56" s="232"/>
      <c r="U56" s="226"/>
      <c r="V56" s="226"/>
      <c r="W56" s="230"/>
      <c r="X56" s="268"/>
      <c r="Y56" s="230"/>
      <c r="Z56" s="230"/>
      <c r="AA56" s="268"/>
      <c r="AB56" s="268"/>
      <c r="AC56" s="226"/>
      <c r="AD56" s="232"/>
      <c r="AE56" s="232"/>
      <c r="AF56" s="230"/>
      <c r="AG56" s="230"/>
      <c r="AH56" s="268"/>
      <c r="AI56" s="230"/>
      <c r="AJ56" s="230"/>
      <c r="AK56" s="277"/>
      <c r="AL56" s="269"/>
      <c r="AM56" s="270"/>
      <c r="AN56" s="269"/>
      <c r="AO56" s="224"/>
      <c r="AP56" s="226"/>
      <c r="AQ56" s="226"/>
      <c r="AR56" s="226"/>
      <c r="AS56" s="271"/>
      <c r="AU56" s="37"/>
      <c r="AV56" s="37"/>
      <c r="AW56" s="38"/>
      <c r="AX56" s="36"/>
      <c r="AY56" s="36"/>
      <c r="AZ56" s="36"/>
    </row>
    <row r="57" spans="1:52">
      <c r="A57" s="16">
        <f t="shared" si="2"/>
        <v>45869</v>
      </c>
      <c r="B57" s="226"/>
      <c r="C57" s="226"/>
      <c r="D57" s="226"/>
      <c r="E57" s="226"/>
      <c r="F57" s="222"/>
      <c r="G57" s="268"/>
      <c r="H57" s="230"/>
      <c r="I57" s="232"/>
      <c r="J57" s="230"/>
      <c r="K57" s="272"/>
      <c r="L57" s="226"/>
      <c r="M57" s="269"/>
      <c r="N57" s="226"/>
      <c r="O57" s="226"/>
      <c r="P57" s="269"/>
      <c r="Q57" s="269"/>
      <c r="R57" s="220"/>
      <c r="S57" s="230"/>
      <c r="T57" s="232"/>
      <c r="U57" s="226"/>
      <c r="V57" s="226"/>
      <c r="W57" s="230"/>
      <c r="X57" s="268"/>
      <c r="Y57" s="230"/>
      <c r="Z57" s="230"/>
      <c r="AA57" s="268"/>
      <c r="AB57" s="268"/>
      <c r="AC57" s="226"/>
      <c r="AD57" s="232"/>
      <c r="AE57" s="232"/>
      <c r="AF57" s="230"/>
      <c r="AG57" s="230"/>
      <c r="AH57" s="268"/>
      <c r="AI57" s="230"/>
      <c r="AJ57" s="230"/>
      <c r="AK57" s="277"/>
      <c r="AL57" s="269"/>
      <c r="AM57" s="270"/>
      <c r="AN57" s="269"/>
      <c r="AO57" s="224"/>
      <c r="AP57" s="226"/>
      <c r="AQ57" s="226"/>
      <c r="AR57" s="226"/>
      <c r="AS57" s="271"/>
      <c r="AU57" s="37"/>
      <c r="AV57" s="37"/>
      <c r="AW57" s="38"/>
      <c r="AX57" s="36"/>
      <c r="AY57" s="36"/>
      <c r="AZ57" s="36"/>
    </row>
    <row r="58" spans="1:52">
      <c r="A58" s="16">
        <f t="shared" si="2"/>
        <v>45900</v>
      </c>
      <c r="B58" s="226"/>
      <c r="C58" s="226"/>
      <c r="D58" s="226"/>
      <c r="E58" s="226"/>
      <c r="F58" s="222"/>
      <c r="G58" s="268"/>
      <c r="H58" s="230"/>
      <c r="I58" s="232"/>
      <c r="J58" s="230"/>
      <c r="K58" s="272"/>
      <c r="L58" s="226"/>
      <c r="M58" s="269"/>
      <c r="N58" s="226"/>
      <c r="O58" s="226"/>
      <c r="P58" s="269"/>
      <c r="Q58" s="269"/>
      <c r="R58" s="220"/>
      <c r="S58" s="230"/>
      <c r="T58" s="232"/>
      <c r="U58" s="226"/>
      <c r="V58" s="226"/>
      <c r="W58" s="230"/>
      <c r="X58" s="268"/>
      <c r="Y58" s="230"/>
      <c r="Z58" s="230"/>
      <c r="AA58" s="268"/>
      <c r="AB58" s="268"/>
      <c r="AC58" s="226"/>
      <c r="AD58" s="232"/>
      <c r="AE58" s="232"/>
      <c r="AF58" s="230"/>
      <c r="AG58" s="230"/>
      <c r="AH58" s="268"/>
      <c r="AI58" s="230"/>
      <c r="AJ58" s="230"/>
      <c r="AK58" s="277"/>
      <c r="AL58" s="269"/>
      <c r="AM58" s="270"/>
      <c r="AN58" s="269"/>
      <c r="AO58" s="224"/>
      <c r="AP58" s="226"/>
      <c r="AQ58" s="226"/>
      <c r="AR58" s="226"/>
      <c r="AS58" s="271"/>
      <c r="AU58" s="37"/>
      <c r="AV58" s="37"/>
      <c r="AW58" s="38"/>
      <c r="AX58" s="36"/>
      <c r="AY58" s="36"/>
      <c r="AZ58" s="36"/>
    </row>
    <row r="59" spans="1:52">
      <c r="A59" s="16">
        <f t="shared" si="2"/>
        <v>45930</v>
      </c>
      <c r="B59" s="226"/>
      <c r="C59" s="226"/>
      <c r="D59" s="226"/>
      <c r="E59" s="226"/>
      <c r="F59" s="222"/>
      <c r="G59" s="268"/>
      <c r="H59" s="230"/>
      <c r="I59" s="232"/>
      <c r="J59" s="230"/>
      <c r="K59" s="272"/>
      <c r="L59" s="226"/>
      <c r="M59" s="269"/>
      <c r="N59" s="226"/>
      <c r="O59" s="226"/>
      <c r="P59" s="269"/>
      <c r="Q59" s="269"/>
      <c r="R59" s="220"/>
      <c r="S59" s="230"/>
      <c r="T59" s="232"/>
      <c r="U59" s="226"/>
      <c r="V59" s="226"/>
      <c r="W59" s="230"/>
      <c r="X59" s="268"/>
      <c r="Y59" s="230"/>
      <c r="Z59" s="230"/>
      <c r="AA59" s="268"/>
      <c r="AB59" s="268"/>
      <c r="AC59" s="226"/>
      <c r="AD59" s="232"/>
      <c r="AE59" s="232"/>
      <c r="AF59" s="230"/>
      <c r="AG59" s="230"/>
      <c r="AH59" s="268"/>
      <c r="AI59" s="230"/>
      <c r="AJ59" s="230"/>
      <c r="AK59" s="277"/>
      <c r="AL59" s="269"/>
      <c r="AM59" s="270"/>
      <c r="AN59" s="269"/>
      <c r="AO59" s="224"/>
      <c r="AP59" s="226"/>
      <c r="AQ59" s="226"/>
      <c r="AR59" s="226"/>
      <c r="AS59" s="271"/>
      <c r="AU59" s="37"/>
      <c r="AV59" s="37"/>
      <c r="AW59" s="38"/>
      <c r="AX59" s="36"/>
      <c r="AY59" s="36"/>
      <c r="AZ59" s="36"/>
    </row>
    <row r="60" spans="1:52">
      <c r="A60" s="16">
        <f t="shared" si="2"/>
        <v>45961</v>
      </c>
      <c r="B60" s="226"/>
      <c r="C60" s="226"/>
      <c r="D60" s="226"/>
      <c r="E60" s="226"/>
      <c r="F60" s="222"/>
      <c r="G60" s="268"/>
      <c r="H60" s="230"/>
      <c r="I60" s="232"/>
      <c r="J60" s="230"/>
      <c r="K60" s="272"/>
      <c r="L60" s="226"/>
      <c r="M60" s="269"/>
      <c r="N60" s="226"/>
      <c r="O60" s="226"/>
      <c r="P60" s="269"/>
      <c r="Q60" s="269"/>
      <c r="R60" s="220"/>
      <c r="S60" s="230"/>
      <c r="T60" s="232"/>
      <c r="U60" s="226"/>
      <c r="V60" s="226"/>
      <c r="W60" s="230"/>
      <c r="X60" s="268"/>
      <c r="Y60" s="230"/>
      <c r="Z60" s="230"/>
      <c r="AA60" s="268"/>
      <c r="AB60" s="268"/>
      <c r="AC60" s="226"/>
      <c r="AD60" s="232"/>
      <c r="AE60" s="232"/>
      <c r="AF60" s="230"/>
      <c r="AG60" s="230"/>
      <c r="AH60" s="268"/>
      <c r="AI60" s="230"/>
      <c r="AJ60" s="230"/>
      <c r="AK60" s="277"/>
      <c r="AL60" s="269"/>
      <c r="AM60" s="270"/>
      <c r="AN60" s="269"/>
      <c r="AO60" s="224"/>
      <c r="AP60" s="226"/>
      <c r="AQ60" s="226"/>
      <c r="AR60" s="226"/>
      <c r="AS60" s="271"/>
      <c r="AU60" s="37"/>
      <c r="AV60" s="37"/>
      <c r="AW60" s="38"/>
      <c r="AX60" s="36"/>
      <c r="AY60" s="36"/>
      <c r="AZ60" s="36"/>
    </row>
    <row r="61" spans="1:52">
      <c r="A61" s="16">
        <f t="shared" si="2"/>
        <v>45991</v>
      </c>
      <c r="B61" s="226"/>
      <c r="C61" s="226"/>
      <c r="D61" s="226"/>
      <c r="E61" s="226"/>
      <c r="F61" s="222"/>
      <c r="G61" s="268"/>
      <c r="H61" s="230"/>
      <c r="I61" s="232"/>
      <c r="J61" s="230"/>
      <c r="K61" s="272"/>
      <c r="L61" s="226"/>
      <c r="M61" s="269"/>
      <c r="N61" s="226"/>
      <c r="O61" s="226"/>
      <c r="P61" s="269"/>
      <c r="Q61" s="269"/>
      <c r="R61" s="220"/>
      <c r="S61" s="230"/>
      <c r="T61" s="232"/>
      <c r="U61" s="226"/>
      <c r="V61" s="226"/>
      <c r="W61" s="230"/>
      <c r="X61" s="268"/>
      <c r="Y61" s="230"/>
      <c r="Z61" s="230"/>
      <c r="AA61" s="268"/>
      <c r="AB61" s="268"/>
      <c r="AC61" s="226"/>
      <c r="AD61" s="232"/>
      <c r="AE61" s="232"/>
      <c r="AF61" s="230"/>
      <c r="AG61" s="230"/>
      <c r="AH61" s="268"/>
      <c r="AI61" s="230"/>
      <c r="AJ61" s="230"/>
      <c r="AK61" s="277"/>
      <c r="AL61" s="269"/>
      <c r="AM61" s="270"/>
      <c r="AN61" s="269"/>
      <c r="AO61" s="224"/>
      <c r="AP61" s="226"/>
      <c r="AQ61" s="226"/>
      <c r="AR61" s="226"/>
      <c r="AS61" s="271"/>
      <c r="AU61" s="37"/>
      <c r="AV61" s="37"/>
      <c r="AW61" s="38"/>
      <c r="AX61" s="36"/>
      <c r="AY61" s="36"/>
      <c r="AZ61" s="36"/>
    </row>
    <row r="62" spans="1:52">
      <c r="A62" s="16">
        <f t="shared" si="2"/>
        <v>46022</v>
      </c>
      <c r="B62" s="226"/>
      <c r="C62" s="226"/>
      <c r="D62" s="226"/>
      <c r="E62" s="226"/>
      <c r="F62" s="222"/>
      <c r="G62" s="268"/>
      <c r="H62" s="230"/>
      <c r="I62" s="232"/>
      <c r="J62" s="230"/>
      <c r="K62" s="272"/>
      <c r="L62" s="226"/>
      <c r="M62" s="269"/>
      <c r="N62" s="226"/>
      <c r="O62" s="226"/>
      <c r="P62" s="269"/>
      <c r="Q62" s="269"/>
      <c r="R62" s="220"/>
      <c r="S62" s="230"/>
      <c r="T62" s="232"/>
      <c r="U62" s="226"/>
      <c r="V62" s="226"/>
      <c r="W62" s="230"/>
      <c r="X62" s="268"/>
      <c r="Y62" s="230"/>
      <c r="Z62" s="230"/>
      <c r="AA62" s="268"/>
      <c r="AB62" s="268"/>
      <c r="AC62" s="226"/>
      <c r="AD62" s="232"/>
      <c r="AE62" s="232"/>
      <c r="AF62" s="230"/>
      <c r="AG62" s="230"/>
      <c r="AH62" s="268"/>
      <c r="AI62" s="230"/>
      <c r="AJ62" s="230"/>
      <c r="AK62" s="277"/>
      <c r="AL62" s="269"/>
      <c r="AM62" s="270"/>
      <c r="AN62" s="269"/>
      <c r="AO62" s="224"/>
      <c r="AP62" s="226"/>
      <c r="AQ62" s="226"/>
      <c r="AR62" s="226"/>
      <c r="AS62" s="271"/>
    </row>
    <row r="63" spans="1:52" ht="15.75" thickBot="1">
      <c r="A63" s="11" t="s">
        <v>38</v>
      </c>
      <c r="B63" s="266"/>
      <c r="C63" s="273"/>
      <c r="D63" s="273"/>
      <c r="E63" s="266"/>
      <c r="F63" s="266"/>
      <c r="G63" s="221"/>
      <c r="H63" s="274"/>
      <c r="I63" s="236"/>
      <c r="J63" s="236"/>
      <c r="K63" s="236"/>
      <c r="L63" s="236"/>
      <c r="M63" s="238"/>
      <c r="N63" s="238"/>
      <c r="O63" s="238"/>
      <c r="P63" s="238"/>
      <c r="Q63" s="238"/>
      <c r="R63" s="220"/>
      <c r="S63" s="274"/>
      <c r="T63" s="236"/>
      <c r="U63" s="236"/>
      <c r="V63" s="236"/>
      <c r="W63" s="236"/>
      <c r="X63" s="238"/>
      <c r="Y63" s="238"/>
      <c r="Z63" s="238"/>
      <c r="AA63" s="238"/>
      <c r="AB63" s="238"/>
      <c r="AC63" s="220"/>
      <c r="AD63" s="236"/>
      <c r="AE63" s="236"/>
      <c r="AF63" s="236"/>
      <c r="AG63" s="236"/>
      <c r="AH63" s="238"/>
      <c r="AI63" s="238"/>
      <c r="AJ63" s="238"/>
      <c r="AK63" s="238"/>
      <c r="AL63" s="238"/>
      <c r="AM63" s="238"/>
      <c r="AN63" s="238"/>
      <c r="AO63" s="224"/>
      <c r="AP63" s="220"/>
      <c r="AQ63" s="220"/>
      <c r="AR63" s="220"/>
      <c r="AS63" s="271"/>
      <c r="AT63" s="37">
        <f>AS63-AA64</f>
        <v>0</v>
      </c>
    </row>
    <row r="64" spans="1:52" ht="13.5" thickTop="1">
      <c r="B64" s="224"/>
      <c r="C64" s="224"/>
      <c r="D64" s="224"/>
      <c r="E64" s="224"/>
      <c r="F64" s="224"/>
      <c r="G64" s="244"/>
      <c r="H64" s="244"/>
      <c r="I64" s="245"/>
      <c r="J64" s="244"/>
      <c r="K64" s="244"/>
      <c r="L64" s="245"/>
      <c r="M64" s="245"/>
      <c r="N64" s="244"/>
      <c r="O64" s="244"/>
      <c r="P64" s="278"/>
      <c r="Q64" s="244"/>
      <c r="R64" s="244"/>
      <c r="S64" s="244"/>
      <c r="T64" s="245"/>
      <c r="U64" s="244"/>
      <c r="V64" s="244"/>
      <c r="W64" s="244"/>
      <c r="X64" s="244"/>
      <c r="Y64" s="244"/>
      <c r="Z64" s="244"/>
      <c r="AA64" s="278"/>
      <c r="AB64" s="244"/>
      <c r="AC64" s="244"/>
      <c r="AD64" s="244"/>
      <c r="AE64" s="244"/>
      <c r="AF64" s="244"/>
      <c r="AG64" s="244"/>
      <c r="AH64" s="244"/>
      <c r="AI64" s="244"/>
      <c r="AJ64" s="244"/>
      <c r="AK64" s="278"/>
      <c r="AL64" s="244"/>
      <c r="AM64" s="224"/>
      <c r="AN64" s="224"/>
      <c r="AO64" s="224"/>
      <c r="AP64" s="244"/>
      <c r="AQ64" s="244"/>
      <c r="AR64" s="244"/>
      <c r="AS64" s="271"/>
    </row>
    <row r="65" spans="1:52">
      <c r="B65" s="225"/>
      <c r="C65" s="224"/>
      <c r="D65" s="224"/>
      <c r="E65" s="224"/>
      <c r="F65" s="224"/>
      <c r="G65" s="221"/>
      <c r="H65" s="221"/>
      <c r="I65" s="221"/>
      <c r="J65" s="221"/>
      <c r="K65" s="221"/>
      <c r="L65" s="221"/>
      <c r="M65" s="275"/>
      <c r="N65" s="275"/>
      <c r="O65" s="275"/>
      <c r="P65" s="275"/>
      <c r="Q65" s="244"/>
      <c r="R65" s="244"/>
      <c r="S65" s="249"/>
      <c r="T65" s="361"/>
      <c r="U65" s="361"/>
      <c r="V65" s="361"/>
      <c r="W65" s="361"/>
      <c r="X65" s="361"/>
      <c r="Y65" s="361"/>
      <c r="Z65" s="361"/>
      <c r="AA65" s="361"/>
      <c r="AB65" s="249"/>
      <c r="AC65" s="221"/>
      <c r="AD65" s="361"/>
      <c r="AE65" s="361"/>
      <c r="AF65" s="361"/>
      <c r="AG65" s="361"/>
      <c r="AH65" s="361"/>
      <c r="AI65" s="361"/>
      <c r="AJ65" s="361"/>
      <c r="AK65" s="361"/>
      <c r="AL65" s="249"/>
      <c r="AM65" s="249"/>
      <c r="AN65" s="249"/>
      <c r="AO65" s="224"/>
      <c r="AP65" s="221"/>
      <c r="AQ65" s="221"/>
      <c r="AR65" s="221"/>
      <c r="AS65" s="271"/>
    </row>
    <row r="66" spans="1:52">
      <c r="B66" s="247"/>
      <c r="C66" s="247"/>
      <c r="D66" s="247"/>
      <c r="E66" s="224"/>
      <c r="F66" s="249"/>
      <c r="G66" s="256"/>
      <c r="H66" s="256"/>
      <c r="I66" s="276"/>
      <c r="J66" s="276"/>
      <c r="K66" s="276"/>
      <c r="L66" s="276"/>
      <c r="M66" s="276"/>
      <c r="N66" s="276"/>
      <c r="O66" s="276"/>
      <c r="P66" s="256"/>
      <c r="Q66" s="256"/>
      <c r="R66" s="257"/>
      <c r="S66" s="257"/>
      <c r="T66" s="276"/>
      <c r="U66" s="276"/>
      <c r="V66" s="276"/>
      <c r="W66" s="276"/>
      <c r="X66" s="276"/>
      <c r="Y66" s="276"/>
      <c r="Z66" s="276"/>
      <c r="AA66" s="256"/>
      <c r="AB66" s="256"/>
      <c r="AC66" s="257"/>
      <c r="AD66" s="276"/>
      <c r="AE66" s="276"/>
      <c r="AF66" s="276"/>
      <c r="AG66" s="276"/>
      <c r="AH66" s="276"/>
      <c r="AI66" s="276"/>
      <c r="AJ66" s="276"/>
      <c r="AK66" s="256"/>
      <c r="AL66" s="256"/>
      <c r="AM66" s="256"/>
      <c r="AN66" s="256"/>
      <c r="AO66" s="224"/>
      <c r="AP66" s="257"/>
      <c r="AQ66" s="257"/>
      <c r="AR66" s="257"/>
      <c r="AS66" s="271"/>
    </row>
    <row r="67" spans="1:52">
      <c r="A67" s="23"/>
      <c r="B67" s="247"/>
      <c r="C67" s="364"/>
      <c r="D67" s="364"/>
      <c r="E67" s="364"/>
      <c r="F67" s="249"/>
      <c r="G67" s="249"/>
      <c r="H67" s="249"/>
      <c r="I67" s="249"/>
      <c r="J67" s="249"/>
      <c r="K67" s="249"/>
      <c r="L67" s="249"/>
      <c r="M67" s="260"/>
      <c r="N67" s="260"/>
      <c r="O67" s="260"/>
      <c r="P67" s="260"/>
      <c r="Q67" s="260"/>
      <c r="R67" s="260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24"/>
      <c r="AP67" s="249"/>
      <c r="AQ67" s="249"/>
      <c r="AR67" s="249"/>
      <c r="AS67" s="271"/>
    </row>
    <row r="68" spans="1:52">
      <c r="A68" s="23"/>
      <c r="B68" s="247"/>
      <c r="C68" s="247"/>
      <c r="D68" s="247"/>
      <c r="E68" s="247"/>
      <c r="F68" s="248"/>
      <c r="G68" s="248"/>
      <c r="H68" s="248"/>
      <c r="I68" s="248"/>
      <c r="J68" s="248"/>
      <c r="K68" s="248"/>
      <c r="L68" s="248"/>
      <c r="M68" s="263"/>
      <c r="N68" s="263"/>
      <c r="O68" s="263"/>
      <c r="P68" s="263"/>
      <c r="Q68" s="263"/>
      <c r="R68" s="260"/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9"/>
      <c r="AD68" s="248"/>
      <c r="AE68" s="248"/>
      <c r="AF68" s="248"/>
      <c r="AG68" s="248"/>
      <c r="AH68" s="248"/>
      <c r="AI68" s="248"/>
      <c r="AJ68" s="248"/>
      <c r="AK68" s="248"/>
      <c r="AL68" s="248"/>
      <c r="AM68" s="248"/>
      <c r="AN68" s="248"/>
      <c r="AO68" s="224"/>
      <c r="AP68" s="249"/>
      <c r="AQ68" s="249"/>
      <c r="AR68" s="249"/>
      <c r="AS68" s="271"/>
    </row>
    <row r="69" spans="1:52">
      <c r="A69" s="11" t="s">
        <v>3</v>
      </c>
      <c r="B69" s="266"/>
      <c r="C69" s="266"/>
      <c r="D69" s="266"/>
      <c r="E69" s="266"/>
      <c r="F69" s="266"/>
      <c r="G69" s="221"/>
      <c r="H69" s="221"/>
      <c r="I69" s="221"/>
      <c r="J69" s="221"/>
      <c r="K69" s="267"/>
      <c r="L69" s="221"/>
      <c r="M69" s="221"/>
      <c r="N69" s="221"/>
      <c r="O69" s="221"/>
      <c r="P69" s="221"/>
      <c r="Q69" s="221"/>
      <c r="R69" s="257"/>
      <c r="S69" s="222"/>
      <c r="T69" s="221"/>
      <c r="U69" s="221"/>
      <c r="V69" s="221"/>
      <c r="W69" s="221"/>
      <c r="X69" s="221"/>
      <c r="Y69" s="221"/>
      <c r="Z69" s="221"/>
      <c r="AA69" s="230"/>
      <c r="AB69" s="230"/>
      <c r="AC69" s="221"/>
      <c r="AD69" s="221"/>
      <c r="AE69" s="221"/>
      <c r="AF69" s="221"/>
      <c r="AG69" s="221"/>
      <c r="AH69" s="221"/>
      <c r="AI69" s="221"/>
      <c r="AJ69" s="221"/>
      <c r="AK69" s="230"/>
      <c r="AL69" s="230"/>
      <c r="AM69" s="221"/>
      <c r="AN69" s="221"/>
      <c r="AO69" s="224"/>
      <c r="AP69" s="221"/>
      <c r="AQ69" s="221"/>
      <c r="AR69" s="221"/>
      <c r="AS69" s="271"/>
    </row>
    <row r="70" spans="1:52">
      <c r="A70" s="16">
        <v>46022</v>
      </c>
      <c r="B70" s="226"/>
      <c r="C70" s="226"/>
      <c r="D70" s="226"/>
      <c r="E70" s="226"/>
      <c r="F70" s="222"/>
      <c r="G70" s="268"/>
      <c r="H70" s="268"/>
      <c r="I70" s="226"/>
      <c r="J70" s="226"/>
      <c r="K70" s="226"/>
      <c r="L70" s="226"/>
      <c r="M70" s="230"/>
      <c r="N70" s="230"/>
      <c r="O70" s="230"/>
      <c r="P70" s="269"/>
      <c r="Q70" s="269"/>
      <c r="R70" s="220"/>
      <c r="S70" s="230"/>
      <c r="T70" s="226"/>
      <c r="U70" s="226"/>
      <c r="V70" s="226"/>
      <c r="W70" s="232"/>
      <c r="X70" s="232"/>
      <c r="Y70" s="232"/>
      <c r="Z70" s="232"/>
      <c r="AA70" s="269"/>
      <c r="AB70" s="269"/>
      <c r="AC70" s="226"/>
      <c r="AD70" s="232"/>
      <c r="AE70" s="232"/>
      <c r="AF70" s="232"/>
      <c r="AG70" s="230"/>
      <c r="AH70" s="268"/>
      <c r="AI70" s="230"/>
      <c r="AJ70" s="230"/>
      <c r="AK70" s="269"/>
      <c r="AL70" s="269"/>
      <c r="AM70" s="270"/>
      <c r="AN70" s="269"/>
      <c r="AO70" s="224"/>
      <c r="AP70" s="226"/>
      <c r="AQ70" s="226"/>
      <c r="AR70" s="226"/>
      <c r="AS70" s="224"/>
    </row>
    <row r="71" spans="1:52">
      <c r="A71" s="17">
        <f t="shared" ref="A71:A82" si="3">EOMONTH(A70,1)</f>
        <v>46053</v>
      </c>
      <c r="B71" s="226"/>
      <c r="C71" s="226"/>
      <c r="D71" s="226"/>
      <c r="E71" s="226"/>
      <c r="F71" s="222"/>
      <c r="G71" s="268"/>
      <c r="H71" s="230"/>
      <c r="I71" s="232"/>
      <c r="J71" s="230"/>
      <c r="K71" s="272"/>
      <c r="L71" s="226"/>
      <c r="M71" s="269"/>
      <c r="N71" s="226"/>
      <c r="O71" s="226"/>
      <c r="P71" s="269"/>
      <c r="Q71" s="269"/>
      <c r="R71" s="220"/>
      <c r="S71" s="230"/>
      <c r="T71" s="232"/>
      <c r="U71" s="226"/>
      <c r="V71" s="226"/>
      <c r="W71" s="230"/>
      <c r="X71" s="268"/>
      <c r="Y71" s="230"/>
      <c r="Z71" s="230"/>
      <c r="AA71" s="268"/>
      <c r="AB71" s="268"/>
      <c r="AC71" s="226"/>
      <c r="AD71" s="232"/>
      <c r="AE71" s="232"/>
      <c r="AF71" s="230"/>
      <c r="AG71" s="230"/>
      <c r="AH71" s="268"/>
      <c r="AI71" s="230"/>
      <c r="AJ71" s="230"/>
      <c r="AK71" s="277"/>
      <c r="AL71" s="269"/>
      <c r="AM71" s="270"/>
      <c r="AN71" s="269"/>
      <c r="AO71" s="224"/>
      <c r="AP71" s="226"/>
      <c r="AQ71" s="226"/>
      <c r="AR71" s="226"/>
      <c r="AS71" s="271"/>
      <c r="AU71" s="37"/>
      <c r="AV71" s="37"/>
      <c r="AW71" s="38"/>
      <c r="AX71" s="36"/>
      <c r="AY71" s="36"/>
      <c r="AZ71" s="36"/>
    </row>
    <row r="72" spans="1:52">
      <c r="A72" s="16">
        <f t="shared" si="3"/>
        <v>46081</v>
      </c>
      <c r="B72" s="226"/>
      <c r="C72" s="226"/>
      <c r="D72" s="226"/>
      <c r="E72" s="226"/>
      <c r="F72" s="222"/>
      <c r="G72" s="268"/>
      <c r="H72" s="230"/>
      <c r="I72" s="232"/>
      <c r="J72" s="230"/>
      <c r="K72" s="272"/>
      <c r="L72" s="226"/>
      <c r="M72" s="269"/>
      <c r="N72" s="226"/>
      <c r="O72" s="226"/>
      <c r="P72" s="269"/>
      <c r="Q72" s="269"/>
      <c r="R72" s="220"/>
      <c r="S72" s="230"/>
      <c r="T72" s="232"/>
      <c r="U72" s="226"/>
      <c r="V72" s="226"/>
      <c r="W72" s="230"/>
      <c r="X72" s="268"/>
      <c r="Y72" s="230"/>
      <c r="Z72" s="230"/>
      <c r="AA72" s="268"/>
      <c r="AB72" s="268"/>
      <c r="AC72" s="226"/>
      <c r="AD72" s="232"/>
      <c r="AE72" s="232"/>
      <c r="AF72" s="230"/>
      <c r="AG72" s="230"/>
      <c r="AH72" s="268"/>
      <c r="AI72" s="230"/>
      <c r="AJ72" s="230"/>
      <c r="AK72" s="277"/>
      <c r="AL72" s="269"/>
      <c r="AM72" s="270"/>
      <c r="AN72" s="269"/>
      <c r="AO72" s="224"/>
      <c r="AP72" s="226"/>
      <c r="AQ72" s="226"/>
      <c r="AR72" s="226"/>
      <c r="AS72" s="271"/>
      <c r="AU72" s="37"/>
      <c r="AV72" s="37"/>
      <c r="AW72" s="38"/>
      <c r="AX72" s="36"/>
      <c r="AY72" s="36"/>
      <c r="AZ72" s="36"/>
    </row>
    <row r="73" spans="1:52">
      <c r="A73" s="16">
        <f t="shared" si="3"/>
        <v>46112</v>
      </c>
      <c r="B73" s="226"/>
      <c r="C73" s="226"/>
      <c r="D73" s="226"/>
      <c r="E73" s="226"/>
      <c r="F73" s="222"/>
      <c r="G73" s="268"/>
      <c r="H73" s="230"/>
      <c r="I73" s="232"/>
      <c r="J73" s="230"/>
      <c r="K73" s="272"/>
      <c r="L73" s="226"/>
      <c r="M73" s="269"/>
      <c r="N73" s="226"/>
      <c r="O73" s="226"/>
      <c r="P73" s="269"/>
      <c r="Q73" s="269"/>
      <c r="R73" s="220"/>
      <c r="S73" s="230"/>
      <c r="T73" s="232"/>
      <c r="U73" s="226"/>
      <c r="V73" s="226"/>
      <c r="W73" s="230"/>
      <c r="X73" s="268"/>
      <c r="Y73" s="230"/>
      <c r="Z73" s="230"/>
      <c r="AA73" s="268"/>
      <c r="AB73" s="268"/>
      <c r="AC73" s="226"/>
      <c r="AD73" s="232"/>
      <c r="AE73" s="232"/>
      <c r="AF73" s="230"/>
      <c r="AG73" s="230"/>
      <c r="AH73" s="268"/>
      <c r="AI73" s="230"/>
      <c r="AJ73" s="230"/>
      <c r="AK73" s="277"/>
      <c r="AL73" s="269"/>
      <c r="AM73" s="270"/>
      <c r="AN73" s="269"/>
      <c r="AO73" s="224"/>
      <c r="AP73" s="226"/>
      <c r="AQ73" s="226"/>
      <c r="AR73" s="226"/>
      <c r="AS73" s="271"/>
      <c r="AU73" s="37"/>
      <c r="AV73" s="37"/>
      <c r="AW73" s="38"/>
      <c r="AX73" s="36"/>
      <c r="AY73" s="36"/>
      <c r="AZ73" s="36"/>
    </row>
    <row r="74" spans="1:52">
      <c r="A74" s="16">
        <f t="shared" si="3"/>
        <v>46142</v>
      </c>
      <c r="B74" s="226"/>
      <c r="C74" s="226"/>
      <c r="D74" s="226"/>
      <c r="E74" s="226"/>
      <c r="F74" s="222"/>
      <c r="G74" s="268"/>
      <c r="H74" s="230"/>
      <c r="I74" s="232"/>
      <c r="J74" s="230"/>
      <c r="K74" s="272"/>
      <c r="L74" s="226"/>
      <c r="M74" s="269"/>
      <c r="N74" s="226"/>
      <c r="O74" s="226"/>
      <c r="P74" s="269"/>
      <c r="Q74" s="269"/>
      <c r="R74" s="220"/>
      <c r="S74" s="230"/>
      <c r="T74" s="232"/>
      <c r="U74" s="226"/>
      <c r="V74" s="226"/>
      <c r="W74" s="230"/>
      <c r="X74" s="268"/>
      <c r="Y74" s="230"/>
      <c r="Z74" s="230"/>
      <c r="AA74" s="268"/>
      <c r="AB74" s="268"/>
      <c r="AC74" s="226"/>
      <c r="AD74" s="232"/>
      <c r="AE74" s="232"/>
      <c r="AF74" s="230"/>
      <c r="AG74" s="230"/>
      <c r="AH74" s="268"/>
      <c r="AI74" s="230"/>
      <c r="AJ74" s="230"/>
      <c r="AK74" s="277"/>
      <c r="AL74" s="269"/>
      <c r="AM74" s="270"/>
      <c r="AN74" s="269"/>
      <c r="AO74" s="224"/>
      <c r="AP74" s="226"/>
      <c r="AQ74" s="226"/>
      <c r="AR74" s="226"/>
      <c r="AS74" s="271"/>
      <c r="AU74" s="37"/>
      <c r="AV74" s="37"/>
      <c r="AW74" s="38"/>
      <c r="AX74" s="36"/>
      <c r="AY74" s="36"/>
      <c r="AZ74" s="36"/>
    </row>
    <row r="75" spans="1:52">
      <c r="A75" s="16">
        <f t="shared" si="3"/>
        <v>46173</v>
      </c>
      <c r="B75" s="226"/>
      <c r="C75" s="226"/>
      <c r="D75" s="226"/>
      <c r="E75" s="226"/>
      <c r="F75" s="222"/>
      <c r="G75" s="268"/>
      <c r="H75" s="230"/>
      <c r="I75" s="232"/>
      <c r="J75" s="230"/>
      <c r="K75" s="272"/>
      <c r="L75" s="226"/>
      <c r="M75" s="269"/>
      <c r="N75" s="226"/>
      <c r="O75" s="226"/>
      <c r="P75" s="269"/>
      <c r="Q75" s="269"/>
      <c r="R75" s="220"/>
      <c r="S75" s="230"/>
      <c r="T75" s="232"/>
      <c r="U75" s="226"/>
      <c r="V75" s="226"/>
      <c r="W75" s="230"/>
      <c r="X75" s="268"/>
      <c r="Y75" s="230"/>
      <c r="Z75" s="230"/>
      <c r="AA75" s="268"/>
      <c r="AB75" s="268"/>
      <c r="AC75" s="226"/>
      <c r="AD75" s="232"/>
      <c r="AE75" s="232"/>
      <c r="AF75" s="230"/>
      <c r="AG75" s="230"/>
      <c r="AH75" s="268"/>
      <c r="AI75" s="230"/>
      <c r="AJ75" s="230"/>
      <c r="AK75" s="277"/>
      <c r="AL75" s="269"/>
      <c r="AM75" s="270"/>
      <c r="AN75" s="269"/>
      <c r="AO75" s="224"/>
      <c r="AP75" s="226"/>
      <c r="AQ75" s="226"/>
      <c r="AR75" s="226"/>
      <c r="AS75" s="271"/>
      <c r="AU75" s="37"/>
      <c r="AV75" s="37"/>
      <c r="AW75" s="38"/>
      <c r="AX75" s="36"/>
      <c r="AY75" s="36"/>
      <c r="AZ75" s="36"/>
    </row>
    <row r="76" spans="1:52">
      <c r="A76" s="16">
        <f t="shared" si="3"/>
        <v>46203</v>
      </c>
      <c r="B76" s="226"/>
      <c r="C76" s="226"/>
      <c r="D76" s="226"/>
      <c r="E76" s="226"/>
      <c r="F76" s="222"/>
      <c r="G76" s="268"/>
      <c r="H76" s="230"/>
      <c r="I76" s="232"/>
      <c r="J76" s="230"/>
      <c r="K76" s="272"/>
      <c r="L76" s="226"/>
      <c r="M76" s="269"/>
      <c r="N76" s="226"/>
      <c r="O76" s="226"/>
      <c r="P76" s="269"/>
      <c r="Q76" s="269"/>
      <c r="R76" s="220"/>
      <c r="S76" s="230"/>
      <c r="T76" s="232"/>
      <c r="U76" s="226"/>
      <c r="V76" s="226"/>
      <c r="W76" s="230"/>
      <c r="X76" s="268"/>
      <c r="Y76" s="230"/>
      <c r="Z76" s="230"/>
      <c r="AA76" s="268"/>
      <c r="AB76" s="268"/>
      <c r="AC76" s="226"/>
      <c r="AD76" s="232"/>
      <c r="AE76" s="232"/>
      <c r="AF76" s="230"/>
      <c r="AG76" s="230"/>
      <c r="AH76" s="268"/>
      <c r="AI76" s="230"/>
      <c r="AJ76" s="230"/>
      <c r="AK76" s="277"/>
      <c r="AL76" s="269"/>
      <c r="AM76" s="270"/>
      <c r="AN76" s="269"/>
      <c r="AO76" s="224"/>
      <c r="AP76" s="226"/>
      <c r="AQ76" s="226"/>
      <c r="AR76" s="226"/>
      <c r="AS76" s="271"/>
      <c r="AU76" s="37"/>
      <c r="AV76" s="37"/>
      <c r="AW76" s="38"/>
      <c r="AX76" s="36"/>
      <c r="AY76" s="36"/>
      <c r="AZ76" s="36"/>
    </row>
    <row r="77" spans="1:52">
      <c r="A77" s="16">
        <f t="shared" si="3"/>
        <v>46234</v>
      </c>
      <c r="B77" s="226"/>
      <c r="C77" s="226"/>
      <c r="D77" s="226"/>
      <c r="E77" s="226"/>
      <c r="F77" s="222"/>
      <c r="G77" s="268"/>
      <c r="H77" s="230"/>
      <c r="I77" s="232"/>
      <c r="J77" s="230"/>
      <c r="K77" s="272"/>
      <c r="L77" s="226"/>
      <c r="M77" s="269"/>
      <c r="N77" s="226"/>
      <c r="O77" s="226"/>
      <c r="P77" s="269"/>
      <c r="Q77" s="269"/>
      <c r="R77" s="220"/>
      <c r="S77" s="230"/>
      <c r="T77" s="232"/>
      <c r="U77" s="226"/>
      <c r="V77" s="226"/>
      <c r="W77" s="230"/>
      <c r="X77" s="268"/>
      <c r="Y77" s="230"/>
      <c r="Z77" s="230"/>
      <c r="AA77" s="268"/>
      <c r="AB77" s="268"/>
      <c r="AC77" s="226"/>
      <c r="AD77" s="232"/>
      <c r="AE77" s="232"/>
      <c r="AF77" s="230"/>
      <c r="AG77" s="230"/>
      <c r="AH77" s="268"/>
      <c r="AI77" s="230"/>
      <c r="AJ77" s="230"/>
      <c r="AK77" s="277"/>
      <c r="AL77" s="269"/>
      <c r="AM77" s="270"/>
      <c r="AN77" s="269"/>
      <c r="AO77" s="224"/>
      <c r="AP77" s="226"/>
      <c r="AQ77" s="226"/>
      <c r="AR77" s="226"/>
      <c r="AS77" s="271"/>
      <c r="AU77" s="37"/>
      <c r="AV77" s="37"/>
      <c r="AW77" s="38"/>
      <c r="AX77" s="36"/>
      <c r="AY77" s="36"/>
      <c r="AZ77" s="36"/>
    </row>
    <row r="78" spans="1:52">
      <c r="A78" s="16">
        <f t="shared" si="3"/>
        <v>46265</v>
      </c>
      <c r="B78" s="226"/>
      <c r="C78" s="226"/>
      <c r="D78" s="226"/>
      <c r="E78" s="226"/>
      <c r="F78" s="222"/>
      <c r="G78" s="268"/>
      <c r="H78" s="230"/>
      <c r="I78" s="232"/>
      <c r="J78" s="230"/>
      <c r="K78" s="272"/>
      <c r="L78" s="226"/>
      <c r="M78" s="269"/>
      <c r="N78" s="226"/>
      <c r="O78" s="226"/>
      <c r="P78" s="269"/>
      <c r="Q78" s="269"/>
      <c r="R78" s="220"/>
      <c r="S78" s="230"/>
      <c r="T78" s="232"/>
      <c r="U78" s="226"/>
      <c r="V78" s="226"/>
      <c r="W78" s="230"/>
      <c r="X78" s="268"/>
      <c r="Y78" s="230"/>
      <c r="Z78" s="230"/>
      <c r="AA78" s="268"/>
      <c r="AB78" s="268"/>
      <c r="AC78" s="226"/>
      <c r="AD78" s="232"/>
      <c r="AE78" s="232"/>
      <c r="AF78" s="230"/>
      <c r="AG78" s="230"/>
      <c r="AH78" s="268"/>
      <c r="AI78" s="230"/>
      <c r="AJ78" s="230"/>
      <c r="AK78" s="277"/>
      <c r="AL78" s="269"/>
      <c r="AM78" s="270"/>
      <c r="AN78" s="269"/>
      <c r="AO78" s="224"/>
      <c r="AP78" s="226"/>
      <c r="AQ78" s="226"/>
      <c r="AR78" s="226"/>
      <c r="AS78" s="271"/>
      <c r="AU78" s="37"/>
      <c r="AV78" s="37"/>
      <c r="AW78" s="38"/>
      <c r="AX78" s="36"/>
      <c r="AY78" s="36"/>
      <c r="AZ78" s="36"/>
    </row>
    <row r="79" spans="1:52">
      <c r="A79" s="16">
        <f t="shared" si="3"/>
        <v>46295</v>
      </c>
      <c r="B79" s="226"/>
      <c r="C79" s="226"/>
      <c r="D79" s="226"/>
      <c r="E79" s="226"/>
      <c r="F79" s="222"/>
      <c r="G79" s="268"/>
      <c r="H79" s="230"/>
      <c r="I79" s="232"/>
      <c r="J79" s="230"/>
      <c r="K79" s="272"/>
      <c r="L79" s="226"/>
      <c r="M79" s="269"/>
      <c r="N79" s="226"/>
      <c r="O79" s="226"/>
      <c r="P79" s="269"/>
      <c r="Q79" s="269"/>
      <c r="R79" s="220"/>
      <c r="S79" s="230"/>
      <c r="T79" s="232"/>
      <c r="U79" s="226"/>
      <c r="V79" s="226"/>
      <c r="W79" s="230"/>
      <c r="X79" s="268"/>
      <c r="Y79" s="230"/>
      <c r="Z79" s="230"/>
      <c r="AA79" s="268"/>
      <c r="AB79" s="268"/>
      <c r="AC79" s="226"/>
      <c r="AD79" s="232"/>
      <c r="AE79" s="232"/>
      <c r="AF79" s="230"/>
      <c r="AG79" s="230"/>
      <c r="AH79" s="268"/>
      <c r="AI79" s="230"/>
      <c r="AJ79" s="230"/>
      <c r="AK79" s="277"/>
      <c r="AL79" s="268"/>
      <c r="AM79" s="270"/>
      <c r="AN79" s="269"/>
      <c r="AO79" s="224"/>
      <c r="AP79" s="226"/>
      <c r="AQ79" s="226"/>
      <c r="AR79" s="226"/>
      <c r="AS79" s="271"/>
      <c r="AU79" s="37"/>
      <c r="AV79" s="37"/>
      <c r="AW79" s="38"/>
      <c r="AX79" s="36"/>
      <c r="AY79" s="36"/>
      <c r="AZ79" s="36"/>
    </row>
    <row r="80" spans="1:52">
      <c r="A80" s="16">
        <f t="shared" si="3"/>
        <v>46326</v>
      </c>
      <c r="B80" s="226"/>
      <c r="C80" s="226"/>
      <c r="D80" s="226"/>
      <c r="E80" s="226"/>
      <c r="F80" s="222"/>
      <c r="G80" s="268"/>
      <c r="H80" s="230"/>
      <c r="I80" s="232"/>
      <c r="J80" s="230"/>
      <c r="K80" s="272"/>
      <c r="L80" s="226"/>
      <c r="M80" s="269"/>
      <c r="N80" s="226"/>
      <c r="O80" s="226"/>
      <c r="P80" s="269"/>
      <c r="Q80" s="269"/>
      <c r="R80" s="220"/>
      <c r="S80" s="230"/>
      <c r="T80" s="232"/>
      <c r="U80" s="226"/>
      <c r="V80" s="226"/>
      <c r="W80" s="230"/>
      <c r="X80" s="268"/>
      <c r="Y80" s="230"/>
      <c r="Z80" s="230"/>
      <c r="AA80" s="268"/>
      <c r="AB80" s="268"/>
      <c r="AC80" s="226"/>
      <c r="AD80" s="232"/>
      <c r="AE80" s="232"/>
      <c r="AF80" s="230"/>
      <c r="AG80" s="230"/>
      <c r="AH80" s="268"/>
      <c r="AI80" s="230"/>
      <c r="AJ80" s="230"/>
      <c r="AK80" s="277"/>
      <c r="AL80" s="268"/>
      <c r="AM80" s="270"/>
      <c r="AN80" s="269"/>
      <c r="AO80" s="224"/>
      <c r="AP80" s="226"/>
      <c r="AQ80" s="226"/>
      <c r="AR80" s="226"/>
      <c r="AS80" s="271"/>
      <c r="AU80" s="37"/>
      <c r="AV80" s="37"/>
      <c r="AW80" s="38"/>
      <c r="AX80" s="36"/>
      <c r="AY80" s="36"/>
      <c r="AZ80" s="36"/>
    </row>
    <row r="81" spans="1:52">
      <c r="A81" s="16">
        <f t="shared" si="3"/>
        <v>46356</v>
      </c>
      <c r="B81" s="226"/>
      <c r="C81" s="226"/>
      <c r="D81" s="226"/>
      <c r="E81" s="226"/>
      <c r="F81" s="222"/>
      <c r="G81" s="268"/>
      <c r="H81" s="230"/>
      <c r="I81" s="232"/>
      <c r="J81" s="230"/>
      <c r="K81" s="272"/>
      <c r="L81" s="226"/>
      <c r="M81" s="269"/>
      <c r="N81" s="226"/>
      <c r="O81" s="226"/>
      <c r="P81" s="269"/>
      <c r="Q81" s="269"/>
      <c r="R81" s="220"/>
      <c r="S81" s="230"/>
      <c r="T81" s="232"/>
      <c r="U81" s="226"/>
      <c r="V81" s="226"/>
      <c r="W81" s="230"/>
      <c r="X81" s="268"/>
      <c r="Y81" s="230"/>
      <c r="Z81" s="230"/>
      <c r="AA81" s="268"/>
      <c r="AB81" s="268"/>
      <c r="AC81" s="226"/>
      <c r="AD81" s="232"/>
      <c r="AE81" s="232"/>
      <c r="AF81" s="230"/>
      <c r="AG81" s="230"/>
      <c r="AH81" s="268"/>
      <c r="AI81" s="230"/>
      <c r="AJ81" s="230"/>
      <c r="AK81" s="277"/>
      <c r="AL81" s="269"/>
      <c r="AM81" s="270"/>
      <c r="AN81" s="269"/>
      <c r="AO81" s="224"/>
      <c r="AP81" s="226"/>
      <c r="AQ81" s="226"/>
      <c r="AR81" s="226"/>
      <c r="AS81" s="271"/>
      <c r="AU81" s="37"/>
      <c r="AV81" s="37"/>
      <c r="AW81" s="38"/>
      <c r="AX81" s="36"/>
      <c r="AY81" s="36"/>
      <c r="AZ81" s="36"/>
    </row>
    <row r="82" spans="1:52">
      <c r="A82" s="16">
        <f t="shared" si="3"/>
        <v>46387</v>
      </c>
      <c r="B82" s="226"/>
      <c r="C82" s="226"/>
      <c r="D82" s="226"/>
      <c r="E82" s="226"/>
      <c r="F82" s="222"/>
      <c r="G82" s="268"/>
      <c r="H82" s="230"/>
      <c r="I82" s="232"/>
      <c r="J82" s="230"/>
      <c r="K82" s="272"/>
      <c r="L82" s="226"/>
      <c r="M82" s="269"/>
      <c r="N82" s="226"/>
      <c r="O82" s="226"/>
      <c r="P82" s="269"/>
      <c r="Q82" s="269"/>
      <c r="R82" s="220"/>
      <c r="S82" s="230"/>
      <c r="T82" s="232"/>
      <c r="U82" s="226"/>
      <c r="V82" s="226"/>
      <c r="W82" s="230"/>
      <c r="X82" s="268"/>
      <c r="Y82" s="230"/>
      <c r="Z82" s="230"/>
      <c r="AA82" s="268"/>
      <c r="AB82" s="268"/>
      <c r="AC82" s="226"/>
      <c r="AD82" s="232"/>
      <c r="AE82" s="232"/>
      <c r="AF82" s="230"/>
      <c r="AG82" s="230"/>
      <c r="AH82" s="268"/>
      <c r="AI82" s="230"/>
      <c r="AJ82" s="230"/>
      <c r="AK82" s="277"/>
      <c r="AL82" s="269"/>
      <c r="AM82" s="270"/>
      <c r="AN82" s="269"/>
      <c r="AO82" s="224"/>
      <c r="AP82" s="226"/>
      <c r="AQ82" s="226"/>
      <c r="AR82" s="226"/>
      <c r="AS82" s="271"/>
    </row>
    <row r="83" spans="1:52" ht="15.75" thickBot="1">
      <c r="A83" s="11" t="s">
        <v>760</v>
      </c>
      <c r="B83" s="266"/>
      <c r="C83" s="273"/>
      <c r="D83" s="273"/>
      <c r="E83" s="266"/>
      <c r="F83" s="266"/>
      <c r="G83" s="221"/>
      <c r="H83" s="274"/>
      <c r="I83" s="236"/>
      <c r="J83" s="236"/>
      <c r="K83" s="236"/>
      <c r="L83" s="236"/>
      <c r="M83" s="238"/>
      <c r="N83" s="238"/>
      <c r="O83" s="238"/>
      <c r="P83" s="238"/>
      <c r="Q83" s="238"/>
      <c r="R83" s="220"/>
      <c r="S83" s="274"/>
      <c r="T83" s="236"/>
      <c r="U83" s="236"/>
      <c r="V83" s="236"/>
      <c r="W83" s="236"/>
      <c r="X83" s="238"/>
      <c r="Y83" s="238"/>
      <c r="Z83" s="238"/>
      <c r="AA83" s="238"/>
      <c r="AB83" s="238"/>
      <c r="AC83" s="220"/>
      <c r="AD83" s="236"/>
      <c r="AE83" s="236"/>
      <c r="AF83" s="236"/>
      <c r="AG83" s="236"/>
      <c r="AH83" s="238"/>
      <c r="AI83" s="238"/>
      <c r="AJ83" s="238"/>
      <c r="AK83" s="238"/>
      <c r="AL83" s="238"/>
      <c r="AM83" s="238"/>
      <c r="AN83" s="238"/>
      <c r="AO83" s="224"/>
      <c r="AP83" s="220"/>
      <c r="AQ83" s="220"/>
      <c r="AR83" s="220"/>
      <c r="AS83" s="271"/>
    </row>
    <row r="84" spans="1:52" ht="13.5" thickTop="1">
      <c r="B84" s="224"/>
      <c r="C84" s="224"/>
      <c r="D84" s="224"/>
      <c r="E84" s="224"/>
      <c r="F84" s="224"/>
      <c r="G84" s="244"/>
      <c r="H84" s="244"/>
      <c r="I84" s="244"/>
      <c r="J84" s="244"/>
      <c r="K84" s="244"/>
      <c r="L84" s="244"/>
      <c r="M84" s="244"/>
      <c r="N84" s="244"/>
      <c r="O84" s="244"/>
      <c r="P84" s="278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78"/>
      <c r="AB84" s="244"/>
      <c r="AC84" s="244"/>
      <c r="AD84" s="244"/>
      <c r="AE84" s="244"/>
      <c r="AF84" s="244"/>
      <c r="AG84" s="244"/>
      <c r="AH84" s="244"/>
      <c r="AI84" s="244"/>
      <c r="AJ84" s="244"/>
      <c r="AK84" s="278"/>
      <c r="AL84" s="244"/>
      <c r="AM84" s="224"/>
      <c r="AN84" s="224"/>
      <c r="AO84" s="224"/>
      <c r="AP84" s="244"/>
      <c r="AQ84" s="244"/>
      <c r="AR84" s="244"/>
      <c r="AS84" s="271"/>
    </row>
    <row r="85" spans="1:52">
      <c r="B85" s="225"/>
      <c r="C85" s="224"/>
      <c r="D85" s="224"/>
      <c r="E85" s="224"/>
      <c r="F85" s="224"/>
      <c r="G85" s="244"/>
      <c r="H85" s="245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5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24"/>
      <c r="AN85" s="224"/>
      <c r="AO85" s="224"/>
      <c r="AP85" s="244"/>
      <c r="AQ85" s="244"/>
      <c r="AR85" s="244"/>
      <c r="AS85" s="271"/>
    </row>
    <row r="86" spans="1:52">
      <c r="B86" s="225"/>
      <c r="C86" s="224"/>
      <c r="D86" s="224"/>
      <c r="E86" s="224"/>
      <c r="F86" s="22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24"/>
      <c r="AN86" s="224"/>
      <c r="AO86" s="224"/>
      <c r="AP86" s="244"/>
      <c r="AQ86" s="244"/>
      <c r="AR86" s="244"/>
      <c r="AS86" s="271"/>
    </row>
    <row r="87" spans="1:52">
      <c r="B87" s="224"/>
      <c r="C87" s="224"/>
      <c r="D87" s="224"/>
      <c r="E87" s="224"/>
      <c r="F87" s="224"/>
      <c r="G87" s="244"/>
      <c r="H87" s="244"/>
      <c r="I87" s="279"/>
      <c r="J87" s="244"/>
      <c r="K87" s="244"/>
      <c r="L87" s="244"/>
      <c r="M87" s="244"/>
      <c r="N87" s="244"/>
      <c r="O87" s="244"/>
      <c r="P87" s="278"/>
      <c r="Q87" s="244"/>
      <c r="R87" s="244"/>
      <c r="S87" s="244"/>
      <c r="T87" s="279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79"/>
      <c r="AF87" s="244"/>
      <c r="AG87" s="244"/>
      <c r="AH87" s="244"/>
      <c r="AI87" s="244"/>
      <c r="AJ87" s="244"/>
      <c r="AK87" s="244"/>
      <c r="AL87" s="244"/>
      <c r="AM87" s="224"/>
      <c r="AN87" s="224"/>
      <c r="AO87" s="224"/>
      <c r="AP87" s="244"/>
      <c r="AQ87" s="244"/>
      <c r="AR87" s="244"/>
      <c r="AS87" s="271"/>
    </row>
    <row r="88" spans="1:52">
      <c r="B88" s="224"/>
      <c r="C88" s="224"/>
      <c r="D88" s="224"/>
      <c r="E88" s="224"/>
      <c r="F88" s="224"/>
      <c r="G88" s="244"/>
      <c r="H88" s="244"/>
      <c r="I88" s="279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79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79"/>
      <c r="AF88" s="244"/>
      <c r="AG88" s="244"/>
      <c r="AH88" s="244"/>
      <c r="AI88" s="244"/>
      <c r="AJ88" s="244"/>
      <c r="AK88" s="244"/>
      <c r="AL88" s="244"/>
      <c r="AM88" s="224"/>
      <c r="AN88" s="224"/>
      <c r="AO88" s="224"/>
      <c r="AP88" s="244"/>
      <c r="AQ88" s="244"/>
      <c r="AR88" s="244"/>
      <c r="AS88" s="271"/>
    </row>
    <row r="89" spans="1:52">
      <c r="B89" s="224"/>
      <c r="C89" s="224"/>
      <c r="D89" s="224"/>
      <c r="E89" s="224"/>
      <c r="F89" s="224"/>
      <c r="G89" s="244"/>
      <c r="H89" s="244"/>
      <c r="I89" s="279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79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79"/>
      <c r="AF89" s="244"/>
      <c r="AG89" s="244"/>
      <c r="AH89" s="244"/>
      <c r="AI89" s="244"/>
      <c r="AJ89" s="244"/>
      <c r="AK89" s="244"/>
      <c r="AL89" s="244"/>
      <c r="AM89" s="224"/>
      <c r="AN89" s="224"/>
      <c r="AO89" s="224"/>
      <c r="AP89" s="244"/>
      <c r="AQ89" s="244"/>
      <c r="AR89" s="244"/>
      <c r="AS89" s="271"/>
    </row>
    <row r="90" spans="1:52">
      <c r="B90" s="224"/>
      <c r="C90" s="224"/>
      <c r="D90" s="224"/>
      <c r="E90" s="224"/>
      <c r="F90" s="224"/>
      <c r="G90" s="244"/>
      <c r="H90" s="244"/>
      <c r="I90" s="280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80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80"/>
      <c r="AF90" s="244"/>
      <c r="AG90" s="244"/>
      <c r="AH90" s="244"/>
      <c r="AI90" s="244"/>
      <c r="AJ90" s="244"/>
      <c r="AK90" s="244"/>
      <c r="AL90" s="244"/>
      <c r="AM90" s="224"/>
      <c r="AN90" s="224"/>
      <c r="AO90" s="224"/>
      <c r="AP90" s="244"/>
      <c r="AQ90" s="244"/>
      <c r="AR90" s="244"/>
      <c r="AS90" s="271"/>
    </row>
    <row r="91" spans="1:52">
      <c r="B91" s="224"/>
      <c r="C91" s="224"/>
      <c r="D91" s="224"/>
      <c r="E91" s="224"/>
      <c r="F91" s="224"/>
      <c r="G91" s="244"/>
      <c r="H91" s="244"/>
      <c r="I91" s="279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79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79"/>
      <c r="AF91" s="244"/>
      <c r="AG91" s="244"/>
      <c r="AH91" s="244"/>
      <c r="AI91" s="244"/>
      <c r="AJ91" s="244"/>
      <c r="AK91" s="244"/>
      <c r="AL91" s="244"/>
      <c r="AM91" s="224"/>
      <c r="AN91" s="224"/>
      <c r="AO91" s="224"/>
      <c r="AP91" s="244"/>
      <c r="AQ91" s="244"/>
      <c r="AR91" s="244"/>
      <c r="AS91" s="271"/>
    </row>
  </sheetData>
  <mergeCells count="12">
    <mergeCell ref="C27:E27"/>
    <mergeCell ref="T5:AA5"/>
    <mergeCell ref="C7:E7"/>
    <mergeCell ref="AD5:AK5"/>
    <mergeCell ref="T25:AA25"/>
    <mergeCell ref="AD25:AK25"/>
    <mergeCell ref="T65:AA65"/>
    <mergeCell ref="AD65:AK65"/>
    <mergeCell ref="C67:E67"/>
    <mergeCell ref="T45:AA45"/>
    <mergeCell ref="AD45:AK45"/>
    <mergeCell ref="C47:E47"/>
  </mergeCells>
  <phoneticPr fontId="27" type="noConversion"/>
  <printOptions gridLines="1"/>
  <pageMargins left="0.25" right="0" top="0.5" bottom="0.5" header="0.25" footer="0.25"/>
  <pageSetup scale="54" orientation="landscape" cellComments="asDisplayed" r:id="rId1"/>
  <headerFooter alignWithMargins="0">
    <oddFooter>&amp;L&amp;Z&amp;F  &amp;A
&amp;D  &amp;T</oddFooter>
  </headerFooter>
  <customProperties>
    <customPr name="xxe4aP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7BDF-CEF1-4EEA-B87E-9457C7FE9A4C}">
  <sheetPr>
    <tabColor theme="9" tint="0.59999389629810485"/>
  </sheetPr>
  <dimension ref="A1:M43"/>
  <sheetViews>
    <sheetView topLeftCell="A8" zoomScaleNormal="100" workbookViewId="0">
      <selection activeCell="M8" sqref="M1:M1048576"/>
    </sheetView>
  </sheetViews>
  <sheetFormatPr defaultRowHeight="15"/>
  <cols>
    <col min="1" max="1" width="11.28515625" customWidth="1"/>
    <col min="2" max="2" width="20" customWidth="1"/>
    <col min="3" max="3" width="47" customWidth="1"/>
    <col min="5" max="5" width="14" customWidth="1"/>
    <col min="6" max="6" width="12.85546875" bestFit="1" customWidth="1"/>
    <col min="7" max="7" width="12.28515625" bestFit="1" customWidth="1"/>
    <col min="8" max="8" width="16.42578125" customWidth="1"/>
    <col min="9" max="10" width="15.140625" customWidth="1"/>
    <col min="11" max="11" width="4.140625" customWidth="1"/>
    <col min="12" max="12" width="12.140625" bestFit="1" customWidth="1"/>
    <col min="13" max="13" width="14.85546875" style="374" customWidth="1"/>
  </cols>
  <sheetData>
    <row r="1" spans="1:3">
      <c r="A1" t="s">
        <v>84</v>
      </c>
    </row>
    <row r="3" spans="1:3">
      <c r="A3" t="s">
        <v>67</v>
      </c>
    </row>
    <row r="5" spans="1:3">
      <c r="A5" s="1" t="s">
        <v>0</v>
      </c>
      <c r="B5" s="1" t="s">
        <v>1</v>
      </c>
      <c r="C5" s="1" t="s">
        <v>2</v>
      </c>
    </row>
    <row r="6" spans="1:3">
      <c r="A6">
        <v>202401</v>
      </c>
      <c r="B6" s="283"/>
      <c r="C6" s="218"/>
    </row>
    <row r="7" spans="1:3">
      <c r="A7">
        <v>202402</v>
      </c>
      <c r="B7" s="283"/>
      <c r="C7" s="218"/>
    </row>
    <row r="8" spans="1:3">
      <c r="A8">
        <v>202403</v>
      </c>
      <c r="B8" s="283"/>
      <c r="C8" s="218"/>
    </row>
    <row r="9" spans="1:3">
      <c r="A9">
        <v>202404</v>
      </c>
      <c r="B9" s="283"/>
      <c r="C9" s="218"/>
    </row>
    <row r="10" spans="1:3">
      <c r="A10">
        <v>202405</v>
      </c>
      <c r="B10" s="283"/>
      <c r="C10" s="218"/>
    </row>
    <row r="11" spans="1:3">
      <c r="A11">
        <v>202406</v>
      </c>
      <c r="B11" s="283"/>
      <c r="C11" s="218"/>
    </row>
    <row r="12" spans="1:3">
      <c r="A12">
        <v>202407</v>
      </c>
      <c r="B12" s="283"/>
      <c r="C12" s="218"/>
    </row>
    <row r="13" spans="1:3">
      <c r="A13">
        <v>202408</v>
      </c>
      <c r="B13" s="283"/>
      <c r="C13" s="218"/>
    </row>
    <row r="14" spans="1:3">
      <c r="A14">
        <v>202409</v>
      </c>
      <c r="B14" s="283"/>
      <c r="C14" s="218"/>
    </row>
    <row r="15" spans="1:3">
      <c r="A15">
        <v>202410</v>
      </c>
      <c r="B15" s="283"/>
      <c r="C15" s="218"/>
    </row>
    <row r="16" spans="1:3">
      <c r="A16">
        <v>202411</v>
      </c>
      <c r="B16" s="283"/>
      <c r="C16" s="218"/>
    </row>
    <row r="17" spans="1:13">
      <c r="A17">
        <v>202412</v>
      </c>
      <c r="B17" s="283"/>
      <c r="C17" s="218"/>
    </row>
    <row r="18" spans="1:13">
      <c r="A18">
        <v>202501</v>
      </c>
      <c r="B18" s="283"/>
      <c r="C18" s="218"/>
    </row>
    <row r="19" spans="1:13">
      <c r="A19">
        <v>202502</v>
      </c>
      <c r="B19" s="283"/>
      <c r="C19" s="218"/>
    </row>
    <row r="20" spans="1:13">
      <c r="A20">
        <v>202503</v>
      </c>
      <c r="B20" s="283"/>
      <c r="C20" s="218"/>
    </row>
    <row r="21" spans="1:13">
      <c r="A21">
        <v>202504</v>
      </c>
      <c r="B21" s="283"/>
      <c r="C21" s="218"/>
    </row>
    <row r="22" spans="1:13">
      <c r="A22">
        <v>202505</v>
      </c>
      <c r="B22" s="283"/>
      <c r="C22" s="218"/>
    </row>
    <row r="23" spans="1:13">
      <c r="A23">
        <v>202506</v>
      </c>
      <c r="B23" s="283"/>
      <c r="C23" s="218"/>
    </row>
    <row r="24" spans="1:13">
      <c r="A24">
        <v>202507</v>
      </c>
      <c r="B24" s="283"/>
      <c r="C24" s="218"/>
    </row>
    <row r="25" spans="1:13">
      <c r="A25">
        <v>202508</v>
      </c>
      <c r="B25" s="283"/>
      <c r="C25" s="218"/>
      <c r="J25" s="59" t="s">
        <v>762</v>
      </c>
    </row>
    <row r="26" spans="1:13">
      <c r="A26">
        <v>202509</v>
      </c>
      <c r="B26" s="283"/>
      <c r="C26" s="218"/>
      <c r="F26" t="s">
        <v>720</v>
      </c>
      <c r="G26" t="s">
        <v>721</v>
      </c>
      <c r="H26" t="s">
        <v>724</v>
      </c>
      <c r="I26" t="s">
        <v>722</v>
      </c>
      <c r="J26" s="59" t="s">
        <v>761</v>
      </c>
      <c r="L26" t="s">
        <v>723</v>
      </c>
    </row>
    <row r="27" spans="1:13" ht="14.45" customHeight="1">
      <c r="A27">
        <v>202510</v>
      </c>
      <c r="B27" s="283"/>
      <c r="C27" s="218"/>
      <c r="E27" t="s">
        <v>714</v>
      </c>
      <c r="F27" s="281"/>
      <c r="G27" s="281"/>
      <c r="H27" s="281"/>
      <c r="I27" s="281"/>
      <c r="J27" s="281"/>
      <c r="K27" s="281"/>
      <c r="L27" s="281"/>
      <c r="M27" s="472" t="s">
        <v>759</v>
      </c>
    </row>
    <row r="28" spans="1:13">
      <c r="A28">
        <v>202511</v>
      </c>
      <c r="B28" s="283"/>
      <c r="C28" s="218"/>
      <c r="E28" t="s">
        <v>715</v>
      </c>
      <c r="F28" s="281"/>
      <c r="G28" s="281"/>
      <c r="H28" s="281"/>
      <c r="I28" s="281"/>
      <c r="J28" s="281"/>
      <c r="K28" s="281"/>
      <c r="L28" s="281"/>
      <c r="M28" s="472"/>
    </row>
    <row r="29" spans="1:13">
      <c r="A29">
        <v>202512</v>
      </c>
      <c r="B29" s="283"/>
      <c r="C29" s="218"/>
      <c r="E29" t="s">
        <v>718</v>
      </c>
      <c r="F29" s="281"/>
      <c r="G29" s="281"/>
      <c r="H29" s="282"/>
      <c r="I29" s="281"/>
      <c r="J29" s="281"/>
      <c r="K29" s="281"/>
      <c r="L29" s="281"/>
      <c r="M29" s="472"/>
    </row>
    <row r="30" spans="1:13">
      <c r="A30">
        <v>202601</v>
      </c>
      <c r="B30" s="283"/>
      <c r="C30" s="218"/>
      <c r="E30" t="s">
        <v>716</v>
      </c>
      <c r="F30" s="281"/>
      <c r="G30" s="281"/>
      <c r="H30" s="282"/>
      <c r="I30" s="281"/>
      <c r="J30" s="281"/>
      <c r="K30" s="281"/>
      <c r="L30" s="281"/>
      <c r="M30" s="472"/>
    </row>
    <row r="31" spans="1:13">
      <c r="A31">
        <v>202602</v>
      </c>
      <c r="B31" s="283"/>
      <c r="C31" s="218"/>
      <c r="E31" t="s">
        <v>719</v>
      </c>
      <c r="F31" s="281"/>
      <c r="G31" s="281"/>
      <c r="H31" s="282"/>
      <c r="I31" s="281"/>
      <c r="J31" s="281"/>
      <c r="K31" s="281"/>
      <c r="L31" s="281"/>
      <c r="M31" s="472"/>
    </row>
    <row r="32" spans="1:13">
      <c r="A32">
        <v>202603</v>
      </c>
      <c r="B32" s="283"/>
      <c r="C32" s="218"/>
      <c r="E32" t="s">
        <v>717</v>
      </c>
      <c r="F32" s="281"/>
      <c r="G32" s="281"/>
      <c r="H32" s="282"/>
      <c r="I32" s="281"/>
      <c r="J32" s="281"/>
      <c r="K32" s="281"/>
      <c r="L32" s="281"/>
      <c r="M32" s="472"/>
    </row>
    <row r="33" spans="1:13">
      <c r="A33">
        <v>202604</v>
      </c>
      <c r="B33" s="283"/>
      <c r="C33" s="218"/>
      <c r="M33" s="473"/>
    </row>
    <row r="34" spans="1:13">
      <c r="A34">
        <v>202605</v>
      </c>
      <c r="B34" s="283"/>
      <c r="C34" s="218"/>
      <c r="M34" s="473"/>
    </row>
    <row r="35" spans="1:13">
      <c r="A35">
        <v>202606</v>
      </c>
      <c r="B35" s="283"/>
      <c r="C35" s="218"/>
      <c r="D35" t="s">
        <v>725</v>
      </c>
      <c r="F35" t="s">
        <v>720</v>
      </c>
      <c r="G35" t="s">
        <v>726</v>
      </c>
      <c r="H35" t="s">
        <v>727</v>
      </c>
      <c r="I35" t="s">
        <v>728</v>
      </c>
      <c r="M35" s="473"/>
    </row>
    <row r="36" spans="1:13">
      <c r="A36">
        <v>202607</v>
      </c>
      <c r="B36" s="283"/>
      <c r="C36" s="218"/>
      <c r="E36" s="68">
        <v>759146</v>
      </c>
      <c r="F36" s="68">
        <v>607317</v>
      </c>
      <c r="G36" s="68">
        <v>151829</v>
      </c>
      <c r="H36" s="141">
        <f>'2026 NG Oblig '!F5</f>
        <v>1220950.2665596937</v>
      </c>
      <c r="I36" s="68">
        <f>H36-E36</f>
        <v>461804.26655969373</v>
      </c>
      <c r="J36" s="68"/>
      <c r="M36" s="473"/>
    </row>
    <row r="37" spans="1:13">
      <c r="A37">
        <v>202608</v>
      </c>
      <c r="B37" s="283"/>
      <c r="C37" s="218"/>
      <c r="F37" s="67"/>
      <c r="M37" s="473"/>
    </row>
    <row r="38" spans="1:13">
      <c r="A38">
        <v>202609</v>
      </c>
      <c r="B38" s="283"/>
      <c r="C38" s="218"/>
      <c r="I38" s="39"/>
      <c r="J38" s="39"/>
      <c r="M38" s="473"/>
    </row>
    <row r="39" spans="1:13">
      <c r="A39">
        <v>202610</v>
      </c>
      <c r="B39" s="283"/>
      <c r="C39" s="218"/>
    </row>
    <row r="40" spans="1:13">
      <c r="A40">
        <v>202611</v>
      </c>
      <c r="B40" s="283"/>
      <c r="C40" s="218"/>
    </row>
    <row r="41" spans="1:13">
      <c r="A41">
        <v>202612</v>
      </c>
      <c r="B41" s="283"/>
      <c r="C41" s="218"/>
    </row>
    <row r="42" spans="1:13">
      <c r="B42" s="218"/>
      <c r="C42" s="218"/>
    </row>
    <row r="43" spans="1:13">
      <c r="B43" s="217"/>
      <c r="C43" s="218"/>
    </row>
  </sheetData>
  <mergeCells count="1">
    <mergeCell ref="M27:M32"/>
  </mergeCells>
  <pageMargins left="0.7" right="0.7" top="0.75" bottom="0.75" header="0.3" footer="0.3"/>
  <pageSetup orientation="portrait" r:id="rId1"/>
  <customProperties>
    <customPr name="xxe4aP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0444-8483-49F0-BC0E-16F4808483FC}">
  <sheetPr>
    <tabColor theme="9" tint="0.59999389629810485"/>
  </sheetPr>
  <dimension ref="A1:C43"/>
  <sheetViews>
    <sheetView topLeftCell="A4" workbookViewId="0">
      <selection activeCell="C43" sqref="B6:C43"/>
    </sheetView>
  </sheetViews>
  <sheetFormatPr defaultRowHeight="15"/>
  <cols>
    <col min="1" max="1" width="11.28515625" customWidth="1"/>
    <col min="2" max="2" width="29.140625" bestFit="1" customWidth="1"/>
    <col min="3" max="3" width="47" customWidth="1"/>
  </cols>
  <sheetData>
    <row r="1" spans="1:3">
      <c r="A1" t="s">
        <v>84</v>
      </c>
    </row>
    <row r="3" spans="1:3">
      <c r="A3" t="s">
        <v>68</v>
      </c>
    </row>
    <row r="5" spans="1:3">
      <c r="A5" s="1" t="s">
        <v>0</v>
      </c>
      <c r="B5" s="1" t="s">
        <v>1</v>
      </c>
      <c r="C5" s="1" t="s">
        <v>2</v>
      </c>
    </row>
    <row r="6" spans="1:3">
      <c r="A6">
        <v>202401</v>
      </c>
      <c r="B6" s="283"/>
      <c r="C6" s="218"/>
    </row>
    <row r="7" spans="1:3">
      <c r="A7">
        <v>202402</v>
      </c>
      <c r="B7" s="283"/>
      <c r="C7" s="218"/>
    </row>
    <row r="8" spans="1:3">
      <c r="A8">
        <v>202403</v>
      </c>
      <c r="B8" s="283"/>
      <c r="C8" s="218"/>
    </row>
    <row r="9" spans="1:3">
      <c r="A9">
        <v>202404</v>
      </c>
      <c r="B9" s="283"/>
      <c r="C9" s="218"/>
    </row>
    <row r="10" spans="1:3">
      <c r="A10">
        <v>202405</v>
      </c>
      <c r="B10" s="283"/>
      <c r="C10" s="218"/>
    </row>
    <row r="11" spans="1:3">
      <c r="A11">
        <v>202406</v>
      </c>
      <c r="B11" s="283"/>
      <c r="C11" s="218"/>
    </row>
    <row r="12" spans="1:3">
      <c r="A12">
        <v>202407</v>
      </c>
      <c r="B12" s="283"/>
      <c r="C12" s="218"/>
    </row>
    <row r="13" spans="1:3">
      <c r="A13">
        <v>202408</v>
      </c>
      <c r="B13" s="283"/>
      <c r="C13" s="218"/>
    </row>
    <row r="14" spans="1:3">
      <c r="A14">
        <v>202409</v>
      </c>
      <c r="B14" s="283"/>
      <c r="C14" s="218"/>
    </row>
    <row r="15" spans="1:3">
      <c r="A15">
        <v>202410</v>
      </c>
      <c r="B15" s="283"/>
      <c r="C15" s="218"/>
    </row>
    <row r="16" spans="1:3">
      <c r="A16">
        <v>202411</v>
      </c>
      <c r="B16" s="283"/>
      <c r="C16" s="218"/>
    </row>
    <row r="17" spans="1:3">
      <c r="A17">
        <v>202412</v>
      </c>
      <c r="B17" s="283"/>
      <c r="C17" s="218"/>
    </row>
    <row r="18" spans="1:3">
      <c r="A18">
        <v>202501</v>
      </c>
      <c r="B18" s="283"/>
      <c r="C18" s="218"/>
    </row>
    <row r="19" spans="1:3">
      <c r="A19">
        <v>202502</v>
      </c>
      <c r="B19" s="283"/>
      <c r="C19" s="218"/>
    </row>
    <row r="20" spans="1:3">
      <c r="A20">
        <v>202503</v>
      </c>
      <c r="B20" s="283"/>
      <c r="C20" s="218"/>
    </row>
    <row r="21" spans="1:3">
      <c r="A21">
        <v>202504</v>
      </c>
      <c r="B21" s="283"/>
      <c r="C21" s="218"/>
    </row>
    <row r="22" spans="1:3">
      <c r="A22">
        <v>202505</v>
      </c>
      <c r="B22" s="283"/>
      <c r="C22" s="218"/>
    </row>
    <row r="23" spans="1:3">
      <c r="A23">
        <v>202506</v>
      </c>
      <c r="B23" s="283"/>
      <c r="C23" s="218"/>
    </row>
    <row r="24" spans="1:3">
      <c r="A24">
        <v>202507</v>
      </c>
      <c r="B24" s="283"/>
      <c r="C24" s="218"/>
    </row>
    <row r="25" spans="1:3">
      <c r="A25">
        <v>202508</v>
      </c>
      <c r="B25" s="283"/>
      <c r="C25" s="218"/>
    </row>
    <row r="26" spans="1:3">
      <c r="A26">
        <v>202509</v>
      </c>
      <c r="B26" s="283"/>
      <c r="C26" s="218"/>
    </row>
    <row r="27" spans="1:3">
      <c r="A27">
        <v>202510</v>
      </c>
      <c r="B27" s="283"/>
      <c r="C27" s="218"/>
    </row>
    <row r="28" spans="1:3">
      <c r="A28">
        <v>202511</v>
      </c>
      <c r="B28" s="283"/>
      <c r="C28" s="218"/>
    </row>
    <row r="29" spans="1:3">
      <c r="A29">
        <v>202512</v>
      </c>
      <c r="B29" s="283"/>
      <c r="C29" s="218"/>
    </row>
    <row r="30" spans="1:3">
      <c r="A30">
        <v>202601</v>
      </c>
      <c r="B30" s="283"/>
      <c r="C30" s="218"/>
    </row>
    <row r="31" spans="1:3">
      <c r="A31">
        <v>202602</v>
      </c>
      <c r="B31" s="283"/>
      <c r="C31" s="218"/>
    </row>
    <row r="32" spans="1:3">
      <c r="A32">
        <v>202603</v>
      </c>
      <c r="B32" s="283"/>
      <c r="C32" s="218"/>
    </row>
    <row r="33" spans="1:3">
      <c r="A33">
        <v>202604</v>
      </c>
      <c r="B33" s="283"/>
      <c r="C33" s="218"/>
    </row>
    <row r="34" spans="1:3">
      <c r="A34">
        <v>202605</v>
      </c>
      <c r="B34" s="283"/>
      <c r="C34" s="218"/>
    </row>
    <row r="35" spans="1:3">
      <c r="A35">
        <v>202606</v>
      </c>
      <c r="B35" s="283"/>
      <c r="C35" s="218"/>
    </row>
    <row r="36" spans="1:3">
      <c r="A36">
        <v>202607</v>
      </c>
      <c r="B36" s="283"/>
      <c r="C36" s="218"/>
    </row>
    <row r="37" spans="1:3">
      <c r="A37">
        <v>202608</v>
      </c>
      <c r="B37" s="283"/>
      <c r="C37" s="218"/>
    </row>
    <row r="38" spans="1:3">
      <c r="A38">
        <v>202609</v>
      </c>
      <c r="B38" s="283"/>
      <c r="C38" s="218"/>
    </row>
    <row r="39" spans="1:3">
      <c r="A39">
        <v>202610</v>
      </c>
      <c r="B39" s="283"/>
      <c r="C39" s="218"/>
    </row>
    <row r="40" spans="1:3">
      <c r="A40">
        <v>202611</v>
      </c>
      <c r="B40" s="283"/>
      <c r="C40" s="218"/>
    </row>
    <row r="41" spans="1:3">
      <c r="A41">
        <v>202612</v>
      </c>
      <c r="B41" s="283"/>
      <c r="C41" s="218"/>
    </row>
    <row r="42" spans="1:3">
      <c r="B42" s="216"/>
      <c r="C42" s="218"/>
    </row>
    <row r="43" spans="1:3">
      <c r="B43" s="217"/>
      <c r="C43" s="218"/>
    </row>
  </sheetData>
  <pageMargins left="0.7" right="0.7" top="0.75" bottom="0.75" header="0.3" footer="0.3"/>
  <customProperties>
    <customPr name="xxe4aP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6F46-B041-45BD-A81E-C672AFB3528C}">
  <sheetPr filterMode="1">
    <tabColor theme="9" tint="0.59999389629810485"/>
    <pageSetUpPr fitToPage="1"/>
  </sheetPr>
  <dimension ref="A1:K1360"/>
  <sheetViews>
    <sheetView workbookViewId="0">
      <selection activeCell="H1358" sqref="H1211:H1358"/>
    </sheetView>
  </sheetViews>
  <sheetFormatPr defaultRowHeight="15"/>
  <cols>
    <col min="1" max="1" width="11.7109375" bestFit="1" customWidth="1"/>
    <col min="2" max="2" width="25.28515625" bestFit="1" customWidth="1"/>
    <col min="3" max="3" width="36.7109375" bestFit="1" customWidth="1"/>
    <col min="4" max="4" width="13.5703125" bestFit="1" customWidth="1"/>
    <col min="5" max="5" width="10.5703125" bestFit="1" customWidth="1"/>
    <col min="6" max="6" width="15.42578125" bestFit="1" customWidth="1"/>
    <col min="7" max="7" width="6.85546875" bestFit="1" customWidth="1"/>
    <col min="8" max="8" width="17.85546875" style="52" bestFit="1" customWidth="1"/>
    <col min="9" max="9" width="12.42578125" bestFit="1" customWidth="1"/>
    <col min="10" max="10" width="16.85546875" bestFit="1" customWidth="1"/>
    <col min="11" max="11" width="12.42578125" bestFit="1" customWidth="1"/>
  </cols>
  <sheetData>
    <row r="1" spans="1:11">
      <c r="A1" s="74" t="s">
        <v>88</v>
      </c>
      <c r="B1" s="74" t="s">
        <v>89</v>
      </c>
      <c r="C1" s="74" t="s">
        <v>90</v>
      </c>
      <c r="D1" s="74" t="s">
        <v>91</v>
      </c>
      <c r="E1" s="74" t="s">
        <v>92</v>
      </c>
      <c r="F1" s="74" t="s">
        <v>93</v>
      </c>
      <c r="G1" s="74" t="s">
        <v>94</v>
      </c>
      <c r="H1" s="75" t="s">
        <v>95</v>
      </c>
      <c r="I1" s="74" t="s">
        <v>96</v>
      </c>
      <c r="J1" s="74" t="s">
        <v>97</v>
      </c>
      <c r="K1" s="74" t="s">
        <v>98</v>
      </c>
    </row>
    <row r="2" spans="1:11" hidden="1">
      <c r="A2" t="s">
        <v>99</v>
      </c>
      <c r="B2" t="s">
        <v>100</v>
      </c>
      <c r="C2" t="s">
        <v>101</v>
      </c>
      <c r="D2" t="s">
        <v>102</v>
      </c>
      <c r="E2" t="s">
        <v>103</v>
      </c>
      <c r="F2" t="s">
        <v>104</v>
      </c>
      <c r="H2">
        <v>0.25</v>
      </c>
      <c r="I2">
        <v>0</v>
      </c>
      <c r="J2" t="s">
        <v>105</v>
      </c>
      <c r="K2">
        <v>22323</v>
      </c>
    </row>
    <row r="3" spans="1:11" hidden="1">
      <c r="A3" t="s">
        <v>99</v>
      </c>
      <c r="B3" t="s">
        <v>100</v>
      </c>
      <c r="C3" t="s">
        <v>101</v>
      </c>
      <c r="D3" t="s">
        <v>106</v>
      </c>
      <c r="E3" t="s">
        <v>103</v>
      </c>
      <c r="F3" t="s">
        <v>104</v>
      </c>
      <c r="H3">
        <v>7.0000000000000007E-2</v>
      </c>
      <c r="I3">
        <v>0</v>
      </c>
      <c r="J3" t="s">
        <v>107</v>
      </c>
      <c r="K3">
        <v>22323</v>
      </c>
    </row>
    <row r="4" spans="1:11" hidden="1">
      <c r="A4" t="s">
        <v>99</v>
      </c>
      <c r="B4" t="s">
        <v>100</v>
      </c>
      <c r="C4" t="s">
        <v>108</v>
      </c>
      <c r="D4" t="s">
        <v>102</v>
      </c>
      <c r="E4" t="s">
        <v>109</v>
      </c>
      <c r="F4" t="s">
        <v>104</v>
      </c>
      <c r="H4">
        <v>0.18</v>
      </c>
      <c r="I4">
        <v>0</v>
      </c>
      <c r="J4" t="s">
        <v>105</v>
      </c>
      <c r="K4">
        <v>22324</v>
      </c>
    </row>
    <row r="5" spans="1:11" hidden="1">
      <c r="A5" t="s">
        <v>99</v>
      </c>
      <c r="B5" t="s">
        <v>100</v>
      </c>
      <c r="C5" t="s">
        <v>108</v>
      </c>
      <c r="D5" t="s">
        <v>110</v>
      </c>
      <c r="E5" t="s">
        <v>109</v>
      </c>
      <c r="F5" t="s">
        <v>104</v>
      </c>
      <c r="H5">
        <v>-1.27</v>
      </c>
      <c r="I5">
        <v>0</v>
      </c>
      <c r="J5" t="s">
        <v>111</v>
      </c>
      <c r="K5">
        <v>22324</v>
      </c>
    </row>
    <row r="6" spans="1:11" hidden="1">
      <c r="A6" t="s">
        <v>99</v>
      </c>
      <c r="B6" t="s">
        <v>100</v>
      </c>
      <c r="C6" t="s">
        <v>108</v>
      </c>
      <c r="D6" t="s">
        <v>112</v>
      </c>
      <c r="E6" t="s">
        <v>109</v>
      </c>
      <c r="F6" t="s">
        <v>104</v>
      </c>
      <c r="H6">
        <v>-1.05</v>
      </c>
      <c r="I6">
        <v>0</v>
      </c>
      <c r="J6" t="s">
        <v>113</v>
      </c>
      <c r="K6">
        <v>22324</v>
      </c>
    </row>
    <row r="7" spans="1:11" hidden="1">
      <c r="A7" t="s">
        <v>99</v>
      </c>
      <c r="B7" t="s">
        <v>100</v>
      </c>
      <c r="C7" t="s">
        <v>108</v>
      </c>
      <c r="D7" t="s">
        <v>114</v>
      </c>
      <c r="E7" t="s">
        <v>109</v>
      </c>
      <c r="F7" t="s">
        <v>104</v>
      </c>
      <c r="H7">
        <v>-1.54</v>
      </c>
      <c r="I7">
        <v>0</v>
      </c>
      <c r="J7" t="s">
        <v>115</v>
      </c>
      <c r="K7">
        <v>22324</v>
      </c>
    </row>
    <row r="8" spans="1:11" hidden="1">
      <c r="A8" t="s">
        <v>99</v>
      </c>
      <c r="B8" t="s">
        <v>100</v>
      </c>
      <c r="C8" t="s">
        <v>108</v>
      </c>
      <c r="D8" t="s">
        <v>116</v>
      </c>
      <c r="E8" t="s">
        <v>109</v>
      </c>
      <c r="F8" t="s">
        <v>104</v>
      </c>
      <c r="H8">
        <v>-1.1499999999999999</v>
      </c>
      <c r="I8">
        <v>0</v>
      </c>
      <c r="J8" t="s">
        <v>117</v>
      </c>
      <c r="K8">
        <v>22324</v>
      </c>
    </row>
    <row r="9" spans="1:11" hidden="1">
      <c r="A9" t="s">
        <v>99</v>
      </c>
      <c r="B9" t="s">
        <v>100</v>
      </c>
      <c r="C9" t="s">
        <v>108</v>
      </c>
      <c r="D9" t="s">
        <v>106</v>
      </c>
      <c r="E9" t="s">
        <v>109</v>
      </c>
      <c r="F9" t="s">
        <v>104</v>
      </c>
      <c r="H9">
        <v>-0.45</v>
      </c>
      <c r="I9">
        <v>0</v>
      </c>
      <c r="J9" t="s">
        <v>107</v>
      </c>
      <c r="K9">
        <v>22324</v>
      </c>
    </row>
    <row r="10" spans="1:11" hidden="1">
      <c r="A10" t="s">
        <v>99</v>
      </c>
      <c r="B10" t="s">
        <v>100</v>
      </c>
      <c r="C10" t="s">
        <v>108</v>
      </c>
      <c r="D10" t="s">
        <v>118</v>
      </c>
      <c r="E10" t="s">
        <v>109</v>
      </c>
      <c r="F10" t="s">
        <v>104</v>
      </c>
      <c r="H10">
        <v>-1.39</v>
      </c>
      <c r="I10">
        <v>0</v>
      </c>
      <c r="J10" t="s">
        <v>119</v>
      </c>
      <c r="K10">
        <v>22324</v>
      </c>
    </row>
    <row r="11" spans="1:11" hidden="1">
      <c r="A11" t="s">
        <v>99</v>
      </c>
      <c r="B11" t="s">
        <v>120</v>
      </c>
      <c r="C11" t="s">
        <v>121</v>
      </c>
      <c r="D11" t="s">
        <v>122</v>
      </c>
      <c r="E11" t="s">
        <v>123</v>
      </c>
      <c r="F11" t="s">
        <v>104</v>
      </c>
      <c r="H11">
        <v>28.34</v>
      </c>
      <c r="I11">
        <v>-0.13</v>
      </c>
      <c r="J11" t="s">
        <v>124</v>
      </c>
      <c r="K11">
        <v>18395</v>
      </c>
    </row>
    <row r="12" spans="1:11" hidden="1">
      <c r="A12" t="s">
        <v>99</v>
      </c>
      <c r="B12" t="s">
        <v>120</v>
      </c>
      <c r="C12" t="s">
        <v>121</v>
      </c>
      <c r="D12" t="s">
        <v>125</v>
      </c>
      <c r="E12" t="s">
        <v>123</v>
      </c>
      <c r="F12" t="s">
        <v>104</v>
      </c>
      <c r="H12">
        <v>30.17</v>
      </c>
      <c r="I12">
        <v>-0.12</v>
      </c>
      <c r="J12" t="s">
        <v>126</v>
      </c>
      <c r="K12">
        <v>18395</v>
      </c>
    </row>
    <row r="13" spans="1:11" hidden="1">
      <c r="A13" t="s">
        <v>99</v>
      </c>
      <c r="B13" t="s">
        <v>120</v>
      </c>
      <c r="C13" t="s">
        <v>121</v>
      </c>
      <c r="D13" t="s">
        <v>127</v>
      </c>
      <c r="E13" t="s">
        <v>123</v>
      </c>
      <c r="F13" t="s">
        <v>104</v>
      </c>
      <c r="H13">
        <v>29.24</v>
      </c>
      <c r="I13">
        <v>-0.13</v>
      </c>
      <c r="J13" t="s">
        <v>128</v>
      </c>
      <c r="K13">
        <v>18395</v>
      </c>
    </row>
    <row r="14" spans="1:11" hidden="1">
      <c r="A14" t="s">
        <v>99</v>
      </c>
      <c r="B14" t="s">
        <v>120</v>
      </c>
      <c r="C14" t="s">
        <v>121</v>
      </c>
      <c r="D14" t="s">
        <v>129</v>
      </c>
      <c r="E14" t="s">
        <v>123</v>
      </c>
      <c r="F14" t="s">
        <v>104</v>
      </c>
      <c r="H14">
        <v>28.79</v>
      </c>
      <c r="I14">
        <v>-0.13</v>
      </c>
      <c r="J14" t="s">
        <v>130</v>
      </c>
      <c r="K14">
        <v>18395</v>
      </c>
    </row>
    <row r="15" spans="1:11" hidden="1">
      <c r="A15" t="s">
        <v>99</v>
      </c>
      <c r="B15" t="s">
        <v>120</v>
      </c>
      <c r="C15" t="s">
        <v>121</v>
      </c>
      <c r="D15" t="s">
        <v>131</v>
      </c>
      <c r="E15" t="s">
        <v>123</v>
      </c>
      <c r="F15" t="s">
        <v>104</v>
      </c>
      <c r="H15">
        <v>27.94</v>
      </c>
      <c r="I15">
        <v>-0.13</v>
      </c>
      <c r="J15" t="s">
        <v>132</v>
      </c>
      <c r="K15">
        <v>18395</v>
      </c>
    </row>
    <row r="16" spans="1:11" hidden="1">
      <c r="A16" t="s">
        <v>99</v>
      </c>
      <c r="B16" t="s">
        <v>120</v>
      </c>
      <c r="C16" t="s">
        <v>121</v>
      </c>
      <c r="D16" t="s">
        <v>133</v>
      </c>
      <c r="E16" t="s">
        <v>123</v>
      </c>
      <c r="F16" t="s">
        <v>104</v>
      </c>
      <c r="H16">
        <v>29.69</v>
      </c>
      <c r="I16">
        <v>-0.13</v>
      </c>
      <c r="J16" t="s">
        <v>134</v>
      </c>
      <c r="K16">
        <v>18395</v>
      </c>
    </row>
    <row r="17" spans="1:11" hidden="1">
      <c r="A17" t="s">
        <v>99</v>
      </c>
      <c r="B17" t="s">
        <v>135</v>
      </c>
      <c r="C17" t="s">
        <v>121</v>
      </c>
      <c r="D17" t="s">
        <v>122</v>
      </c>
      <c r="E17" t="s">
        <v>136</v>
      </c>
      <c r="F17" t="s">
        <v>104</v>
      </c>
      <c r="H17">
        <v>28.34</v>
      </c>
      <c r="I17">
        <v>-0.13</v>
      </c>
      <c r="J17" t="s">
        <v>124</v>
      </c>
      <c r="K17">
        <v>20393</v>
      </c>
    </row>
    <row r="18" spans="1:11" hidden="1">
      <c r="A18" t="s">
        <v>99</v>
      </c>
      <c r="B18" t="s">
        <v>135</v>
      </c>
      <c r="C18" t="s">
        <v>121</v>
      </c>
      <c r="D18" t="s">
        <v>125</v>
      </c>
      <c r="E18" t="s">
        <v>136</v>
      </c>
      <c r="F18" t="s">
        <v>104</v>
      </c>
      <c r="H18">
        <v>30.17</v>
      </c>
      <c r="I18">
        <v>-0.12</v>
      </c>
      <c r="J18" t="s">
        <v>126</v>
      </c>
      <c r="K18">
        <v>20393</v>
      </c>
    </row>
    <row r="19" spans="1:11" hidden="1">
      <c r="A19" t="s">
        <v>99</v>
      </c>
      <c r="B19" t="s">
        <v>135</v>
      </c>
      <c r="C19" t="s">
        <v>121</v>
      </c>
      <c r="D19" t="s">
        <v>127</v>
      </c>
      <c r="E19" t="s">
        <v>136</v>
      </c>
      <c r="F19" t="s">
        <v>104</v>
      </c>
      <c r="H19">
        <v>29.24</v>
      </c>
      <c r="I19">
        <v>-0.13</v>
      </c>
      <c r="J19" t="s">
        <v>128</v>
      </c>
      <c r="K19">
        <v>20393</v>
      </c>
    </row>
    <row r="20" spans="1:11" hidden="1">
      <c r="A20" t="s">
        <v>99</v>
      </c>
      <c r="B20" t="s">
        <v>135</v>
      </c>
      <c r="C20" t="s">
        <v>121</v>
      </c>
      <c r="D20" t="s">
        <v>129</v>
      </c>
      <c r="E20" t="s">
        <v>136</v>
      </c>
      <c r="F20" t="s">
        <v>104</v>
      </c>
      <c r="H20">
        <v>28.79</v>
      </c>
      <c r="I20">
        <v>-0.13</v>
      </c>
      <c r="J20" t="s">
        <v>130</v>
      </c>
      <c r="K20">
        <v>20393</v>
      </c>
    </row>
    <row r="21" spans="1:11" hidden="1">
      <c r="A21" t="s">
        <v>99</v>
      </c>
      <c r="B21" t="s">
        <v>135</v>
      </c>
      <c r="C21" t="s">
        <v>121</v>
      </c>
      <c r="D21" t="s">
        <v>131</v>
      </c>
      <c r="E21" t="s">
        <v>136</v>
      </c>
      <c r="F21" t="s">
        <v>104</v>
      </c>
      <c r="H21">
        <v>27.94</v>
      </c>
      <c r="I21">
        <v>-0.13</v>
      </c>
      <c r="J21" t="s">
        <v>132</v>
      </c>
      <c r="K21">
        <v>20393</v>
      </c>
    </row>
    <row r="22" spans="1:11" hidden="1">
      <c r="A22" t="s">
        <v>99</v>
      </c>
      <c r="B22" t="s">
        <v>135</v>
      </c>
      <c r="C22" t="s">
        <v>121</v>
      </c>
      <c r="D22" t="s">
        <v>133</v>
      </c>
      <c r="E22" t="s">
        <v>136</v>
      </c>
      <c r="F22" t="s">
        <v>104</v>
      </c>
      <c r="H22">
        <v>29.69</v>
      </c>
      <c r="I22">
        <v>-0.13</v>
      </c>
      <c r="J22" t="s">
        <v>134</v>
      </c>
      <c r="K22">
        <v>20393</v>
      </c>
    </row>
    <row r="23" spans="1:11" hidden="1">
      <c r="A23" t="s">
        <v>99</v>
      </c>
      <c r="B23" t="s">
        <v>137</v>
      </c>
      <c r="C23" t="s">
        <v>121</v>
      </c>
      <c r="D23" t="s">
        <v>102</v>
      </c>
      <c r="E23" t="s">
        <v>138</v>
      </c>
      <c r="F23" t="s">
        <v>104</v>
      </c>
      <c r="H23">
        <v>27.81</v>
      </c>
      <c r="I23">
        <v>-0.13</v>
      </c>
      <c r="J23" t="s">
        <v>139</v>
      </c>
      <c r="K23">
        <v>22320</v>
      </c>
    </row>
    <row r="24" spans="1:11" hidden="1">
      <c r="A24" t="s">
        <v>99</v>
      </c>
      <c r="B24" t="s">
        <v>137</v>
      </c>
      <c r="C24" t="s">
        <v>121</v>
      </c>
      <c r="D24" t="s">
        <v>122</v>
      </c>
      <c r="E24" t="s">
        <v>138</v>
      </c>
      <c r="F24" t="s">
        <v>104</v>
      </c>
      <c r="H24">
        <v>28.32</v>
      </c>
      <c r="I24">
        <v>-0.13</v>
      </c>
      <c r="J24" t="s">
        <v>124</v>
      </c>
      <c r="K24">
        <v>22320</v>
      </c>
    </row>
    <row r="25" spans="1:11" hidden="1">
      <c r="A25" t="s">
        <v>99</v>
      </c>
      <c r="B25" t="s">
        <v>137</v>
      </c>
      <c r="C25" t="s">
        <v>121</v>
      </c>
      <c r="D25" t="s">
        <v>125</v>
      </c>
      <c r="E25" t="s">
        <v>138</v>
      </c>
      <c r="F25" t="s">
        <v>104</v>
      </c>
      <c r="H25">
        <v>30.15</v>
      </c>
      <c r="I25">
        <v>-0.12</v>
      </c>
      <c r="J25" t="s">
        <v>126</v>
      </c>
      <c r="K25">
        <v>22320</v>
      </c>
    </row>
    <row r="26" spans="1:11" hidden="1">
      <c r="A26" t="s">
        <v>99</v>
      </c>
      <c r="B26" t="s">
        <v>137</v>
      </c>
      <c r="C26" t="s">
        <v>121</v>
      </c>
      <c r="D26" t="s">
        <v>127</v>
      </c>
      <c r="E26" t="s">
        <v>138</v>
      </c>
      <c r="F26" t="s">
        <v>104</v>
      </c>
      <c r="H26">
        <v>29.22</v>
      </c>
      <c r="I26">
        <v>-0.13</v>
      </c>
      <c r="J26" t="s">
        <v>128</v>
      </c>
      <c r="K26">
        <v>22320</v>
      </c>
    </row>
    <row r="27" spans="1:11" hidden="1">
      <c r="A27" t="s">
        <v>99</v>
      </c>
      <c r="B27" t="s">
        <v>137</v>
      </c>
      <c r="C27" t="s">
        <v>121</v>
      </c>
      <c r="D27" t="s">
        <v>129</v>
      </c>
      <c r="E27" t="s">
        <v>138</v>
      </c>
      <c r="F27" t="s">
        <v>104</v>
      </c>
      <c r="H27">
        <v>28.77</v>
      </c>
      <c r="I27">
        <v>-0.13</v>
      </c>
      <c r="J27" t="s">
        <v>130</v>
      </c>
      <c r="K27">
        <v>22320</v>
      </c>
    </row>
    <row r="28" spans="1:11" hidden="1">
      <c r="A28" t="s">
        <v>99</v>
      </c>
      <c r="B28" t="s">
        <v>137</v>
      </c>
      <c r="C28" t="s">
        <v>121</v>
      </c>
      <c r="D28" t="s">
        <v>106</v>
      </c>
      <c r="E28" t="s">
        <v>138</v>
      </c>
      <c r="F28" t="s">
        <v>104</v>
      </c>
      <c r="H28">
        <v>28.18</v>
      </c>
      <c r="I28">
        <v>-0.13</v>
      </c>
      <c r="J28" t="s">
        <v>140</v>
      </c>
      <c r="K28">
        <v>22320</v>
      </c>
    </row>
    <row r="29" spans="1:11" hidden="1">
      <c r="A29" t="s">
        <v>99</v>
      </c>
      <c r="B29" t="s">
        <v>137</v>
      </c>
      <c r="C29" t="s">
        <v>121</v>
      </c>
      <c r="D29" t="s">
        <v>141</v>
      </c>
      <c r="E29" t="s">
        <v>138</v>
      </c>
      <c r="F29" t="s">
        <v>104</v>
      </c>
      <c r="H29">
        <v>28.05</v>
      </c>
      <c r="I29">
        <v>-0.13</v>
      </c>
      <c r="J29" t="s">
        <v>142</v>
      </c>
      <c r="K29">
        <v>22320</v>
      </c>
    </row>
    <row r="30" spans="1:11" hidden="1">
      <c r="A30" t="s">
        <v>99</v>
      </c>
      <c r="B30" t="s">
        <v>137</v>
      </c>
      <c r="C30" t="s">
        <v>121</v>
      </c>
      <c r="D30" t="s">
        <v>131</v>
      </c>
      <c r="E30" t="s">
        <v>138</v>
      </c>
      <c r="F30" t="s">
        <v>104</v>
      </c>
      <c r="H30">
        <v>27.92</v>
      </c>
      <c r="I30">
        <v>-0.13</v>
      </c>
      <c r="J30" t="s">
        <v>132</v>
      </c>
      <c r="K30">
        <v>22320</v>
      </c>
    </row>
    <row r="31" spans="1:11" hidden="1">
      <c r="A31" t="s">
        <v>99</v>
      </c>
      <c r="B31" t="s">
        <v>137</v>
      </c>
      <c r="C31" t="s">
        <v>121</v>
      </c>
      <c r="D31" t="s">
        <v>133</v>
      </c>
      <c r="E31" t="s">
        <v>138</v>
      </c>
      <c r="F31" t="s">
        <v>104</v>
      </c>
      <c r="H31">
        <v>29.67</v>
      </c>
      <c r="I31">
        <v>-0.13</v>
      </c>
      <c r="J31" t="s">
        <v>134</v>
      </c>
      <c r="K31">
        <v>22320</v>
      </c>
    </row>
    <row r="32" spans="1:11" hidden="1">
      <c r="A32" t="s">
        <v>99</v>
      </c>
      <c r="B32" t="s">
        <v>143</v>
      </c>
      <c r="C32" t="s">
        <v>121</v>
      </c>
      <c r="D32" t="s">
        <v>102</v>
      </c>
      <c r="E32" t="s">
        <v>144</v>
      </c>
      <c r="F32" t="s">
        <v>104</v>
      </c>
      <c r="H32">
        <v>27.81</v>
      </c>
      <c r="I32">
        <v>-0.13</v>
      </c>
      <c r="J32" t="s">
        <v>139</v>
      </c>
      <c r="K32">
        <v>23625</v>
      </c>
    </row>
    <row r="33" spans="1:11" hidden="1">
      <c r="A33" t="s">
        <v>99</v>
      </c>
      <c r="B33" t="s">
        <v>143</v>
      </c>
      <c r="C33" t="s">
        <v>121</v>
      </c>
      <c r="D33" t="s">
        <v>122</v>
      </c>
      <c r="E33" t="s">
        <v>144</v>
      </c>
      <c r="F33" t="s">
        <v>104</v>
      </c>
      <c r="H33">
        <v>28.32</v>
      </c>
      <c r="I33">
        <v>-0.13</v>
      </c>
      <c r="J33" t="s">
        <v>124</v>
      </c>
      <c r="K33">
        <v>23625</v>
      </c>
    </row>
    <row r="34" spans="1:11" hidden="1">
      <c r="A34" t="s">
        <v>99</v>
      </c>
      <c r="B34" t="s">
        <v>143</v>
      </c>
      <c r="C34" t="s">
        <v>121</v>
      </c>
      <c r="D34" t="s">
        <v>125</v>
      </c>
      <c r="E34" t="s">
        <v>144</v>
      </c>
      <c r="F34" t="s">
        <v>104</v>
      </c>
      <c r="H34">
        <v>30.15</v>
      </c>
      <c r="I34">
        <v>-0.12</v>
      </c>
      <c r="J34" t="s">
        <v>126</v>
      </c>
      <c r="K34">
        <v>23625</v>
      </c>
    </row>
    <row r="35" spans="1:11" hidden="1">
      <c r="A35" t="s">
        <v>99</v>
      </c>
      <c r="B35" t="s">
        <v>143</v>
      </c>
      <c r="C35" t="s">
        <v>121</v>
      </c>
      <c r="D35" t="s">
        <v>127</v>
      </c>
      <c r="E35" t="s">
        <v>144</v>
      </c>
      <c r="F35" t="s">
        <v>104</v>
      </c>
      <c r="H35">
        <v>29.22</v>
      </c>
      <c r="I35">
        <v>-0.13</v>
      </c>
      <c r="J35" t="s">
        <v>128</v>
      </c>
      <c r="K35">
        <v>23625</v>
      </c>
    </row>
    <row r="36" spans="1:11" hidden="1">
      <c r="A36" t="s">
        <v>99</v>
      </c>
      <c r="B36" t="s">
        <v>143</v>
      </c>
      <c r="C36" t="s">
        <v>121</v>
      </c>
      <c r="D36" t="s">
        <v>129</v>
      </c>
      <c r="E36" t="s">
        <v>144</v>
      </c>
      <c r="F36" t="s">
        <v>104</v>
      </c>
      <c r="H36">
        <v>28.77</v>
      </c>
      <c r="I36">
        <v>-0.13</v>
      </c>
      <c r="J36" t="s">
        <v>130</v>
      </c>
      <c r="K36">
        <v>23625</v>
      </c>
    </row>
    <row r="37" spans="1:11" hidden="1">
      <c r="A37" t="s">
        <v>99</v>
      </c>
      <c r="B37" t="s">
        <v>143</v>
      </c>
      <c r="C37" t="s">
        <v>121</v>
      </c>
      <c r="D37" t="s">
        <v>106</v>
      </c>
      <c r="E37" t="s">
        <v>144</v>
      </c>
      <c r="F37" t="s">
        <v>104</v>
      </c>
      <c r="H37">
        <v>28.18</v>
      </c>
      <c r="I37">
        <v>-0.13</v>
      </c>
      <c r="J37" t="s">
        <v>140</v>
      </c>
      <c r="K37">
        <v>23625</v>
      </c>
    </row>
    <row r="38" spans="1:11" hidden="1">
      <c r="A38" t="s">
        <v>99</v>
      </c>
      <c r="B38" t="s">
        <v>143</v>
      </c>
      <c r="C38" t="s">
        <v>121</v>
      </c>
      <c r="D38" t="s">
        <v>141</v>
      </c>
      <c r="E38" t="s">
        <v>144</v>
      </c>
      <c r="F38" t="s">
        <v>104</v>
      </c>
      <c r="H38">
        <v>28.05</v>
      </c>
      <c r="I38">
        <v>-0.13</v>
      </c>
      <c r="J38" t="s">
        <v>142</v>
      </c>
      <c r="K38">
        <v>23625</v>
      </c>
    </row>
    <row r="39" spans="1:11" hidden="1">
      <c r="A39" t="s">
        <v>99</v>
      </c>
      <c r="B39" t="s">
        <v>143</v>
      </c>
      <c r="C39" t="s">
        <v>121</v>
      </c>
      <c r="D39" t="s">
        <v>131</v>
      </c>
      <c r="E39" t="s">
        <v>144</v>
      </c>
      <c r="F39" t="s">
        <v>104</v>
      </c>
      <c r="H39">
        <v>27.92</v>
      </c>
      <c r="I39">
        <v>-0.13</v>
      </c>
      <c r="J39" t="s">
        <v>132</v>
      </c>
      <c r="K39">
        <v>23625</v>
      </c>
    </row>
    <row r="40" spans="1:11" hidden="1">
      <c r="A40" t="s">
        <v>99</v>
      </c>
      <c r="B40" t="s">
        <v>143</v>
      </c>
      <c r="C40" t="s">
        <v>121</v>
      </c>
      <c r="D40" t="s">
        <v>133</v>
      </c>
      <c r="E40" t="s">
        <v>144</v>
      </c>
      <c r="F40" t="s">
        <v>104</v>
      </c>
      <c r="H40">
        <v>29.67</v>
      </c>
      <c r="I40">
        <v>-0.13</v>
      </c>
      <c r="J40" t="s">
        <v>134</v>
      </c>
      <c r="K40">
        <v>23625</v>
      </c>
    </row>
    <row r="41" spans="1:11" hidden="1">
      <c r="A41" t="s">
        <v>99</v>
      </c>
      <c r="B41" t="s">
        <v>145</v>
      </c>
      <c r="C41" t="s">
        <v>121</v>
      </c>
      <c r="D41" t="s">
        <v>102</v>
      </c>
      <c r="E41" t="s">
        <v>146</v>
      </c>
      <c r="F41" t="s">
        <v>104</v>
      </c>
      <c r="H41">
        <v>27.81</v>
      </c>
      <c r="I41">
        <v>-0.13</v>
      </c>
      <c r="J41" t="s">
        <v>139</v>
      </c>
      <c r="K41">
        <v>25761</v>
      </c>
    </row>
    <row r="42" spans="1:11" hidden="1">
      <c r="A42" t="s">
        <v>99</v>
      </c>
      <c r="B42" t="s">
        <v>145</v>
      </c>
      <c r="C42" t="s">
        <v>121</v>
      </c>
      <c r="D42" t="s">
        <v>122</v>
      </c>
      <c r="E42" t="s">
        <v>146</v>
      </c>
      <c r="F42" t="s">
        <v>104</v>
      </c>
      <c r="H42">
        <v>28.32</v>
      </c>
      <c r="I42">
        <v>-0.13</v>
      </c>
      <c r="J42" t="s">
        <v>124</v>
      </c>
      <c r="K42">
        <v>25761</v>
      </c>
    </row>
    <row r="43" spans="1:11" hidden="1">
      <c r="A43" t="s">
        <v>99</v>
      </c>
      <c r="B43" t="s">
        <v>145</v>
      </c>
      <c r="C43" t="s">
        <v>121</v>
      </c>
      <c r="D43" t="s">
        <v>125</v>
      </c>
      <c r="E43" t="s">
        <v>146</v>
      </c>
      <c r="F43" t="s">
        <v>104</v>
      </c>
      <c r="H43">
        <v>30.15</v>
      </c>
      <c r="I43">
        <v>-0.12</v>
      </c>
      <c r="J43" t="s">
        <v>126</v>
      </c>
      <c r="K43">
        <v>25761</v>
      </c>
    </row>
    <row r="44" spans="1:11" hidden="1">
      <c r="A44" t="s">
        <v>99</v>
      </c>
      <c r="B44" t="s">
        <v>145</v>
      </c>
      <c r="C44" t="s">
        <v>121</v>
      </c>
      <c r="D44" t="s">
        <v>127</v>
      </c>
      <c r="E44" t="s">
        <v>146</v>
      </c>
      <c r="F44" t="s">
        <v>104</v>
      </c>
      <c r="H44">
        <v>29.22</v>
      </c>
      <c r="I44">
        <v>-0.13</v>
      </c>
      <c r="J44" t="s">
        <v>128</v>
      </c>
      <c r="K44">
        <v>25761</v>
      </c>
    </row>
    <row r="45" spans="1:11" hidden="1">
      <c r="A45" t="s">
        <v>99</v>
      </c>
      <c r="B45" t="s">
        <v>145</v>
      </c>
      <c r="C45" t="s">
        <v>121</v>
      </c>
      <c r="D45" t="s">
        <v>129</v>
      </c>
      <c r="E45" t="s">
        <v>146</v>
      </c>
      <c r="F45" t="s">
        <v>104</v>
      </c>
      <c r="H45">
        <v>28.77</v>
      </c>
      <c r="I45">
        <v>-0.13</v>
      </c>
      <c r="J45" t="s">
        <v>130</v>
      </c>
      <c r="K45">
        <v>25761</v>
      </c>
    </row>
    <row r="46" spans="1:11" hidden="1">
      <c r="A46" t="s">
        <v>99</v>
      </c>
      <c r="B46" t="s">
        <v>145</v>
      </c>
      <c r="C46" t="s">
        <v>121</v>
      </c>
      <c r="D46" t="s">
        <v>106</v>
      </c>
      <c r="E46" t="s">
        <v>146</v>
      </c>
      <c r="F46" t="s">
        <v>104</v>
      </c>
      <c r="H46">
        <v>28.18</v>
      </c>
      <c r="I46">
        <v>-0.13</v>
      </c>
      <c r="J46" t="s">
        <v>140</v>
      </c>
      <c r="K46">
        <v>25761</v>
      </c>
    </row>
    <row r="47" spans="1:11" hidden="1">
      <c r="A47" t="s">
        <v>99</v>
      </c>
      <c r="B47" t="s">
        <v>145</v>
      </c>
      <c r="C47" t="s">
        <v>121</v>
      </c>
      <c r="D47" t="s">
        <v>141</v>
      </c>
      <c r="E47" t="s">
        <v>146</v>
      </c>
      <c r="F47" t="s">
        <v>104</v>
      </c>
      <c r="H47">
        <v>28.05</v>
      </c>
      <c r="I47">
        <v>-0.13</v>
      </c>
      <c r="J47" t="s">
        <v>142</v>
      </c>
      <c r="K47">
        <v>25761</v>
      </c>
    </row>
    <row r="48" spans="1:11" hidden="1">
      <c r="A48" t="s">
        <v>99</v>
      </c>
      <c r="B48" t="s">
        <v>145</v>
      </c>
      <c r="C48" t="s">
        <v>121</v>
      </c>
      <c r="D48" t="s">
        <v>131</v>
      </c>
      <c r="E48" t="s">
        <v>146</v>
      </c>
      <c r="F48" t="s">
        <v>104</v>
      </c>
      <c r="H48">
        <v>27.92</v>
      </c>
      <c r="I48">
        <v>-0.13</v>
      </c>
      <c r="J48" t="s">
        <v>132</v>
      </c>
      <c r="K48">
        <v>25761</v>
      </c>
    </row>
    <row r="49" spans="1:11" hidden="1">
      <c r="A49" t="s">
        <v>99</v>
      </c>
      <c r="B49" t="s">
        <v>145</v>
      </c>
      <c r="C49" t="s">
        <v>121</v>
      </c>
      <c r="D49" t="s">
        <v>133</v>
      </c>
      <c r="E49" t="s">
        <v>146</v>
      </c>
      <c r="F49" t="s">
        <v>104</v>
      </c>
      <c r="H49">
        <v>29.67</v>
      </c>
      <c r="I49">
        <v>-0.13</v>
      </c>
      <c r="J49" t="s">
        <v>134</v>
      </c>
      <c r="K49">
        <v>25761</v>
      </c>
    </row>
    <row r="50" spans="1:11" hidden="1">
      <c r="A50" t="s">
        <v>99</v>
      </c>
      <c r="B50" t="s">
        <v>147</v>
      </c>
      <c r="C50" t="s">
        <v>121</v>
      </c>
      <c r="D50" t="s">
        <v>102</v>
      </c>
      <c r="E50" t="s">
        <v>148</v>
      </c>
      <c r="F50" t="s">
        <v>104</v>
      </c>
      <c r="H50">
        <v>27.8</v>
      </c>
      <c r="I50">
        <v>-0.13</v>
      </c>
      <c r="J50" t="s">
        <v>139</v>
      </c>
      <c r="K50">
        <v>26478</v>
      </c>
    </row>
    <row r="51" spans="1:11" hidden="1">
      <c r="A51" t="s">
        <v>99</v>
      </c>
      <c r="B51" t="s">
        <v>147</v>
      </c>
      <c r="C51" t="s">
        <v>121</v>
      </c>
      <c r="D51" t="s">
        <v>122</v>
      </c>
      <c r="E51" t="s">
        <v>148</v>
      </c>
      <c r="F51" t="s">
        <v>104</v>
      </c>
      <c r="H51">
        <v>28.31</v>
      </c>
      <c r="I51">
        <v>-0.13</v>
      </c>
      <c r="J51" t="s">
        <v>124</v>
      </c>
      <c r="K51">
        <v>26478</v>
      </c>
    </row>
    <row r="52" spans="1:11" hidden="1">
      <c r="A52" t="s">
        <v>99</v>
      </c>
      <c r="B52" t="s">
        <v>147</v>
      </c>
      <c r="C52" t="s">
        <v>121</v>
      </c>
      <c r="D52" t="s">
        <v>125</v>
      </c>
      <c r="E52" t="s">
        <v>148</v>
      </c>
      <c r="F52" t="s">
        <v>104</v>
      </c>
      <c r="H52">
        <v>30.14</v>
      </c>
      <c r="I52">
        <v>-0.12</v>
      </c>
      <c r="J52" t="s">
        <v>126</v>
      </c>
      <c r="K52">
        <v>26478</v>
      </c>
    </row>
    <row r="53" spans="1:11" hidden="1">
      <c r="A53" t="s">
        <v>99</v>
      </c>
      <c r="B53" t="s">
        <v>147</v>
      </c>
      <c r="C53" t="s">
        <v>121</v>
      </c>
      <c r="D53" t="s">
        <v>127</v>
      </c>
      <c r="E53" t="s">
        <v>148</v>
      </c>
      <c r="F53" t="s">
        <v>104</v>
      </c>
      <c r="H53">
        <v>29.21</v>
      </c>
      <c r="I53">
        <v>-0.13</v>
      </c>
      <c r="J53" t="s">
        <v>128</v>
      </c>
      <c r="K53">
        <v>26478</v>
      </c>
    </row>
    <row r="54" spans="1:11" hidden="1">
      <c r="A54" t="s">
        <v>99</v>
      </c>
      <c r="B54" t="s">
        <v>147</v>
      </c>
      <c r="C54" t="s">
        <v>121</v>
      </c>
      <c r="D54" t="s">
        <v>129</v>
      </c>
      <c r="E54" t="s">
        <v>148</v>
      </c>
      <c r="F54" t="s">
        <v>104</v>
      </c>
      <c r="H54">
        <v>28.76</v>
      </c>
      <c r="I54">
        <v>-0.13</v>
      </c>
      <c r="J54" t="s">
        <v>130</v>
      </c>
      <c r="K54">
        <v>26478</v>
      </c>
    </row>
    <row r="55" spans="1:11" hidden="1">
      <c r="A55" t="s">
        <v>99</v>
      </c>
      <c r="B55" t="s">
        <v>147</v>
      </c>
      <c r="C55" t="s">
        <v>121</v>
      </c>
      <c r="D55" t="s">
        <v>106</v>
      </c>
      <c r="E55" t="s">
        <v>148</v>
      </c>
      <c r="F55" t="s">
        <v>104</v>
      </c>
      <c r="H55">
        <v>28.17</v>
      </c>
      <c r="I55">
        <v>-0.13</v>
      </c>
      <c r="J55" t="s">
        <v>140</v>
      </c>
      <c r="K55">
        <v>26478</v>
      </c>
    </row>
    <row r="56" spans="1:11" hidden="1">
      <c r="A56" t="s">
        <v>99</v>
      </c>
      <c r="B56" t="s">
        <v>147</v>
      </c>
      <c r="C56" t="s">
        <v>121</v>
      </c>
      <c r="D56" t="s">
        <v>118</v>
      </c>
      <c r="E56" t="s">
        <v>148</v>
      </c>
      <c r="F56" t="s">
        <v>104</v>
      </c>
      <c r="H56">
        <v>29.96</v>
      </c>
      <c r="I56">
        <v>-0.13</v>
      </c>
      <c r="J56" t="s">
        <v>149</v>
      </c>
      <c r="K56">
        <v>26478</v>
      </c>
    </row>
    <row r="57" spans="1:11" hidden="1">
      <c r="A57" t="s">
        <v>99</v>
      </c>
      <c r="B57" t="s">
        <v>147</v>
      </c>
      <c r="C57" t="s">
        <v>121</v>
      </c>
      <c r="D57" t="s">
        <v>141</v>
      </c>
      <c r="E57" t="s">
        <v>148</v>
      </c>
      <c r="F57" t="s">
        <v>104</v>
      </c>
      <c r="H57">
        <v>28.04</v>
      </c>
      <c r="I57">
        <v>-0.13</v>
      </c>
      <c r="J57" t="s">
        <v>142</v>
      </c>
      <c r="K57">
        <v>26478</v>
      </c>
    </row>
    <row r="58" spans="1:11" hidden="1">
      <c r="A58" t="s">
        <v>99</v>
      </c>
      <c r="B58" t="s">
        <v>147</v>
      </c>
      <c r="C58" t="s">
        <v>121</v>
      </c>
      <c r="D58" t="s">
        <v>150</v>
      </c>
      <c r="E58" t="s">
        <v>148</v>
      </c>
      <c r="F58" t="s">
        <v>104</v>
      </c>
      <c r="H58">
        <v>29.81</v>
      </c>
      <c r="I58">
        <v>-0.13</v>
      </c>
      <c r="J58" t="s">
        <v>151</v>
      </c>
      <c r="K58">
        <v>26478</v>
      </c>
    </row>
    <row r="59" spans="1:11" hidden="1">
      <c r="A59" t="s">
        <v>99</v>
      </c>
      <c r="B59" t="s">
        <v>147</v>
      </c>
      <c r="C59" t="s">
        <v>121</v>
      </c>
      <c r="D59" t="s">
        <v>131</v>
      </c>
      <c r="E59" t="s">
        <v>148</v>
      </c>
      <c r="F59" t="s">
        <v>104</v>
      </c>
      <c r="H59">
        <v>27.91</v>
      </c>
      <c r="I59">
        <v>-0.13</v>
      </c>
      <c r="J59" t="s">
        <v>132</v>
      </c>
      <c r="K59">
        <v>26478</v>
      </c>
    </row>
    <row r="60" spans="1:11" hidden="1">
      <c r="A60" t="s">
        <v>99</v>
      </c>
      <c r="B60" t="s">
        <v>147</v>
      </c>
      <c r="C60" t="s">
        <v>121</v>
      </c>
      <c r="D60" t="s">
        <v>133</v>
      </c>
      <c r="E60" t="s">
        <v>148</v>
      </c>
      <c r="F60" t="s">
        <v>104</v>
      </c>
      <c r="H60">
        <v>29.66</v>
      </c>
      <c r="I60">
        <v>-0.13</v>
      </c>
      <c r="J60" t="s">
        <v>134</v>
      </c>
      <c r="K60">
        <v>26478</v>
      </c>
    </row>
    <row r="61" spans="1:11" hidden="1">
      <c r="A61" t="s">
        <v>99</v>
      </c>
      <c r="B61" t="s">
        <v>152</v>
      </c>
      <c r="C61" t="s">
        <v>121</v>
      </c>
      <c r="D61" t="s">
        <v>153</v>
      </c>
      <c r="E61" t="s">
        <v>154</v>
      </c>
      <c r="F61" t="s">
        <v>104</v>
      </c>
      <c r="H61">
        <v>28.91</v>
      </c>
      <c r="I61">
        <v>-0.13</v>
      </c>
      <c r="J61" t="s">
        <v>155</v>
      </c>
      <c r="K61">
        <v>27756</v>
      </c>
    </row>
    <row r="62" spans="1:11" hidden="1">
      <c r="A62" t="s">
        <v>99</v>
      </c>
      <c r="B62" t="s">
        <v>152</v>
      </c>
      <c r="C62" t="s">
        <v>121</v>
      </c>
      <c r="D62" t="s">
        <v>102</v>
      </c>
      <c r="E62" t="s">
        <v>154</v>
      </c>
      <c r="F62" t="s">
        <v>104</v>
      </c>
      <c r="H62">
        <v>27.8</v>
      </c>
      <c r="I62">
        <v>-0.13</v>
      </c>
      <c r="J62" t="s">
        <v>139</v>
      </c>
      <c r="K62">
        <v>27756</v>
      </c>
    </row>
    <row r="63" spans="1:11" hidden="1">
      <c r="A63" t="s">
        <v>99</v>
      </c>
      <c r="B63" t="s">
        <v>152</v>
      </c>
      <c r="C63" t="s">
        <v>121</v>
      </c>
      <c r="D63" t="s">
        <v>110</v>
      </c>
      <c r="E63" t="s">
        <v>154</v>
      </c>
      <c r="F63" t="s">
        <v>104</v>
      </c>
      <c r="H63">
        <v>29.51</v>
      </c>
      <c r="I63">
        <v>-0.13</v>
      </c>
      <c r="J63" t="s">
        <v>156</v>
      </c>
      <c r="K63">
        <v>27756</v>
      </c>
    </row>
    <row r="64" spans="1:11" hidden="1">
      <c r="A64" t="s">
        <v>99</v>
      </c>
      <c r="B64" t="s">
        <v>152</v>
      </c>
      <c r="C64" t="s">
        <v>121</v>
      </c>
      <c r="D64" t="s">
        <v>122</v>
      </c>
      <c r="E64" t="s">
        <v>154</v>
      </c>
      <c r="F64" t="s">
        <v>104</v>
      </c>
      <c r="H64">
        <v>28.31</v>
      </c>
      <c r="I64">
        <v>-0.13</v>
      </c>
      <c r="J64" t="s">
        <v>124</v>
      </c>
      <c r="K64">
        <v>27756</v>
      </c>
    </row>
    <row r="65" spans="1:11" hidden="1">
      <c r="A65" t="s">
        <v>99</v>
      </c>
      <c r="B65" t="s">
        <v>152</v>
      </c>
      <c r="C65" t="s">
        <v>121</v>
      </c>
      <c r="D65" t="s">
        <v>125</v>
      </c>
      <c r="E65" t="s">
        <v>154</v>
      </c>
      <c r="F65" t="s">
        <v>104</v>
      </c>
      <c r="H65">
        <v>30.14</v>
      </c>
      <c r="I65">
        <v>-0.12</v>
      </c>
      <c r="J65" t="s">
        <v>126</v>
      </c>
      <c r="K65">
        <v>27756</v>
      </c>
    </row>
    <row r="66" spans="1:11" hidden="1">
      <c r="A66" t="s">
        <v>99</v>
      </c>
      <c r="B66" t="s">
        <v>152</v>
      </c>
      <c r="C66" t="s">
        <v>121</v>
      </c>
      <c r="D66" t="s">
        <v>157</v>
      </c>
      <c r="E66" t="s">
        <v>154</v>
      </c>
      <c r="F66" t="s">
        <v>104</v>
      </c>
      <c r="H66">
        <v>32.06</v>
      </c>
      <c r="I66">
        <v>-0.12</v>
      </c>
      <c r="J66" t="s">
        <v>158</v>
      </c>
      <c r="K66">
        <v>27756</v>
      </c>
    </row>
    <row r="67" spans="1:11" hidden="1">
      <c r="A67" t="s">
        <v>99</v>
      </c>
      <c r="B67" t="s">
        <v>152</v>
      </c>
      <c r="C67" t="s">
        <v>121</v>
      </c>
      <c r="D67" t="s">
        <v>112</v>
      </c>
      <c r="E67" t="s">
        <v>154</v>
      </c>
      <c r="F67" t="s">
        <v>104</v>
      </c>
      <c r="H67">
        <v>28.61</v>
      </c>
      <c r="I67">
        <v>-0.13</v>
      </c>
      <c r="J67" t="s">
        <v>159</v>
      </c>
      <c r="K67">
        <v>27756</v>
      </c>
    </row>
    <row r="68" spans="1:11" hidden="1">
      <c r="A68" t="s">
        <v>99</v>
      </c>
      <c r="B68" t="s">
        <v>152</v>
      </c>
      <c r="C68" t="s">
        <v>121</v>
      </c>
      <c r="D68" t="s">
        <v>160</v>
      </c>
      <c r="E68" t="s">
        <v>154</v>
      </c>
      <c r="F68" t="s">
        <v>104</v>
      </c>
      <c r="H68">
        <v>28.46</v>
      </c>
      <c r="I68">
        <v>-0.13</v>
      </c>
      <c r="J68" t="s">
        <v>161</v>
      </c>
      <c r="K68">
        <v>27756</v>
      </c>
    </row>
    <row r="69" spans="1:11" hidden="1">
      <c r="A69" t="s">
        <v>99</v>
      </c>
      <c r="B69" t="s">
        <v>152</v>
      </c>
      <c r="C69" t="s">
        <v>121</v>
      </c>
      <c r="D69" t="s">
        <v>162</v>
      </c>
      <c r="E69" t="s">
        <v>154</v>
      </c>
      <c r="F69" t="s">
        <v>104</v>
      </c>
      <c r="H69">
        <v>29.36</v>
      </c>
      <c r="I69">
        <v>-0.13</v>
      </c>
      <c r="J69" t="s">
        <v>163</v>
      </c>
      <c r="K69">
        <v>27756</v>
      </c>
    </row>
    <row r="70" spans="1:11" hidden="1">
      <c r="A70" t="s">
        <v>99</v>
      </c>
      <c r="B70" t="s">
        <v>152</v>
      </c>
      <c r="C70" t="s">
        <v>121</v>
      </c>
      <c r="D70" t="s">
        <v>127</v>
      </c>
      <c r="E70" t="s">
        <v>154</v>
      </c>
      <c r="F70" t="s">
        <v>104</v>
      </c>
      <c r="H70">
        <v>29.21</v>
      </c>
      <c r="I70">
        <v>-0.13</v>
      </c>
      <c r="J70" t="s">
        <v>128</v>
      </c>
      <c r="K70">
        <v>27756</v>
      </c>
    </row>
    <row r="71" spans="1:11" hidden="1">
      <c r="A71" t="s">
        <v>99</v>
      </c>
      <c r="B71" t="s">
        <v>152</v>
      </c>
      <c r="C71" t="s">
        <v>121</v>
      </c>
      <c r="D71" t="s">
        <v>129</v>
      </c>
      <c r="E71" t="s">
        <v>154</v>
      </c>
      <c r="F71" t="s">
        <v>104</v>
      </c>
      <c r="H71">
        <v>28.76</v>
      </c>
      <c r="I71">
        <v>-0.13</v>
      </c>
      <c r="J71" t="s">
        <v>130</v>
      </c>
      <c r="K71">
        <v>27756</v>
      </c>
    </row>
    <row r="72" spans="1:11" hidden="1">
      <c r="A72" t="s">
        <v>99</v>
      </c>
      <c r="B72" t="s">
        <v>152</v>
      </c>
      <c r="C72" t="s">
        <v>121</v>
      </c>
      <c r="D72" t="s">
        <v>116</v>
      </c>
      <c r="E72" t="s">
        <v>154</v>
      </c>
      <c r="F72" t="s">
        <v>104</v>
      </c>
      <c r="H72">
        <v>29.06</v>
      </c>
      <c r="I72">
        <v>-0.13</v>
      </c>
      <c r="J72" t="s">
        <v>164</v>
      </c>
      <c r="K72">
        <v>27756</v>
      </c>
    </row>
    <row r="73" spans="1:11" hidden="1">
      <c r="A73" t="s">
        <v>99</v>
      </c>
      <c r="B73" t="s">
        <v>152</v>
      </c>
      <c r="C73" t="s">
        <v>121</v>
      </c>
      <c r="D73" t="s">
        <v>106</v>
      </c>
      <c r="E73" t="s">
        <v>154</v>
      </c>
      <c r="F73" t="s">
        <v>104</v>
      </c>
      <c r="H73">
        <v>28.17</v>
      </c>
      <c r="I73">
        <v>-0.13</v>
      </c>
      <c r="J73" t="s">
        <v>140</v>
      </c>
      <c r="K73">
        <v>27756</v>
      </c>
    </row>
    <row r="74" spans="1:11" hidden="1">
      <c r="A74" t="s">
        <v>99</v>
      </c>
      <c r="B74" t="s">
        <v>152</v>
      </c>
      <c r="C74" t="s">
        <v>121</v>
      </c>
      <c r="D74" t="s">
        <v>118</v>
      </c>
      <c r="E74" t="s">
        <v>154</v>
      </c>
      <c r="F74" t="s">
        <v>104</v>
      </c>
      <c r="H74">
        <v>29.96</v>
      </c>
      <c r="I74">
        <v>-0.13</v>
      </c>
      <c r="J74" t="s">
        <v>149</v>
      </c>
      <c r="K74">
        <v>27756</v>
      </c>
    </row>
    <row r="75" spans="1:11" hidden="1">
      <c r="A75" t="s">
        <v>99</v>
      </c>
      <c r="B75" t="s">
        <v>152</v>
      </c>
      <c r="C75" t="s">
        <v>121</v>
      </c>
      <c r="D75" t="s">
        <v>165</v>
      </c>
      <c r="E75" t="s">
        <v>154</v>
      </c>
      <c r="F75" t="s">
        <v>104</v>
      </c>
      <c r="H75">
        <v>31.9</v>
      </c>
      <c r="I75">
        <v>-0.12</v>
      </c>
      <c r="J75" t="s">
        <v>166</v>
      </c>
      <c r="K75">
        <v>27756</v>
      </c>
    </row>
    <row r="76" spans="1:11" hidden="1">
      <c r="A76" t="s">
        <v>99</v>
      </c>
      <c r="B76" t="s">
        <v>152</v>
      </c>
      <c r="C76" t="s">
        <v>121</v>
      </c>
      <c r="D76" t="s">
        <v>141</v>
      </c>
      <c r="E76" t="s">
        <v>154</v>
      </c>
      <c r="F76" t="s">
        <v>104</v>
      </c>
      <c r="H76">
        <v>28.04</v>
      </c>
      <c r="I76">
        <v>-0.13</v>
      </c>
      <c r="J76" t="s">
        <v>142</v>
      </c>
      <c r="K76">
        <v>27756</v>
      </c>
    </row>
    <row r="77" spans="1:11" hidden="1">
      <c r="A77" t="s">
        <v>99</v>
      </c>
      <c r="B77" t="s">
        <v>152</v>
      </c>
      <c r="C77" t="s">
        <v>121</v>
      </c>
      <c r="D77" t="s">
        <v>150</v>
      </c>
      <c r="E77" t="s">
        <v>154</v>
      </c>
      <c r="F77" t="s">
        <v>104</v>
      </c>
      <c r="H77">
        <v>29.81</v>
      </c>
      <c r="I77">
        <v>-0.13</v>
      </c>
      <c r="J77" t="s">
        <v>151</v>
      </c>
      <c r="K77">
        <v>27756</v>
      </c>
    </row>
    <row r="78" spans="1:11" hidden="1">
      <c r="A78" t="s">
        <v>99</v>
      </c>
      <c r="B78" t="s">
        <v>152</v>
      </c>
      <c r="C78" t="s">
        <v>121</v>
      </c>
      <c r="D78" t="s">
        <v>167</v>
      </c>
      <c r="E78" t="s">
        <v>154</v>
      </c>
      <c r="F78" t="s">
        <v>104</v>
      </c>
      <c r="H78">
        <v>31.74</v>
      </c>
      <c r="I78">
        <v>-0.12</v>
      </c>
      <c r="J78" t="s">
        <v>168</v>
      </c>
      <c r="K78">
        <v>27756</v>
      </c>
    </row>
    <row r="79" spans="1:11" hidden="1">
      <c r="A79" t="s">
        <v>99</v>
      </c>
      <c r="B79" t="s">
        <v>152</v>
      </c>
      <c r="C79" t="s">
        <v>121</v>
      </c>
      <c r="D79" t="s">
        <v>131</v>
      </c>
      <c r="E79" t="s">
        <v>154</v>
      </c>
      <c r="F79" t="s">
        <v>104</v>
      </c>
      <c r="H79">
        <v>27.91</v>
      </c>
      <c r="I79">
        <v>-0.13</v>
      </c>
      <c r="J79" t="s">
        <v>132</v>
      </c>
      <c r="K79">
        <v>27756</v>
      </c>
    </row>
    <row r="80" spans="1:11" hidden="1">
      <c r="A80" t="s">
        <v>99</v>
      </c>
      <c r="B80" t="s">
        <v>152</v>
      </c>
      <c r="C80" t="s">
        <v>121</v>
      </c>
      <c r="D80" t="s">
        <v>133</v>
      </c>
      <c r="E80" t="s">
        <v>154</v>
      </c>
      <c r="F80" t="s">
        <v>104</v>
      </c>
      <c r="H80">
        <v>29.66</v>
      </c>
      <c r="I80">
        <v>-0.13</v>
      </c>
      <c r="J80" t="s">
        <v>134</v>
      </c>
      <c r="K80">
        <v>27756</v>
      </c>
    </row>
    <row r="81" spans="1:11" hidden="1">
      <c r="A81" t="s">
        <v>99</v>
      </c>
      <c r="B81" t="s">
        <v>169</v>
      </c>
      <c r="C81" t="s">
        <v>121</v>
      </c>
      <c r="D81" t="s">
        <v>102</v>
      </c>
      <c r="E81" t="s">
        <v>170</v>
      </c>
      <c r="F81" t="s">
        <v>104</v>
      </c>
      <c r="H81">
        <v>27.8</v>
      </c>
      <c r="I81">
        <v>-0.13</v>
      </c>
      <c r="J81" t="s">
        <v>139</v>
      </c>
      <c r="K81">
        <v>29813</v>
      </c>
    </row>
    <row r="82" spans="1:11" hidden="1">
      <c r="A82" t="s">
        <v>99</v>
      </c>
      <c r="B82" t="s">
        <v>169</v>
      </c>
      <c r="C82" t="s">
        <v>121</v>
      </c>
      <c r="D82" t="s">
        <v>122</v>
      </c>
      <c r="E82" t="s">
        <v>170</v>
      </c>
      <c r="F82" t="s">
        <v>104</v>
      </c>
      <c r="H82">
        <v>28.31</v>
      </c>
      <c r="I82">
        <v>-0.13</v>
      </c>
      <c r="J82" t="s">
        <v>124</v>
      </c>
      <c r="K82">
        <v>29813</v>
      </c>
    </row>
    <row r="83" spans="1:11" hidden="1">
      <c r="A83" t="s">
        <v>99</v>
      </c>
      <c r="B83" t="s">
        <v>169</v>
      </c>
      <c r="C83" t="s">
        <v>121</v>
      </c>
      <c r="D83" t="s">
        <v>125</v>
      </c>
      <c r="E83" t="s">
        <v>170</v>
      </c>
      <c r="F83" t="s">
        <v>104</v>
      </c>
      <c r="H83">
        <v>30.14</v>
      </c>
      <c r="I83">
        <v>-0.12</v>
      </c>
      <c r="J83" t="s">
        <v>126</v>
      </c>
      <c r="K83">
        <v>29813</v>
      </c>
    </row>
    <row r="84" spans="1:11" hidden="1">
      <c r="A84" t="s">
        <v>99</v>
      </c>
      <c r="B84" t="s">
        <v>169</v>
      </c>
      <c r="C84" t="s">
        <v>121</v>
      </c>
      <c r="D84" t="s">
        <v>157</v>
      </c>
      <c r="E84" t="s">
        <v>170</v>
      </c>
      <c r="F84" t="s">
        <v>104</v>
      </c>
      <c r="H84">
        <v>32.06</v>
      </c>
      <c r="I84">
        <v>-0.12</v>
      </c>
      <c r="J84" t="s">
        <v>158</v>
      </c>
      <c r="K84">
        <v>29813</v>
      </c>
    </row>
    <row r="85" spans="1:11" hidden="1">
      <c r="A85" t="s">
        <v>99</v>
      </c>
      <c r="B85" t="s">
        <v>169</v>
      </c>
      <c r="C85" t="s">
        <v>121</v>
      </c>
      <c r="D85" t="s">
        <v>171</v>
      </c>
      <c r="E85" t="s">
        <v>170</v>
      </c>
      <c r="F85" t="s">
        <v>104</v>
      </c>
      <c r="H85">
        <v>30.3</v>
      </c>
      <c r="I85">
        <v>-0.12</v>
      </c>
      <c r="J85" t="s">
        <v>172</v>
      </c>
      <c r="K85">
        <v>29813</v>
      </c>
    </row>
    <row r="86" spans="1:11" hidden="1">
      <c r="A86" t="s">
        <v>99</v>
      </c>
      <c r="B86" t="s">
        <v>169</v>
      </c>
      <c r="C86" t="s">
        <v>121</v>
      </c>
      <c r="D86" t="s">
        <v>127</v>
      </c>
      <c r="E86" t="s">
        <v>170</v>
      </c>
      <c r="F86" t="s">
        <v>104</v>
      </c>
      <c r="H86">
        <v>29.21</v>
      </c>
      <c r="I86">
        <v>-0.13</v>
      </c>
      <c r="J86" t="s">
        <v>128</v>
      </c>
      <c r="K86">
        <v>29813</v>
      </c>
    </row>
    <row r="87" spans="1:11" hidden="1">
      <c r="A87" t="s">
        <v>99</v>
      </c>
      <c r="B87" t="s">
        <v>169</v>
      </c>
      <c r="C87" t="s">
        <v>121</v>
      </c>
      <c r="D87" t="s">
        <v>173</v>
      </c>
      <c r="E87" t="s">
        <v>170</v>
      </c>
      <c r="F87" t="s">
        <v>104</v>
      </c>
      <c r="H87">
        <v>31.1</v>
      </c>
      <c r="I87">
        <v>-0.12</v>
      </c>
      <c r="J87" t="s">
        <v>174</v>
      </c>
      <c r="K87">
        <v>29813</v>
      </c>
    </row>
    <row r="88" spans="1:11" hidden="1">
      <c r="A88" t="s">
        <v>99</v>
      </c>
      <c r="B88" t="s">
        <v>169</v>
      </c>
      <c r="C88" t="s">
        <v>121</v>
      </c>
      <c r="D88" t="s">
        <v>129</v>
      </c>
      <c r="E88" t="s">
        <v>170</v>
      </c>
      <c r="F88" t="s">
        <v>104</v>
      </c>
      <c r="H88">
        <v>28.76</v>
      </c>
      <c r="I88">
        <v>-0.13</v>
      </c>
      <c r="J88" t="s">
        <v>130</v>
      </c>
      <c r="K88">
        <v>29813</v>
      </c>
    </row>
    <row r="89" spans="1:11" hidden="1">
      <c r="A89" t="s">
        <v>99</v>
      </c>
      <c r="B89" t="s">
        <v>169</v>
      </c>
      <c r="C89" t="s">
        <v>121</v>
      </c>
      <c r="D89" t="s">
        <v>175</v>
      </c>
      <c r="E89" t="s">
        <v>170</v>
      </c>
      <c r="F89" t="s">
        <v>104</v>
      </c>
      <c r="H89">
        <v>30.62</v>
      </c>
      <c r="I89">
        <v>-0.12</v>
      </c>
      <c r="J89" t="s">
        <v>176</v>
      </c>
      <c r="K89">
        <v>29813</v>
      </c>
    </row>
    <row r="90" spans="1:11" hidden="1">
      <c r="A90" t="s">
        <v>99</v>
      </c>
      <c r="B90" t="s">
        <v>169</v>
      </c>
      <c r="C90" t="s">
        <v>121</v>
      </c>
      <c r="D90" t="s">
        <v>131</v>
      </c>
      <c r="E90" t="s">
        <v>170</v>
      </c>
      <c r="F90" t="s">
        <v>104</v>
      </c>
      <c r="H90">
        <v>27.91</v>
      </c>
      <c r="I90">
        <v>-0.13</v>
      </c>
      <c r="J90" t="s">
        <v>132</v>
      </c>
      <c r="K90">
        <v>29813</v>
      </c>
    </row>
    <row r="91" spans="1:11" hidden="1">
      <c r="A91" t="s">
        <v>99</v>
      </c>
      <c r="B91" t="s">
        <v>169</v>
      </c>
      <c r="C91" t="s">
        <v>121</v>
      </c>
      <c r="D91" t="s">
        <v>133</v>
      </c>
      <c r="E91" t="s">
        <v>170</v>
      </c>
      <c r="F91" t="s">
        <v>104</v>
      </c>
      <c r="H91">
        <v>29.66</v>
      </c>
      <c r="I91">
        <v>-0.13</v>
      </c>
      <c r="J91" t="s">
        <v>134</v>
      </c>
      <c r="K91">
        <v>29813</v>
      </c>
    </row>
    <row r="92" spans="1:11" hidden="1">
      <c r="A92" t="s">
        <v>99</v>
      </c>
      <c r="B92" t="s">
        <v>169</v>
      </c>
      <c r="C92" t="s">
        <v>121</v>
      </c>
      <c r="D92" t="s">
        <v>177</v>
      </c>
      <c r="E92" t="s">
        <v>170</v>
      </c>
      <c r="F92" t="s">
        <v>104</v>
      </c>
      <c r="H92">
        <v>31.58</v>
      </c>
      <c r="I92">
        <v>-0.12</v>
      </c>
      <c r="J92" t="s">
        <v>178</v>
      </c>
      <c r="K92">
        <v>29813</v>
      </c>
    </row>
    <row r="93" spans="1:11" hidden="1">
      <c r="A93" t="s">
        <v>99</v>
      </c>
      <c r="B93" t="s">
        <v>179</v>
      </c>
      <c r="C93" t="s">
        <v>121</v>
      </c>
      <c r="D93" t="s">
        <v>102</v>
      </c>
      <c r="E93" t="s">
        <v>180</v>
      </c>
      <c r="F93" t="s">
        <v>104</v>
      </c>
      <c r="H93">
        <v>27.76</v>
      </c>
      <c r="I93">
        <v>-0.13</v>
      </c>
      <c r="J93" t="s">
        <v>139</v>
      </c>
      <c r="K93">
        <v>30057</v>
      </c>
    </row>
    <row r="94" spans="1:11" hidden="1">
      <c r="A94" t="s">
        <v>99</v>
      </c>
      <c r="B94" t="s">
        <v>179</v>
      </c>
      <c r="C94" t="s">
        <v>121</v>
      </c>
      <c r="D94" t="s">
        <v>122</v>
      </c>
      <c r="E94" t="s">
        <v>180</v>
      </c>
      <c r="F94" t="s">
        <v>104</v>
      </c>
      <c r="H94">
        <v>28.27</v>
      </c>
      <c r="I94">
        <v>-0.13</v>
      </c>
      <c r="J94" t="s">
        <v>124</v>
      </c>
      <c r="K94">
        <v>30057</v>
      </c>
    </row>
    <row r="95" spans="1:11" hidden="1">
      <c r="A95" t="s">
        <v>99</v>
      </c>
      <c r="B95" t="s">
        <v>179</v>
      </c>
      <c r="C95" t="s">
        <v>121</v>
      </c>
      <c r="D95" t="s">
        <v>125</v>
      </c>
      <c r="E95" t="s">
        <v>180</v>
      </c>
      <c r="F95" t="s">
        <v>104</v>
      </c>
      <c r="H95">
        <v>30.1</v>
      </c>
      <c r="I95">
        <v>-0.12</v>
      </c>
      <c r="J95" t="s">
        <v>126</v>
      </c>
      <c r="K95">
        <v>30057</v>
      </c>
    </row>
    <row r="96" spans="1:11" hidden="1">
      <c r="A96" t="s">
        <v>99</v>
      </c>
      <c r="B96" t="s">
        <v>179</v>
      </c>
      <c r="C96" t="s">
        <v>121</v>
      </c>
      <c r="D96" t="s">
        <v>157</v>
      </c>
      <c r="E96" t="s">
        <v>180</v>
      </c>
      <c r="F96" t="s">
        <v>104</v>
      </c>
      <c r="H96">
        <v>32.020000000000003</v>
      </c>
      <c r="I96">
        <v>-0.12</v>
      </c>
      <c r="J96" t="s">
        <v>158</v>
      </c>
      <c r="K96">
        <v>30057</v>
      </c>
    </row>
    <row r="97" spans="1:11" hidden="1">
      <c r="A97" t="s">
        <v>99</v>
      </c>
      <c r="B97" t="s">
        <v>179</v>
      </c>
      <c r="C97" t="s">
        <v>121</v>
      </c>
      <c r="D97" t="s">
        <v>181</v>
      </c>
      <c r="E97" t="s">
        <v>180</v>
      </c>
      <c r="F97" t="s">
        <v>104</v>
      </c>
      <c r="H97">
        <v>34.1</v>
      </c>
      <c r="I97">
        <v>-0.12</v>
      </c>
      <c r="J97" t="s">
        <v>182</v>
      </c>
      <c r="K97">
        <v>30057</v>
      </c>
    </row>
    <row r="98" spans="1:11" hidden="1">
      <c r="A98" t="s">
        <v>99</v>
      </c>
      <c r="B98" t="s">
        <v>179</v>
      </c>
      <c r="C98" t="s">
        <v>121</v>
      </c>
      <c r="D98" t="s">
        <v>127</v>
      </c>
      <c r="E98" t="s">
        <v>180</v>
      </c>
      <c r="F98" t="s">
        <v>104</v>
      </c>
      <c r="H98">
        <v>29.17</v>
      </c>
      <c r="I98">
        <v>-0.13</v>
      </c>
      <c r="J98" t="s">
        <v>128</v>
      </c>
      <c r="K98">
        <v>30057</v>
      </c>
    </row>
    <row r="99" spans="1:11" hidden="1">
      <c r="A99" t="s">
        <v>99</v>
      </c>
      <c r="B99" t="s">
        <v>179</v>
      </c>
      <c r="C99" t="s">
        <v>121</v>
      </c>
      <c r="D99" t="s">
        <v>173</v>
      </c>
      <c r="E99" t="s">
        <v>180</v>
      </c>
      <c r="F99" t="s">
        <v>104</v>
      </c>
      <c r="H99">
        <v>31.06</v>
      </c>
      <c r="I99">
        <v>-0.12</v>
      </c>
      <c r="J99" t="s">
        <v>174</v>
      </c>
      <c r="K99">
        <v>30057</v>
      </c>
    </row>
    <row r="100" spans="1:11" hidden="1">
      <c r="A100" t="s">
        <v>99</v>
      </c>
      <c r="B100" t="s">
        <v>179</v>
      </c>
      <c r="C100" t="s">
        <v>121</v>
      </c>
      <c r="D100" t="s">
        <v>183</v>
      </c>
      <c r="E100" t="s">
        <v>180</v>
      </c>
      <c r="F100" t="s">
        <v>104</v>
      </c>
      <c r="H100">
        <v>33.04</v>
      </c>
      <c r="I100">
        <v>-0.12</v>
      </c>
      <c r="J100" t="s">
        <v>184</v>
      </c>
      <c r="K100">
        <v>30057</v>
      </c>
    </row>
    <row r="101" spans="1:11" hidden="1">
      <c r="A101" t="s">
        <v>99</v>
      </c>
      <c r="B101" t="s">
        <v>179</v>
      </c>
      <c r="C101" t="s">
        <v>121</v>
      </c>
      <c r="D101" t="s">
        <v>129</v>
      </c>
      <c r="E101" t="s">
        <v>180</v>
      </c>
      <c r="F101" t="s">
        <v>104</v>
      </c>
      <c r="H101">
        <v>28.72</v>
      </c>
      <c r="I101">
        <v>-0.13</v>
      </c>
      <c r="J101" t="s">
        <v>130</v>
      </c>
      <c r="K101">
        <v>30057</v>
      </c>
    </row>
    <row r="102" spans="1:11" hidden="1">
      <c r="A102" t="s">
        <v>99</v>
      </c>
      <c r="B102" t="s">
        <v>179</v>
      </c>
      <c r="C102" t="s">
        <v>121</v>
      </c>
      <c r="D102" t="s">
        <v>175</v>
      </c>
      <c r="E102" t="s">
        <v>180</v>
      </c>
      <c r="F102" t="s">
        <v>104</v>
      </c>
      <c r="H102">
        <v>30.58</v>
      </c>
      <c r="I102">
        <v>-0.12</v>
      </c>
      <c r="J102" t="s">
        <v>176</v>
      </c>
      <c r="K102">
        <v>30057</v>
      </c>
    </row>
    <row r="103" spans="1:11" hidden="1">
      <c r="A103" t="s">
        <v>99</v>
      </c>
      <c r="B103" t="s">
        <v>179</v>
      </c>
      <c r="C103" t="s">
        <v>121</v>
      </c>
      <c r="D103" t="s">
        <v>185</v>
      </c>
      <c r="E103" t="s">
        <v>180</v>
      </c>
      <c r="F103" t="s">
        <v>104</v>
      </c>
      <c r="H103">
        <v>32.53</v>
      </c>
      <c r="I103">
        <v>-0.12</v>
      </c>
      <c r="J103" t="s">
        <v>186</v>
      </c>
      <c r="K103">
        <v>30057</v>
      </c>
    </row>
    <row r="104" spans="1:11" hidden="1">
      <c r="A104" t="s">
        <v>99</v>
      </c>
      <c r="B104" t="s">
        <v>179</v>
      </c>
      <c r="C104" t="s">
        <v>121</v>
      </c>
      <c r="D104" t="s">
        <v>131</v>
      </c>
      <c r="E104" t="s">
        <v>180</v>
      </c>
      <c r="F104" t="s">
        <v>104</v>
      </c>
      <c r="H104">
        <v>27.87</v>
      </c>
      <c r="I104">
        <v>-0.13</v>
      </c>
      <c r="J104" t="s">
        <v>132</v>
      </c>
      <c r="K104">
        <v>30057</v>
      </c>
    </row>
    <row r="105" spans="1:11" hidden="1">
      <c r="A105" t="s">
        <v>99</v>
      </c>
      <c r="B105" t="s">
        <v>179</v>
      </c>
      <c r="C105" t="s">
        <v>121</v>
      </c>
      <c r="D105" t="s">
        <v>133</v>
      </c>
      <c r="E105" t="s">
        <v>180</v>
      </c>
      <c r="F105" t="s">
        <v>104</v>
      </c>
      <c r="H105">
        <v>29.62</v>
      </c>
      <c r="I105">
        <v>-0.13</v>
      </c>
      <c r="J105" t="s">
        <v>134</v>
      </c>
      <c r="K105">
        <v>30057</v>
      </c>
    </row>
    <row r="106" spans="1:11" hidden="1">
      <c r="A106" t="s">
        <v>99</v>
      </c>
      <c r="B106" t="s">
        <v>179</v>
      </c>
      <c r="C106" t="s">
        <v>121</v>
      </c>
      <c r="D106" t="s">
        <v>177</v>
      </c>
      <c r="E106" t="s">
        <v>180</v>
      </c>
      <c r="F106" t="s">
        <v>104</v>
      </c>
      <c r="H106">
        <v>31.54</v>
      </c>
      <c r="I106">
        <v>-0.12</v>
      </c>
      <c r="J106" t="s">
        <v>178</v>
      </c>
      <c r="K106">
        <v>30057</v>
      </c>
    </row>
    <row r="107" spans="1:11" hidden="1">
      <c r="A107" t="s">
        <v>99</v>
      </c>
      <c r="B107" t="s">
        <v>179</v>
      </c>
      <c r="C107" t="s">
        <v>121</v>
      </c>
      <c r="D107" t="s">
        <v>187</v>
      </c>
      <c r="E107" t="s">
        <v>180</v>
      </c>
      <c r="F107" t="s">
        <v>104</v>
      </c>
      <c r="H107">
        <v>33.549999999999997</v>
      </c>
      <c r="I107">
        <v>-0.12</v>
      </c>
      <c r="J107" t="s">
        <v>188</v>
      </c>
      <c r="K107">
        <v>30057</v>
      </c>
    </row>
    <row r="108" spans="1:11" hidden="1">
      <c r="A108" t="s">
        <v>99</v>
      </c>
      <c r="B108" t="s">
        <v>189</v>
      </c>
      <c r="C108" t="s">
        <v>121</v>
      </c>
      <c r="D108" t="s">
        <v>102</v>
      </c>
      <c r="E108" t="s">
        <v>190</v>
      </c>
      <c r="F108" t="s">
        <v>104</v>
      </c>
      <c r="H108">
        <v>27.76</v>
      </c>
      <c r="I108">
        <v>-0.13</v>
      </c>
      <c r="J108" t="s">
        <v>139</v>
      </c>
      <c r="K108">
        <v>30442</v>
      </c>
    </row>
    <row r="109" spans="1:11" hidden="1">
      <c r="A109" t="s">
        <v>99</v>
      </c>
      <c r="B109" t="s">
        <v>189</v>
      </c>
      <c r="C109" t="s">
        <v>121</v>
      </c>
      <c r="D109" t="s">
        <v>122</v>
      </c>
      <c r="E109" t="s">
        <v>190</v>
      </c>
      <c r="F109" t="s">
        <v>104</v>
      </c>
      <c r="H109">
        <v>28.27</v>
      </c>
      <c r="I109">
        <v>-0.13</v>
      </c>
      <c r="J109" t="s">
        <v>124</v>
      </c>
      <c r="K109">
        <v>30442</v>
      </c>
    </row>
    <row r="110" spans="1:11" hidden="1">
      <c r="A110" t="s">
        <v>99</v>
      </c>
      <c r="B110" t="s">
        <v>189</v>
      </c>
      <c r="C110" t="s">
        <v>121</v>
      </c>
      <c r="D110" t="s">
        <v>125</v>
      </c>
      <c r="E110" t="s">
        <v>190</v>
      </c>
      <c r="F110" t="s">
        <v>104</v>
      </c>
      <c r="H110">
        <v>30.1</v>
      </c>
      <c r="I110">
        <v>-0.12</v>
      </c>
      <c r="J110" t="s">
        <v>126</v>
      </c>
      <c r="K110">
        <v>30442</v>
      </c>
    </row>
    <row r="111" spans="1:11" hidden="1">
      <c r="A111" t="s">
        <v>99</v>
      </c>
      <c r="B111" t="s">
        <v>189</v>
      </c>
      <c r="C111" t="s">
        <v>121</v>
      </c>
      <c r="D111" t="s">
        <v>157</v>
      </c>
      <c r="E111" t="s">
        <v>190</v>
      </c>
      <c r="F111" t="s">
        <v>104</v>
      </c>
      <c r="H111">
        <v>32.020000000000003</v>
      </c>
      <c r="I111">
        <v>-0.12</v>
      </c>
      <c r="J111" t="s">
        <v>158</v>
      </c>
      <c r="K111">
        <v>30442</v>
      </c>
    </row>
    <row r="112" spans="1:11" hidden="1">
      <c r="A112" t="s">
        <v>99</v>
      </c>
      <c r="B112" t="s">
        <v>189</v>
      </c>
      <c r="C112" t="s">
        <v>121</v>
      </c>
      <c r="D112" t="s">
        <v>181</v>
      </c>
      <c r="E112" t="s">
        <v>190</v>
      </c>
      <c r="F112" t="s">
        <v>104</v>
      </c>
      <c r="H112">
        <v>34.1</v>
      </c>
      <c r="I112">
        <v>-0.12</v>
      </c>
      <c r="J112" t="s">
        <v>182</v>
      </c>
      <c r="K112">
        <v>30442</v>
      </c>
    </row>
    <row r="113" spans="1:11" hidden="1">
      <c r="A113" t="s">
        <v>99</v>
      </c>
      <c r="B113" t="s">
        <v>189</v>
      </c>
      <c r="C113" t="s">
        <v>121</v>
      </c>
      <c r="D113" t="s">
        <v>191</v>
      </c>
      <c r="E113" t="s">
        <v>190</v>
      </c>
      <c r="F113" t="s">
        <v>104</v>
      </c>
      <c r="H113">
        <v>36.18</v>
      </c>
      <c r="I113">
        <v>-0.12</v>
      </c>
      <c r="J113" t="s">
        <v>192</v>
      </c>
      <c r="K113">
        <v>30442</v>
      </c>
    </row>
    <row r="114" spans="1:11" hidden="1">
      <c r="A114" t="s">
        <v>99</v>
      </c>
      <c r="B114" t="s">
        <v>189</v>
      </c>
      <c r="C114" t="s">
        <v>121</v>
      </c>
      <c r="D114" t="s">
        <v>127</v>
      </c>
      <c r="E114" t="s">
        <v>190</v>
      </c>
      <c r="F114" t="s">
        <v>104</v>
      </c>
      <c r="H114">
        <v>29.17</v>
      </c>
      <c r="I114">
        <v>-0.13</v>
      </c>
      <c r="J114" t="s">
        <v>128</v>
      </c>
      <c r="K114">
        <v>30442</v>
      </c>
    </row>
    <row r="115" spans="1:11" hidden="1">
      <c r="A115" t="s">
        <v>99</v>
      </c>
      <c r="B115" t="s">
        <v>189</v>
      </c>
      <c r="C115" t="s">
        <v>121</v>
      </c>
      <c r="D115" t="s">
        <v>173</v>
      </c>
      <c r="E115" t="s">
        <v>190</v>
      </c>
      <c r="F115" t="s">
        <v>104</v>
      </c>
      <c r="H115">
        <v>31.06</v>
      </c>
      <c r="I115">
        <v>-0.12</v>
      </c>
      <c r="J115" t="s">
        <v>174</v>
      </c>
      <c r="K115">
        <v>30442</v>
      </c>
    </row>
    <row r="116" spans="1:11" hidden="1">
      <c r="A116" t="s">
        <v>99</v>
      </c>
      <c r="B116" t="s">
        <v>189</v>
      </c>
      <c r="C116" t="s">
        <v>121</v>
      </c>
      <c r="D116" t="s">
        <v>183</v>
      </c>
      <c r="E116" t="s">
        <v>190</v>
      </c>
      <c r="F116" t="s">
        <v>104</v>
      </c>
      <c r="H116">
        <v>33.04</v>
      </c>
      <c r="I116">
        <v>-0.12</v>
      </c>
      <c r="J116" t="s">
        <v>184</v>
      </c>
      <c r="K116">
        <v>30442</v>
      </c>
    </row>
    <row r="117" spans="1:11" hidden="1">
      <c r="A117" t="s">
        <v>99</v>
      </c>
      <c r="B117" t="s">
        <v>189</v>
      </c>
      <c r="C117" t="s">
        <v>121</v>
      </c>
      <c r="D117" t="s">
        <v>193</v>
      </c>
      <c r="E117" t="s">
        <v>190</v>
      </c>
      <c r="F117" t="s">
        <v>104</v>
      </c>
      <c r="H117">
        <v>35.119999999999997</v>
      </c>
      <c r="I117">
        <v>-0.12</v>
      </c>
      <c r="J117" t="s">
        <v>194</v>
      </c>
      <c r="K117">
        <v>30442</v>
      </c>
    </row>
    <row r="118" spans="1:11" hidden="1">
      <c r="A118" t="s">
        <v>99</v>
      </c>
      <c r="B118" t="s">
        <v>189</v>
      </c>
      <c r="C118" t="s">
        <v>121</v>
      </c>
      <c r="D118" t="s">
        <v>129</v>
      </c>
      <c r="E118" t="s">
        <v>190</v>
      </c>
      <c r="F118" t="s">
        <v>104</v>
      </c>
      <c r="H118">
        <v>28.72</v>
      </c>
      <c r="I118">
        <v>-0.13</v>
      </c>
      <c r="J118" t="s">
        <v>130</v>
      </c>
      <c r="K118">
        <v>30442</v>
      </c>
    </row>
    <row r="119" spans="1:11" hidden="1">
      <c r="A119" t="s">
        <v>99</v>
      </c>
      <c r="B119" t="s">
        <v>189</v>
      </c>
      <c r="C119" t="s">
        <v>121</v>
      </c>
      <c r="D119" t="s">
        <v>175</v>
      </c>
      <c r="E119" t="s">
        <v>190</v>
      </c>
      <c r="F119" t="s">
        <v>104</v>
      </c>
      <c r="H119">
        <v>30.58</v>
      </c>
      <c r="I119">
        <v>-0.12</v>
      </c>
      <c r="J119" t="s">
        <v>176</v>
      </c>
      <c r="K119">
        <v>30442</v>
      </c>
    </row>
    <row r="120" spans="1:11" hidden="1">
      <c r="A120" t="s">
        <v>99</v>
      </c>
      <c r="B120" t="s">
        <v>189</v>
      </c>
      <c r="C120" t="s">
        <v>121</v>
      </c>
      <c r="D120" t="s">
        <v>185</v>
      </c>
      <c r="E120" t="s">
        <v>190</v>
      </c>
      <c r="F120" t="s">
        <v>104</v>
      </c>
      <c r="H120">
        <v>32.53</v>
      </c>
      <c r="I120">
        <v>-0.12</v>
      </c>
      <c r="J120" t="s">
        <v>186</v>
      </c>
      <c r="K120">
        <v>30442</v>
      </c>
    </row>
    <row r="121" spans="1:11" hidden="1">
      <c r="A121" t="s">
        <v>99</v>
      </c>
      <c r="B121" t="s">
        <v>189</v>
      </c>
      <c r="C121" t="s">
        <v>121</v>
      </c>
      <c r="D121" t="s">
        <v>195</v>
      </c>
      <c r="E121" t="s">
        <v>190</v>
      </c>
      <c r="F121" t="s">
        <v>104</v>
      </c>
      <c r="H121">
        <v>34.61</v>
      </c>
      <c r="I121">
        <v>-0.12</v>
      </c>
      <c r="J121" t="s">
        <v>196</v>
      </c>
      <c r="K121">
        <v>30442</v>
      </c>
    </row>
    <row r="122" spans="1:11" hidden="1">
      <c r="A122" t="s">
        <v>99</v>
      </c>
      <c r="B122" t="s">
        <v>189</v>
      </c>
      <c r="C122" t="s">
        <v>121</v>
      </c>
      <c r="D122" t="s">
        <v>106</v>
      </c>
      <c r="E122" t="s">
        <v>190</v>
      </c>
      <c r="F122" t="s">
        <v>104</v>
      </c>
      <c r="H122">
        <v>28.13</v>
      </c>
      <c r="I122">
        <v>-0.13</v>
      </c>
      <c r="J122" t="s">
        <v>140</v>
      </c>
      <c r="K122">
        <v>30442</v>
      </c>
    </row>
    <row r="123" spans="1:11" hidden="1">
      <c r="A123" t="s">
        <v>99</v>
      </c>
      <c r="B123" t="s">
        <v>189</v>
      </c>
      <c r="C123" t="s">
        <v>121</v>
      </c>
      <c r="D123" t="s">
        <v>141</v>
      </c>
      <c r="E123" t="s">
        <v>190</v>
      </c>
      <c r="F123" t="s">
        <v>104</v>
      </c>
      <c r="H123">
        <v>28</v>
      </c>
      <c r="I123">
        <v>-0.13</v>
      </c>
      <c r="J123" t="s">
        <v>142</v>
      </c>
      <c r="K123">
        <v>30442</v>
      </c>
    </row>
    <row r="124" spans="1:11" hidden="1">
      <c r="A124" t="s">
        <v>99</v>
      </c>
      <c r="B124" t="s">
        <v>189</v>
      </c>
      <c r="C124" t="s">
        <v>121</v>
      </c>
      <c r="D124" t="s">
        <v>131</v>
      </c>
      <c r="E124" t="s">
        <v>190</v>
      </c>
      <c r="F124" t="s">
        <v>104</v>
      </c>
      <c r="H124">
        <v>27.87</v>
      </c>
      <c r="I124">
        <v>-0.13</v>
      </c>
      <c r="J124" t="s">
        <v>132</v>
      </c>
      <c r="K124">
        <v>30442</v>
      </c>
    </row>
    <row r="125" spans="1:11" hidden="1">
      <c r="A125" t="s">
        <v>99</v>
      </c>
      <c r="B125" t="s">
        <v>189</v>
      </c>
      <c r="C125" t="s">
        <v>121</v>
      </c>
      <c r="D125" t="s">
        <v>133</v>
      </c>
      <c r="E125" t="s">
        <v>190</v>
      </c>
      <c r="F125" t="s">
        <v>104</v>
      </c>
      <c r="H125">
        <v>29.62</v>
      </c>
      <c r="I125">
        <v>-0.13</v>
      </c>
      <c r="J125" t="s">
        <v>134</v>
      </c>
      <c r="K125">
        <v>30442</v>
      </c>
    </row>
    <row r="126" spans="1:11" hidden="1">
      <c r="A126" t="s">
        <v>99</v>
      </c>
      <c r="B126" t="s">
        <v>189</v>
      </c>
      <c r="C126" t="s">
        <v>121</v>
      </c>
      <c r="D126" t="s">
        <v>177</v>
      </c>
      <c r="E126" t="s">
        <v>190</v>
      </c>
      <c r="F126" t="s">
        <v>104</v>
      </c>
      <c r="H126">
        <v>31.54</v>
      </c>
      <c r="I126">
        <v>-0.12</v>
      </c>
      <c r="J126" t="s">
        <v>178</v>
      </c>
      <c r="K126">
        <v>30442</v>
      </c>
    </row>
    <row r="127" spans="1:11" hidden="1">
      <c r="A127" t="s">
        <v>99</v>
      </c>
      <c r="B127" t="s">
        <v>189</v>
      </c>
      <c r="C127" t="s">
        <v>121</v>
      </c>
      <c r="D127" t="s">
        <v>187</v>
      </c>
      <c r="E127" t="s">
        <v>190</v>
      </c>
      <c r="F127" t="s">
        <v>104</v>
      </c>
      <c r="H127">
        <v>33.549999999999997</v>
      </c>
      <c r="I127">
        <v>-0.12</v>
      </c>
      <c r="J127" t="s">
        <v>188</v>
      </c>
      <c r="K127">
        <v>30442</v>
      </c>
    </row>
    <row r="128" spans="1:11" hidden="1">
      <c r="A128" t="s">
        <v>99</v>
      </c>
      <c r="B128" t="s">
        <v>189</v>
      </c>
      <c r="C128" t="s">
        <v>121</v>
      </c>
      <c r="D128" t="s">
        <v>197</v>
      </c>
      <c r="E128" t="s">
        <v>190</v>
      </c>
      <c r="F128" t="s">
        <v>104</v>
      </c>
      <c r="H128">
        <v>35.630000000000003</v>
      </c>
      <c r="I128">
        <v>-0.12</v>
      </c>
      <c r="J128" t="s">
        <v>198</v>
      </c>
      <c r="K128">
        <v>30442</v>
      </c>
    </row>
    <row r="129" spans="1:11" hidden="1">
      <c r="A129" t="s">
        <v>99</v>
      </c>
      <c r="B129" t="s">
        <v>199</v>
      </c>
      <c r="C129" t="s">
        <v>200</v>
      </c>
      <c r="D129" t="s">
        <v>122</v>
      </c>
      <c r="E129" t="s">
        <v>201</v>
      </c>
      <c r="F129" t="s">
        <v>104</v>
      </c>
      <c r="H129">
        <v>28.34</v>
      </c>
      <c r="I129">
        <v>-0.13</v>
      </c>
      <c r="J129" t="s">
        <v>124</v>
      </c>
      <c r="K129">
        <v>19871</v>
      </c>
    </row>
    <row r="130" spans="1:11" hidden="1">
      <c r="A130" t="s">
        <v>99</v>
      </c>
      <c r="B130" t="s">
        <v>199</v>
      </c>
      <c r="C130" t="s">
        <v>200</v>
      </c>
      <c r="D130" t="s">
        <v>125</v>
      </c>
      <c r="E130" t="s">
        <v>201</v>
      </c>
      <c r="F130" t="s">
        <v>104</v>
      </c>
      <c r="H130">
        <v>30.17</v>
      </c>
      <c r="I130">
        <v>-0.12</v>
      </c>
      <c r="J130" t="s">
        <v>126</v>
      </c>
      <c r="K130">
        <v>19871</v>
      </c>
    </row>
    <row r="131" spans="1:11" hidden="1">
      <c r="A131" t="s">
        <v>99</v>
      </c>
      <c r="B131" t="s">
        <v>199</v>
      </c>
      <c r="C131" t="s">
        <v>200</v>
      </c>
      <c r="D131" t="s">
        <v>127</v>
      </c>
      <c r="E131" t="s">
        <v>201</v>
      </c>
      <c r="F131" t="s">
        <v>104</v>
      </c>
      <c r="H131">
        <v>29.26</v>
      </c>
      <c r="I131">
        <v>-0.12</v>
      </c>
      <c r="J131" t="s">
        <v>128</v>
      </c>
      <c r="K131">
        <v>19871</v>
      </c>
    </row>
    <row r="132" spans="1:11" hidden="1">
      <c r="A132" t="s">
        <v>99</v>
      </c>
      <c r="B132" t="s">
        <v>199</v>
      </c>
      <c r="C132" t="s">
        <v>200</v>
      </c>
      <c r="D132" t="s">
        <v>129</v>
      </c>
      <c r="E132" t="s">
        <v>201</v>
      </c>
      <c r="F132" t="s">
        <v>104</v>
      </c>
      <c r="H132">
        <v>28.8</v>
      </c>
      <c r="I132">
        <v>-0.13</v>
      </c>
      <c r="J132" t="s">
        <v>130</v>
      </c>
      <c r="K132">
        <v>19871</v>
      </c>
    </row>
    <row r="133" spans="1:11" hidden="1">
      <c r="A133" t="s">
        <v>99</v>
      </c>
      <c r="B133" t="s">
        <v>199</v>
      </c>
      <c r="C133" t="s">
        <v>200</v>
      </c>
      <c r="D133" t="s">
        <v>131</v>
      </c>
      <c r="E133" t="s">
        <v>201</v>
      </c>
      <c r="F133" t="s">
        <v>104</v>
      </c>
      <c r="H133">
        <v>27.94</v>
      </c>
      <c r="I133">
        <v>-0.13</v>
      </c>
      <c r="J133" t="s">
        <v>132</v>
      </c>
      <c r="K133">
        <v>19871</v>
      </c>
    </row>
    <row r="134" spans="1:11" hidden="1">
      <c r="A134" t="s">
        <v>99</v>
      </c>
      <c r="B134" t="s">
        <v>199</v>
      </c>
      <c r="C134" t="s">
        <v>200</v>
      </c>
      <c r="D134" t="s">
        <v>133</v>
      </c>
      <c r="E134" t="s">
        <v>201</v>
      </c>
      <c r="F134" t="s">
        <v>104</v>
      </c>
      <c r="H134">
        <v>29.71</v>
      </c>
      <c r="I134">
        <v>-0.13</v>
      </c>
      <c r="J134" t="s">
        <v>134</v>
      </c>
      <c r="K134">
        <v>19871</v>
      </c>
    </row>
    <row r="135" spans="1:11" hidden="1">
      <c r="A135" t="s">
        <v>99</v>
      </c>
      <c r="B135" t="s">
        <v>202</v>
      </c>
      <c r="C135" t="s">
        <v>200</v>
      </c>
      <c r="D135" t="s">
        <v>122</v>
      </c>
      <c r="E135" t="s">
        <v>203</v>
      </c>
      <c r="F135" t="s">
        <v>104</v>
      </c>
      <c r="H135">
        <v>28.34</v>
      </c>
      <c r="I135">
        <v>-0.13</v>
      </c>
      <c r="J135" t="s">
        <v>124</v>
      </c>
      <c r="K135">
        <v>20388</v>
      </c>
    </row>
    <row r="136" spans="1:11" hidden="1">
      <c r="A136" t="s">
        <v>99</v>
      </c>
      <c r="B136" t="s">
        <v>202</v>
      </c>
      <c r="C136" t="s">
        <v>200</v>
      </c>
      <c r="D136" t="s">
        <v>125</v>
      </c>
      <c r="E136" t="s">
        <v>203</v>
      </c>
      <c r="F136" t="s">
        <v>104</v>
      </c>
      <c r="H136">
        <v>30.17</v>
      </c>
      <c r="I136">
        <v>-0.12</v>
      </c>
      <c r="J136" t="s">
        <v>126</v>
      </c>
      <c r="K136">
        <v>20388</v>
      </c>
    </row>
    <row r="137" spans="1:11" hidden="1">
      <c r="A137" t="s">
        <v>99</v>
      </c>
      <c r="B137" t="s">
        <v>202</v>
      </c>
      <c r="C137" t="s">
        <v>200</v>
      </c>
      <c r="D137" t="s">
        <v>127</v>
      </c>
      <c r="E137" t="s">
        <v>203</v>
      </c>
      <c r="F137" t="s">
        <v>104</v>
      </c>
      <c r="H137">
        <v>29.26</v>
      </c>
      <c r="I137">
        <v>-0.12</v>
      </c>
      <c r="J137" t="s">
        <v>128</v>
      </c>
      <c r="K137">
        <v>20388</v>
      </c>
    </row>
    <row r="138" spans="1:11" hidden="1">
      <c r="A138" t="s">
        <v>99</v>
      </c>
      <c r="B138" t="s">
        <v>202</v>
      </c>
      <c r="C138" t="s">
        <v>200</v>
      </c>
      <c r="D138" t="s">
        <v>129</v>
      </c>
      <c r="E138" t="s">
        <v>203</v>
      </c>
      <c r="F138" t="s">
        <v>104</v>
      </c>
      <c r="H138">
        <v>28.8</v>
      </c>
      <c r="I138">
        <v>-0.13</v>
      </c>
      <c r="J138" t="s">
        <v>130</v>
      </c>
      <c r="K138">
        <v>20388</v>
      </c>
    </row>
    <row r="139" spans="1:11" hidden="1">
      <c r="A139" t="s">
        <v>99</v>
      </c>
      <c r="B139" t="s">
        <v>202</v>
      </c>
      <c r="C139" t="s">
        <v>200</v>
      </c>
      <c r="D139" t="s">
        <v>131</v>
      </c>
      <c r="E139" t="s">
        <v>203</v>
      </c>
      <c r="F139" t="s">
        <v>104</v>
      </c>
      <c r="H139">
        <v>27.94</v>
      </c>
      <c r="I139">
        <v>-0.13</v>
      </c>
      <c r="J139" t="s">
        <v>132</v>
      </c>
      <c r="K139">
        <v>20388</v>
      </c>
    </row>
    <row r="140" spans="1:11" hidden="1">
      <c r="A140" t="s">
        <v>99</v>
      </c>
      <c r="B140" t="s">
        <v>202</v>
      </c>
      <c r="C140" t="s">
        <v>200</v>
      </c>
      <c r="D140" t="s">
        <v>133</v>
      </c>
      <c r="E140" t="s">
        <v>203</v>
      </c>
      <c r="F140" t="s">
        <v>104</v>
      </c>
      <c r="H140">
        <v>29.71</v>
      </c>
      <c r="I140">
        <v>-0.13</v>
      </c>
      <c r="J140" t="s">
        <v>134</v>
      </c>
      <c r="K140">
        <v>20388</v>
      </c>
    </row>
    <row r="141" spans="1:11" hidden="1">
      <c r="A141" t="s">
        <v>99</v>
      </c>
      <c r="B141" t="s">
        <v>204</v>
      </c>
      <c r="C141" t="s">
        <v>200</v>
      </c>
      <c r="D141" t="s">
        <v>122</v>
      </c>
      <c r="E141" t="s">
        <v>205</v>
      </c>
      <c r="F141" t="s">
        <v>104</v>
      </c>
      <c r="H141">
        <v>28.32</v>
      </c>
      <c r="I141">
        <v>-0.13</v>
      </c>
      <c r="J141" t="s">
        <v>124</v>
      </c>
      <c r="K141">
        <v>22318</v>
      </c>
    </row>
    <row r="142" spans="1:11" hidden="1">
      <c r="A142" t="s">
        <v>99</v>
      </c>
      <c r="B142" t="s">
        <v>204</v>
      </c>
      <c r="C142" t="s">
        <v>200</v>
      </c>
      <c r="D142" t="s">
        <v>125</v>
      </c>
      <c r="E142" t="s">
        <v>205</v>
      </c>
      <c r="F142" t="s">
        <v>104</v>
      </c>
      <c r="H142">
        <v>30.15</v>
      </c>
      <c r="I142">
        <v>-0.12</v>
      </c>
      <c r="J142" t="s">
        <v>126</v>
      </c>
      <c r="K142">
        <v>22318</v>
      </c>
    </row>
    <row r="143" spans="1:11" hidden="1">
      <c r="A143" t="s">
        <v>99</v>
      </c>
      <c r="B143" t="s">
        <v>204</v>
      </c>
      <c r="C143" t="s">
        <v>200</v>
      </c>
      <c r="D143" t="s">
        <v>127</v>
      </c>
      <c r="E143" t="s">
        <v>205</v>
      </c>
      <c r="F143" t="s">
        <v>104</v>
      </c>
      <c r="H143">
        <v>29.24</v>
      </c>
      <c r="I143">
        <v>-0.12</v>
      </c>
      <c r="J143" t="s">
        <v>128</v>
      </c>
      <c r="K143">
        <v>22318</v>
      </c>
    </row>
    <row r="144" spans="1:11" hidden="1">
      <c r="A144" t="s">
        <v>99</v>
      </c>
      <c r="B144" t="s">
        <v>204</v>
      </c>
      <c r="C144" t="s">
        <v>200</v>
      </c>
      <c r="D144" t="s">
        <v>129</v>
      </c>
      <c r="E144" t="s">
        <v>205</v>
      </c>
      <c r="F144" t="s">
        <v>104</v>
      </c>
      <c r="H144">
        <v>28.78</v>
      </c>
      <c r="I144">
        <v>-0.13</v>
      </c>
      <c r="J144" t="s">
        <v>130</v>
      </c>
      <c r="K144">
        <v>22318</v>
      </c>
    </row>
    <row r="145" spans="1:11" hidden="1">
      <c r="A145" t="s">
        <v>99</v>
      </c>
      <c r="B145" t="s">
        <v>204</v>
      </c>
      <c r="C145" t="s">
        <v>200</v>
      </c>
      <c r="D145" t="s">
        <v>131</v>
      </c>
      <c r="E145" t="s">
        <v>205</v>
      </c>
      <c r="F145" t="s">
        <v>104</v>
      </c>
      <c r="H145">
        <v>27.92</v>
      </c>
      <c r="I145">
        <v>-0.13</v>
      </c>
      <c r="J145" t="s">
        <v>132</v>
      </c>
      <c r="K145">
        <v>22318</v>
      </c>
    </row>
    <row r="146" spans="1:11" hidden="1">
      <c r="A146" t="s">
        <v>99</v>
      </c>
      <c r="B146" t="s">
        <v>204</v>
      </c>
      <c r="C146" t="s">
        <v>200</v>
      </c>
      <c r="D146" t="s">
        <v>133</v>
      </c>
      <c r="E146" t="s">
        <v>205</v>
      </c>
      <c r="F146" t="s">
        <v>104</v>
      </c>
      <c r="H146">
        <v>29.69</v>
      </c>
      <c r="I146">
        <v>-0.13</v>
      </c>
      <c r="J146" t="s">
        <v>134</v>
      </c>
      <c r="K146">
        <v>22318</v>
      </c>
    </row>
    <row r="147" spans="1:11" hidden="1">
      <c r="A147" t="s">
        <v>99</v>
      </c>
      <c r="B147" t="s">
        <v>206</v>
      </c>
      <c r="C147" t="s">
        <v>200</v>
      </c>
      <c r="D147" t="s">
        <v>122</v>
      </c>
      <c r="E147" t="s">
        <v>207</v>
      </c>
      <c r="F147" t="s">
        <v>104</v>
      </c>
      <c r="H147">
        <v>28.32</v>
      </c>
      <c r="I147">
        <v>-0.13</v>
      </c>
      <c r="J147" t="s">
        <v>124</v>
      </c>
      <c r="K147">
        <v>23626</v>
      </c>
    </row>
    <row r="148" spans="1:11" hidden="1">
      <c r="A148" t="s">
        <v>99</v>
      </c>
      <c r="B148" t="s">
        <v>206</v>
      </c>
      <c r="C148" t="s">
        <v>200</v>
      </c>
      <c r="D148" t="s">
        <v>125</v>
      </c>
      <c r="E148" t="s">
        <v>207</v>
      </c>
      <c r="F148" t="s">
        <v>104</v>
      </c>
      <c r="H148">
        <v>30.15</v>
      </c>
      <c r="I148">
        <v>-0.12</v>
      </c>
      <c r="J148" t="s">
        <v>126</v>
      </c>
      <c r="K148">
        <v>23626</v>
      </c>
    </row>
    <row r="149" spans="1:11" hidden="1">
      <c r="A149" t="s">
        <v>99</v>
      </c>
      <c r="B149" t="s">
        <v>206</v>
      </c>
      <c r="C149" t="s">
        <v>200</v>
      </c>
      <c r="D149" t="s">
        <v>127</v>
      </c>
      <c r="E149" t="s">
        <v>207</v>
      </c>
      <c r="F149" t="s">
        <v>104</v>
      </c>
      <c r="H149">
        <v>29.24</v>
      </c>
      <c r="I149">
        <v>-0.12</v>
      </c>
      <c r="J149" t="s">
        <v>128</v>
      </c>
      <c r="K149">
        <v>23626</v>
      </c>
    </row>
    <row r="150" spans="1:11" hidden="1">
      <c r="A150" t="s">
        <v>99</v>
      </c>
      <c r="B150" t="s">
        <v>206</v>
      </c>
      <c r="C150" t="s">
        <v>200</v>
      </c>
      <c r="D150" t="s">
        <v>129</v>
      </c>
      <c r="E150" t="s">
        <v>207</v>
      </c>
      <c r="F150" t="s">
        <v>104</v>
      </c>
      <c r="H150">
        <v>28.78</v>
      </c>
      <c r="I150">
        <v>-0.13</v>
      </c>
      <c r="J150" t="s">
        <v>130</v>
      </c>
      <c r="K150">
        <v>23626</v>
      </c>
    </row>
    <row r="151" spans="1:11" hidden="1">
      <c r="A151" t="s">
        <v>99</v>
      </c>
      <c r="B151" t="s">
        <v>206</v>
      </c>
      <c r="C151" t="s">
        <v>200</v>
      </c>
      <c r="D151" t="s">
        <v>131</v>
      </c>
      <c r="E151" t="s">
        <v>207</v>
      </c>
      <c r="F151" t="s">
        <v>104</v>
      </c>
      <c r="H151">
        <v>27.92</v>
      </c>
      <c r="I151">
        <v>-0.13</v>
      </c>
      <c r="J151" t="s">
        <v>132</v>
      </c>
      <c r="K151">
        <v>23626</v>
      </c>
    </row>
    <row r="152" spans="1:11" hidden="1">
      <c r="A152" t="s">
        <v>99</v>
      </c>
      <c r="B152" t="s">
        <v>206</v>
      </c>
      <c r="C152" t="s">
        <v>200</v>
      </c>
      <c r="D152" t="s">
        <v>133</v>
      </c>
      <c r="E152" t="s">
        <v>207</v>
      </c>
      <c r="F152" t="s">
        <v>104</v>
      </c>
      <c r="H152">
        <v>29.69</v>
      </c>
      <c r="I152">
        <v>-0.13</v>
      </c>
      <c r="J152" t="s">
        <v>134</v>
      </c>
      <c r="K152">
        <v>23626</v>
      </c>
    </row>
    <row r="153" spans="1:11" hidden="1">
      <c r="A153" t="s">
        <v>99</v>
      </c>
      <c r="B153" t="s">
        <v>208</v>
      </c>
      <c r="C153" t="s">
        <v>200</v>
      </c>
      <c r="D153" t="s">
        <v>122</v>
      </c>
      <c r="E153" t="s">
        <v>209</v>
      </c>
      <c r="F153" t="s">
        <v>104</v>
      </c>
      <c r="H153">
        <v>28.32</v>
      </c>
      <c r="I153">
        <v>-0.13</v>
      </c>
      <c r="J153" t="s">
        <v>124</v>
      </c>
      <c r="K153">
        <v>25760</v>
      </c>
    </row>
    <row r="154" spans="1:11" hidden="1">
      <c r="A154" t="s">
        <v>99</v>
      </c>
      <c r="B154" t="s">
        <v>208</v>
      </c>
      <c r="C154" t="s">
        <v>200</v>
      </c>
      <c r="D154" t="s">
        <v>125</v>
      </c>
      <c r="E154" t="s">
        <v>209</v>
      </c>
      <c r="F154" t="s">
        <v>104</v>
      </c>
      <c r="H154">
        <v>30.15</v>
      </c>
      <c r="I154">
        <v>-0.12</v>
      </c>
      <c r="J154" t="s">
        <v>126</v>
      </c>
      <c r="K154">
        <v>25760</v>
      </c>
    </row>
    <row r="155" spans="1:11" hidden="1">
      <c r="A155" t="s">
        <v>99</v>
      </c>
      <c r="B155" t="s">
        <v>208</v>
      </c>
      <c r="C155" t="s">
        <v>200</v>
      </c>
      <c r="D155" t="s">
        <v>127</v>
      </c>
      <c r="E155" t="s">
        <v>209</v>
      </c>
      <c r="F155" t="s">
        <v>104</v>
      </c>
      <c r="H155">
        <v>29.24</v>
      </c>
      <c r="I155">
        <v>-0.12</v>
      </c>
      <c r="J155" t="s">
        <v>128</v>
      </c>
      <c r="K155">
        <v>25760</v>
      </c>
    </row>
    <row r="156" spans="1:11" hidden="1">
      <c r="A156" t="s">
        <v>99</v>
      </c>
      <c r="B156" t="s">
        <v>208</v>
      </c>
      <c r="C156" t="s">
        <v>200</v>
      </c>
      <c r="D156" t="s">
        <v>129</v>
      </c>
      <c r="E156" t="s">
        <v>209</v>
      </c>
      <c r="F156" t="s">
        <v>104</v>
      </c>
      <c r="H156">
        <v>28.78</v>
      </c>
      <c r="I156">
        <v>-0.13</v>
      </c>
      <c r="J156" t="s">
        <v>130</v>
      </c>
      <c r="K156">
        <v>25760</v>
      </c>
    </row>
    <row r="157" spans="1:11" hidden="1">
      <c r="A157" t="s">
        <v>99</v>
      </c>
      <c r="B157" t="s">
        <v>208</v>
      </c>
      <c r="C157" t="s">
        <v>200</v>
      </c>
      <c r="D157" t="s">
        <v>131</v>
      </c>
      <c r="E157" t="s">
        <v>209</v>
      </c>
      <c r="F157" t="s">
        <v>104</v>
      </c>
      <c r="H157">
        <v>27.92</v>
      </c>
      <c r="I157">
        <v>-0.13</v>
      </c>
      <c r="J157" t="s">
        <v>132</v>
      </c>
      <c r="K157">
        <v>25760</v>
      </c>
    </row>
    <row r="158" spans="1:11" hidden="1">
      <c r="A158" t="s">
        <v>99</v>
      </c>
      <c r="B158" t="s">
        <v>208</v>
      </c>
      <c r="C158" t="s">
        <v>200</v>
      </c>
      <c r="D158" t="s">
        <v>133</v>
      </c>
      <c r="E158" t="s">
        <v>209</v>
      </c>
      <c r="F158" t="s">
        <v>104</v>
      </c>
      <c r="H158">
        <v>29.69</v>
      </c>
      <c r="I158">
        <v>-0.13</v>
      </c>
      <c r="J158" t="s">
        <v>134</v>
      </c>
      <c r="K158">
        <v>25760</v>
      </c>
    </row>
    <row r="159" spans="1:11" hidden="1">
      <c r="A159" t="s">
        <v>99</v>
      </c>
      <c r="B159" t="s">
        <v>210</v>
      </c>
      <c r="C159" t="s">
        <v>200</v>
      </c>
      <c r="D159" t="s">
        <v>122</v>
      </c>
      <c r="E159" t="s">
        <v>211</v>
      </c>
      <c r="F159" t="s">
        <v>104</v>
      </c>
      <c r="H159">
        <v>28.31</v>
      </c>
      <c r="I159">
        <v>-0.13</v>
      </c>
      <c r="J159" t="s">
        <v>124</v>
      </c>
      <c r="K159">
        <v>26741</v>
      </c>
    </row>
    <row r="160" spans="1:11" hidden="1">
      <c r="A160" t="s">
        <v>99</v>
      </c>
      <c r="B160" t="s">
        <v>210</v>
      </c>
      <c r="C160" t="s">
        <v>200</v>
      </c>
      <c r="D160" t="s">
        <v>125</v>
      </c>
      <c r="E160" t="s">
        <v>211</v>
      </c>
      <c r="F160" t="s">
        <v>104</v>
      </c>
      <c r="H160">
        <v>30.14</v>
      </c>
      <c r="I160">
        <v>-0.12</v>
      </c>
      <c r="J160" t="s">
        <v>126</v>
      </c>
      <c r="K160">
        <v>26741</v>
      </c>
    </row>
    <row r="161" spans="1:11" hidden="1">
      <c r="A161" t="s">
        <v>99</v>
      </c>
      <c r="B161" t="s">
        <v>210</v>
      </c>
      <c r="C161" t="s">
        <v>200</v>
      </c>
      <c r="D161" t="s">
        <v>127</v>
      </c>
      <c r="E161" t="s">
        <v>211</v>
      </c>
      <c r="F161" t="s">
        <v>104</v>
      </c>
      <c r="H161">
        <v>29.23</v>
      </c>
      <c r="I161">
        <v>-0.12</v>
      </c>
      <c r="J161" t="s">
        <v>128</v>
      </c>
      <c r="K161">
        <v>26741</v>
      </c>
    </row>
    <row r="162" spans="1:11" hidden="1">
      <c r="A162" t="s">
        <v>99</v>
      </c>
      <c r="B162" t="s">
        <v>210</v>
      </c>
      <c r="C162" t="s">
        <v>200</v>
      </c>
      <c r="D162" t="s">
        <v>129</v>
      </c>
      <c r="E162" t="s">
        <v>211</v>
      </c>
      <c r="F162" t="s">
        <v>104</v>
      </c>
      <c r="H162">
        <v>28.77</v>
      </c>
      <c r="I162">
        <v>-0.13</v>
      </c>
      <c r="J162" t="s">
        <v>130</v>
      </c>
      <c r="K162">
        <v>26741</v>
      </c>
    </row>
    <row r="163" spans="1:11" hidden="1">
      <c r="A163" t="s">
        <v>99</v>
      </c>
      <c r="B163" t="s">
        <v>210</v>
      </c>
      <c r="C163" t="s">
        <v>200</v>
      </c>
      <c r="D163" t="s">
        <v>131</v>
      </c>
      <c r="E163" t="s">
        <v>211</v>
      </c>
      <c r="F163" t="s">
        <v>104</v>
      </c>
      <c r="H163">
        <v>27.91</v>
      </c>
      <c r="I163">
        <v>-0.13</v>
      </c>
      <c r="J163" t="s">
        <v>132</v>
      </c>
      <c r="K163">
        <v>26741</v>
      </c>
    </row>
    <row r="164" spans="1:11" hidden="1">
      <c r="A164" t="s">
        <v>99</v>
      </c>
      <c r="B164" t="s">
        <v>210</v>
      </c>
      <c r="C164" t="s">
        <v>200</v>
      </c>
      <c r="D164" t="s">
        <v>133</v>
      </c>
      <c r="E164" t="s">
        <v>211</v>
      </c>
      <c r="F164" t="s">
        <v>104</v>
      </c>
      <c r="H164">
        <v>29.68</v>
      </c>
      <c r="I164">
        <v>-0.13</v>
      </c>
      <c r="J164" t="s">
        <v>134</v>
      </c>
      <c r="K164">
        <v>26741</v>
      </c>
    </row>
    <row r="165" spans="1:11" hidden="1">
      <c r="A165" t="s">
        <v>99</v>
      </c>
      <c r="B165" t="s">
        <v>212</v>
      </c>
      <c r="C165" t="s">
        <v>200</v>
      </c>
      <c r="D165" t="s">
        <v>153</v>
      </c>
      <c r="E165" t="s">
        <v>213</v>
      </c>
      <c r="F165" t="s">
        <v>104</v>
      </c>
      <c r="H165">
        <v>29.13</v>
      </c>
      <c r="I165">
        <v>-0.13</v>
      </c>
      <c r="J165" t="s">
        <v>155</v>
      </c>
      <c r="K165">
        <v>27757</v>
      </c>
    </row>
    <row r="166" spans="1:11" hidden="1">
      <c r="A166" t="s">
        <v>99</v>
      </c>
      <c r="B166" t="s">
        <v>212</v>
      </c>
      <c r="C166" t="s">
        <v>200</v>
      </c>
      <c r="D166" t="s">
        <v>102</v>
      </c>
      <c r="E166" t="s">
        <v>213</v>
      </c>
      <c r="F166" t="s">
        <v>104</v>
      </c>
      <c r="H166">
        <v>28.17</v>
      </c>
      <c r="I166">
        <v>-0.13</v>
      </c>
      <c r="J166" t="s">
        <v>139</v>
      </c>
      <c r="K166">
        <v>27757</v>
      </c>
    </row>
    <row r="167" spans="1:11" hidden="1">
      <c r="A167" t="s">
        <v>99</v>
      </c>
      <c r="B167" t="s">
        <v>212</v>
      </c>
      <c r="C167" t="s">
        <v>200</v>
      </c>
      <c r="D167" t="s">
        <v>110</v>
      </c>
      <c r="E167" t="s">
        <v>213</v>
      </c>
      <c r="F167" t="s">
        <v>104</v>
      </c>
      <c r="H167">
        <v>29.61</v>
      </c>
      <c r="I167">
        <v>-0.13</v>
      </c>
      <c r="J167" t="s">
        <v>156</v>
      </c>
      <c r="K167">
        <v>27757</v>
      </c>
    </row>
    <row r="168" spans="1:11" hidden="1">
      <c r="A168" t="s">
        <v>99</v>
      </c>
      <c r="B168" t="s">
        <v>212</v>
      </c>
      <c r="C168" t="s">
        <v>200</v>
      </c>
      <c r="D168" t="s">
        <v>122</v>
      </c>
      <c r="E168" t="s">
        <v>213</v>
      </c>
      <c r="F168" t="s">
        <v>104</v>
      </c>
      <c r="H168">
        <v>28.65</v>
      </c>
      <c r="I168">
        <v>-0.13</v>
      </c>
      <c r="J168" t="s">
        <v>124</v>
      </c>
      <c r="K168">
        <v>27757</v>
      </c>
    </row>
    <row r="169" spans="1:11" hidden="1">
      <c r="A169" t="s">
        <v>99</v>
      </c>
      <c r="B169" t="s">
        <v>212</v>
      </c>
      <c r="C169" t="s">
        <v>200</v>
      </c>
      <c r="D169" t="s">
        <v>125</v>
      </c>
      <c r="E169" t="s">
        <v>213</v>
      </c>
      <c r="F169" t="s">
        <v>104</v>
      </c>
      <c r="H169">
        <v>30.16</v>
      </c>
      <c r="I169">
        <v>-0.13</v>
      </c>
      <c r="J169" t="s">
        <v>126</v>
      </c>
      <c r="K169">
        <v>27757</v>
      </c>
    </row>
    <row r="170" spans="1:11" hidden="1">
      <c r="A170" t="s">
        <v>99</v>
      </c>
      <c r="B170" t="s">
        <v>212</v>
      </c>
      <c r="C170" t="s">
        <v>200</v>
      </c>
      <c r="D170" t="s">
        <v>112</v>
      </c>
      <c r="E170" t="s">
        <v>213</v>
      </c>
      <c r="F170" t="s">
        <v>104</v>
      </c>
      <c r="H170">
        <v>28.89</v>
      </c>
      <c r="I170">
        <v>-0.13</v>
      </c>
      <c r="J170" t="s">
        <v>159</v>
      </c>
      <c r="K170">
        <v>27757</v>
      </c>
    </row>
    <row r="171" spans="1:11" hidden="1">
      <c r="A171" t="s">
        <v>99</v>
      </c>
      <c r="B171" t="s">
        <v>212</v>
      </c>
      <c r="C171" t="s">
        <v>200</v>
      </c>
      <c r="D171" t="s">
        <v>160</v>
      </c>
      <c r="E171" t="s">
        <v>213</v>
      </c>
      <c r="F171" t="s">
        <v>104</v>
      </c>
      <c r="H171">
        <v>28.77</v>
      </c>
      <c r="I171">
        <v>-0.13</v>
      </c>
      <c r="J171" t="s">
        <v>161</v>
      </c>
      <c r="K171">
        <v>27757</v>
      </c>
    </row>
    <row r="172" spans="1:11" hidden="1">
      <c r="A172" t="s">
        <v>99</v>
      </c>
      <c r="B172" t="s">
        <v>212</v>
      </c>
      <c r="C172" t="s">
        <v>200</v>
      </c>
      <c r="D172" t="s">
        <v>162</v>
      </c>
      <c r="E172" t="s">
        <v>213</v>
      </c>
      <c r="F172" t="s">
        <v>104</v>
      </c>
      <c r="H172">
        <v>29.49</v>
      </c>
      <c r="I172">
        <v>-0.13</v>
      </c>
      <c r="J172" t="s">
        <v>163</v>
      </c>
      <c r="K172">
        <v>27757</v>
      </c>
    </row>
    <row r="173" spans="1:11" hidden="1">
      <c r="A173" t="s">
        <v>99</v>
      </c>
      <c r="B173" t="s">
        <v>212</v>
      </c>
      <c r="C173" t="s">
        <v>200</v>
      </c>
      <c r="D173" t="s">
        <v>127</v>
      </c>
      <c r="E173" t="s">
        <v>213</v>
      </c>
      <c r="F173" t="s">
        <v>104</v>
      </c>
      <c r="H173">
        <v>29.37</v>
      </c>
      <c r="I173">
        <v>-0.13</v>
      </c>
      <c r="J173" t="s">
        <v>128</v>
      </c>
      <c r="K173">
        <v>27757</v>
      </c>
    </row>
    <row r="174" spans="1:11" hidden="1">
      <c r="A174" t="s">
        <v>99</v>
      </c>
      <c r="B174" t="s">
        <v>212</v>
      </c>
      <c r="C174" t="s">
        <v>200</v>
      </c>
      <c r="D174" t="s">
        <v>129</v>
      </c>
      <c r="E174" t="s">
        <v>213</v>
      </c>
      <c r="F174" t="s">
        <v>104</v>
      </c>
      <c r="H174">
        <v>29.01</v>
      </c>
      <c r="I174">
        <v>-0.13</v>
      </c>
      <c r="J174" t="s">
        <v>130</v>
      </c>
      <c r="K174">
        <v>27757</v>
      </c>
    </row>
    <row r="175" spans="1:11" hidden="1">
      <c r="A175" t="s">
        <v>99</v>
      </c>
      <c r="B175" t="s">
        <v>212</v>
      </c>
      <c r="C175" t="s">
        <v>200</v>
      </c>
      <c r="D175" t="s">
        <v>116</v>
      </c>
      <c r="E175" t="s">
        <v>213</v>
      </c>
      <c r="F175" t="s">
        <v>104</v>
      </c>
      <c r="H175">
        <v>29.25</v>
      </c>
      <c r="I175">
        <v>-0.13</v>
      </c>
      <c r="J175" t="s">
        <v>164</v>
      </c>
      <c r="K175">
        <v>27757</v>
      </c>
    </row>
    <row r="176" spans="1:11" hidden="1">
      <c r="A176" t="s">
        <v>99</v>
      </c>
      <c r="B176" t="s">
        <v>212</v>
      </c>
      <c r="C176" t="s">
        <v>200</v>
      </c>
      <c r="D176" t="s">
        <v>106</v>
      </c>
      <c r="E176" t="s">
        <v>213</v>
      </c>
      <c r="F176" t="s">
        <v>104</v>
      </c>
      <c r="H176">
        <v>28.53</v>
      </c>
      <c r="I176">
        <v>-0.13</v>
      </c>
      <c r="J176" t="s">
        <v>140</v>
      </c>
      <c r="K176">
        <v>27757</v>
      </c>
    </row>
    <row r="177" spans="1:11" hidden="1">
      <c r="A177" t="s">
        <v>99</v>
      </c>
      <c r="B177" t="s">
        <v>212</v>
      </c>
      <c r="C177" t="s">
        <v>200</v>
      </c>
      <c r="D177" t="s">
        <v>118</v>
      </c>
      <c r="E177" t="s">
        <v>213</v>
      </c>
      <c r="F177" t="s">
        <v>104</v>
      </c>
      <c r="H177">
        <v>29.97</v>
      </c>
      <c r="I177">
        <v>-0.13</v>
      </c>
      <c r="J177" t="s">
        <v>149</v>
      </c>
      <c r="K177">
        <v>27757</v>
      </c>
    </row>
    <row r="178" spans="1:11" hidden="1">
      <c r="A178" t="s">
        <v>99</v>
      </c>
      <c r="B178" t="s">
        <v>212</v>
      </c>
      <c r="C178" t="s">
        <v>200</v>
      </c>
      <c r="D178" t="s">
        <v>141</v>
      </c>
      <c r="E178" t="s">
        <v>213</v>
      </c>
      <c r="F178" t="s">
        <v>104</v>
      </c>
      <c r="H178">
        <v>28.41</v>
      </c>
      <c r="I178">
        <v>-0.13</v>
      </c>
      <c r="J178" t="s">
        <v>142</v>
      </c>
      <c r="K178">
        <v>27757</v>
      </c>
    </row>
    <row r="179" spans="1:11" hidden="1">
      <c r="A179" t="s">
        <v>99</v>
      </c>
      <c r="B179" t="s">
        <v>212</v>
      </c>
      <c r="C179" t="s">
        <v>200</v>
      </c>
      <c r="D179" t="s">
        <v>150</v>
      </c>
      <c r="E179" t="s">
        <v>213</v>
      </c>
      <c r="F179" t="s">
        <v>104</v>
      </c>
      <c r="H179">
        <v>29.85</v>
      </c>
      <c r="I179">
        <v>-0.13</v>
      </c>
      <c r="J179" t="s">
        <v>151</v>
      </c>
      <c r="K179">
        <v>27757</v>
      </c>
    </row>
    <row r="180" spans="1:11" hidden="1">
      <c r="A180" t="s">
        <v>99</v>
      </c>
      <c r="B180" t="s">
        <v>212</v>
      </c>
      <c r="C180" t="s">
        <v>200</v>
      </c>
      <c r="D180" t="s">
        <v>131</v>
      </c>
      <c r="E180" t="s">
        <v>213</v>
      </c>
      <c r="F180" t="s">
        <v>104</v>
      </c>
      <c r="H180">
        <v>28.29</v>
      </c>
      <c r="I180">
        <v>-0.13</v>
      </c>
      <c r="J180" t="s">
        <v>132</v>
      </c>
      <c r="K180">
        <v>27757</v>
      </c>
    </row>
    <row r="181" spans="1:11" hidden="1">
      <c r="A181" t="s">
        <v>99</v>
      </c>
      <c r="B181" t="s">
        <v>212</v>
      </c>
      <c r="C181" t="s">
        <v>200</v>
      </c>
      <c r="D181" t="s">
        <v>133</v>
      </c>
      <c r="E181" t="s">
        <v>213</v>
      </c>
      <c r="F181" t="s">
        <v>104</v>
      </c>
      <c r="H181">
        <v>29.73</v>
      </c>
      <c r="I181">
        <v>-0.13</v>
      </c>
      <c r="J181" t="s">
        <v>134</v>
      </c>
      <c r="K181">
        <v>27757</v>
      </c>
    </row>
    <row r="182" spans="1:11" hidden="1">
      <c r="A182" t="s">
        <v>99</v>
      </c>
      <c r="B182" t="s">
        <v>214</v>
      </c>
      <c r="C182" t="s">
        <v>200</v>
      </c>
      <c r="D182" t="s">
        <v>102</v>
      </c>
      <c r="E182" t="s">
        <v>215</v>
      </c>
      <c r="F182" t="s">
        <v>104</v>
      </c>
      <c r="H182">
        <v>28.31</v>
      </c>
      <c r="I182">
        <v>-0.13</v>
      </c>
      <c r="J182" t="s">
        <v>139</v>
      </c>
      <c r="K182">
        <v>29814</v>
      </c>
    </row>
    <row r="183" spans="1:11" hidden="1">
      <c r="A183" t="s">
        <v>99</v>
      </c>
      <c r="B183" t="s">
        <v>214</v>
      </c>
      <c r="C183" t="s">
        <v>200</v>
      </c>
      <c r="D183" t="s">
        <v>122</v>
      </c>
      <c r="E183" t="s">
        <v>215</v>
      </c>
      <c r="F183" t="s">
        <v>104</v>
      </c>
      <c r="H183">
        <v>28.79</v>
      </c>
      <c r="I183">
        <v>-0.13</v>
      </c>
      <c r="J183" t="s">
        <v>124</v>
      </c>
      <c r="K183">
        <v>29814</v>
      </c>
    </row>
    <row r="184" spans="1:11" hidden="1">
      <c r="A184" t="s">
        <v>99</v>
      </c>
      <c r="B184" t="s">
        <v>214</v>
      </c>
      <c r="C184" t="s">
        <v>200</v>
      </c>
      <c r="D184" t="s">
        <v>125</v>
      </c>
      <c r="E184" t="s">
        <v>215</v>
      </c>
      <c r="F184" t="s">
        <v>104</v>
      </c>
      <c r="H184">
        <v>30.23</v>
      </c>
      <c r="I184">
        <v>-0.13</v>
      </c>
      <c r="J184" t="s">
        <v>126</v>
      </c>
      <c r="K184">
        <v>29814</v>
      </c>
    </row>
    <row r="185" spans="1:11" hidden="1">
      <c r="A185" t="s">
        <v>99</v>
      </c>
      <c r="B185" t="s">
        <v>214</v>
      </c>
      <c r="C185" t="s">
        <v>200</v>
      </c>
      <c r="D185" t="s">
        <v>157</v>
      </c>
      <c r="E185" t="s">
        <v>215</v>
      </c>
      <c r="F185" t="s">
        <v>104</v>
      </c>
      <c r="H185">
        <v>32.409999999999997</v>
      </c>
      <c r="I185">
        <v>-0.13</v>
      </c>
      <c r="J185" t="s">
        <v>158</v>
      </c>
      <c r="K185">
        <v>29814</v>
      </c>
    </row>
    <row r="186" spans="1:11" hidden="1">
      <c r="A186" t="s">
        <v>99</v>
      </c>
      <c r="B186" t="s">
        <v>214</v>
      </c>
      <c r="C186" t="s">
        <v>200</v>
      </c>
      <c r="D186" t="s">
        <v>112</v>
      </c>
      <c r="E186" t="s">
        <v>215</v>
      </c>
      <c r="F186" t="s">
        <v>104</v>
      </c>
      <c r="H186">
        <v>29.03</v>
      </c>
      <c r="I186">
        <v>-0.13</v>
      </c>
      <c r="J186" t="s">
        <v>159</v>
      </c>
      <c r="K186">
        <v>29814</v>
      </c>
    </row>
    <row r="187" spans="1:11" hidden="1">
      <c r="A187" t="s">
        <v>99</v>
      </c>
      <c r="B187" t="s">
        <v>214</v>
      </c>
      <c r="C187" t="s">
        <v>200</v>
      </c>
      <c r="D187" t="s">
        <v>160</v>
      </c>
      <c r="E187" t="s">
        <v>215</v>
      </c>
      <c r="F187" t="s">
        <v>104</v>
      </c>
      <c r="H187">
        <v>28.91</v>
      </c>
      <c r="I187">
        <v>-0.13</v>
      </c>
      <c r="J187" t="s">
        <v>161</v>
      </c>
      <c r="K187">
        <v>29814</v>
      </c>
    </row>
    <row r="188" spans="1:11" hidden="1">
      <c r="A188" t="s">
        <v>99</v>
      </c>
      <c r="B188" t="s">
        <v>214</v>
      </c>
      <c r="C188" t="s">
        <v>200</v>
      </c>
      <c r="D188" t="s">
        <v>127</v>
      </c>
      <c r="E188" t="s">
        <v>215</v>
      </c>
      <c r="F188" t="s">
        <v>104</v>
      </c>
      <c r="H188">
        <v>29.51</v>
      </c>
      <c r="I188">
        <v>-0.13</v>
      </c>
      <c r="J188" t="s">
        <v>128</v>
      </c>
      <c r="K188">
        <v>29814</v>
      </c>
    </row>
    <row r="189" spans="1:11" hidden="1">
      <c r="A189" t="s">
        <v>99</v>
      </c>
      <c r="B189" t="s">
        <v>214</v>
      </c>
      <c r="C189" t="s">
        <v>200</v>
      </c>
      <c r="D189" t="s">
        <v>173</v>
      </c>
      <c r="E189" t="s">
        <v>215</v>
      </c>
      <c r="F189" t="s">
        <v>104</v>
      </c>
      <c r="H189">
        <v>31.32</v>
      </c>
      <c r="I189">
        <v>-0.13</v>
      </c>
      <c r="J189" t="s">
        <v>174</v>
      </c>
      <c r="K189">
        <v>29814</v>
      </c>
    </row>
    <row r="190" spans="1:11" hidden="1">
      <c r="A190" t="s">
        <v>99</v>
      </c>
      <c r="B190" t="s">
        <v>214</v>
      </c>
      <c r="C190" t="s">
        <v>200</v>
      </c>
      <c r="D190" t="s">
        <v>129</v>
      </c>
      <c r="E190" t="s">
        <v>215</v>
      </c>
      <c r="F190" t="s">
        <v>104</v>
      </c>
      <c r="H190">
        <v>29.15</v>
      </c>
      <c r="I190">
        <v>-0.13</v>
      </c>
      <c r="J190" t="s">
        <v>130</v>
      </c>
      <c r="K190">
        <v>29814</v>
      </c>
    </row>
    <row r="191" spans="1:11" hidden="1">
      <c r="A191" t="s">
        <v>99</v>
      </c>
      <c r="B191" t="s">
        <v>214</v>
      </c>
      <c r="C191" t="s">
        <v>200</v>
      </c>
      <c r="D191" t="s">
        <v>175</v>
      </c>
      <c r="E191" t="s">
        <v>215</v>
      </c>
      <c r="F191" t="s">
        <v>104</v>
      </c>
      <c r="H191">
        <v>30.78</v>
      </c>
      <c r="I191">
        <v>-0.13</v>
      </c>
      <c r="J191" t="s">
        <v>176</v>
      </c>
      <c r="K191">
        <v>29814</v>
      </c>
    </row>
    <row r="192" spans="1:11" hidden="1">
      <c r="A192" t="s">
        <v>99</v>
      </c>
      <c r="B192" t="s">
        <v>214</v>
      </c>
      <c r="C192" t="s">
        <v>200</v>
      </c>
      <c r="D192" t="s">
        <v>106</v>
      </c>
      <c r="E192" t="s">
        <v>215</v>
      </c>
      <c r="F192" t="s">
        <v>104</v>
      </c>
      <c r="H192">
        <v>28.67</v>
      </c>
      <c r="I192">
        <v>-0.13</v>
      </c>
      <c r="J192" t="s">
        <v>140</v>
      </c>
      <c r="K192">
        <v>29814</v>
      </c>
    </row>
    <row r="193" spans="1:11" hidden="1">
      <c r="A193" t="s">
        <v>99</v>
      </c>
      <c r="B193" t="s">
        <v>214</v>
      </c>
      <c r="C193" t="s">
        <v>200</v>
      </c>
      <c r="D193" t="s">
        <v>141</v>
      </c>
      <c r="E193" t="s">
        <v>215</v>
      </c>
      <c r="F193" t="s">
        <v>104</v>
      </c>
      <c r="H193">
        <v>28.55</v>
      </c>
      <c r="I193">
        <v>-0.13</v>
      </c>
      <c r="J193" t="s">
        <v>142</v>
      </c>
      <c r="K193">
        <v>29814</v>
      </c>
    </row>
    <row r="194" spans="1:11" hidden="1">
      <c r="A194" t="s">
        <v>99</v>
      </c>
      <c r="B194" t="s">
        <v>214</v>
      </c>
      <c r="C194" t="s">
        <v>200</v>
      </c>
      <c r="D194" t="s">
        <v>131</v>
      </c>
      <c r="E194" t="s">
        <v>215</v>
      </c>
      <c r="F194" t="s">
        <v>104</v>
      </c>
      <c r="H194">
        <v>28.43</v>
      </c>
      <c r="I194">
        <v>-0.13</v>
      </c>
      <c r="J194" t="s">
        <v>132</v>
      </c>
      <c r="K194">
        <v>29814</v>
      </c>
    </row>
    <row r="195" spans="1:11" hidden="1">
      <c r="A195" t="s">
        <v>99</v>
      </c>
      <c r="B195" t="s">
        <v>214</v>
      </c>
      <c r="C195" t="s">
        <v>200</v>
      </c>
      <c r="D195" t="s">
        <v>133</v>
      </c>
      <c r="E195" t="s">
        <v>215</v>
      </c>
      <c r="F195" t="s">
        <v>104</v>
      </c>
      <c r="H195">
        <v>29.87</v>
      </c>
      <c r="I195">
        <v>-0.13</v>
      </c>
      <c r="J195" t="s">
        <v>134</v>
      </c>
      <c r="K195">
        <v>29814</v>
      </c>
    </row>
    <row r="196" spans="1:11" hidden="1">
      <c r="A196" t="s">
        <v>99</v>
      </c>
      <c r="B196" t="s">
        <v>214</v>
      </c>
      <c r="C196" t="s">
        <v>200</v>
      </c>
      <c r="D196" t="s">
        <v>177</v>
      </c>
      <c r="E196" t="s">
        <v>215</v>
      </c>
      <c r="F196" t="s">
        <v>104</v>
      </c>
      <c r="H196">
        <v>31.86</v>
      </c>
      <c r="I196">
        <v>-0.14000000000000001</v>
      </c>
      <c r="J196" t="s">
        <v>178</v>
      </c>
      <c r="K196">
        <v>29814</v>
      </c>
    </row>
    <row r="197" spans="1:11" hidden="1">
      <c r="A197" t="s">
        <v>99</v>
      </c>
      <c r="B197" t="s">
        <v>216</v>
      </c>
      <c r="C197" t="s">
        <v>200</v>
      </c>
      <c r="D197" t="s">
        <v>102</v>
      </c>
      <c r="E197" t="s">
        <v>217</v>
      </c>
      <c r="F197" t="s">
        <v>104</v>
      </c>
      <c r="H197">
        <v>28.27</v>
      </c>
      <c r="I197">
        <v>-0.13</v>
      </c>
      <c r="J197" t="s">
        <v>139</v>
      </c>
      <c r="K197">
        <v>30058</v>
      </c>
    </row>
    <row r="198" spans="1:11" hidden="1">
      <c r="A198" t="s">
        <v>99</v>
      </c>
      <c r="B198" t="s">
        <v>216</v>
      </c>
      <c r="C198" t="s">
        <v>200</v>
      </c>
      <c r="D198" t="s">
        <v>122</v>
      </c>
      <c r="E198" t="s">
        <v>217</v>
      </c>
      <c r="F198" t="s">
        <v>104</v>
      </c>
      <c r="H198">
        <v>28.75</v>
      </c>
      <c r="I198">
        <v>-0.13</v>
      </c>
      <c r="J198" t="s">
        <v>124</v>
      </c>
      <c r="K198">
        <v>30058</v>
      </c>
    </row>
    <row r="199" spans="1:11" hidden="1">
      <c r="A199" t="s">
        <v>99</v>
      </c>
      <c r="B199" t="s">
        <v>216</v>
      </c>
      <c r="C199" t="s">
        <v>200</v>
      </c>
      <c r="D199" t="s">
        <v>125</v>
      </c>
      <c r="E199" t="s">
        <v>217</v>
      </c>
      <c r="F199" t="s">
        <v>104</v>
      </c>
      <c r="H199">
        <v>30.19</v>
      </c>
      <c r="I199">
        <v>-0.13</v>
      </c>
      <c r="J199" t="s">
        <v>126</v>
      </c>
      <c r="K199">
        <v>30058</v>
      </c>
    </row>
    <row r="200" spans="1:11" hidden="1">
      <c r="A200" t="s">
        <v>99</v>
      </c>
      <c r="B200" t="s">
        <v>216</v>
      </c>
      <c r="C200" t="s">
        <v>200</v>
      </c>
      <c r="D200" t="s">
        <v>157</v>
      </c>
      <c r="E200" t="s">
        <v>217</v>
      </c>
      <c r="F200" t="s">
        <v>104</v>
      </c>
      <c r="H200">
        <v>32.369999999999997</v>
      </c>
      <c r="I200">
        <v>-0.13</v>
      </c>
      <c r="J200" t="s">
        <v>158</v>
      </c>
      <c r="K200">
        <v>30058</v>
      </c>
    </row>
    <row r="201" spans="1:11" hidden="1">
      <c r="A201" t="s">
        <v>99</v>
      </c>
      <c r="B201" t="s">
        <v>216</v>
      </c>
      <c r="C201" t="s">
        <v>200</v>
      </c>
      <c r="D201" t="s">
        <v>181</v>
      </c>
      <c r="E201" t="s">
        <v>217</v>
      </c>
      <c r="F201" t="s">
        <v>104</v>
      </c>
      <c r="H201">
        <v>34.659999999999997</v>
      </c>
      <c r="I201">
        <v>-0.13</v>
      </c>
      <c r="J201" t="s">
        <v>182</v>
      </c>
      <c r="K201">
        <v>30058</v>
      </c>
    </row>
    <row r="202" spans="1:11" hidden="1">
      <c r="A202" t="s">
        <v>99</v>
      </c>
      <c r="B202" t="s">
        <v>216</v>
      </c>
      <c r="C202" t="s">
        <v>200</v>
      </c>
      <c r="D202" t="s">
        <v>112</v>
      </c>
      <c r="E202" t="s">
        <v>217</v>
      </c>
      <c r="F202" t="s">
        <v>104</v>
      </c>
      <c r="H202">
        <v>28.99</v>
      </c>
      <c r="I202">
        <v>-0.13</v>
      </c>
      <c r="J202" t="s">
        <v>159</v>
      </c>
      <c r="K202">
        <v>30058</v>
      </c>
    </row>
    <row r="203" spans="1:11" hidden="1">
      <c r="A203" t="s">
        <v>99</v>
      </c>
      <c r="B203" t="s">
        <v>216</v>
      </c>
      <c r="C203" t="s">
        <v>200</v>
      </c>
      <c r="D203" t="s">
        <v>160</v>
      </c>
      <c r="E203" t="s">
        <v>217</v>
      </c>
      <c r="F203" t="s">
        <v>104</v>
      </c>
      <c r="H203">
        <v>28.87</v>
      </c>
      <c r="I203">
        <v>-0.13</v>
      </c>
      <c r="J203" t="s">
        <v>161</v>
      </c>
      <c r="K203">
        <v>30058</v>
      </c>
    </row>
    <row r="204" spans="1:11" hidden="1">
      <c r="A204" t="s">
        <v>99</v>
      </c>
      <c r="B204" t="s">
        <v>216</v>
      </c>
      <c r="C204" t="s">
        <v>200</v>
      </c>
      <c r="D204" t="s">
        <v>127</v>
      </c>
      <c r="E204" t="s">
        <v>217</v>
      </c>
      <c r="F204" t="s">
        <v>104</v>
      </c>
      <c r="H204">
        <v>29.47</v>
      </c>
      <c r="I204">
        <v>-0.13</v>
      </c>
      <c r="J204" t="s">
        <v>128</v>
      </c>
      <c r="K204">
        <v>30058</v>
      </c>
    </row>
    <row r="205" spans="1:11" hidden="1">
      <c r="A205" t="s">
        <v>99</v>
      </c>
      <c r="B205" t="s">
        <v>216</v>
      </c>
      <c r="C205" t="s">
        <v>200</v>
      </c>
      <c r="D205" t="s">
        <v>173</v>
      </c>
      <c r="E205" t="s">
        <v>217</v>
      </c>
      <c r="F205" t="s">
        <v>104</v>
      </c>
      <c r="H205">
        <v>31.28</v>
      </c>
      <c r="I205">
        <v>-0.13</v>
      </c>
      <c r="J205" t="s">
        <v>174</v>
      </c>
      <c r="K205">
        <v>30058</v>
      </c>
    </row>
    <row r="206" spans="1:11" hidden="1">
      <c r="A206" t="s">
        <v>99</v>
      </c>
      <c r="B206" t="s">
        <v>216</v>
      </c>
      <c r="C206" t="s">
        <v>200</v>
      </c>
      <c r="D206" t="s">
        <v>183</v>
      </c>
      <c r="E206" t="s">
        <v>217</v>
      </c>
      <c r="F206" t="s">
        <v>104</v>
      </c>
      <c r="H206">
        <v>33.520000000000003</v>
      </c>
      <c r="I206">
        <v>-0.12</v>
      </c>
      <c r="J206" t="s">
        <v>184</v>
      </c>
      <c r="K206">
        <v>30058</v>
      </c>
    </row>
    <row r="207" spans="1:11" hidden="1">
      <c r="A207" t="s">
        <v>99</v>
      </c>
      <c r="B207" t="s">
        <v>216</v>
      </c>
      <c r="C207" t="s">
        <v>200</v>
      </c>
      <c r="D207" t="s">
        <v>129</v>
      </c>
      <c r="E207" t="s">
        <v>217</v>
      </c>
      <c r="F207" t="s">
        <v>104</v>
      </c>
      <c r="H207">
        <v>29.11</v>
      </c>
      <c r="I207">
        <v>-0.13</v>
      </c>
      <c r="J207" t="s">
        <v>130</v>
      </c>
      <c r="K207">
        <v>30058</v>
      </c>
    </row>
    <row r="208" spans="1:11" hidden="1">
      <c r="A208" t="s">
        <v>99</v>
      </c>
      <c r="B208" t="s">
        <v>216</v>
      </c>
      <c r="C208" t="s">
        <v>200</v>
      </c>
      <c r="D208" t="s">
        <v>175</v>
      </c>
      <c r="E208" t="s">
        <v>217</v>
      </c>
      <c r="F208" t="s">
        <v>104</v>
      </c>
      <c r="H208">
        <v>30.74</v>
      </c>
      <c r="I208">
        <v>-0.13</v>
      </c>
      <c r="J208" t="s">
        <v>176</v>
      </c>
      <c r="K208">
        <v>30058</v>
      </c>
    </row>
    <row r="209" spans="1:11" hidden="1">
      <c r="A209" t="s">
        <v>99</v>
      </c>
      <c r="B209" t="s">
        <v>216</v>
      </c>
      <c r="C209" t="s">
        <v>200</v>
      </c>
      <c r="D209" t="s">
        <v>185</v>
      </c>
      <c r="E209" t="s">
        <v>217</v>
      </c>
      <c r="F209" t="s">
        <v>104</v>
      </c>
      <c r="H209">
        <v>32.94</v>
      </c>
      <c r="I209">
        <v>-0.13</v>
      </c>
      <c r="J209" t="s">
        <v>186</v>
      </c>
      <c r="K209">
        <v>30058</v>
      </c>
    </row>
    <row r="210" spans="1:11" hidden="1">
      <c r="A210" t="s">
        <v>99</v>
      </c>
      <c r="B210" t="s">
        <v>216</v>
      </c>
      <c r="C210" t="s">
        <v>200</v>
      </c>
      <c r="D210" t="s">
        <v>106</v>
      </c>
      <c r="E210" t="s">
        <v>217</v>
      </c>
      <c r="F210" t="s">
        <v>104</v>
      </c>
      <c r="H210">
        <v>28.63</v>
      </c>
      <c r="I210">
        <v>-0.13</v>
      </c>
      <c r="J210" t="s">
        <v>140</v>
      </c>
      <c r="K210">
        <v>30058</v>
      </c>
    </row>
    <row r="211" spans="1:11" hidden="1">
      <c r="A211" t="s">
        <v>99</v>
      </c>
      <c r="B211" t="s">
        <v>216</v>
      </c>
      <c r="C211" t="s">
        <v>200</v>
      </c>
      <c r="D211" t="s">
        <v>141</v>
      </c>
      <c r="E211" t="s">
        <v>217</v>
      </c>
      <c r="F211" t="s">
        <v>104</v>
      </c>
      <c r="H211">
        <v>28.51</v>
      </c>
      <c r="I211">
        <v>-0.13</v>
      </c>
      <c r="J211" t="s">
        <v>142</v>
      </c>
      <c r="K211">
        <v>30058</v>
      </c>
    </row>
    <row r="212" spans="1:11" hidden="1">
      <c r="A212" t="s">
        <v>99</v>
      </c>
      <c r="B212" t="s">
        <v>216</v>
      </c>
      <c r="C212" t="s">
        <v>200</v>
      </c>
      <c r="D212" t="s">
        <v>131</v>
      </c>
      <c r="E212" t="s">
        <v>217</v>
      </c>
      <c r="F212" t="s">
        <v>104</v>
      </c>
      <c r="H212">
        <v>28.39</v>
      </c>
      <c r="I212">
        <v>-0.13</v>
      </c>
      <c r="J212" t="s">
        <v>132</v>
      </c>
      <c r="K212">
        <v>30058</v>
      </c>
    </row>
    <row r="213" spans="1:11" hidden="1">
      <c r="A213" t="s">
        <v>99</v>
      </c>
      <c r="B213" t="s">
        <v>216</v>
      </c>
      <c r="C213" t="s">
        <v>200</v>
      </c>
      <c r="D213" t="s">
        <v>133</v>
      </c>
      <c r="E213" t="s">
        <v>217</v>
      </c>
      <c r="F213" t="s">
        <v>104</v>
      </c>
      <c r="H213">
        <v>29.83</v>
      </c>
      <c r="I213">
        <v>-0.13</v>
      </c>
      <c r="J213" t="s">
        <v>134</v>
      </c>
      <c r="K213">
        <v>30058</v>
      </c>
    </row>
    <row r="214" spans="1:11" hidden="1">
      <c r="A214" t="s">
        <v>99</v>
      </c>
      <c r="B214" t="s">
        <v>216</v>
      </c>
      <c r="C214" t="s">
        <v>200</v>
      </c>
      <c r="D214" t="s">
        <v>177</v>
      </c>
      <c r="E214" t="s">
        <v>217</v>
      </c>
      <c r="F214" t="s">
        <v>104</v>
      </c>
      <c r="H214">
        <v>31.82</v>
      </c>
      <c r="I214">
        <v>-0.14000000000000001</v>
      </c>
      <c r="J214" t="s">
        <v>178</v>
      </c>
      <c r="K214">
        <v>30058</v>
      </c>
    </row>
    <row r="215" spans="1:11" hidden="1">
      <c r="A215" t="s">
        <v>99</v>
      </c>
      <c r="B215" t="s">
        <v>216</v>
      </c>
      <c r="C215" t="s">
        <v>200</v>
      </c>
      <c r="D215" t="s">
        <v>187</v>
      </c>
      <c r="E215" t="s">
        <v>217</v>
      </c>
      <c r="F215" t="s">
        <v>104</v>
      </c>
      <c r="H215">
        <v>34.090000000000003</v>
      </c>
      <c r="I215">
        <v>-0.13</v>
      </c>
      <c r="J215" t="s">
        <v>188</v>
      </c>
      <c r="K215">
        <v>30058</v>
      </c>
    </row>
    <row r="216" spans="1:11" hidden="1">
      <c r="A216" t="s">
        <v>99</v>
      </c>
      <c r="B216" t="s">
        <v>218</v>
      </c>
      <c r="C216" t="s">
        <v>200</v>
      </c>
      <c r="D216" t="s">
        <v>153</v>
      </c>
      <c r="E216" t="s">
        <v>219</v>
      </c>
      <c r="F216" t="s">
        <v>104</v>
      </c>
      <c r="H216">
        <v>29.25</v>
      </c>
      <c r="I216">
        <v>-0.13</v>
      </c>
      <c r="J216" t="s">
        <v>155</v>
      </c>
      <c r="K216">
        <v>30444</v>
      </c>
    </row>
    <row r="217" spans="1:11" hidden="1">
      <c r="A217" t="s">
        <v>99</v>
      </c>
      <c r="B217" t="s">
        <v>218</v>
      </c>
      <c r="C217" t="s">
        <v>200</v>
      </c>
      <c r="D217" t="s">
        <v>220</v>
      </c>
      <c r="E217" t="s">
        <v>219</v>
      </c>
      <c r="F217" t="s">
        <v>104</v>
      </c>
      <c r="H217">
        <v>30.94</v>
      </c>
      <c r="I217">
        <v>-0.13</v>
      </c>
      <c r="J217" t="s">
        <v>221</v>
      </c>
      <c r="K217">
        <v>30444</v>
      </c>
    </row>
    <row r="218" spans="1:11" hidden="1">
      <c r="A218" t="s">
        <v>99</v>
      </c>
      <c r="B218" t="s">
        <v>218</v>
      </c>
      <c r="C218" t="s">
        <v>200</v>
      </c>
      <c r="D218" t="s">
        <v>222</v>
      </c>
      <c r="E218" t="s">
        <v>219</v>
      </c>
      <c r="F218" t="s">
        <v>104</v>
      </c>
      <c r="H218">
        <v>33.15</v>
      </c>
      <c r="I218">
        <v>-0.13</v>
      </c>
      <c r="J218" t="s">
        <v>223</v>
      </c>
      <c r="K218">
        <v>30444</v>
      </c>
    </row>
    <row r="219" spans="1:11" hidden="1">
      <c r="A219" t="s">
        <v>99</v>
      </c>
      <c r="B219" t="s">
        <v>218</v>
      </c>
      <c r="C219" t="s">
        <v>200</v>
      </c>
      <c r="D219" t="s">
        <v>224</v>
      </c>
      <c r="E219" t="s">
        <v>219</v>
      </c>
      <c r="F219" t="s">
        <v>104</v>
      </c>
      <c r="H219">
        <v>35.44</v>
      </c>
      <c r="I219">
        <v>-0.13</v>
      </c>
      <c r="J219" t="s">
        <v>225</v>
      </c>
      <c r="K219">
        <v>30444</v>
      </c>
    </row>
    <row r="220" spans="1:11" hidden="1">
      <c r="A220" t="s">
        <v>99</v>
      </c>
      <c r="B220" t="s">
        <v>218</v>
      </c>
      <c r="C220" t="s">
        <v>200</v>
      </c>
      <c r="D220" t="s">
        <v>110</v>
      </c>
      <c r="E220" t="s">
        <v>219</v>
      </c>
      <c r="F220" t="s">
        <v>104</v>
      </c>
      <c r="H220">
        <v>29.73</v>
      </c>
      <c r="I220">
        <v>-0.13</v>
      </c>
      <c r="J220" t="s">
        <v>156</v>
      </c>
      <c r="K220">
        <v>30444</v>
      </c>
    </row>
    <row r="221" spans="1:11" hidden="1">
      <c r="A221" t="s">
        <v>99</v>
      </c>
      <c r="B221" t="s">
        <v>218</v>
      </c>
      <c r="C221" t="s">
        <v>200</v>
      </c>
      <c r="D221" t="s">
        <v>226</v>
      </c>
      <c r="E221" t="s">
        <v>219</v>
      </c>
      <c r="F221" t="s">
        <v>104</v>
      </c>
      <c r="H221">
        <v>31.66</v>
      </c>
      <c r="I221">
        <v>-0.13</v>
      </c>
      <c r="J221" t="s">
        <v>227</v>
      </c>
      <c r="K221">
        <v>30444</v>
      </c>
    </row>
    <row r="222" spans="1:11" hidden="1">
      <c r="A222" t="s">
        <v>99</v>
      </c>
      <c r="B222" t="s">
        <v>218</v>
      </c>
      <c r="C222" t="s">
        <v>200</v>
      </c>
      <c r="D222" t="s">
        <v>228</v>
      </c>
      <c r="E222" t="s">
        <v>219</v>
      </c>
      <c r="F222" t="s">
        <v>104</v>
      </c>
      <c r="H222">
        <v>33.92</v>
      </c>
      <c r="I222">
        <v>-0.13</v>
      </c>
      <c r="J222" t="s">
        <v>229</v>
      </c>
      <c r="K222">
        <v>30444</v>
      </c>
    </row>
    <row r="223" spans="1:11" hidden="1">
      <c r="A223" t="s">
        <v>99</v>
      </c>
      <c r="B223" t="s">
        <v>218</v>
      </c>
      <c r="C223" t="s">
        <v>200</v>
      </c>
      <c r="D223" t="s">
        <v>230</v>
      </c>
      <c r="E223" t="s">
        <v>219</v>
      </c>
      <c r="F223" t="s">
        <v>104</v>
      </c>
      <c r="H223">
        <v>36.21</v>
      </c>
      <c r="I223">
        <v>-0.13</v>
      </c>
      <c r="J223" t="s">
        <v>231</v>
      </c>
      <c r="K223">
        <v>30444</v>
      </c>
    </row>
    <row r="224" spans="1:11" hidden="1">
      <c r="A224" t="s">
        <v>99</v>
      </c>
      <c r="B224" t="s">
        <v>218</v>
      </c>
      <c r="C224" t="s">
        <v>200</v>
      </c>
      <c r="D224" t="s">
        <v>125</v>
      </c>
      <c r="E224" t="s">
        <v>219</v>
      </c>
      <c r="F224" t="s">
        <v>104</v>
      </c>
      <c r="H224">
        <v>30.21</v>
      </c>
      <c r="I224">
        <v>-0.13</v>
      </c>
      <c r="J224" t="s">
        <v>126</v>
      </c>
      <c r="K224">
        <v>30444</v>
      </c>
    </row>
    <row r="225" spans="1:11" hidden="1">
      <c r="A225" t="s">
        <v>99</v>
      </c>
      <c r="B225" t="s">
        <v>218</v>
      </c>
      <c r="C225" t="s">
        <v>200</v>
      </c>
      <c r="D225" t="s">
        <v>157</v>
      </c>
      <c r="E225" t="s">
        <v>219</v>
      </c>
      <c r="F225" t="s">
        <v>104</v>
      </c>
      <c r="H225">
        <v>32.39</v>
      </c>
      <c r="I225">
        <v>-0.13</v>
      </c>
      <c r="J225" t="s">
        <v>158</v>
      </c>
      <c r="K225">
        <v>30444</v>
      </c>
    </row>
    <row r="226" spans="1:11" hidden="1">
      <c r="A226" t="s">
        <v>99</v>
      </c>
      <c r="B226" t="s">
        <v>218</v>
      </c>
      <c r="C226" t="s">
        <v>200</v>
      </c>
      <c r="D226" t="s">
        <v>181</v>
      </c>
      <c r="E226" t="s">
        <v>219</v>
      </c>
      <c r="F226" t="s">
        <v>104</v>
      </c>
      <c r="H226">
        <v>34.68</v>
      </c>
      <c r="I226">
        <v>-0.13</v>
      </c>
      <c r="J226" t="s">
        <v>182</v>
      </c>
      <c r="K226">
        <v>30444</v>
      </c>
    </row>
    <row r="227" spans="1:11" hidden="1">
      <c r="A227" t="s">
        <v>99</v>
      </c>
      <c r="B227" t="s">
        <v>218</v>
      </c>
      <c r="C227" t="s">
        <v>200</v>
      </c>
      <c r="D227" t="s">
        <v>191</v>
      </c>
      <c r="E227" t="s">
        <v>219</v>
      </c>
      <c r="F227" t="s">
        <v>104</v>
      </c>
      <c r="H227">
        <v>36.97</v>
      </c>
      <c r="I227">
        <v>-0.13</v>
      </c>
      <c r="J227" t="s">
        <v>192</v>
      </c>
      <c r="K227">
        <v>30444</v>
      </c>
    </row>
    <row r="228" spans="1:11" hidden="1">
      <c r="A228" t="s">
        <v>99</v>
      </c>
      <c r="B228" t="s">
        <v>218</v>
      </c>
      <c r="C228" t="s">
        <v>200</v>
      </c>
      <c r="D228" t="s">
        <v>114</v>
      </c>
      <c r="E228" t="s">
        <v>219</v>
      </c>
      <c r="F228" t="s">
        <v>104</v>
      </c>
      <c r="H228">
        <v>30.57</v>
      </c>
      <c r="I228">
        <v>-0.13</v>
      </c>
      <c r="J228" t="s">
        <v>232</v>
      </c>
      <c r="K228">
        <v>30444</v>
      </c>
    </row>
    <row r="229" spans="1:11" hidden="1">
      <c r="A229" t="s">
        <v>99</v>
      </c>
      <c r="B229" t="s">
        <v>218</v>
      </c>
      <c r="C229" t="s">
        <v>200</v>
      </c>
      <c r="D229" t="s">
        <v>233</v>
      </c>
      <c r="E229" t="s">
        <v>219</v>
      </c>
      <c r="F229" t="s">
        <v>104</v>
      </c>
      <c r="H229">
        <v>32.770000000000003</v>
      </c>
      <c r="I229">
        <v>-0.13</v>
      </c>
      <c r="J229" t="s">
        <v>234</v>
      </c>
      <c r="K229">
        <v>30444</v>
      </c>
    </row>
    <row r="230" spans="1:11" hidden="1">
      <c r="A230" t="s">
        <v>99</v>
      </c>
      <c r="B230" t="s">
        <v>218</v>
      </c>
      <c r="C230" t="s">
        <v>200</v>
      </c>
      <c r="D230" t="s">
        <v>235</v>
      </c>
      <c r="E230" t="s">
        <v>219</v>
      </c>
      <c r="F230" t="s">
        <v>104</v>
      </c>
      <c r="H230">
        <v>35.06</v>
      </c>
      <c r="I230">
        <v>-0.13</v>
      </c>
      <c r="J230" t="s">
        <v>236</v>
      </c>
      <c r="K230">
        <v>30444</v>
      </c>
    </row>
    <row r="231" spans="1:11" hidden="1">
      <c r="A231" t="s">
        <v>99</v>
      </c>
      <c r="B231" t="s">
        <v>218</v>
      </c>
      <c r="C231" t="s">
        <v>200</v>
      </c>
      <c r="D231" t="s">
        <v>171</v>
      </c>
      <c r="E231" t="s">
        <v>219</v>
      </c>
      <c r="F231" t="s">
        <v>104</v>
      </c>
      <c r="H231">
        <v>30.39</v>
      </c>
      <c r="I231">
        <v>-0.13</v>
      </c>
      <c r="J231" t="s">
        <v>172</v>
      </c>
      <c r="K231">
        <v>30444</v>
      </c>
    </row>
    <row r="232" spans="1:11" hidden="1">
      <c r="A232" t="s">
        <v>99</v>
      </c>
      <c r="B232" t="s">
        <v>218</v>
      </c>
      <c r="C232" t="s">
        <v>200</v>
      </c>
      <c r="D232" t="s">
        <v>237</v>
      </c>
      <c r="E232" t="s">
        <v>219</v>
      </c>
      <c r="F232" t="s">
        <v>104</v>
      </c>
      <c r="H232">
        <v>32.58</v>
      </c>
      <c r="I232">
        <v>-0.13</v>
      </c>
      <c r="J232" t="s">
        <v>238</v>
      </c>
      <c r="K232">
        <v>30444</v>
      </c>
    </row>
    <row r="233" spans="1:11" hidden="1">
      <c r="A233" t="s">
        <v>99</v>
      </c>
      <c r="B233" t="s">
        <v>218</v>
      </c>
      <c r="C233" t="s">
        <v>200</v>
      </c>
      <c r="D233" t="s">
        <v>239</v>
      </c>
      <c r="E233" t="s">
        <v>219</v>
      </c>
      <c r="F233" t="s">
        <v>104</v>
      </c>
      <c r="H233">
        <v>34.869999999999997</v>
      </c>
      <c r="I233">
        <v>-0.13</v>
      </c>
      <c r="J233" t="s">
        <v>240</v>
      </c>
      <c r="K233">
        <v>30444</v>
      </c>
    </row>
    <row r="234" spans="1:11" hidden="1">
      <c r="A234" t="s">
        <v>99</v>
      </c>
      <c r="B234" t="s">
        <v>218</v>
      </c>
      <c r="C234" t="s">
        <v>200</v>
      </c>
      <c r="D234" t="s">
        <v>162</v>
      </c>
      <c r="E234" t="s">
        <v>219</v>
      </c>
      <c r="F234" t="s">
        <v>104</v>
      </c>
      <c r="H234">
        <v>29.61</v>
      </c>
      <c r="I234">
        <v>-0.13</v>
      </c>
      <c r="J234" t="s">
        <v>163</v>
      </c>
      <c r="K234">
        <v>30444</v>
      </c>
    </row>
    <row r="235" spans="1:11" hidden="1">
      <c r="A235" t="s">
        <v>99</v>
      </c>
      <c r="B235" t="s">
        <v>218</v>
      </c>
      <c r="C235" t="s">
        <v>200</v>
      </c>
      <c r="D235" t="s">
        <v>241</v>
      </c>
      <c r="E235" t="s">
        <v>219</v>
      </c>
      <c r="F235" t="s">
        <v>104</v>
      </c>
      <c r="H235">
        <v>31.48</v>
      </c>
      <c r="I235">
        <v>-0.13</v>
      </c>
      <c r="J235" t="s">
        <v>242</v>
      </c>
      <c r="K235">
        <v>30444</v>
      </c>
    </row>
    <row r="236" spans="1:11" hidden="1">
      <c r="A236" t="s">
        <v>99</v>
      </c>
      <c r="B236" t="s">
        <v>218</v>
      </c>
      <c r="C236" t="s">
        <v>200</v>
      </c>
      <c r="D236" t="s">
        <v>243</v>
      </c>
      <c r="E236" t="s">
        <v>219</v>
      </c>
      <c r="F236" t="s">
        <v>104</v>
      </c>
      <c r="H236">
        <v>33.729999999999997</v>
      </c>
      <c r="I236">
        <v>-0.13</v>
      </c>
      <c r="J236" t="s">
        <v>244</v>
      </c>
      <c r="K236">
        <v>30444</v>
      </c>
    </row>
    <row r="237" spans="1:11" hidden="1">
      <c r="A237" t="s">
        <v>99</v>
      </c>
      <c r="B237" t="s">
        <v>218</v>
      </c>
      <c r="C237" t="s">
        <v>200</v>
      </c>
      <c r="D237" t="s">
        <v>245</v>
      </c>
      <c r="E237" t="s">
        <v>219</v>
      </c>
      <c r="F237" t="s">
        <v>104</v>
      </c>
      <c r="H237">
        <v>36.020000000000003</v>
      </c>
      <c r="I237">
        <v>-0.13</v>
      </c>
      <c r="J237" t="s">
        <v>246</v>
      </c>
      <c r="K237">
        <v>30444</v>
      </c>
    </row>
    <row r="238" spans="1:11" hidden="1">
      <c r="A238" t="s">
        <v>99</v>
      </c>
      <c r="B238" t="s">
        <v>218</v>
      </c>
      <c r="C238" t="s">
        <v>200</v>
      </c>
      <c r="D238" t="s">
        <v>127</v>
      </c>
      <c r="E238" t="s">
        <v>219</v>
      </c>
      <c r="F238" t="s">
        <v>104</v>
      </c>
      <c r="H238">
        <v>29.49</v>
      </c>
      <c r="I238">
        <v>-0.13</v>
      </c>
      <c r="J238" t="s">
        <v>128</v>
      </c>
      <c r="K238">
        <v>30444</v>
      </c>
    </row>
    <row r="239" spans="1:11" hidden="1">
      <c r="A239" t="s">
        <v>99</v>
      </c>
      <c r="B239" t="s">
        <v>218</v>
      </c>
      <c r="C239" t="s">
        <v>200</v>
      </c>
      <c r="D239" t="s">
        <v>173</v>
      </c>
      <c r="E239" t="s">
        <v>219</v>
      </c>
      <c r="F239" t="s">
        <v>104</v>
      </c>
      <c r="H239">
        <v>31.3</v>
      </c>
      <c r="I239">
        <v>-0.13</v>
      </c>
      <c r="J239" t="s">
        <v>174</v>
      </c>
      <c r="K239">
        <v>30444</v>
      </c>
    </row>
    <row r="240" spans="1:11" hidden="1">
      <c r="A240" t="s">
        <v>99</v>
      </c>
      <c r="B240" t="s">
        <v>218</v>
      </c>
      <c r="C240" t="s">
        <v>200</v>
      </c>
      <c r="D240" t="s">
        <v>183</v>
      </c>
      <c r="E240" t="s">
        <v>219</v>
      </c>
      <c r="F240" t="s">
        <v>104</v>
      </c>
      <c r="H240">
        <v>33.54</v>
      </c>
      <c r="I240">
        <v>-0.12</v>
      </c>
      <c r="J240" t="s">
        <v>184</v>
      </c>
      <c r="K240">
        <v>30444</v>
      </c>
    </row>
    <row r="241" spans="1:11" hidden="1">
      <c r="A241" t="s">
        <v>99</v>
      </c>
      <c r="B241" t="s">
        <v>218</v>
      </c>
      <c r="C241" t="s">
        <v>200</v>
      </c>
      <c r="D241" t="s">
        <v>193</v>
      </c>
      <c r="E241" t="s">
        <v>219</v>
      </c>
      <c r="F241" t="s">
        <v>104</v>
      </c>
      <c r="H241">
        <v>35.82</v>
      </c>
      <c r="I241">
        <v>-0.14000000000000001</v>
      </c>
      <c r="J241" t="s">
        <v>194</v>
      </c>
      <c r="K241">
        <v>30444</v>
      </c>
    </row>
    <row r="242" spans="1:11" hidden="1">
      <c r="A242" t="s">
        <v>99</v>
      </c>
      <c r="B242" t="s">
        <v>218</v>
      </c>
      <c r="C242" t="s">
        <v>200</v>
      </c>
      <c r="D242" t="s">
        <v>129</v>
      </c>
      <c r="E242" t="s">
        <v>219</v>
      </c>
      <c r="F242" t="s">
        <v>104</v>
      </c>
      <c r="H242">
        <v>29.13</v>
      </c>
      <c r="I242">
        <v>-0.13</v>
      </c>
      <c r="J242" t="s">
        <v>130</v>
      </c>
      <c r="K242">
        <v>30444</v>
      </c>
    </row>
    <row r="243" spans="1:11" hidden="1">
      <c r="A243" t="s">
        <v>99</v>
      </c>
      <c r="B243" t="s">
        <v>218</v>
      </c>
      <c r="C243" t="s">
        <v>200</v>
      </c>
      <c r="D243" t="s">
        <v>175</v>
      </c>
      <c r="E243" t="s">
        <v>219</v>
      </c>
      <c r="F243" t="s">
        <v>104</v>
      </c>
      <c r="H243">
        <v>30.76</v>
      </c>
      <c r="I243">
        <v>-0.13</v>
      </c>
      <c r="J243" t="s">
        <v>176</v>
      </c>
      <c r="K243">
        <v>30444</v>
      </c>
    </row>
    <row r="244" spans="1:11" hidden="1">
      <c r="A244" t="s">
        <v>99</v>
      </c>
      <c r="B244" t="s">
        <v>218</v>
      </c>
      <c r="C244" t="s">
        <v>200</v>
      </c>
      <c r="D244" t="s">
        <v>185</v>
      </c>
      <c r="E244" t="s">
        <v>219</v>
      </c>
      <c r="F244" t="s">
        <v>104</v>
      </c>
      <c r="H244">
        <v>32.96</v>
      </c>
      <c r="I244">
        <v>-0.13</v>
      </c>
      <c r="J244" t="s">
        <v>186</v>
      </c>
      <c r="K244">
        <v>30444</v>
      </c>
    </row>
    <row r="245" spans="1:11" hidden="1">
      <c r="A245" t="s">
        <v>99</v>
      </c>
      <c r="B245" t="s">
        <v>218</v>
      </c>
      <c r="C245" t="s">
        <v>200</v>
      </c>
      <c r="D245" t="s">
        <v>195</v>
      </c>
      <c r="E245" t="s">
        <v>219</v>
      </c>
      <c r="F245" t="s">
        <v>104</v>
      </c>
      <c r="H245">
        <v>35.25</v>
      </c>
      <c r="I245">
        <v>-0.13</v>
      </c>
      <c r="J245" t="s">
        <v>196</v>
      </c>
      <c r="K245">
        <v>30444</v>
      </c>
    </row>
    <row r="246" spans="1:11" hidden="1">
      <c r="A246" t="s">
        <v>99</v>
      </c>
      <c r="B246" t="s">
        <v>218</v>
      </c>
      <c r="C246" t="s">
        <v>200</v>
      </c>
      <c r="D246" t="s">
        <v>116</v>
      </c>
      <c r="E246" t="s">
        <v>219</v>
      </c>
      <c r="F246" t="s">
        <v>104</v>
      </c>
      <c r="H246">
        <v>29.37</v>
      </c>
      <c r="I246">
        <v>-0.13</v>
      </c>
      <c r="J246" t="s">
        <v>164</v>
      </c>
      <c r="K246">
        <v>30444</v>
      </c>
    </row>
    <row r="247" spans="1:11" hidden="1">
      <c r="A247" t="s">
        <v>99</v>
      </c>
      <c r="B247" t="s">
        <v>218</v>
      </c>
      <c r="C247" t="s">
        <v>200</v>
      </c>
      <c r="D247" t="s">
        <v>247</v>
      </c>
      <c r="E247" t="s">
        <v>219</v>
      </c>
      <c r="F247" t="s">
        <v>104</v>
      </c>
      <c r="H247">
        <v>31.12</v>
      </c>
      <c r="I247">
        <v>-0.13</v>
      </c>
      <c r="J247" t="s">
        <v>248</v>
      </c>
      <c r="K247">
        <v>30444</v>
      </c>
    </row>
    <row r="248" spans="1:11" hidden="1">
      <c r="A248" t="s">
        <v>99</v>
      </c>
      <c r="B248" t="s">
        <v>218</v>
      </c>
      <c r="C248" t="s">
        <v>200</v>
      </c>
      <c r="D248" t="s">
        <v>249</v>
      </c>
      <c r="E248" t="s">
        <v>219</v>
      </c>
      <c r="F248" t="s">
        <v>104</v>
      </c>
      <c r="H248">
        <v>33.340000000000003</v>
      </c>
      <c r="I248">
        <v>-0.13</v>
      </c>
      <c r="J248" t="s">
        <v>250</v>
      </c>
      <c r="K248">
        <v>30444</v>
      </c>
    </row>
    <row r="249" spans="1:11" hidden="1">
      <c r="A249" t="s">
        <v>99</v>
      </c>
      <c r="B249" t="s">
        <v>218</v>
      </c>
      <c r="C249" t="s">
        <v>200</v>
      </c>
      <c r="D249" t="s">
        <v>251</v>
      </c>
      <c r="E249" t="s">
        <v>219</v>
      </c>
      <c r="F249" t="s">
        <v>104</v>
      </c>
      <c r="H249">
        <v>35.630000000000003</v>
      </c>
      <c r="I249">
        <v>-0.13</v>
      </c>
      <c r="J249" t="s">
        <v>252</v>
      </c>
      <c r="K249">
        <v>30444</v>
      </c>
    </row>
    <row r="250" spans="1:11" hidden="1">
      <c r="A250" t="s">
        <v>99</v>
      </c>
      <c r="B250" t="s">
        <v>218</v>
      </c>
      <c r="C250" t="s">
        <v>200</v>
      </c>
      <c r="D250" t="s">
        <v>118</v>
      </c>
      <c r="E250" t="s">
        <v>219</v>
      </c>
      <c r="F250" t="s">
        <v>104</v>
      </c>
      <c r="H250">
        <v>30.09</v>
      </c>
      <c r="I250">
        <v>-0.13</v>
      </c>
      <c r="J250" t="s">
        <v>149</v>
      </c>
      <c r="K250">
        <v>30444</v>
      </c>
    </row>
    <row r="251" spans="1:11" hidden="1">
      <c r="A251" t="s">
        <v>99</v>
      </c>
      <c r="B251" t="s">
        <v>218</v>
      </c>
      <c r="C251" t="s">
        <v>200</v>
      </c>
      <c r="D251" t="s">
        <v>165</v>
      </c>
      <c r="E251" t="s">
        <v>219</v>
      </c>
      <c r="F251" t="s">
        <v>104</v>
      </c>
      <c r="H251">
        <v>32.21</v>
      </c>
      <c r="I251">
        <v>-0.13</v>
      </c>
      <c r="J251" t="s">
        <v>166</v>
      </c>
      <c r="K251">
        <v>30444</v>
      </c>
    </row>
    <row r="252" spans="1:11" hidden="1">
      <c r="A252" t="s">
        <v>99</v>
      </c>
      <c r="B252" t="s">
        <v>218</v>
      </c>
      <c r="C252" t="s">
        <v>200</v>
      </c>
      <c r="D252" t="s">
        <v>253</v>
      </c>
      <c r="E252" t="s">
        <v>219</v>
      </c>
      <c r="F252" t="s">
        <v>104</v>
      </c>
      <c r="H252">
        <v>34.49</v>
      </c>
      <c r="I252">
        <v>-0.13</v>
      </c>
      <c r="J252" t="s">
        <v>254</v>
      </c>
      <c r="K252">
        <v>30444</v>
      </c>
    </row>
    <row r="253" spans="1:11" hidden="1">
      <c r="A253" t="s">
        <v>99</v>
      </c>
      <c r="B253" t="s">
        <v>218</v>
      </c>
      <c r="C253" t="s">
        <v>200</v>
      </c>
      <c r="D253" t="s">
        <v>255</v>
      </c>
      <c r="E253" t="s">
        <v>219</v>
      </c>
      <c r="F253" t="s">
        <v>104</v>
      </c>
      <c r="H253">
        <v>36.78</v>
      </c>
      <c r="I253">
        <v>-0.13</v>
      </c>
      <c r="J253" t="s">
        <v>256</v>
      </c>
      <c r="K253">
        <v>30444</v>
      </c>
    </row>
    <row r="254" spans="1:11" hidden="1">
      <c r="A254" t="s">
        <v>99</v>
      </c>
      <c r="B254" t="s">
        <v>218</v>
      </c>
      <c r="C254" t="s">
        <v>200</v>
      </c>
      <c r="D254" t="s">
        <v>150</v>
      </c>
      <c r="E254" t="s">
        <v>219</v>
      </c>
      <c r="F254" t="s">
        <v>104</v>
      </c>
      <c r="H254">
        <v>29.97</v>
      </c>
      <c r="I254">
        <v>-0.13</v>
      </c>
      <c r="J254" t="s">
        <v>151</v>
      </c>
      <c r="K254">
        <v>30444</v>
      </c>
    </row>
    <row r="255" spans="1:11" hidden="1">
      <c r="A255" t="s">
        <v>99</v>
      </c>
      <c r="B255" t="s">
        <v>218</v>
      </c>
      <c r="C255" t="s">
        <v>200</v>
      </c>
      <c r="D255" t="s">
        <v>167</v>
      </c>
      <c r="E255" t="s">
        <v>219</v>
      </c>
      <c r="F255" t="s">
        <v>104</v>
      </c>
      <c r="H255">
        <v>32.03</v>
      </c>
      <c r="I255">
        <v>-0.13</v>
      </c>
      <c r="J255" t="s">
        <v>168</v>
      </c>
      <c r="K255">
        <v>30444</v>
      </c>
    </row>
    <row r="256" spans="1:11" hidden="1">
      <c r="A256" t="s">
        <v>99</v>
      </c>
      <c r="B256" t="s">
        <v>218</v>
      </c>
      <c r="C256" t="s">
        <v>200</v>
      </c>
      <c r="D256" t="s">
        <v>257</v>
      </c>
      <c r="E256" t="s">
        <v>219</v>
      </c>
      <c r="F256" t="s">
        <v>104</v>
      </c>
      <c r="H256">
        <v>34.299999999999997</v>
      </c>
      <c r="I256">
        <v>-0.13</v>
      </c>
      <c r="J256" t="s">
        <v>258</v>
      </c>
      <c r="K256">
        <v>30444</v>
      </c>
    </row>
    <row r="257" spans="1:11" hidden="1">
      <c r="A257" t="s">
        <v>99</v>
      </c>
      <c r="B257" t="s">
        <v>218</v>
      </c>
      <c r="C257" t="s">
        <v>200</v>
      </c>
      <c r="D257" t="s">
        <v>259</v>
      </c>
      <c r="E257" t="s">
        <v>219</v>
      </c>
      <c r="F257" t="s">
        <v>104</v>
      </c>
      <c r="H257">
        <v>36.590000000000003</v>
      </c>
      <c r="I257">
        <v>-0.13</v>
      </c>
      <c r="J257" t="s">
        <v>260</v>
      </c>
      <c r="K257">
        <v>30444</v>
      </c>
    </row>
    <row r="258" spans="1:11" hidden="1">
      <c r="A258" t="s">
        <v>99</v>
      </c>
      <c r="B258" t="s">
        <v>218</v>
      </c>
      <c r="C258" t="s">
        <v>200</v>
      </c>
      <c r="D258" t="s">
        <v>133</v>
      </c>
      <c r="E258" t="s">
        <v>219</v>
      </c>
      <c r="F258" t="s">
        <v>104</v>
      </c>
      <c r="H258">
        <v>29.85</v>
      </c>
      <c r="I258">
        <v>-0.13</v>
      </c>
      <c r="J258" t="s">
        <v>134</v>
      </c>
      <c r="K258">
        <v>30444</v>
      </c>
    </row>
    <row r="259" spans="1:11" hidden="1">
      <c r="A259" t="s">
        <v>99</v>
      </c>
      <c r="B259" t="s">
        <v>218</v>
      </c>
      <c r="C259" t="s">
        <v>200</v>
      </c>
      <c r="D259" t="s">
        <v>177</v>
      </c>
      <c r="E259" t="s">
        <v>219</v>
      </c>
      <c r="F259" t="s">
        <v>104</v>
      </c>
      <c r="H259">
        <v>31.84</v>
      </c>
      <c r="I259">
        <v>-0.14000000000000001</v>
      </c>
      <c r="J259" t="s">
        <v>178</v>
      </c>
      <c r="K259">
        <v>30444</v>
      </c>
    </row>
    <row r="260" spans="1:11" hidden="1">
      <c r="A260" t="s">
        <v>99</v>
      </c>
      <c r="B260" t="s">
        <v>218</v>
      </c>
      <c r="C260" t="s">
        <v>200</v>
      </c>
      <c r="D260" t="s">
        <v>187</v>
      </c>
      <c r="E260" t="s">
        <v>219</v>
      </c>
      <c r="F260" t="s">
        <v>104</v>
      </c>
      <c r="H260">
        <v>34.11</v>
      </c>
      <c r="I260">
        <v>-0.13</v>
      </c>
      <c r="J260" t="s">
        <v>188</v>
      </c>
      <c r="K260">
        <v>30444</v>
      </c>
    </row>
    <row r="261" spans="1:11" hidden="1">
      <c r="A261" t="s">
        <v>99</v>
      </c>
      <c r="B261" t="s">
        <v>218</v>
      </c>
      <c r="C261" t="s">
        <v>200</v>
      </c>
      <c r="D261" t="s">
        <v>197</v>
      </c>
      <c r="E261" t="s">
        <v>219</v>
      </c>
      <c r="F261" t="s">
        <v>104</v>
      </c>
      <c r="H261">
        <v>36.4</v>
      </c>
      <c r="I261">
        <v>-0.13</v>
      </c>
      <c r="J261" t="s">
        <v>198</v>
      </c>
      <c r="K261">
        <v>30444</v>
      </c>
    </row>
    <row r="262" spans="1:11" hidden="1">
      <c r="A262" t="s">
        <v>99</v>
      </c>
      <c r="B262" t="s">
        <v>261</v>
      </c>
      <c r="C262" t="s">
        <v>262</v>
      </c>
      <c r="D262" t="s">
        <v>102</v>
      </c>
      <c r="E262" t="s">
        <v>263</v>
      </c>
      <c r="F262" t="s">
        <v>104</v>
      </c>
      <c r="H262">
        <v>72.06</v>
      </c>
      <c r="I262">
        <v>-0.2</v>
      </c>
      <c r="J262" t="s">
        <v>264</v>
      </c>
      <c r="K262">
        <v>390</v>
      </c>
    </row>
    <row r="263" spans="1:11" hidden="1">
      <c r="A263" t="s">
        <v>99</v>
      </c>
      <c r="B263" t="s">
        <v>261</v>
      </c>
      <c r="C263" t="s">
        <v>262</v>
      </c>
      <c r="D263" t="s">
        <v>110</v>
      </c>
      <c r="E263" t="s">
        <v>263</v>
      </c>
      <c r="F263" t="s">
        <v>104</v>
      </c>
      <c r="H263">
        <v>73.98</v>
      </c>
      <c r="I263">
        <v>-0.2</v>
      </c>
      <c r="J263" t="s">
        <v>265</v>
      </c>
      <c r="K263">
        <v>390</v>
      </c>
    </row>
    <row r="264" spans="1:11" hidden="1">
      <c r="A264" t="s">
        <v>99</v>
      </c>
      <c r="B264" t="s">
        <v>261</v>
      </c>
      <c r="C264" t="s">
        <v>262</v>
      </c>
      <c r="D264" t="s">
        <v>226</v>
      </c>
      <c r="E264" t="s">
        <v>263</v>
      </c>
      <c r="F264" t="s">
        <v>104</v>
      </c>
      <c r="H264">
        <v>76.099999999999994</v>
      </c>
      <c r="I264">
        <v>-0.2</v>
      </c>
      <c r="J264" t="s">
        <v>266</v>
      </c>
      <c r="K264">
        <v>390</v>
      </c>
    </row>
    <row r="265" spans="1:11" hidden="1">
      <c r="A265" t="s">
        <v>99</v>
      </c>
      <c r="B265" t="s">
        <v>261</v>
      </c>
      <c r="C265" t="s">
        <v>262</v>
      </c>
      <c r="D265" t="s">
        <v>122</v>
      </c>
      <c r="E265" t="s">
        <v>263</v>
      </c>
      <c r="F265" t="s">
        <v>104</v>
      </c>
      <c r="H265">
        <v>72.66</v>
      </c>
      <c r="I265">
        <v>-0.2</v>
      </c>
      <c r="J265" t="s">
        <v>267</v>
      </c>
      <c r="K265">
        <v>390</v>
      </c>
    </row>
    <row r="266" spans="1:11" hidden="1">
      <c r="A266" t="s">
        <v>99</v>
      </c>
      <c r="B266" t="s">
        <v>261</v>
      </c>
      <c r="C266" t="s">
        <v>262</v>
      </c>
      <c r="D266" t="s">
        <v>125</v>
      </c>
      <c r="E266" t="s">
        <v>263</v>
      </c>
      <c r="F266" t="s">
        <v>104</v>
      </c>
      <c r="H266">
        <v>74.599999999999994</v>
      </c>
      <c r="I266">
        <v>-0.19</v>
      </c>
      <c r="J266" t="s">
        <v>268</v>
      </c>
      <c r="K266">
        <v>390</v>
      </c>
    </row>
    <row r="267" spans="1:11" hidden="1">
      <c r="A267" t="s">
        <v>99</v>
      </c>
      <c r="B267" t="s">
        <v>261</v>
      </c>
      <c r="C267" t="s">
        <v>262</v>
      </c>
      <c r="D267" t="s">
        <v>157</v>
      </c>
      <c r="E267" t="s">
        <v>263</v>
      </c>
      <c r="F267" t="s">
        <v>104</v>
      </c>
      <c r="H267">
        <v>76.84</v>
      </c>
      <c r="I267">
        <v>-0.2</v>
      </c>
      <c r="J267" t="s">
        <v>269</v>
      </c>
      <c r="K267">
        <v>390</v>
      </c>
    </row>
    <row r="268" spans="1:11" hidden="1">
      <c r="A268" t="s">
        <v>99</v>
      </c>
      <c r="B268" t="s">
        <v>261</v>
      </c>
      <c r="C268" t="s">
        <v>262</v>
      </c>
      <c r="D268" t="s">
        <v>181</v>
      </c>
      <c r="E268" t="s">
        <v>263</v>
      </c>
      <c r="F268" t="s">
        <v>104</v>
      </c>
      <c r="H268">
        <v>79.47</v>
      </c>
      <c r="I268">
        <v>-0.22</v>
      </c>
      <c r="J268" t="s">
        <v>270</v>
      </c>
      <c r="K268">
        <v>390</v>
      </c>
    </row>
    <row r="269" spans="1:11" hidden="1">
      <c r="A269" t="s">
        <v>99</v>
      </c>
      <c r="B269" t="s">
        <v>261</v>
      </c>
      <c r="C269" t="s">
        <v>262</v>
      </c>
      <c r="D269" t="s">
        <v>191</v>
      </c>
      <c r="E269" t="s">
        <v>263</v>
      </c>
      <c r="F269" t="s">
        <v>104</v>
      </c>
      <c r="H269">
        <v>82.2</v>
      </c>
      <c r="I269">
        <v>-0.22</v>
      </c>
      <c r="J269" t="s">
        <v>271</v>
      </c>
      <c r="K269">
        <v>390</v>
      </c>
    </row>
    <row r="270" spans="1:11" hidden="1">
      <c r="A270" t="s">
        <v>99</v>
      </c>
      <c r="B270" t="s">
        <v>261</v>
      </c>
      <c r="C270" t="s">
        <v>262</v>
      </c>
      <c r="D270" t="s">
        <v>272</v>
      </c>
      <c r="E270" t="s">
        <v>263</v>
      </c>
      <c r="F270" t="s">
        <v>104</v>
      </c>
      <c r="H270">
        <v>85</v>
      </c>
      <c r="I270">
        <v>-0.22</v>
      </c>
      <c r="J270" t="s">
        <v>273</v>
      </c>
      <c r="K270">
        <v>390</v>
      </c>
    </row>
    <row r="271" spans="1:11" hidden="1">
      <c r="A271" t="s">
        <v>99</v>
      </c>
      <c r="B271" t="s">
        <v>261</v>
      </c>
      <c r="C271" t="s">
        <v>262</v>
      </c>
      <c r="D271" t="s">
        <v>127</v>
      </c>
      <c r="E271" t="s">
        <v>263</v>
      </c>
      <c r="F271" t="s">
        <v>104</v>
      </c>
      <c r="H271">
        <v>73.680000000000007</v>
      </c>
      <c r="I271">
        <v>-0.2</v>
      </c>
      <c r="J271" t="s">
        <v>274</v>
      </c>
      <c r="K271">
        <v>390</v>
      </c>
    </row>
    <row r="272" spans="1:11" hidden="1">
      <c r="A272" t="s">
        <v>99</v>
      </c>
      <c r="B272" t="s">
        <v>261</v>
      </c>
      <c r="C272" t="s">
        <v>262</v>
      </c>
      <c r="D272" t="s">
        <v>173</v>
      </c>
      <c r="E272" t="s">
        <v>263</v>
      </c>
      <c r="F272" t="s">
        <v>104</v>
      </c>
      <c r="H272">
        <v>75.7</v>
      </c>
      <c r="I272">
        <v>-0.2</v>
      </c>
      <c r="J272" t="s">
        <v>275</v>
      </c>
      <c r="K272">
        <v>390</v>
      </c>
    </row>
    <row r="273" spans="1:11" hidden="1">
      <c r="A273" t="s">
        <v>99</v>
      </c>
      <c r="B273" t="s">
        <v>261</v>
      </c>
      <c r="C273" t="s">
        <v>262</v>
      </c>
      <c r="D273" t="s">
        <v>129</v>
      </c>
      <c r="E273" t="s">
        <v>263</v>
      </c>
      <c r="F273" t="s">
        <v>104</v>
      </c>
      <c r="H273">
        <v>73.17</v>
      </c>
      <c r="I273">
        <v>-0.21</v>
      </c>
      <c r="J273" t="s">
        <v>276</v>
      </c>
      <c r="K273">
        <v>390</v>
      </c>
    </row>
    <row r="274" spans="1:11" hidden="1">
      <c r="A274" t="s">
        <v>99</v>
      </c>
      <c r="B274" t="s">
        <v>261</v>
      </c>
      <c r="C274" t="s">
        <v>262</v>
      </c>
      <c r="D274" t="s">
        <v>175</v>
      </c>
      <c r="E274" t="s">
        <v>263</v>
      </c>
      <c r="F274" t="s">
        <v>104</v>
      </c>
      <c r="H274">
        <v>75.13</v>
      </c>
      <c r="I274">
        <v>-0.19</v>
      </c>
      <c r="J274" t="s">
        <v>277</v>
      </c>
      <c r="K274">
        <v>390</v>
      </c>
    </row>
    <row r="275" spans="1:11" hidden="1">
      <c r="A275" t="s">
        <v>99</v>
      </c>
      <c r="B275" t="s">
        <v>261</v>
      </c>
      <c r="C275" t="s">
        <v>262</v>
      </c>
      <c r="D275" t="s">
        <v>185</v>
      </c>
      <c r="E275" t="s">
        <v>263</v>
      </c>
      <c r="F275" t="s">
        <v>104</v>
      </c>
      <c r="H275">
        <v>77.489999999999995</v>
      </c>
      <c r="I275">
        <v>-0.22</v>
      </c>
      <c r="J275" t="s">
        <v>278</v>
      </c>
      <c r="K275">
        <v>390</v>
      </c>
    </row>
    <row r="276" spans="1:11" hidden="1">
      <c r="A276" t="s">
        <v>99</v>
      </c>
      <c r="B276" t="s">
        <v>261</v>
      </c>
      <c r="C276" t="s">
        <v>262</v>
      </c>
      <c r="D276" t="s">
        <v>106</v>
      </c>
      <c r="E276" t="s">
        <v>263</v>
      </c>
      <c r="F276" t="s">
        <v>104</v>
      </c>
      <c r="H276">
        <v>72.540000000000006</v>
      </c>
      <c r="I276">
        <v>-0.19</v>
      </c>
      <c r="J276" t="s">
        <v>140</v>
      </c>
      <c r="K276">
        <v>390</v>
      </c>
    </row>
    <row r="277" spans="1:11" hidden="1">
      <c r="A277" t="s">
        <v>99</v>
      </c>
      <c r="B277" t="s">
        <v>261</v>
      </c>
      <c r="C277" t="s">
        <v>262</v>
      </c>
      <c r="D277" t="s">
        <v>141</v>
      </c>
      <c r="E277" t="s">
        <v>263</v>
      </c>
      <c r="F277" t="s">
        <v>104</v>
      </c>
      <c r="H277">
        <v>72.400000000000006</v>
      </c>
      <c r="I277">
        <v>-0.2</v>
      </c>
      <c r="J277" t="s">
        <v>279</v>
      </c>
      <c r="K277">
        <v>390</v>
      </c>
    </row>
    <row r="278" spans="1:11" hidden="1">
      <c r="A278" t="s">
        <v>99</v>
      </c>
      <c r="B278" t="s">
        <v>261</v>
      </c>
      <c r="C278" t="s">
        <v>262</v>
      </c>
      <c r="D278" t="s">
        <v>131</v>
      </c>
      <c r="E278" t="s">
        <v>263</v>
      </c>
      <c r="F278" t="s">
        <v>104</v>
      </c>
      <c r="H278">
        <v>72.25</v>
      </c>
      <c r="I278">
        <v>-0.21</v>
      </c>
      <c r="J278" t="s">
        <v>280</v>
      </c>
      <c r="K278">
        <v>390</v>
      </c>
    </row>
    <row r="279" spans="1:11" hidden="1">
      <c r="A279" t="s">
        <v>99</v>
      </c>
      <c r="B279" t="s">
        <v>261</v>
      </c>
      <c r="C279" t="s">
        <v>262</v>
      </c>
      <c r="D279" t="s">
        <v>133</v>
      </c>
      <c r="E279" t="s">
        <v>263</v>
      </c>
      <c r="F279" t="s">
        <v>104</v>
      </c>
      <c r="H279">
        <v>74.19</v>
      </c>
      <c r="I279">
        <v>-0.2</v>
      </c>
      <c r="J279" t="s">
        <v>281</v>
      </c>
      <c r="K279">
        <v>390</v>
      </c>
    </row>
    <row r="280" spans="1:11" hidden="1">
      <c r="A280" t="s">
        <v>99</v>
      </c>
      <c r="B280" t="s">
        <v>261</v>
      </c>
      <c r="C280" t="s">
        <v>282</v>
      </c>
      <c r="D280" t="s">
        <v>102</v>
      </c>
      <c r="E280" t="s">
        <v>283</v>
      </c>
      <c r="F280" t="s">
        <v>104</v>
      </c>
      <c r="H280">
        <v>72.06</v>
      </c>
      <c r="I280">
        <v>-0.2</v>
      </c>
      <c r="J280" t="s">
        <v>264</v>
      </c>
      <c r="K280">
        <v>30084</v>
      </c>
    </row>
    <row r="281" spans="1:11" hidden="1">
      <c r="A281" t="s">
        <v>99</v>
      </c>
      <c r="B281" t="s">
        <v>261</v>
      </c>
      <c r="C281" t="s">
        <v>282</v>
      </c>
      <c r="D281" t="s">
        <v>110</v>
      </c>
      <c r="E281" t="s">
        <v>283</v>
      </c>
      <c r="F281" t="s">
        <v>104</v>
      </c>
      <c r="H281">
        <v>73.98</v>
      </c>
      <c r="I281">
        <v>-0.2</v>
      </c>
      <c r="J281" t="s">
        <v>265</v>
      </c>
      <c r="K281">
        <v>30084</v>
      </c>
    </row>
    <row r="282" spans="1:11" hidden="1">
      <c r="A282" t="s">
        <v>99</v>
      </c>
      <c r="B282" t="s">
        <v>261</v>
      </c>
      <c r="C282" t="s">
        <v>282</v>
      </c>
      <c r="D282" t="s">
        <v>122</v>
      </c>
      <c r="E282" t="s">
        <v>283</v>
      </c>
      <c r="F282" t="s">
        <v>104</v>
      </c>
      <c r="H282">
        <v>72.66</v>
      </c>
      <c r="I282">
        <v>-0.2</v>
      </c>
      <c r="J282" t="s">
        <v>267</v>
      </c>
      <c r="K282">
        <v>30084</v>
      </c>
    </row>
    <row r="283" spans="1:11" hidden="1">
      <c r="A283" t="s">
        <v>99</v>
      </c>
      <c r="B283" t="s">
        <v>261</v>
      </c>
      <c r="C283" t="s">
        <v>282</v>
      </c>
      <c r="D283" t="s">
        <v>125</v>
      </c>
      <c r="E283" t="s">
        <v>283</v>
      </c>
      <c r="F283" t="s">
        <v>104</v>
      </c>
      <c r="H283">
        <v>74.599999999999994</v>
      </c>
      <c r="I283">
        <v>-0.19</v>
      </c>
      <c r="J283" t="s">
        <v>268</v>
      </c>
      <c r="K283">
        <v>30084</v>
      </c>
    </row>
    <row r="284" spans="1:11" hidden="1">
      <c r="A284" t="s">
        <v>99</v>
      </c>
      <c r="B284" t="s">
        <v>261</v>
      </c>
      <c r="C284" t="s">
        <v>282</v>
      </c>
      <c r="D284" t="s">
        <v>129</v>
      </c>
      <c r="E284" t="s">
        <v>283</v>
      </c>
      <c r="F284" t="s">
        <v>104</v>
      </c>
      <c r="H284">
        <v>73.17</v>
      </c>
      <c r="I284">
        <v>-0.21</v>
      </c>
      <c r="J284" t="s">
        <v>276</v>
      </c>
      <c r="K284">
        <v>30084</v>
      </c>
    </row>
    <row r="285" spans="1:11" hidden="1">
      <c r="A285" t="s">
        <v>99</v>
      </c>
      <c r="B285" t="s">
        <v>261</v>
      </c>
      <c r="C285" t="s">
        <v>282</v>
      </c>
      <c r="D285" t="s">
        <v>106</v>
      </c>
      <c r="E285" t="s">
        <v>283</v>
      </c>
      <c r="F285" t="s">
        <v>104</v>
      </c>
      <c r="H285">
        <v>72.540000000000006</v>
      </c>
      <c r="I285">
        <v>-0.19</v>
      </c>
      <c r="J285" t="s">
        <v>140</v>
      </c>
      <c r="K285">
        <v>30084</v>
      </c>
    </row>
    <row r="286" spans="1:11" hidden="1">
      <c r="A286" t="s">
        <v>99</v>
      </c>
      <c r="B286" t="s">
        <v>261</v>
      </c>
      <c r="C286" t="s">
        <v>282</v>
      </c>
      <c r="D286" t="s">
        <v>141</v>
      </c>
      <c r="E286" t="s">
        <v>283</v>
      </c>
      <c r="F286" t="s">
        <v>104</v>
      </c>
      <c r="H286">
        <v>72.400000000000006</v>
      </c>
      <c r="I286">
        <v>-0.2</v>
      </c>
      <c r="J286" t="s">
        <v>279</v>
      </c>
      <c r="K286">
        <v>30084</v>
      </c>
    </row>
    <row r="287" spans="1:11" hidden="1">
      <c r="A287" t="s">
        <v>99</v>
      </c>
      <c r="B287" t="s">
        <v>261</v>
      </c>
      <c r="C287" t="s">
        <v>282</v>
      </c>
      <c r="D287" t="s">
        <v>131</v>
      </c>
      <c r="E287" t="s">
        <v>283</v>
      </c>
      <c r="F287" t="s">
        <v>104</v>
      </c>
      <c r="H287">
        <v>72.25</v>
      </c>
      <c r="I287">
        <v>-0.21</v>
      </c>
      <c r="J287" t="s">
        <v>280</v>
      </c>
      <c r="K287">
        <v>30084</v>
      </c>
    </row>
    <row r="288" spans="1:11" hidden="1">
      <c r="A288" t="s">
        <v>99</v>
      </c>
      <c r="B288" t="s">
        <v>284</v>
      </c>
      <c r="C288" t="s">
        <v>262</v>
      </c>
      <c r="D288" t="s">
        <v>153</v>
      </c>
      <c r="E288" t="s">
        <v>285</v>
      </c>
      <c r="F288" t="s">
        <v>104</v>
      </c>
      <c r="H288">
        <v>74.599999999999994</v>
      </c>
      <c r="I288">
        <v>-0.19</v>
      </c>
      <c r="J288" t="s">
        <v>286</v>
      </c>
      <c r="K288">
        <v>22304</v>
      </c>
    </row>
    <row r="289" spans="1:11" hidden="1">
      <c r="A289" t="s">
        <v>99</v>
      </c>
      <c r="B289" t="s">
        <v>284</v>
      </c>
      <c r="C289" t="s">
        <v>262</v>
      </c>
      <c r="D289" t="s">
        <v>102</v>
      </c>
      <c r="E289" t="s">
        <v>285</v>
      </c>
      <c r="F289" t="s">
        <v>104</v>
      </c>
      <c r="H289">
        <v>72.66</v>
      </c>
      <c r="I289">
        <v>-0.2</v>
      </c>
      <c r="J289" t="s">
        <v>287</v>
      </c>
      <c r="K289">
        <v>22304</v>
      </c>
    </row>
    <row r="290" spans="1:11" hidden="1">
      <c r="A290" t="s">
        <v>99</v>
      </c>
      <c r="B290" t="s">
        <v>284</v>
      </c>
      <c r="C290" t="s">
        <v>262</v>
      </c>
      <c r="D290" t="s">
        <v>110</v>
      </c>
      <c r="E290" t="s">
        <v>285</v>
      </c>
      <c r="F290" t="s">
        <v>104</v>
      </c>
      <c r="H290">
        <v>74.599999999999994</v>
      </c>
      <c r="I290">
        <v>-0.19</v>
      </c>
      <c r="J290" t="s">
        <v>288</v>
      </c>
      <c r="K290">
        <v>22304</v>
      </c>
    </row>
    <row r="291" spans="1:11" hidden="1">
      <c r="A291" t="s">
        <v>99</v>
      </c>
      <c r="B291" t="s">
        <v>284</v>
      </c>
      <c r="C291" t="s">
        <v>262</v>
      </c>
      <c r="D291" t="s">
        <v>122</v>
      </c>
      <c r="E291" t="s">
        <v>285</v>
      </c>
      <c r="F291" t="s">
        <v>104</v>
      </c>
      <c r="H291">
        <v>72.66</v>
      </c>
      <c r="I291">
        <v>-0.2</v>
      </c>
      <c r="J291" t="s">
        <v>289</v>
      </c>
      <c r="K291">
        <v>22304</v>
      </c>
    </row>
    <row r="292" spans="1:11" hidden="1">
      <c r="A292" t="s">
        <v>99</v>
      </c>
      <c r="B292" t="s">
        <v>284</v>
      </c>
      <c r="C292" t="s">
        <v>262</v>
      </c>
      <c r="D292" t="s">
        <v>125</v>
      </c>
      <c r="E292" t="s">
        <v>285</v>
      </c>
      <c r="F292" t="s">
        <v>104</v>
      </c>
      <c r="H292">
        <v>74.599999999999994</v>
      </c>
      <c r="I292">
        <v>-0.19</v>
      </c>
      <c r="J292" t="s">
        <v>290</v>
      </c>
      <c r="K292">
        <v>22304</v>
      </c>
    </row>
    <row r="293" spans="1:11" hidden="1">
      <c r="A293" t="s">
        <v>99</v>
      </c>
      <c r="B293" t="s">
        <v>284</v>
      </c>
      <c r="C293" t="s">
        <v>262</v>
      </c>
      <c r="D293" t="s">
        <v>157</v>
      </c>
      <c r="E293" t="s">
        <v>285</v>
      </c>
      <c r="F293" t="s">
        <v>104</v>
      </c>
      <c r="H293">
        <v>76.84</v>
      </c>
      <c r="I293">
        <v>-0.2</v>
      </c>
      <c r="J293" t="s">
        <v>291</v>
      </c>
      <c r="K293">
        <v>22304</v>
      </c>
    </row>
    <row r="294" spans="1:11" hidden="1">
      <c r="A294" t="s">
        <v>99</v>
      </c>
      <c r="B294" t="s">
        <v>284</v>
      </c>
      <c r="C294" t="s">
        <v>262</v>
      </c>
      <c r="D294" t="s">
        <v>181</v>
      </c>
      <c r="E294" t="s">
        <v>285</v>
      </c>
      <c r="F294" t="s">
        <v>104</v>
      </c>
      <c r="H294">
        <v>79.47</v>
      </c>
      <c r="I294">
        <v>-0.22</v>
      </c>
      <c r="J294" t="s">
        <v>292</v>
      </c>
      <c r="K294">
        <v>22304</v>
      </c>
    </row>
    <row r="295" spans="1:11" hidden="1">
      <c r="A295" t="s">
        <v>99</v>
      </c>
      <c r="B295" t="s">
        <v>284</v>
      </c>
      <c r="C295" t="s">
        <v>262</v>
      </c>
      <c r="D295" t="s">
        <v>191</v>
      </c>
      <c r="E295" t="s">
        <v>285</v>
      </c>
      <c r="F295" t="s">
        <v>104</v>
      </c>
      <c r="H295">
        <v>82.2</v>
      </c>
      <c r="I295">
        <v>-0.22</v>
      </c>
      <c r="J295" t="s">
        <v>293</v>
      </c>
      <c r="K295">
        <v>22304</v>
      </c>
    </row>
    <row r="296" spans="1:11" hidden="1">
      <c r="A296" t="s">
        <v>99</v>
      </c>
      <c r="B296" t="s">
        <v>284</v>
      </c>
      <c r="C296" t="s">
        <v>262</v>
      </c>
      <c r="D296" t="s">
        <v>272</v>
      </c>
      <c r="E296" t="s">
        <v>285</v>
      </c>
      <c r="F296" t="s">
        <v>104</v>
      </c>
      <c r="H296">
        <v>85</v>
      </c>
      <c r="I296">
        <v>-0.22</v>
      </c>
      <c r="J296" t="s">
        <v>294</v>
      </c>
      <c r="K296">
        <v>22304</v>
      </c>
    </row>
    <row r="297" spans="1:11" hidden="1">
      <c r="A297" t="s">
        <v>99</v>
      </c>
      <c r="B297" t="s">
        <v>284</v>
      </c>
      <c r="C297" t="s">
        <v>262</v>
      </c>
      <c r="D297" t="s">
        <v>112</v>
      </c>
      <c r="E297" t="s">
        <v>285</v>
      </c>
      <c r="F297" t="s">
        <v>104</v>
      </c>
      <c r="H297">
        <v>74.599999999999994</v>
      </c>
      <c r="I297">
        <v>-0.19</v>
      </c>
      <c r="J297" t="s">
        <v>295</v>
      </c>
      <c r="K297">
        <v>22304</v>
      </c>
    </row>
    <row r="298" spans="1:11" hidden="1">
      <c r="A298" t="s">
        <v>99</v>
      </c>
      <c r="B298" t="s">
        <v>284</v>
      </c>
      <c r="C298" t="s">
        <v>262</v>
      </c>
      <c r="D298" t="s">
        <v>160</v>
      </c>
      <c r="E298" t="s">
        <v>285</v>
      </c>
      <c r="F298" t="s">
        <v>104</v>
      </c>
      <c r="H298">
        <v>74.599999999999994</v>
      </c>
      <c r="I298">
        <v>-0.19</v>
      </c>
      <c r="J298" t="s">
        <v>296</v>
      </c>
      <c r="K298">
        <v>22304</v>
      </c>
    </row>
    <row r="299" spans="1:11" hidden="1">
      <c r="A299" t="s">
        <v>99</v>
      </c>
      <c r="B299" t="s">
        <v>284</v>
      </c>
      <c r="C299" t="s">
        <v>262</v>
      </c>
      <c r="D299" t="s">
        <v>162</v>
      </c>
      <c r="E299" t="s">
        <v>285</v>
      </c>
      <c r="F299" t="s">
        <v>104</v>
      </c>
      <c r="H299">
        <v>74.599999999999994</v>
      </c>
      <c r="I299">
        <v>-0.19</v>
      </c>
      <c r="J299" t="s">
        <v>297</v>
      </c>
      <c r="K299">
        <v>22304</v>
      </c>
    </row>
    <row r="300" spans="1:11" hidden="1">
      <c r="A300" t="s">
        <v>99</v>
      </c>
      <c r="B300" t="s">
        <v>284</v>
      </c>
      <c r="C300" t="s">
        <v>262</v>
      </c>
      <c r="D300" t="s">
        <v>127</v>
      </c>
      <c r="E300" t="s">
        <v>285</v>
      </c>
      <c r="F300" t="s">
        <v>104</v>
      </c>
      <c r="H300">
        <v>74.599999999999994</v>
      </c>
      <c r="I300">
        <v>-0.19</v>
      </c>
      <c r="J300" t="s">
        <v>298</v>
      </c>
      <c r="K300">
        <v>22304</v>
      </c>
    </row>
    <row r="301" spans="1:11" hidden="1">
      <c r="A301" t="s">
        <v>99</v>
      </c>
      <c r="B301" t="s">
        <v>284</v>
      </c>
      <c r="C301" t="s">
        <v>262</v>
      </c>
      <c r="D301" t="s">
        <v>173</v>
      </c>
      <c r="E301" t="s">
        <v>285</v>
      </c>
      <c r="F301" t="s">
        <v>104</v>
      </c>
      <c r="H301">
        <v>76.84</v>
      </c>
      <c r="I301">
        <v>-0.2</v>
      </c>
      <c r="J301" t="s">
        <v>299</v>
      </c>
      <c r="K301">
        <v>22304</v>
      </c>
    </row>
    <row r="302" spans="1:11" hidden="1">
      <c r="A302" t="s">
        <v>99</v>
      </c>
      <c r="B302" t="s">
        <v>284</v>
      </c>
      <c r="C302" t="s">
        <v>262</v>
      </c>
      <c r="D302" t="s">
        <v>129</v>
      </c>
      <c r="E302" t="s">
        <v>285</v>
      </c>
      <c r="F302" t="s">
        <v>104</v>
      </c>
      <c r="H302">
        <v>74.599999999999994</v>
      </c>
      <c r="I302">
        <v>-0.19</v>
      </c>
      <c r="J302" t="s">
        <v>300</v>
      </c>
      <c r="K302">
        <v>22304</v>
      </c>
    </row>
    <row r="303" spans="1:11" hidden="1">
      <c r="A303" t="s">
        <v>99</v>
      </c>
      <c r="B303" t="s">
        <v>284</v>
      </c>
      <c r="C303" t="s">
        <v>262</v>
      </c>
      <c r="D303" t="s">
        <v>175</v>
      </c>
      <c r="E303" t="s">
        <v>285</v>
      </c>
      <c r="F303" t="s">
        <v>104</v>
      </c>
      <c r="H303">
        <v>76.84</v>
      </c>
      <c r="I303">
        <v>-0.2</v>
      </c>
      <c r="J303" t="s">
        <v>301</v>
      </c>
      <c r="K303">
        <v>22304</v>
      </c>
    </row>
    <row r="304" spans="1:11" hidden="1">
      <c r="A304" t="s">
        <v>99</v>
      </c>
      <c r="B304" t="s">
        <v>284</v>
      </c>
      <c r="C304" t="s">
        <v>262</v>
      </c>
      <c r="D304" t="s">
        <v>185</v>
      </c>
      <c r="E304" t="s">
        <v>285</v>
      </c>
      <c r="F304" t="s">
        <v>104</v>
      </c>
      <c r="H304">
        <v>79.47</v>
      </c>
      <c r="I304">
        <v>-0.22</v>
      </c>
      <c r="J304" t="s">
        <v>302</v>
      </c>
      <c r="K304">
        <v>22304</v>
      </c>
    </row>
    <row r="305" spans="1:11" hidden="1">
      <c r="A305" t="s">
        <v>99</v>
      </c>
      <c r="B305" t="s">
        <v>284</v>
      </c>
      <c r="C305" t="s">
        <v>262</v>
      </c>
      <c r="D305" t="s">
        <v>116</v>
      </c>
      <c r="E305" t="s">
        <v>285</v>
      </c>
      <c r="F305" t="s">
        <v>104</v>
      </c>
      <c r="H305">
        <v>74.599999999999994</v>
      </c>
      <c r="I305">
        <v>-0.19</v>
      </c>
      <c r="J305" t="s">
        <v>303</v>
      </c>
      <c r="K305">
        <v>22304</v>
      </c>
    </row>
    <row r="306" spans="1:11" hidden="1">
      <c r="A306" t="s">
        <v>99</v>
      </c>
      <c r="B306" t="s">
        <v>284</v>
      </c>
      <c r="C306" t="s">
        <v>262</v>
      </c>
      <c r="D306" t="s">
        <v>106</v>
      </c>
      <c r="E306" t="s">
        <v>285</v>
      </c>
      <c r="F306" t="s">
        <v>104</v>
      </c>
      <c r="H306">
        <v>72.66</v>
      </c>
      <c r="I306">
        <v>-0.2</v>
      </c>
      <c r="J306" t="s">
        <v>304</v>
      </c>
      <c r="K306">
        <v>22304</v>
      </c>
    </row>
    <row r="307" spans="1:11" hidden="1">
      <c r="A307" t="s">
        <v>99</v>
      </c>
      <c r="B307" t="s">
        <v>284</v>
      </c>
      <c r="C307" t="s">
        <v>262</v>
      </c>
      <c r="D307" t="s">
        <v>141</v>
      </c>
      <c r="E307" t="s">
        <v>285</v>
      </c>
      <c r="F307" t="s">
        <v>104</v>
      </c>
      <c r="H307">
        <v>72.66</v>
      </c>
      <c r="I307">
        <v>-0.2</v>
      </c>
      <c r="J307" t="s">
        <v>305</v>
      </c>
      <c r="K307">
        <v>22304</v>
      </c>
    </row>
    <row r="308" spans="1:11" hidden="1">
      <c r="A308" t="s">
        <v>99</v>
      </c>
      <c r="B308" t="s">
        <v>284</v>
      </c>
      <c r="C308" t="s">
        <v>262</v>
      </c>
      <c r="D308" t="s">
        <v>131</v>
      </c>
      <c r="E308" t="s">
        <v>285</v>
      </c>
      <c r="F308" t="s">
        <v>104</v>
      </c>
      <c r="H308">
        <v>72.66</v>
      </c>
      <c r="I308">
        <v>-0.2</v>
      </c>
      <c r="J308" t="s">
        <v>306</v>
      </c>
      <c r="K308">
        <v>22304</v>
      </c>
    </row>
    <row r="309" spans="1:11" hidden="1">
      <c r="A309" t="s">
        <v>99</v>
      </c>
      <c r="B309" t="s">
        <v>284</v>
      </c>
      <c r="C309" t="s">
        <v>262</v>
      </c>
      <c r="D309" t="s">
        <v>133</v>
      </c>
      <c r="E309" t="s">
        <v>285</v>
      </c>
      <c r="F309" t="s">
        <v>104</v>
      </c>
      <c r="H309">
        <v>74.599999999999994</v>
      </c>
      <c r="I309">
        <v>-0.19</v>
      </c>
      <c r="J309" t="s">
        <v>307</v>
      </c>
      <c r="K309">
        <v>22304</v>
      </c>
    </row>
    <row r="310" spans="1:11" hidden="1">
      <c r="A310" t="s">
        <v>99</v>
      </c>
      <c r="B310" t="s">
        <v>308</v>
      </c>
      <c r="C310" t="s">
        <v>309</v>
      </c>
      <c r="D310" t="s">
        <v>222</v>
      </c>
      <c r="E310" t="s">
        <v>310</v>
      </c>
      <c r="F310" t="s">
        <v>104</v>
      </c>
      <c r="H310">
        <v>84.72</v>
      </c>
      <c r="I310">
        <v>1.8</v>
      </c>
      <c r="J310" t="s">
        <v>311</v>
      </c>
      <c r="K310">
        <v>30341</v>
      </c>
    </row>
    <row r="311" spans="1:11" hidden="1">
      <c r="A311" t="s">
        <v>99</v>
      </c>
      <c r="B311" t="s">
        <v>308</v>
      </c>
      <c r="C311" t="s">
        <v>309</v>
      </c>
      <c r="D311" t="s">
        <v>224</v>
      </c>
      <c r="E311" t="s">
        <v>310</v>
      </c>
      <c r="F311" t="s">
        <v>104</v>
      </c>
      <c r="H311">
        <v>87.38</v>
      </c>
      <c r="I311">
        <v>1.84</v>
      </c>
      <c r="J311" t="s">
        <v>312</v>
      </c>
      <c r="K311">
        <v>30341</v>
      </c>
    </row>
    <row r="312" spans="1:11" hidden="1">
      <c r="A312" t="s">
        <v>99</v>
      </c>
      <c r="B312" t="s">
        <v>308</v>
      </c>
      <c r="C312" t="s">
        <v>309</v>
      </c>
      <c r="D312" t="s">
        <v>313</v>
      </c>
      <c r="E312" t="s">
        <v>310</v>
      </c>
      <c r="F312" t="s">
        <v>104</v>
      </c>
      <c r="H312">
        <v>90.13</v>
      </c>
      <c r="I312">
        <v>1.78</v>
      </c>
      <c r="J312" t="s">
        <v>314</v>
      </c>
      <c r="K312">
        <v>30341</v>
      </c>
    </row>
    <row r="313" spans="1:11" hidden="1">
      <c r="A313" t="s">
        <v>99</v>
      </c>
      <c r="B313" t="s">
        <v>308</v>
      </c>
      <c r="C313" t="s">
        <v>309</v>
      </c>
      <c r="D313" t="s">
        <v>157</v>
      </c>
      <c r="E313" t="s">
        <v>310</v>
      </c>
      <c r="F313" t="s">
        <v>104</v>
      </c>
      <c r="H313">
        <v>83.84</v>
      </c>
      <c r="I313">
        <v>1.8</v>
      </c>
      <c r="J313" t="s">
        <v>269</v>
      </c>
      <c r="K313">
        <v>30341</v>
      </c>
    </row>
    <row r="314" spans="1:11" hidden="1">
      <c r="A314" t="s">
        <v>99</v>
      </c>
      <c r="B314" t="s">
        <v>308</v>
      </c>
      <c r="C314" t="s">
        <v>309</v>
      </c>
      <c r="D314" t="s">
        <v>181</v>
      </c>
      <c r="E314" t="s">
        <v>310</v>
      </c>
      <c r="F314" t="s">
        <v>104</v>
      </c>
      <c r="H314">
        <v>86.47</v>
      </c>
      <c r="I314">
        <v>1.78</v>
      </c>
      <c r="J314" t="s">
        <v>270</v>
      </c>
      <c r="K314">
        <v>30341</v>
      </c>
    </row>
    <row r="315" spans="1:11" hidden="1">
      <c r="A315" t="s">
        <v>99</v>
      </c>
      <c r="B315" t="s">
        <v>308</v>
      </c>
      <c r="C315" t="s">
        <v>309</v>
      </c>
      <c r="D315" t="s">
        <v>191</v>
      </c>
      <c r="E315" t="s">
        <v>310</v>
      </c>
      <c r="F315" t="s">
        <v>104</v>
      </c>
      <c r="H315">
        <v>89.2</v>
      </c>
      <c r="I315">
        <v>1.78</v>
      </c>
      <c r="J315" t="s">
        <v>271</v>
      </c>
      <c r="K315">
        <v>30341</v>
      </c>
    </row>
    <row r="316" spans="1:11" hidden="1">
      <c r="A316" t="s">
        <v>99</v>
      </c>
      <c r="B316" t="s">
        <v>308</v>
      </c>
      <c r="C316" t="s">
        <v>309</v>
      </c>
      <c r="D316" t="s">
        <v>272</v>
      </c>
      <c r="E316" t="s">
        <v>310</v>
      </c>
      <c r="F316" t="s">
        <v>104</v>
      </c>
      <c r="H316">
        <v>92</v>
      </c>
      <c r="I316">
        <v>1.78</v>
      </c>
      <c r="J316" t="s">
        <v>273</v>
      </c>
      <c r="K316">
        <v>30341</v>
      </c>
    </row>
    <row r="317" spans="1:11" hidden="1">
      <c r="A317" t="s">
        <v>99</v>
      </c>
      <c r="B317" t="s">
        <v>315</v>
      </c>
      <c r="C317" t="s">
        <v>316</v>
      </c>
      <c r="D317" t="s">
        <v>317</v>
      </c>
      <c r="E317" t="s">
        <v>318</v>
      </c>
      <c r="F317" t="s">
        <v>319</v>
      </c>
      <c r="H317">
        <v>71.959999999999994</v>
      </c>
      <c r="I317">
        <v>-0.21</v>
      </c>
      <c r="J317" t="s">
        <v>320</v>
      </c>
      <c r="K317">
        <v>4301</v>
      </c>
    </row>
    <row r="318" spans="1:11" hidden="1">
      <c r="A318" t="s">
        <v>99</v>
      </c>
      <c r="B318" t="s">
        <v>315</v>
      </c>
      <c r="C318" t="s">
        <v>316</v>
      </c>
      <c r="D318" t="s">
        <v>321</v>
      </c>
      <c r="E318" t="s">
        <v>318</v>
      </c>
      <c r="F318" t="s">
        <v>319</v>
      </c>
      <c r="H318">
        <v>71.959999999999994</v>
      </c>
      <c r="I318">
        <v>-0.21</v>
      </c>
      <c r="J318" t="s">
        <v>322</v>
      </c>
      <c r="K318">
        <v>4301</v>
      </c>
    </row>
    <row r="319" spans="1:11" hidden="1">
      <c r="A319" t="s">
        <v>99</v>
      </c>
      <c r="B319" t="s">
        <v>315</v>
      </c>
      <c r="C319" t="s">
        <v>316</v>
      </c>
      <c r="D319" t="s">
        <v>323</v>
      </c>
      <c r="E319" t="s">
        <v>318</v>
      </c>
      <c r="F319" t="s">
        <v>319</v>
      </c>
      <c r="H319">
        <v>71.959999999999994</v>
      </c>
      <c r="I319">
        <v>-0.21</v>
      </c>
      <c r="J319" t="s">
        <v>322</v>
      </c>
      <c r="K319">
        <v>4301</v>
      </c>
    </row>
    <row r="320" spans="1:11" hidden="1">
      <c r="A320" t="s">
        <v>99</v>
      </c>
      <c r="B320" t="s">
        <v>315</v>
      </c>
      <c r="C320" t="s">
        <v>316</v>
      </c>
      <c r="D320" t="s">
        <v>324</v>
      </c>
      <c r="E320" t="s">
        <v>318</v>
      </c>
      <c r="F320" t="s">
        <v>319</v>
      </c>
      <c r="H320">
        <v>71.959999999999994</v>
      </c>
      <c r="I320">
        <v>-0.21</v>
      </c>
      <c r="J320" t="s">
        <v>322</v>
      </c>
      <c r="K320">
        <v>4301</v>
      </c>
    </row>
    <row r="321" spans="1:11" hidden="1">
      <c r="A321" t="s">
        <v>99</v>
      </c>
      <c r="B321" t="s">
        <v>315</v>
      </c>
      <c r="C321" t="s">
        <v>316</v>
      </c>
      <c r="D321" t="s">
        <v>325</v>
      </c>
      <c r="E321" t="s">
        <v>318</v>
      </c>
      <c r="F321" t="s">
        <v>319</v>
      </c>
      <c r="H321">
        <v>71.959999999999994</v>
      </c>
      <c r="J321" t="s">
        <v>326</v>
      </c>
      <c r="K321">
        <v>4301</v>
      </c>
    </row>
    <row r="322" spans="1:11" hidden="1">
      <c r="A322" t="s">
        <v>99</v>
      </c>
      <c r="B322" t="s">
        <v>315</v>
      </c>
      <c r="C322" t="s">
        <v>316</v>
      </c>
      <c r="D322" t="s">
        <v>327</v>
      </c>
      <c r="E322" t="s">
        <v>318</v>
      </c>
      <c r="F322" t="s">
        <v>319</v>
      </c>
      <c r="H322">
        <v>71.959999999999994</v>
      </c>
      <c r="I322">
        <v>-0.21</v>
      </c>
      <c r="J322" t="s">
        <v>99</v>
      </c>
      <c r="K322">
        <v>4301</v>
      </c>
    </row>
    <row r="323" spans="1:11" hidden="1">
      <c r="A323" t="s">
        <v>99</v>
      </c>
      <c r="B323" t="s">
        <v>328</v>
      </c>
      <c r="C323" t="s">
        <v>329</v>
      </c>
      <c r="D323" t="s">
        <v>122</v>
      </c>
      <c r="E323" t="s">
        <v>330</v>
      </c>
      <c r="F323" t="s">
        <v>104</v>
      </c>
      <c r="H323">
        <v>591</v>
      </c>
      <c r="I323">
        <v>-4</v>
      </c>
      <c r="J323" t="s">
        <v>107</v>
      </c>
      <c r="K323">
        <v>26873</v>
      </c>
    </row>
    <row r="324" spans="1:11" hidden="1">
      <c r="A324" t="s">
        <v>99</v>
      </c>
      <c r="B324" t="s">
        <v>328</v>
      </c>
      <c r="C324" t="s">
        <v>329</v>
      </c>
      <c r="D324" t="s">
        <v>125</v>
      </c>
      <c r="E324" t="s">
        <v>330</v>
      </c>
      <c r="F324" t="s">
        <v>104</v>
      </c>
      <c r="H324">
        <v>591</v>
      </c>
      <c r="I324">
        <v>-4</v>
      </c>
      <c r="J324" t="s">
        <v>119</v>
      </c>
      <c r="K324">
        <v>26873</v>
      </c>
    </row>
    <row r="325" spans="1:11" hidden="1">
      <c r="A325" t="s">
        <v>99</v>
      </c>
      <c r="B325" t="s">
        <v>328</v>
      </c>
      <c r="C325" t="s">
        <v>329</v>
      </c>
      <c r="D325" t="s">
        <v>157</v>
      </c>
      <c r="E325" t="s">
        <v>330</v>
      </c>
      <c r="F325" t="s">
        <v>104</v>
      </c>
      <c r="H325">
        <v>591</v>
      </c>
      <c r="I325">
        <v>-4</v>
      </c>
      <c r="J325" t="s">
        <v>331</v>
      </c>
      <c r="K325">
        <v>26873</v>
      </c>
    </row>
    <row r="326" spans="1:11" hidden="1">
      <c r="A326" t="s">
        <v>99</v>
      </c>
      <c r="B326" t="s">
        <v>328</v>
      </c>
      <c r="C326" t="s">
        <v>329</v>
      </c>
      <c r="D326" t="s">
        <v>127</v>
      </c>
      <c r="E326" t="s">
        <v>330</v>
      </c>
      <c r="F326" t="s">
        <v>104</v>
      </c>
      <c r="H326">
        <v>591</v>
      </c>
      <c r="I326">
        <v>-4</v>
      </c>
      <c r="J326" t="s">
        <v>117</v>
      </c>
      <c r="K326">
        <v>26873</v>
      </c>
    </row>
    <row r="327" spans="1:11" hidden="1">
      <c r="A327" t="s">
        <v>99</v>
      </c>
      <c r="B327" t="s">
        <v>328</v>
      </c>
      <c r="C327" t="s">
        <v>329</v>
      </c>
      <c r="D327" t="s">
        <v>173</v>
      </c>
      <c r="E327" t="s">
        <v>330</v>
      </c>
      <c r="F327" t="s">
        <v>104</v>
      </c>
      <c r="H327">
        <v>591</v>
      </c>
      <c r="I327">
        <v>-4</v>
      </c>
      <c r="J327" t="s">
        <v>332</v>
      </c>
      <c r="K327">
        <v>26873</v>
      </c>
    </row>
    <row r="328" spans="1:11" hidden="1">
      <c r="A328" t="s">
        <v>99</v>
      </c>
      <c r="B328" t="s">
        <v>328</v>
      </c>
      <c r="C328" t="s">
        <v>329</v>
      </c>
      <c r="D328" t="s">
        <v>183</v>
      </c>
      <c r="E328" t="s">
        <v>330</v>
      </c>
      <c r="F328" t="s">
        <v>104</v>
      </c>
      <c r="H328">
        <v>591</v>
      </c>
      <c r="I328">
        <v>-4</v>
      </c>
      <c r="J328" t="s">
        <v>333</v>
      </c>
      <c r="K328">
        <v>26873</v>
      </c>
    </row>
    <row r="329" spans="1:11" hidden="1">
      <c r="A329" t="s">
        <v>99</v>
      </c>
      <c r="B329" t="s">
        <v>328</v>
      </c>
      <c r="C329" t="s">
        <v>329</v>
      </c>
      <c r="D329" t="s">
        <v>129</v>
      </c>
      <c r="E329" t="s">
        <v>330</v>
      </c>
      <c r="F329" t="s">
        <v>104</v>
      </c>
      <c r="H329">
        <v>591</v>
      </c>
      <c r="I329">
        <v>-4</v>
      </c>
      <c r="J329" t="s">
        <v>113</v>
      </c>
      <c r="K329">
        <v>26873</v>
      </c>
    </row>
    <row r="330" spans="1:11" hidden="1">
      <c r="A330" t="s">
        <v>99</v>
      </c>
      <c r="B330" t="s">
        <v>328</v>
      </c>
      <c r="C330" t="s">
        <v>329</v>
      </c>
      <c r="D330" t="s">
        <v>175</v>
      </c>
      <c r="E330" t="s">
        <v>330</v>
      </c>
      <c r="F330" t="s">
        <v>104</v>
      </c>
      <c r="H330">
        <v>591</v>
      </c>
      <c r="I330">
        <v>-4</v>
      </c>
      <c r="J330" t="s">
        <v>115</v>
      </c>
      <c r="K330">
        <v>26873</v>
      </c>
    </row>
    <row r="331" spans="1:11" hidden="1">
      <c r="A331" t="s">
        <v>99</v>
      </c>
      <c r="B331" t="s">
        <v>328</v>
      </c>
      <c r="C331" t="s">
        <v>329</v>
      </c>
      <c r="D331" t="s">
        <v>185</v>
      </c>
      <c r="E331" t="s">
        <v>330</v>
      </c>
      <c r="F331" t="s">
        <v>104</v>
      </c>
      <c r="H331">
        <v>591</v>
      </c>
      <c r="I331">
        <v>-4</v>
      </c>
      <c r="J331" t="s">
        <v>334</v>
      </c>
      <c r="K331">
        <v>26873</v>
      </c>
    </row>
    <row r="332" spans="1:11" hidden="1">
      <c r="A332" t="s">
        <v>99</v>
      </c>
      <c r="B332" t="s">
        <v>328</v>
      </c>
      <c r="C332" t="s">
        <v>329</v>
      </c>
      <c r="D332" t="s">
        <v>131</v>
      </c>
      <c r="E332" t="s">
        <v>330</v>
      </c>
      <c r="F332" t="s">
        <v>104</v>
      </c>
      <c r="H332">
        <v>591</v>
      </c>
      <c r="I332">
        <v>-4</v>
      </c>
      <c r="J332" t="s">
        <v>335</v>
      </c>
      <c r="K332">
        <v>26873</v>
      </c>
    </row>
    <row r="333" spans="1:11" hidden="1">
      <c r="A333" t="s">
        <v>99</v>
      </c>
      <c r="B333" t="s">
        <v>328</v>
      </c>
      <c r="C333" t="s">
        <v>329</v>
      </c>
      <c r="D333" t="s">
        <v>133</v>
      </c>
      <c r="E333" t="s">
        <v>330</v>
      </c>
      <c r="F333" t="s">
        <v>104</v>
      </c>
      <c r="H333">
        <v>591</v>
      </c>
      <c r="I333">
        <v>-4</v>
      </c>
      <c r="J333" t="s">
        <v>336</v>
      </c>
      <c r="K333">
        <v>26873</v>
      </c>
    </row>
    <row r="334" spans="1:11" hidden="1">
      <c r="A334" t="s">
        <v>99</v>
      </c>
      <c r="B334" t="s">
        <v>328</v>
      </c>
      <c r="C334" t="s">
        <v>329</v>
      </c>
      <c r="D334" t="s">
        <v>177</v>
      </c>
      <c r="E334" t="s">
        <v>330</v>
      </c>
      <c r="F334" t="s">
        <v>104</v>
      </c>
      <c r="H334">
        <v>591</v>
      </c>
      <c r="I334">
        <v>-4</v>
      </c>
      <c r="J334" t="s">
        <v>337</v>
      </c>
      <c r="K334">
        <v>26873</v>
      </c>
    </row>
    <row r="335" spans="1:11" hidden="1">
      <c r="A335" t="s">
        <v>99</v>
      </c>
      <c r="B335" t="s">
        <v>338</v>
      </c>
      <c r="C335" t="s">
        <v>339</v>
      </c>
      <c r="D335" t="s">
        <v>122</v>
      </c>
      <c r="E335" t="s">
        <v>340</v>
      </c>
      <c r="F335" t="s">
        <v>104</v>
      </c>
      <c r="H335">
        <v>17.899999999999999</v>
      </c>
      <c r="I335">
        <v>0</v>
      </c>
      <c r="J335" t="s">
        <v>124</v>
      </c>
      <c r="K335">
        <v>29121</v>
      </c>
    </row>
    <row r="336" spans="1:11" hidden="1">
      <c r="A336" t="s">
        <v>99</v>
      </c>
      <c r="B336" t="s">
        <v>338</v>
      </c>
      <c r="C336" t="s">
        <v>339</v>
      </c>
      <c r="D336" t="s">
        <v>125</v>
      </c>
      <c r="E336" t="s">
        <v>340</v>
      </c>
      <c r="F336" t="s">
        <v>104</v>
      </c>
      <c r="H336">
        <v>15.65</v>
      </c>
      <c r="I336">
        <v>0</v>
      </c>
      <c r="J336" t="s">
        <v>126</v>
      </c>
      <c r="K336">
        <v>29121</v>
      </c>
    </row>
    <row r="337" spans="1:11" hidden="1">
      <c r="A337" t="s">
        <v>99</v>
      </c>
      <c r="B337" t="s">
        <v>338</v>
      </c>
      <c r="C337" t="s">
        <v>339</v>
      </c>
      <c r="D337" t="s">
        <v>157</v>
      </c>
      <c r="E337" t="s">
        <v>340</v>
      </c>
      <c r="F337" t="s">
        <v>104</v>
      </c>
      <c r="H337">
        <v>15.65</v>
      </c>
      <c r="I337">
        <v>0</v>
      </c>
      <c r="J337" t="s">
        <v>341</v>
      </c>
      <c r="K337">
        <v>29121</v>
      </c>
    </row>
    <row r="338" spans="1:11" hidden="1">
      <c r="A338" t="s">
        <v>99</v>
      </c>
      <c r="B338" t="s">
        <v>342</v>
      </c>
      <c r="C338" t="s">
        <v>343</v>
      </c>
      <c r="D338" t="s">
        <v>344</v>
      </c>
      <c r="E338" t="s">
        <v>345</v>
      </c>
      <c r="F338" t="s">
        <v>104</v>
      </c>
      <c r="H338">
        <v>38.1</v>
      </c>
      <c r="I338">
        <v>0</v>
      </c>
      <c r="J338" t="s">
        <v>164</v>
      </c>
      <c r="K338">
        <v>20109</v>
      </c>
    </row>
    <row r="339" spans="1:11" hidden="1">
      <c r="A339" t="s">
        <v>99</v>
      </c>
      <c r="B339" t="s">
        <v>342</v>
      </c>
      <c r="C339" t="s">
        <v>343</v>
      </c>
      <c r="D339" t="s">
        <v>346</v>
      </c>
      <c r="E339" t="s">
        <v>345</v>
      </c>
      <c r="F339" t="s">
        <v>104</v>
      </c>
      <c r="H339">
        <v>36.049999999999997</v>
      </c>
      <c r="I339">
        <v>0</v>
      </c>
      <c r="J339" t="s">
        <v>248</v>
      </c>
      <c r="K339">
        <v>20109</v>
      </c>
    </row>
    <row r="340" spans="1:11" hidden="1">
      <c r="A340" t="s">
        <v>99</v>
      </c>
      <c r="B340" t="s">
        <v>342</v>
      </c>
      <c r="C340" t="s">
        <v>343</v>
      </c>
      <c r="D340" t="s">
        <v>347</v>
      </c>
      <c r="E340" t="s">
        <v>345</v>
      </c>
      <c r="F340" t="s">
        <v>104</v>
      </c>
      <c r="H340">
        <v>35.35</v>
      </c>
      <c r="I340">
        <v>0</v>
      </c>
      <c r="J340" t="s">
        <v>250</v>
      </c>
      <c r="K340">
        <v>20109</v>
      </c>
    </row>
    <row r="341" spans="1:11" hidden="1">
      <c r="A341" t="s">
        <v>99</v>
      </c>
      <c r="B341" t="s">
        <v>342</v>
      </c>
      <c r="C341" t="s">
        <v>343</v>
      </c>
      <c r="D341" t="s">
        <v>348</v>
      </c>
      <c r="E341" t="s">
        <v>345</v>
      </c>
      <c r="F341" t="s">
        <v>104</v>
      </c>
      <c r="H341">
        <v>35.049999999999997</v>
      </c>
      <c r="I341">
        <v>0</v>
      </c>
      <c r="J341" t="s">
        <v>252</v>
      </c>
      <c r="K341">
        <v>20109</v>
      </c>
    </row>
    <row r="342" spans="1:11" hidden="1">
      <c r="A342" t="s">
        <v>99</v>
      </c>
      <c r="B342" t="s">
        <v>342</v>
      </c>
      <c r="C342" t="s">
        <v>343</v>
      </c>
      <c r="D342" t="s">
        <v>349</v>
      </c>
      <c r="E342" t="s">
        <v>345</v>
      </c>
      <c r="F342" t="s">
        <v>104</v>
      </c>
      <c r="H342">
        <v>34.15</v>
      </c>
      <c r="I342">
        <v>0</v>
      </c>
      <c r="J342" t="s">
        <v>350</v>
      </c>
      <c r="K342">
        <v>20109</v>
      </c>
    </row>
    <row r="343" spans="1:11" hidden="1">
      <c r="A343" t="s">
        <v>99</v>
      </c>
      <c r="B343" t="s">
        <v>342</v>
      </c>
      <c r="C343" t="s">
        <v>343</v>
      </c>
      <c r="D343" t="s">
        <v>351</v>
      </c>
      <c r="E343" t="s">
        <v>345</v>
      </c>
      <c r="F343" t="s">
        <v>104</v>
      </c>
      <c r="H343">
        <v>33.799999999999997</v>
      </c>
      <c r="I343">
        <v>0</v>
      </c>
      <c r="J343" t="s">
        <v>352</v>
      </c>
      <c r="K343">
        <v>20109</v>
      </c>
    </row>
    <row r="344" spans="1:11" hidden="1">
      <c r="A344" t="s">
        <v>99</v>
      </c>
      <c r="B344" t="s">
        <v>353</v>
      </c>
      <c r="C344" t="s">
        <v>354</v>
      </c>
      <c r="D344" t="s">
        <v>355</v>
      </c>
      <c r="E344" t="s">
        <v>356</v>
      </c>
      <c r="F344" t="s">
        <v>104</v>
      </c>
      <c r="H344">
        <v>2.65</v>
      </c>
      <c r="I344">
        <v>0</v>
      </c>
      <c r="J344" t="s">
        <v>155</v>
      </c>
      <c r="K344">
        <v>26903</v>
      </c>
    </row>
    <row r="345" spans="1:11" hidden="1">
      <c r="A345" t="s">
        <v>99</v>
      </c>
      <c r="B345" t="s">
        <v>353</v>
      </c>
      <c r="C345" t="s">
        <v>354</v>
      </c>
      <c r="D345" t="s">
        <v>357</v>
      </c>
      <c r="E345" t="s">
        <v>356</v>
      </c>
      <c r="F345" t="s">
        <v>104</v>
      </c>
      <c r="H345">
        <v>3.22</v>
      </c>
      <c r="I345">
        <v>0</v>
      </c>
      <c r="J345" t="s">
        <v>221</v>
      </c>
      <c r="K345">
        <v>26903</v>
      </c>
    </row>
    <row r="346" spans="1:11" hidden="1">
      <c r="A346" t="s">
        <v>99</v>
      </c>
      <c r="B346" t="s">
        <v>353</v>
      </c>
      <c r="C346" t="s">
        <v>354</v>
      </c>
      <c r="D346" t="s">
        <v>358</v>
      </c>
      <c r="E346" t="s">
        <v>356</v>
      </c>
      <c r="F346" t="s">
        <v>104</v>
      </c>
      <c r="H346">
        <v>4.25</v>
      </c>
      <c r="I346">
        <v>0</v>
      </c>
      <c r="J346" t="s">
        <v>223</v>
      </c>
      <c r="K346">
        <v>26903</v>
      </c>
    </row>
    <row r="347" spans="1:11" hidden="1">
      <c r="A347" t="s">
        <v>99</v>
      </c>
      <c r="B347" t="s">
        <v>353</v>
      </c>
      <c r="C347" t="s">
        <v>354</v>
      </c>
      <c r="D347" t="s">
        <v>359</v>
      </c>
      <c r="E347" t="s">
        <v>356</v>
      </c>
      <c r="F347" t="s">
        <v>104</v>
      </c>
      <c r="H347">
        <v>5.19</v>
      </c>
      <c r="I347">
        <v>0</v>
      </c>
      <c r="J347" t="s">
        <v>225</v>
      </c>
      <c r="K347">
        <v>26903</v>
      </c>
    </row>
    <row r="348" spans="1:11" hidden="1">
      <c r="A348" t="s">
        <v>99</v>
      </c>
      <c r="B348" t="s">
        <v>353</v>
      </c>
      <c r="C348" t="s">
        <v>354</v>
      </c>
      <c r="D348" t="s">
        <v>360</v>
      </c>
      <c r="E348" t="s">
        <v>356</v>
      </c>
      <c r="F348" t="s">
        <v>104</v>
      </c>
      <c r="H348">
        <v>5.65</v>
      </c>
      <c r="I348">
        <v>0</v>
      </c>
      <c r="J348" t="s">
        <v>361</v>
      </c>
      <c r="K348">
        <v>26903</v>
      </c>
    </row>
    <row r="349" spans="1:11" hidden="1">
      <c r="A349" t="s">
        <v>99</v>
      </c>
      <c r="B349" t="s">
        <v>353</v>
      </c>
      <c r="C349" t="s">
        <v>354</v>
      </c>
      <c r="D349" t="s">
        <v>362</v>
      </c>
      <c r="E349" t="s">
        <v>356</v>
      </c>
      <c r="F349" t="s">
        <v>104</v>
      </c>
      <c r="H349">
        <v>2.15</v>
      </c>
      <c r="I349">
        <v>0</v>
      </c>
      <c r="J349" t="s">
        <v>139</v>
      </c>
      <c r="K349">
        <v>26903</v>
      </c>
    </row>
    <row r="350" spans="1:11" hidden="1">
      <c r="A350" t="s">
        <v>99</v>
      </c>
      <c r="B350" t="s">
        <v>353</v>
      </c>
      <c r="C350" t="s">
        <v>354</v>
      </c>
      <c r="D350" t="s">
        <v>363</v>
      </c>
      <c r="E350" t="s">
        <v>356</v>
      </c>
      <c r="F350" t="s">
        <v>104</v>
      </c>
      <c r="H350">
        <v>2.65</v>
      </c>
      <c r="I350">
        <v>0</v>
      </c>
      <c r="J350" t="s">
        <v>156</v>
      </c>
      <c r="K350">
        <v>26903</v>
      </c>
    </row>
    <row r="351" spans="1:11" hidden="1">
      <c r="A351" t="s">
        <v>99</v>
      </c>
      <c r="B351" t="s">
        <v>353</v>
      </c>
      <c r="C351" t="s">
        <v>354</v>
      </c>
      <c r="D351" t="s">
        <v>364</v>
      </c>
      <c r="E351" t="s">
        <v>356</v>
      </c>
      <c r="F351" t="s">
        <v>104</v>
      </c>
      <c r="H351">
        <v>3.22</v>
      </c>
      <c r="I351">
        <v>0</v>
      </c>
      <c r="J351" t="s">
        <v>227</v>
      </c>
      <c r="K351">
        <v>26903</v>
      </c>
    </row>
    <row r="352" spans="1:11" hidden="1">
      <c r="A352" t="s">
        <v>99</v>
      </c>
      <c r="B352" t="s">
        <v>353</v>
      </c>
      <c r="C352" t="s">
        <v>354</v>
      </c>
      <c r="D352" t="s">
        <v>365</v>
      </c>
      <c r="E352" t="s">
        <v>356</v>
      </c>
      <c r="F352" t="s">
        <v>104</v>
      </c>
      <c r="H352">
        <v>4.25</v>
      </c>
      <c r="I352">
        <v>0</v>
      </c>
      <c r="J352" t="s">
        <v>229</v>
      </c>
      <c r="K352">
        <v>26903</v>
      </c>
    </row>
    <row r="353" spans="1:11" hidden="1">
      <c r="A353" t="s">
        <v>99</v>
      </c>
      <c r="B353" t="s">
        <v>353</v>
      </c>
      <c r="C353" t="s">
        <v>354</v>
      </c>
      <c r="D353" t="s">
        <v>366</v>
      </c>
      <c r="E353" t="s">
        <v>356</v>
      </c>
      <c r="F353" t="s">
        <v>104</v>
      </c>
      <c r="H353">
        <v>5.19</v>
      </c>
      <c r="I353">
        <v>0</v>
      </c>
      <c r="J353" t="s">
        <v>231</v>
      </c>
      <c r="K353">
        <v>26903</v>
      </c>
    </row>
    <row r="354" spans="1:11" hidden="1">
      <c r="A354" t="s">
        <v>99</v>
      </c>
      <c r="B354" t="s">
        <v>353</v>
      </c>
      <c r="C354" t="s">
        <v>354</v>
      </c>
      <c r="D354" t="s">
        <v>367</v>
      </c>
      <c r="E354" t="s">
        <v>356</v>
      </c>
      <c r="F354" t="s">
        <v>104</v>
      </c>
      <c r="H354">
        <v>5.65</v>
      </c>
      <c r="I354">
        <v>0</v>
      </c>
      <c r="J354" t="s">
        <v>368</v>
      </c>
      <c r="K354">
        <v>26903</v>
      </c>
    </row>
    <row r="355" spans="1:11" hidden="1">
      <c r="A355" t="s">
        <v>99</v>
      </c>
      <c r="B355" t="s">
        <v>353</v>
      </c>
      <c r="C355" t="s">
        <v>354</v>
      </c>
      <c r="D355" t="s">
        <v>369</v>
      </c>
      <c r="E355" t="s">
        <v>356</v>
      </c>
      <c r="F355" t="s">
        <v>104</v>
      </c>
      <c r="H355">
        <v>2.15</v>
      </c>
      <c r="I355">
        <v>0</v>
      </c>
      <c r="J355" t="s">
        <v>124</v>
      </c>
      <c r="K355">
        <v>26903</v>
      </c>
    </row>
    <row r="356" spans="1:11" hidden="1">
      <c r="A356" t="s">
        <v>99</v>
      </c>
      <c r="B356" t="s">
        <v>353</v>
      </c>
      <c r="C356" t="s">
        <v>354</v>
      </c>
      <c r="D356" t="s">
        <v>370</v>
      </c>
      <c r="E356" t="s">
        <v>356</v>
      </c>
      <c r="F356" t="s">
        <v>104</v>
      </c>
      <c r="H356">
        <v>2.65</v>
      </c>
      <c r="I356">
        <v>0</v>
      </c>
      <c r="J356" t="s">
        <v>126</v>
      </c>
      <c r="K356">
        <v>26903</v>
      </c>
    </row>
    <row r="357" spans="1:11" hidden="1">
      <c r="A357" t="s">
        <v>99</v>
      </c>
      <c r="B357" t="s">
        <v>353</v>
      </c>
      <c r="C357" t="s">
        <v>354</v>
      </c>
      <c r="D357" t="s">
        <v>371</v>
      </c>
      <c r="E357" t="s">
        <v>356</v>
      </c>
      <c r="F357" t="s">
        <v>104</v>
      </c>
      <c r="H357">
        <v>3.22</v>
      </c>
      <c r="I357">
        <v>0</v>
      </c>
      <c r="J357" t="s">
        <v>372</v>
      </c>
      <c r="K357">
        <v>26903</v>
      </c>
    </row>
    <row r="358" spans="1:11" hidden="1">
      <c r="A358" t="s">
        <v>99</v>
      </c>
      <c r="B358" t="s">
        <v>353</v>
      </c>
      <c r="C358" t="s">
        <v>354</v>
      </c>
      <c r="D358" t="s">
        <v>373</v>
      </c>
      <c r="E358" t="s">
        <v>356</v>
      </c>
      <c r="F358" t="s">
        <v>104</v>
      </c>
      <c r="H358">
        <v>4.25</v>
      </c>
      <c r="I358">
        <v>0</v>
      </c>
      <c r="J358" t="s">
        <v>374</v>
      </c>
      <c r="K358">
        <v>26903</v>
      </c>
    </row>
    <row r="359" spans="1:11" hidden="1">
      <c r="A359" t="s">
        <v>99</v>
      </c>
      <c r="B359" t="s">
        <v>353</v>
      </c>
      <c r="C359" t="s">
        <v>354</v>
      </c>
      <c r="D359" t="s">
        <v>375</v>
      </c>
      <c r="E359" t="s">
        <v>356</v>
      </c>
      <c r="F359" t="s">
        <v>104</v>
      </c>
      <c r="H359">
        <v>5.19</v>
      </c>
      <c r="I359">
        <v>0</v>
      </c>
      <c r="J359" t="s">
        <v>192</v>
      </c>
      <c r="K359">
        <v>26903</v>
      </c>
    </row>
    <row r="360" spans="1:11" hidden="1">
      <c r="A360" t="s">
        <v>99</v>
      </c>
      <c r="B360" t="s">
        <v>353</v>
      </c>
      <c r="C360" t="s">
        <v>354</v>
      </c>
      <c r="D360" t="s">
        <v>376</v>
      </c>
      <c r="E360" t="s">
        <v>356</v>
      </c>
      <c r="F360" t="s">
        <v>104</v>
      </c>
      <c r="H360">
        <v>5.65</v>
      </c>
      <c r="I360">
        <v>0</v>
      </c>
      <c r="J360" t="s">
        <v>377</v>
      </c>
      <c r="K360">
        <v>26903</v>
      </c>
    </row>
    <row r="361" spans="1:11" hidden="1">
      <c r="A361" t="s">
        <v>99</v>
      </c>
      <c r="B361" t="s">
        <v>353</v>
      </c>
      <c r="C361" t="s">
        <v>354</v>
      </c>
      <c r="D361" t="s">
        <v>378</v>
      </c>
      <c r="E361" t="s">
        <v>356</v>
      </c>
      <c r="F361" t="s">
        <v>104</v>
      </c>
      <c r="H361">
        <v>2.65</v>
      </c>
      <c r="I361">
        <v>0</v>
      </c>
      <c r="J361" t="s">
        <v>159</v>
      </c>
      <c r="K361">
        <v>26903</v>
      </c>
    </row>
    <row r="362" spans="1:11" hidden="1">
      <c r="A362" t="s">
        <v>99</v>
      </c>
      <c r="B362" t="s">
        <v>353</v>
      </c>
      <c r="C362" t="s">
        <v>354</v>
      </c>
      <c r="D362" t="s">
        <v>379</v>
      </c>
      <c r="E362" t="s">
        <v>356</v>
      </c>
      <c r="F362" t="s">
        <v>104</v>
      </c>
      <c r="H362">
        <v>3.22</v>
      </c>
      <c r="I362">
        <v>0</v>
      </c>
      <c r="J362" t="s">
        <v>232</v>
      </c>
      <c r="K362">
        <v>26903</v>
      </c>
    </row>
    <row r="363" spans="1:11" hidden="1">
      <c r="A363" t="s">
        <v>99</v>
      </c>
      <c r="B363" t="s">
        <v>353</v>
      </c>
      <c r="C363" t="s">
        <v>354</v>
      </c>
      <c r="D363" t="s">
        <v>380</v>
      </c>
      <c r="E363" t="s">
        <v>356</v>
      </c>
      <c r="F363" t="s">
        <v>104</v>
      </c>
      <c r="H363">
        <v>4.25</v>
      </c>
      <c r="I363">
        <v>0</v>
      </c>
      <c r="J363" t="s">
        <v>234</v>
      </c>
      <c r="K363">
        <v>26903</v>
      </c>
    </row>
    <row r="364" spans="1:11" hidden="1">
      <c r="A364" t="s">
        <v>99</v>
      </c>
      <c r="B364" t="s">
        <v>353</v>
      </c>
      <c r="C364" t="s">
        <v>354</v>
      </c>
      <c r="D364" t="s">
        <v>381</v>
      </c>
      <c r="E364" t="s">
        <v>356</v>
      </c>
      <c r="F364" t="s">
        <v>104</v>
      </c>
      <c r="H364">
        <v>5.19</v>
      </c>
      <c r="I364">
        <v>0</v>
      </c>
      <c r="J364" t="s">
        <v>236</v>
      </c>
      <c r="K364">
        <v>26903</v>
      </c>
    </row>
    <row r="365" spans="1:11" hidden="1">
      <c r="A365" t="s">
        <v>99</v>
      </c>
      <c r="B365" t="s">
        <v>353</v>
      </c>
      <c r="C365" t="s">
        <v>354</v>
      </c>
      <c r="D365" t="s">
        <v>382</v>
      </c>
      <c r="E365" t="s">
        <v>356</v>
      </c>
      <c r="F365" t="s">
        <v>104</v>
      </c>
      <c r="H365">
        <v>5.65</v>
      </c>
      <c r="I365">
        <v>0</v>
      </c>
      <c r="J365" t="s">
        <v>383</v>
      </c>
      <c r="K365">
        <v>26903</v>
      </c>
    </row>
    <row r="366" spans="1:11" hidden="1">
      <c r="A366" t="s">
        <v>99</v>
      </c>
      <c r="B366" t="s">
        <v>353</v>
      </c>
      <c r="C366" t="s">
        <v>354</v>
      </c>
      <c r="D366" t="s">
        <v>384</v>
      </c>
      <c r="E366" t="s">
        <v>356</v>
      </c>
      <c r="F366" t="s">
        <v>104</v>
      </c>
      <c r="H366">
        <v>2.65</v>
      </c>
      <c r="I366">
        <v>0</v>
      </c>
      <c r="J366" t="s">
        <v>161</v>
      </c>
      <c r="K366">
        <v>26903</v>
      </c>
    </row>
    <row r="367" spans="1:11" hidden="1">
      <c r="A367" t="s">
        <v>99</v>
      </c>
      <c r="B367" t="s">
        <v>353</v>
      </c>
      <c r="C367" t="s">
        <v>354</v>
      </c>
      <c r="D367" t="s">
        <v>385</v>
      </c>
      <c r="E367" t="s">
        <v>356</v>
      </c>
      <c r="F367" t="s">
        <v>104</v>
      </c>
      <c r="H367">
        <v>3.22</v>
      </c>
      <c r="I367">
        <v>0</v>
      </c>
      <c r="J367" t="s">
        <v>172</v>
      </c>
      <c r="K367">
        <v>26903</v>
      </c>
    </row>
    <row r="368" spans="1:11" hidden="1">
      <c r="A368" t="s">
        <v>99</v>
      </c>
      <c r="B368" t="s">
        <v>353</v>
      </c>
      <c r="C368" t="s">
        <v>354</v>
      </c>
      <c r="D368" t="s">
        <v>386</v>
      </c>
      <c r="E368" t="s">
        <v>356</v>
      </c>
      <c r="F368" t="s">
        <v>104</v>
      </c>
      <c r="H368">
        <v>4.25</v>
      </c>
      <c r="I368">
        <v>0</v>
      </c>
      <c r="J368" t="s">
        <v>238</v>
      </c>
      <c r="K368">
        <v>26903</v>
      </c>
    </row>
    <row r="369" spans="1:11" hidden="1">
      <c r="A369" t="s">
        <v>99</v>
      </c>
      <c r="B369" t="s">
        <v>353</v>
      </c>
      <c r="C369" t="s">
        <v>354</v>
      </c>
      <c r="D369" t="s">
        <v>387</v>
      </c>
      <c r="E369" t="s">
        <v>356</v>
      </c>
      <c r="F369" t="s">
        <v>104</v>
      </c>
      <c r="H369">
        <v>5.19</v>
      </c>
      <c r="I369">
        <v>0</v>
      </c>
      <c r="J369" t="s">
        <v>240</v>
      </c>
      <c r="K369">
        <v>26903</v>
      </c>
    </row>
    <row r="370" spans="1:11" hidden="1">
      <c r="A370" t="s">
        <v>99</v>
      </c>
      <c r="B370" t="s">
        <v>353</v>
      </c>
      <c r="C370" t="s">
        <v>354</v>
      </c>
      <c r="D370" t="s">
        <v>388</v>
      </c>
      <c r="E370" t="s">
        <v>356</v>
      </c>
      <c r="F370" t="s">
        <v>104</v>
      </c>
      <c r="H370">
        <v>5.65</v>
      </c>
      <c r="I370">
        <v>0</v>
      </c>
      <c r="J370" t="s">
        <v>389</v>
      </c>
      <c r="K370">
        <v>26903</v>
      </c>
    </row>
    <row r="371" spans="1:11" hidden="1">
      <c r="A371" t="s">
        <v>99</v>
      </c>
      <c r="B371" t="s">
        <v>353</v>
      </c>
      <c r="C371" t="s">
        <v>354</v>
      </c>
      <c r="D371" t="s">
        <v>390</v>
      </c>
      <c r="E371" t="s">
        <v>356</v>
      </c>
      <c r="F371" t="s">
        <v>104</v>
      </c>
      <c r="H371">
        <v>2.65</v>
      </c>
      <c r="I371">
        <v>0</v>
      </c>
      <c r="J371" t="s">
        <v>163</v>
      </c>
      <c r="K371">
        <v>26903</v>
      </c>
    </row>
    <row r="372" spans="1:11" hidden="1">
      <c r="A372" t="s">
        <v>99</v>
      </c>
      <c r="B372" t="s">
        <v>353</v>
      </c>
      <c r="C372" t="s">
        <v>354</v>
      </c>
      <c r="D372" t="s">
        <v>391</v>
      </c>
      <c r="E372" t="s">
        <v>356</v>
      </c>
      <c r="F372" t="s">
        <v>104</v>
      </c>
      <c r="H372">
        <v>3.22</v>
      </c>
      <c r="I372">
        <v>0</v>
      </c>
      <c r="J372" t="s">
        <v>242</v>
      </c>
      <c r="K372">
        <v>26903</v>
      </c>
    </row>
    <row r="373" spans="1:11" hidden="1">
      <c r="A373" t="s">
        <v>99</v>
      </c>
      <c r="B373" t="s">
        <v>353</v>
      </c>
      <c r="C373" t="s">
        <v>354</v>
      </c>
      <c r="D373" t="s">
        <v>392</v>
      </c>
      <c r="E373" t="s">
        <v>356</v>
      </c>
      <c r="F373" t="s">
        <v>104</v>
      </c>
      <c r="H373">
        <v>4.25</v>
      </c>
      <c r="I373">
        <v>0</v>
      </c>
      <c r="J373" t="s">
        <v>244</v>
      </c>
      <c r="K373">
        <v>26903</v>
      </c>
    </row>
    <row r="374" spans="1:11" hidden="1">
      <c r="A374" t="s">
        <v>99</v>
      </c>
      <c r="B374" t="s">
        <v>353</v>
      </c>
      <c r="C374" t="s">
        <v>354</v>
      </c>
      <c r="D374" t="s">
        <v>393</v>
      </c>
      <c r="E374" t="s">
        <v>356</v>
      </c>
      <c r="F374" t="s">
        <v>104</v>
      </c>
      <c r="H374">
        <v>5.19</v>
      </c>
      <c r="I374">
        <v>0</v>
      </c>
      <c r="J374" t="s">
        <v>246</v>
      </c>
      <c r="K374">
        <v>26903</v>
      </c>
    </row>
    <row r="375" spans="1:11" hidden="1">
      <c r="A375" t="s">
        <v>99</v>
      </c>
      <c r="B375" t="s">
        <v>353</v>
      </c>
      <c r="C375" t="s">
        <v>354</v>
      </c>
      <c r="D375" t="s">
        <v>394</v>
      </c>
      <c r="E375" t="s">
        <v>356</v>
      </c>
      <c r="F375" t="s">
        <v>104</v>
      </c>
      <c r="H375">
        <v>5.65</v>
      </c>
      <c r="I375">
        <v>0</v>
      </c>
      <c r="J375" t="s">
        <v>395</v>
      </c>
      <c r="K375">
        <v>26903</v>
      </c>
    </row>
    <row r="376" spans="1:11" hidden="1">
      <c r="A376" t="s">
        <v>99</v>
      </c>
      <c r="B376" t="s">
        <v>353</v>
      </c>
      <c r="C376" t="s">
        <v>354</v>
      </c>
      <c r="D376" t="s">
        <v>396</v>
      </c>
      <c r="E376" t="s">
        <v>356</v>
      </c>
      <c r="F376" t="s">
        <v>104</v>
      </c>
      <c r="H376">
        <v>2.65</v>
      </c>
      <c r="I376">
        <v>0</v>
      </c>
      <c r="J376" t="s">
        <v>128</v>
      </c>
      <c r="K376">
        <v>26903</v>
      </c>
    </row>
    <row r="377" spans="1:11" hidden="1">
      <c r="A377" t="s">
        <v>99</v>
      </c>
      <c r="B377" t="s">
        <v>353</v>
      </c>
      <c r="C377" t="s">
        <v>354</v>
      </c>
      <c r="D377" t="s">
        <v>397</v>
      </c>
      <c r="E377" t="s">
        <v>356</v>
      </c>
      <c r="F377" t="s">
        <v>104</v>
      </c>
      <c r="H377">
        <v>3.22</v>
      </c>
      <c r="I377">
        <v>0</v>
      </c>
      <c r="J377" t="s">
        <v>174</v>
      </c>
      <c r="K377">
        <v>26903</v>
      </c>
    </row>
    <row r="378" spans="1:11" hidden="1">
      <c r="A378" t="s">
        <v>99</v>
      </c>
      <c r="B378" t="s">
        <v>353</v>
      </c>
      <c r="C378" t="s">
        <v>354</v>
      </c>
      <c r="D378" t="s">
        <v>398</v>
      </c>
      <c r="E378" t="s">
        <v>356</v>
      </c>
      <c r="F378" t="s">
        <v>104</v>
      </c>
      <c r="H378">
        <v>4.25</v>
      </c>
      <c r="I378">
        <v>0</v>
      </c>
      <c r="J378" t="s">
        <v>184</v>
      </c>
      <c r="K378">
        <v>26903</v>
      </c>
    </row>
    <row r="379" spans="1:11" hidden="1">
      <c r="A379" t="s">
        <v>99</v>
      </c>
      <c r="B379" t="s">
        <v>353</v>
      </c>
      <c r="C379" t="s">
        <v>354</v>
      </c>
      <c r="D379" t="s">
        <v>399</v>
      </c>
      <c r="E379" t="s">
        <v>356</v>
      </c>
      <c r="F379" t="s">
        <v>104</v>
      </c>
      <c r="H379">
        <v>5.19</v>
      </c>
      <c r="I379">
        <v>0</v>
      </c>
      <c r="J379" t="s">
        <v>194</v>
      </c>
      <c r="K379">
        <v>26903</v>
      </c>
    </row>
    <row r="380" spans="1:11" hidden="1">
      <c r="A380" t="s">
        <v>99</v>
      </c>
      <c r="B380" t="s">
        <v>353</v>
      </c>
      <c r="C380" t="s">
        <v>354</v>
      </c>
      <c r="D380" t="s">
        <v>400</v>
      </c>
      <c r="E380" t="s">
        <v>356</v>
      </c>
      <c r="F380" t="s">
        <v>104</v>
      </c>
      <c r="H380">
        <v>5.65</v>
      </c>
      <c r="I380">
        <v>0</v>
      </c>
      <c r="J380" t="s">
        <v>401</v>
      </c>
      <c r="K380">
        <v>26903</v>
      </c>
    </row>
    <row r="381" spans="1:11" hidden="1">
      <c r="A381" t="s">
        <v>99</v>
      </c>
      <c r="B381" t="s">
        <v>353</v>
      </c>
      <c r="C381" t="s">
        <v>354</v>
      </c>
      <c r="D381" t="s">
        <v>402</v>
      </c>
      <c r="E381" t="s">
        <v>356</v>
      </c>
      <c r="F381" t="s">
        <v>104</v>
      </c>
      <c r="H381">
        <v>2.65</v>
      </c>
      <c r="I381">
        <v>0</v>
      </c>
      <c r="J381" t="s">
        <v>130</v>
      </c>
      <c r="K381">
        <v>26903</v>
      </c>
    </row>
    <row r="382" spans="1:11" hidden="1">
      <c r="A382" t="s">
        <v>99</v>
      </c>
      <c r="B382" t="s">
        <v>353</v>
      </c>
      <c r="C382" t="s">
        <v>354</v>
      </c>
      <c r="D382" t="s">
        <v>403</v>
      </c>
      <c r="E382" t="s">
        <v>356</v>
      </c>
      <c r="F382" t="s">
        <v>104</v>
      </c>
      <c r="H382">
        <v>3.22</v>
      </c>
      <c r="I382">
        <v>0</v>
      </c>
      <c r="J382" t="s">
        <v>176</v>
      </c>
      <c r="K382">
        <v>26903</v>
      </c>
    </row>
    <row r="383" spans="1:11" hidden="1">
      <c r="A383" t="s">
        <v>99</v>
      </c>
      <c r="B383" t="s">
        <v>353</v>
      </c>
      <c r="C383" t="s">
        <v>354</v>
      </c>
      <c r="D383" t="s">
        <v>404</v>
      </c>
      <c r="E383" t="s">
        <v>356</v>
      </c>
      <c r="F383" t="s">
        <v>104</v>
      </c>
      <c r="H383">
        <v>4.25</v>
      </c>
      <c r="I383">
        <v>0</v>
      </c>
      <c r="J383" t="s">
        <v>186</v>
      </c>
      <c r="K383">
        <v>26903</v>
      </c>
    </row>
    <row r="384" spans="1:11" hidden="1">
      <c r="A384" t="s">
        <v>99</v>
      </c>
      <c r="B384" t="s">
        <v>353</v>
      </c>
      <c r="C384" t="s">
        <v>354</v>
      </c>
      <c r="D384" t="s">
        <v>405</v>
      </c>
      <c r="E384" t="s">
        <v>356</v>
      </c>
      <c r="F384" t="s">
        <v>104</v>
      </c>
      <c r="H384">
        <v>5.19</v>
      </c>
      <c r="I384">
        <v>0</v>
      </c>
      <c r="J384" t="s">
        <v>196</v>
      </c>
      <c r="K384">
        <v>26903</v>
      </c>
    </row>
    <row r="385" spans="1:11" hidden="1">
      <c r="A385" t="s">
        <v>99</v>
      </c>
      <c r="B385" t="s">
        <v>353</v>
      </c>
      <c r="C385" t="s">
        <v>354</v>
      </c>
      <c r="D385" t="s">
        <v>406</v>
      </c>
      <c r="E385" t="s">
        <v>356</v>
      </c>
      <c r="F385" t="s">
        <v>104</v>
      </c>
      <c r="H385">
        <v>5.65</v>
      </c>
      <c r="I385">
        <v>0</v>
      </c>
      <c r="J385" t="s">
        <v>407</v>
      </c>
      <c r="K385">
        <v>26903</v>
      </c>
    </row>
    <row r="386" spans="1:11" hidden="1">
      <c r="A386" t="s">
        <v>99</v>
      </c>
      <c r="B386" t="s">
        <v>353</v>
      </c>
      <c r="C386" t="s">
        <v>354</v>
      </c>
      <c r="D386" t="s">
        <v>408</v>
      </c>
      <c r="E386" t="s">
        <v>356</v>
      </c>
      <c r="F386" t="s">
        <v>104</v>
      </c>
      <c r="H386">
        <v>2.65</v>
      </c>
      <c r="I386">
        <v>0</v>
      </c>
      <c r="J386" t="s">
        <v>164</v>
      </c>
      <c r="K386">
        <v>26903</v>
      </c>
    </row>
    <row r="387" spans="1:11" hidden="1">
      <c r="A387" t="s">
        <v>99</v>
      </c>
      <c r="B387" t="s">
        <v>353</v>
      </c>
      <c r="C387" t="s">
        <v>354</v>
      </c>
      <c r="D387" t="s">
        <v>409</v>
      </c>
      <c r="E387" t="s">
        <v>356</v>
      </c>
      <c r="F387" t="s">
        <v>104</v>
      </c>
      <c r="H387">
        <v>3.22</v>
      </c>
      <c r="I387">
        <v>0</v>
      </c>
      <c r="J387" t="s">
        <v>248</v>
      </c>
      <c r="K387">
        <v>26903</v>
      </c>
    </row>
    <row r="388" spans="1:11" hidden="1">
      <c r="A388" t="s">
        <v>99</v>
      </c>
      <c r="B388" t="s">
        <v>353</v>
      </c>
      <c r="C388" t="s">
        <v>354</v>
      </c>
      <c r="D388" t="s">
        <v>410</v>
      </c>
      <c r="E388" t="s">
        <v>356</v>
      </c>
      <c r="F388" t="s">
        <v>104</v>
      </c>
      <c r="H388">
        <v>4.25</v>
      </c>
      <c r="I388">
        <v>0</v>
      </c>
      <c r="J388" t="s">
        <v>250</v>
      </c>
      <c r="K388">
        <v>26903</v>
      </c>
    </row>
    <row r="389" spans="1:11" hidden="1">
      <c r="A389" t="s">
        <v>99</v>
      </c>
      <c r="B389" t="s">
        <v>353</v>
      </c>
      <c r="C389" t="s">
        <v>354</v>
      </c>
      <c r="D389" t="s">
        <v>411</v>
      </c>
      <c r="E389" t="s">
        <v>356</v>
      </c>
      <c r="F389" t="s">
        <v>104</v>
      </c>
      <c r="H389">
        <v>5.19</v>
      </c>
      <c r="I389">
        <v>0</v>
      </c>
      <c r="J389" t="s">
        <v>252</v>
      </c>
      <c r="K389">
        <v>26903</v>
      </c>
    </row>
    <row r="390" spans="1:11" hidden="1">
      <c r="A390" t="s">
        <v>99</v>
      </c>
      <c r="B390" t="s">
        <v>353</v>
      </c>
      <c r="C390" t="s">
        <v>354</v>
      </c>
      <c r="D390" t="s">
        <v>412</v>
      </c>
      <c r="E390" t="s">
        <v>356</v>
      </c>
      <c r="F390" t="s">
        <v>104</v>
      </c>
      <c r="H390">
        <v>5.65</v>
      </c>
      <c r="I390">
        <v>0</v>
      </c>
      <c r="J390" t="s">
        <v>350</v>
      </c>
      <c r="K390">
        <v>26903</v>
      </c>
    </row>
    <row r="391" spans="1:11" hidden="1">
      <c r="A391" t="s">
        <v>99</v>
      </c>
      <c r="B391" t="s">
        <v>353</v>
      </c>
      <c r="C391" t="s">
        <v>354</v>
      </c>
      <c r="D391" t="s">
        <v>413</v>
      </c>
      <c r="E391" t="s">
        <v>356</v>
      </c>
      <c r="F391" t="s">
        <v>104</v>
      </c>
      <c r="H391">
        <v>2.15</v>
      </c>
      <c r="I391">
        <v>0</v>
      </c>
      <c r="J391" t="s">
        <v>140</v>
      </c>
      <c r="K391">
        <v>26903</v>
      </c>
    </row>
    <row r="392" spans="1:11" hidden="1">
      <c r="A392" t="s">
        <v>99</v>
      </c>
      <c r="B392" t="s">
        <v>353</v>
      </c>
      <c r="C392" t="s">
        <v>354</v>
      </c>
      <c r="D392" t="s">
        <v>414</v>
      </c>
      <c r="E392" t="s">
        <v>356</v>
      </c>
      <c r="F392" t="s">
        <v>104</v>
      </c>
      <c r="H392">
        <v>2.65</v>
      </c>
      <c r="I392">
        <v>0</v>
      </c>
      <c r="J392" t="s">
        <v>149</v>
      </c>
      <c r="K392">
        <v>26903</v>
      </c>
    </row>
    <row r="393" spans="1:11" hidden="1">
      <c r="A393" t="s">
        <v>99</v>
      </c>
      <c r="B393" t="s">
        <v>353</v>
      </c>
      <c r="C393" t="s">
        <v>354</v>
      </c>
      <c r="D393" t="s">
        <v>415</v>
      </c>
      <c r="E393" t="s">
        <v>356</v>
      </c>
      <c r="F393" t="s">
        <v>104</v>
      </c>
      <c r="H393">
        <v>3.22</v>
      </c>
      <c r="I393">
        <v>0</v>
      </c>
      <c r="J393" t="s">
        <v>166</v>
      </c>
      <c r="K393">
        <v>26903</v>
      </c>
    </row>
    <row r="394" spans="1:11" hidden="1">
      <c r="A394" t="s">
        <v>99</v>
      </c>
      <c r="B394" t="s">
        <v>353</v>
      </c>
      <c r="C394" t="s">
        <v>354</v>
      </c>
      <c r="D394" t="s">
        <v>416</v>
      </c>
      <c r="E394" t="s">
        <v>356</v>
      </c>
      <c r="F394" t="s">
        <v>104</v>
      </c>
      <c r="H394">
        <v>4.25</v>
      </c>
      <c r="I394">
        <v>0</v>
      </c>
      <c r="J394" t="s">
        <v>254</v>
      </c>
      <c r="K394">
        <v>26903</v>
      </c>
    </row>
    <row r="395" spans="1:11" hidden="1">
      <c r="A395" t="s">
        <v>99</v>
      </c>
      <c r="B395" t="s">
        <v>353</v>
      </c>
      <c r="C395" t="s">
        <v>354</v>
      </c>
      <c r="D395" t="s">
        <v>417</v>
      </c>
      <c r="E395" t="s">
        <v>356</v>
      </c>
      <c r="F395" t="s">
        <v>104</v>
      </c>
      <c r="H395">
        <v>5.19</v>
      </c>
      <c r="I395">
        <v>0</v>
      </c>
      <c r="J395" t="s">
        <v>256</v>
      </c>
      <c r="K395">
        <v>26903</v>
      </c>
    </row>
    <row r="396" spans="1:11" hidden="1">
      <c r="A396" t="s">
        <v>99</v>
      </c>
      <c r="B396" t="s">
        <v>353</v>
      </c>
      <c r="C396" t="s">
        <v>354</v>
      </c>
      <c r="D396" t="s">
        <v>418</v>
      </c>
      <c r="E396" t="s">
        <v>356</v>
      </c>
      <c r="F396" t="s">
        <v>104</v>
      </c>
      <c r="H396">
        <v>5.65</v>
      </c>
      <c r="I396">
        <v>0</v>
      </c>
      <c r="J396" t="s">
        <v>419</v>
      </c>
      <c r="K396">
        <v>26903</v>
      </c>
    </row>
    <row r="397" spans="1:11" hidden="1">
      <c r="A397" t="s">
        <v>99</v>
      </c>
      <c r="B397" t="s">
        <v>353</v>
      </c>
      <c r="C397" t="s">
        <v>354</v>
      </c>
      <c r="D397" t="s">
        <v>420</v>
      </c>
      <c r="E397" t="s">
        <v>356</v>
      </c>
      <c r="F397" t="s">
        <v>104</v>
      </c>
      <c r="H397">
        <v>2.15</v>
      </c>
      <c r="I397">
        <v>0</v>
      </c>
      <c r="J397" t="s">
        <v>142</v>
      </c>
      <c r="K397">
        <v>26903</v>
      </c>
    </row>
    <row r="398" spans="1:11" hidden="1">
      <c r="A398" t="s">
        <v>99</v>
      </c>
      <c r="B398" t="s">
        <v>353</v>
      </c>
      <c r="C398" t="s">
        <v>354</v>
      </c>
      <c r="D398" t="s">
        <v>421</v>
      </c>
      <c r="E398" t="s">
        <v>356</v>
      </c>
      <c r="F398" t="s">
        <v>104</v>
      </c>
      <c r="H398">
        <v>2.65</v>
      </c>
      <c r="I398">
        <v>0</v>
      </c>
      <c r="J398" t="s">
        <v>151</v>
      </c>
      <c r="K398">
        <v>26903</v>
      </c>
    </row>
    <row r="399" spans="1:11" hidden="1">
      <c r="A399" t="s">
        <v>99</v>
      </c>
      <c r="B399" t="s">
        <v>353</v>
      </c>
      <c r="C399" t="s">
        <v>354</v>
      </c>
      <c r="D399" t="s">
        <v>422</v>
      </c>
      <c r="E399" t="s">
        <v>356</v>
      </c>
      <c r="F399" t="s">
        <v>104</v>
      </c>
      <c r="H399">
        <v>3.22</v>
      </c>
      <c r="I399">
        <v>0</v>
      </c>
      <c r="J399" t="s">
        <v>168</v>
      </c>
      <c r="K399">
        <v>26903</v>
      </c>
    </row>
    <row r="400" spans="1:11" hidden="1">
      <c r="A400" t="s">
        <v>99</v>
      </c>
      <c r="B400" t="s">
        <v>353</v>
      </c>
      <c r="C400" t="s">
        <v>354</v>
      </c>
      <c r="D400" t="s">
        <v>423</v>
      </c>
      <c r="E400" t="s">
        <v>356</v>
      </c>
      <c r="F400" t="s">
        <v>104</v>
      </c>
      <c r="H400">
        <v>4.25</v>
      </c>
      <c r="I400">
        <v>0</v>
      </c>
      <c r="J400" t="s">
        <v>258</v>
      </c>
      <c r="K400">
        <v>26903</v>
      </c>
    </row>
    <row r="401" spans="1:11" hidden="1">
      <c r="A401" t="s">
        <v>99</v>
      </c>
      <c r="B401" t="s">
        <v>353</v>
      </c>
      <c r="C401" t="s">
        <v>354</v>
      </c>
      <c r="D401" t="s">
        <v>424</v>
      </c>
      <c r="E401" t="s">
        <v>356</v>
      </c>
      <c r="F401" t="s">
        <v>104</v>
      </c>
      <c r="H401">
        <v>5.19</v>
      </c>
      <c r="I401">
        <v>0</v>
      </c>
      <c r="J401" t="s">
        <v>260</v>
      </c>
      <c r="K401">
        <v>26903</v>
      </c>
    </row>
    <row r="402" spans="1:11" hidden="1">
      <c r="A402" t="s">
        <v>99</v>
      </c>
      <c r="B402" t="s">
        <v>353</v>
      </c>
      <c r="C402" t="s">
        <v>354</v>
      </c>
      <c r="D402" t="s">
        <v>425</v>
      </c>
      <c r="E402" t="s">
        <v>356</v>
      </c>
      <c r="F402" t="s">
        <v>104</v>
      </c>
      <c r="H402">
        <v>5.65</v>
      </c>
      <c r="I402">
        <v>0</v>
      </c>
      <c r="J402" t="s">
        <v>426</v>
      </c>
      <c r="K402">
        <v>26903</v>
      </c>
    </row>
    <row r="403" spans="1:11" hidden="1">
      <c r="A403" t="s">
        <v>99</v>
      </c>
      <c r="B403" t="s">
        <v>353</v>
      </c>
      <c r="C403" t="s">
        <v>354</v>
      </c>
      <c r="D403" t="s">
        <v>427</v>
      </c>
      <c r="E403" t="s">
        <v>356</v>
      </c>
      <c r="F403" t="s">
        <v>104</v>
      </c>
      <c r="H403">
        <v>2.15</v>
      </c>
      <c r="I403">
        <v>0</v>
      </c>
      <c r="J403" t="s">
        <v>132</v>
      </c>
      <c r="K403">
        <v>26903</v>
      </c>
    </row>
    <row r="404" spans="1:11" hidden="1">
      <c r="A404" t="s">
        <v>99</v>
      </c>
      <c r="B404" t="s">
        <v>353</v>
      </c>
      <c r="C404" t="s">
        <v>354</v>
      </c>
      <c r="D404" t="s">
        <v>428</v>
      </c>
      <c r="E404" t="s">
        <v>356</v>
      </c>
      <c r="F404" t="s">
        <v>104</v>
      </c>
      <c r="H404">
        <v>2.65</v>
      </c>
      <c r="I404">
        <v>0</v>
      </c>
      <c r="J404" t="s">
        <v>134</v>
      </c>
      <c r="K404">
        <v>26903</v>
      </c>
    </row>
    <row r="405" spans="1:11" hidden="1">
      <c r="A405" t="s">
        <v>99</v>
      </c>
      <c r="B405" t="s">
        <v>353</v>
      </c>
      <c r="C405" t="s">
        <v>354</v>
      </c>
      <c r="D405" t="s">
        <v>429</v>
      </c>
      <c r="E405" t="s">
        <v>356</v>
      </c>
      <c r="F405" t="s">
        <v>104</v>
      </c>
      <c r="H405">
        <v>3.22</v>
      </c>
      <c r="I405">
        <v>0</v>
      </c>
      <c r="J405" t="s">
        <v>178</v>
      </c>
      <c r="K405">
        <v>26903</v>
      </c>
    </row>
    <row r="406" spans="1:11" hidden="1">
      <c r="A406" t="s">
        <v>99</v>
      </c>
      <c r="B406" t="s">
        <v>353</v>
      </c>
      <c r="C406" t="s">
        <v>354</v>
      </c>
      <c r="D406" t="s">
        <v>430</v>
      </c>
      <c r="E406" t="s">
        <v>356</v>
      </c>
      <c r="F406" t="s">
        <v>104</v>
      </c>
      <c r="H406">
        <v>4.25</v>
      </c>
      <c r="I406">
        <v>0</v>
      </c>
      <c r="J406" t="s">
        <v>188</v>
      </c>
      <c r="K406">
        <v>26903</v>
      </c>
    </row>
    <row r="407" spans="1:11" hidden="1">
      <c r="A407" t="s">
        <v>99</v>
      </c>
      <c r="B407" t="s">
        <v>353</v>
      </c>
      <c r="C407" t="s">
        <v>354</v>
      </c>
      <c r="D407" t="s">
        <v>431</v>
      </c>
      <c r="E407" t="s">
        <v>356</v>
      </c>
      <c r="F407" t="s">
        <v>104</v>
      </c>
      <c r="H407">
        <v>5.19</v>
      </c>
      <c r="I407">
        <v>0</v>
      </c>
      <c r="J407" t="s">
        <v>198</v>
      </c>
      <c r="K407">
        <v>26903</v>
      </c>
    </row>
    <row r="408" spans="1:11" hidden="1">
      <c r="A408" t="s">
        <v>99</v>
      </c>
      <c r="B408" t="s">
        <v>353</v>
      </c>
      <c r="C408" t="s">
        <v>354</v>
      </c>
      <c r="D408" t="s">
        <v>432</v>
      </c>
      <c r="E408" t="s">
        <v>356</v>
      </c>
      <c r="F408" t="s">
        <v>104</v>
      </c>
      <c r="H408">
        <v>5.65</v>
      </c>
      <c r="I408">
        <v>0</v>
      </c>
      <c r="J408" t="s">
        <v>433</v>
      </c>
      <c r="K408">
        <v>26903</v>
      </c>
    </row>
    <row r="409" spans="1:11" hidden="1">
      <c r="A409" t="s">
        <v>99</v>
      </c>
      <c r="B409" t="s">
        <v>434</v>
      </c>
      <c r="C409" t="s">
        <v>354</v>
      </c>
      <c r="D409" t="s">
        <v>435</v>
      </c>
      <c r="E409" t="s">
        <v>436</v>
      </c>
      <c r="F409" t="s">
        <v>104</v>
      </c>
      <c r="H409">
        <v>2.23</v>
      </c>
      <c r="I409">
        <v>0</v>
      </c>
      <c r="J409" t="s">
        <v>155</v>
      </c>
      <c r="K409">
        <v>26904</v>
      </c>
    </row>
    <row r="410" spans="1:11" hidden="1">
      <c r="A410" t="s">
        <v>99</v>
      </c>
      <c r="B410" t="s">
        <v>434</v>
      </c>
      <c r="C410" t="s">
        <v>354</v>
      </c>
      <c r="D410" t="s">
        <v>437</v>
      </c>
      <c r="E410" t="s">
        <v>436</v>
      </c>
      <c r="F410" t="s">
        <v>104</v>
      </c>
      <c r="H410">
        <v>3.15</v>
      </c>
      <c r="I410">
        <v>0</v>
      </c>
      <c r="J410" t="s">
        <v>221</v>
      </c>
      <c r="K410">
        <v>26904</v>
      </c>
    </row>
    <row r="411" spans="1:11" hidden="1">
      <c r="A411" t="s">
        <v>99</v>
      </c>
      <c r="B411" t="s">
        <v>434</v>
      </c>
      <c r="C411" t="s">
        <v>354</v>
      </c>
      <c r="D411" t="s">
        <v>438</v>
      </c>
      <c r="E411" t="s">
        <v>436</v>
      </c>
      <c r="F411" t="s">
        <v>104</v>
      </c>
      <c r="H411">
        <v>3.74</v>
      </c>
      <c r="I411">
        <v>0</v>
      </c>
      <c r="J411" t="s">
        <v>223</v>
      </c>
      <c r="K411">
        <v>26904</v>
      </c>
    </row>
    <row r="412" spans="1:11" hidden="1">
      <c r="A412" t="s">
        <v>99</v>
      </c>
      <c r="B412" t="s">
        <v>434</v>
      </c>
      <c r="C412" t="s">
        <v>354</v>
      </c>
      <c r="D412" t="s">
        <v>439</v>
      </c>
      <c r="E412" t="s">
        <v>436</v>
      </c>
      <c r="F412" t="s">
        <v>104</v>
      </c>
      <c r="H412">
        <v>4.4000000000000004</v>
      </c>
      <c r="I412">
        <v>0</v>
      </c>
      <c r="J412" t="s">
        <v>225</v>
      </c>
      <c r="K412">
        <v>26904</v>
      </c>
    </row>
    <row r="413" spans="1:11" hidden="1">
      <c r="A413" t="s">
        <v>99</v>
      </c>
      <c r="B413" t="s">
        <v>434</v>
      </c>
      <c r="C413" t="s">
        <v>354</v>
      </c>
      <c r="D413" t="s">
        <v>440</v>
      </c>
      <c r="E413" t="s">
        <v>436</v>
      </c>
      <c r="F413" t="s">
        <v>104</v>
      </c>
      <c r="H413">
        <v>5.42</v>
      </c>
      <c r="I413">
        <v>0</v>
      </c>
      <c r="J413" t="s">
        <v>361</v>
      </c>
      <c r="K413">
        <v>26904</v>
      </c>
    </row>
    <row r="414" spans="1:11" hidden="1">
      <c r="A414" t="s">
        <v>99</v>
      </c>
      <c r="B414" t="s">
        <v>434</v>
      </c>
      <c r="C414" t="s">
        <v>354</v>
      </c>
      <c r="D414" t="s">
        <v>441</v>
      </c>
      <c r="E414" t="s">
        <v>436</v>
      </c>
      <c r="F414" t="s">
        <v>104</v>
      </c>
      <c r="H414">
        <v>1.82</v>
      </c>
      <c r="I414">
        <v>0</v>
      </c>
      <c r="J414" t="s">
        <v>139</v>
      </c>
      <c r="K414">
        <v>26904</v>
      </c>
    </row>
    <row r="415" spans="1:11" hidden="1">
      <c r="A415" t="s">
        <v>99</v>
      </c>
      <c r="B415" t="s">
        <v>434</v>
      </c>
      <c r="C415" t="s">
        <v>354</v>
      </c>
      <c r="D415" t="s">
        <v>442</v>
      </c>
      <c r="E415" t="s">
        <v>436</v>
      </c>
      <c r="F415" t="s">
        <v>104</v>
      </c>
      <c r="H415">
        <v>2.23</v>
      </c>
      <c r="I415">
        <v>0</v>
      </c>
      <c r="J415" t="s">
        <v>156</v>
      </c>
      <c r="K415">
        <v>26904</v>
      </c>
    </row>
    <row r="416" spans="1:11" hidden="1">
      <c r="A416" t="s">
        <v>99</v>
      </c>
      <c r="B416" t="s">
        <v>434</v>
      </c>
      <c r="C416" t="s">
        <v>354</v>
      </c>
      <c r="D416" t="s">
        <v>443</v>
      </c>
      <c r="E416" t="s">
        <v>436</v>
      </c>
      <c r="F416" t="s">
        <v>104</v>
      </c>
      <c r="H416">
        <v>3.15</v>
      </c>
      <c r="I416">
        <v>0</v>
      </c>
      <c r="J416" t="s">
        <v>227</v>
      </c>
      <c r="K416">
        <v>26904</v>
      </c>
    </row>
    <row r="417" spans="1:11" hidden="1">
      <c r="A417" t="s">
        <v>99</v>
      </c>
      <c r="B417" t="s">
        <v>434</v>
      </c>
      <c r="C417" t="s">
        <v>354</v>
      </c>
      <c r="D417" t="s">
        <v>444</v>
      </c>
      <c r="E417" t="s">
        <v>436</v>
      </c>
      <c r="F417" t="s">
        <v>104</v>
      </c>
      <c r="H417">
        <v>3.74</v>
      </c>
      <c r="I417">
        <v>0</v>
      </c>
      <c r="J417" t="s">
        <v>229</v>
      </c>
      <c r="K417">
        <v>26904</v>
      </c>
    </row>
    <row r="418" spans="1:11" hidden="1">
      <c r="A418" t="s">
        <v>99</v>
      </c>
      <c r="B418" t="s">
        <v>434</v>
      </c>
      <c r="C418" t="s">
        <v>354</v>
      </c>
      <c r="D418" t="s">
        <v>445</v>
      </c>
      <c r="E418" t="s">
        <v>436</v>
      </c>
      <c r="F418" t="s">
        <v>104</v>
      </c>
      <c r="H418">
        <v>4.4000000000000004</v>
      </c>
      <c r="I418">
        <v>0</v>
      </c>
      <c r="J418" t="s">
        <v>231</v>
      </c>
      <c r="K418">
        <v>26904</v>
      </c>
    </row>
    <row r="419" spans="1:11" hidden="1">
      <c r="A419" t="s">
        <v>99</v>
      </c>
      <c r="B419" t="s">
        <v>434</v>
      </c>
      <c r="C419" t="s">
        <v>354</v>
      </c>
      <c r="D419" t="s">
        <v>446</v>
      </c>
      <c r="E419" t="s">
        <v>436</v>
      </c>
      <c r="F419" t="s">
        <v>104</v>
      </c>
      <c r="H419">
        <v>5.42</v>
      </c>
      <c r="I419">
        <v>0</v>
      </c>
      <c r="J419" t="s">
        <v>368</v>
      </c>
      <c r="K419">
        <v>26904</v>
      </c>
    </row>
    <row r="420" spans="1:11" hidden="1">
      <c r="A420" t="s">
        <v>99</v>
      </c>
      <c r="B420" t="s">
        <v>434</v>
      </c>
      <c r="C420" t="s">
        <v>354</v>
      </c>
      <c r="D420" t="s">
        <v>447</v>
      </c>
      <c r="E420" t="s">
        <v>436</v>
      </c>
      <c r="F420" t="s">
        <v>104</v>
      </c>
      <c r="H420">
        <v>1.82</v>
      </c>
      <c r="I420">
        <v>0</v>
      </c>
      <c r="J420" t="s">
        <v>124</v>
      </c>
      <c r="K420">
        <v>26904</v>
      </c>
    </row>
    <row r="421" spans="1:11" hidden="1">
      <c r="A421" t="s">
        <v>99</v>
      </c>
      <c r="B421" t="s">
        <v>434</v>
      </c>
      <c r="C421" t="s">
        <v>354</v>
      </c>
      <c r="D421" t="s">
        <v>448</v>
      </c>
      <c r="E421" t="s">
        <v>436</v>
      </c>
      <c r="F421" t="s">
        <v>104</v>
      </c>
      <c r="H421">
        <v>2.23</v>
      </c>
      <c r="I421">
        <v>0</v>
      </c>
      <c r="J421" t="s">
        <v>126</v>
      </c>
      <c r="K421">
        <v>26904</v>
      </c>
    </row>
    <row r="422" spans="1:11" hidden="1">
      <c r="A422" t="s">
        <v>99</v>
      </c>
      <c r="B422" t="s">
        <v>434</v>
      </c>
      <c r="C422" t="s">
        <v>354</v>
      </c>
      <c r="D422" t="s">
        <v>449</v>
      </c>
      <c r="E422" t="s">
        <v>436</v>
      </c>
      <c r="F422" t="s">
        <v>104</v>
      </c>
      <c r="H422">
        <v>3.15</v>
      </c>
      <c r="I422">
        <v>0</v>
      </c>
      <c r="J422" t="s">
        <v>372</v>
      </c>
      <c r="K422">
        <v>26904</v>
      </c>
    </row>
    <row r="423" spans="1:11" hidden="1">
      <c r="A423" t="s">
        <v>99</v>
      </c>
      <c r="B423" t="s">
        <v>434</v>
      </c>
      <c r="C423" t="s">
        <v>354</v>
      </c>
      <c r="D423" t="s">
        <v>450</v>
      </c>
      <c r="E423" t="s">
        <v>436</v>
      </c>
      <c r="F423" t="s">
        <v>104</v>
      </c>
      <c r="H423">
        <v>3.74</v>
      </c>
      <c r="I423">
        <v>0</v>
      </c>
      <c r="J423" t="s">
        <v>374</v>
      </c>
      <c r="K423">
        <v>26904</v>
      </c>
    </row>
    <row r="424" spans="1:11" hidden="1">
      <c r="A424" t="s">
        <v>99</v>
      </c>
      <c r="B424" t="s">
        <v>434</v>
      </c>
      <c r="C424" t="s">
        <v>354</v>
      </c>
      <c r="D424" t="s">
        <v>451</v>
      </c>
      <c r="E424" t="s">
        <v>436</v>
      </c>
      <c r="F424" t="s">
        <v>104</v>
      </c>
      <c r="H424">
        <v>4.4000000000000004</v>
      </c>
      <c r="I424">
        <v>0</v>
      </c>
      <c r="J424" t="s">
        <v>192</v>
      </c>
      <c r="K424">
        <v>26904</v>
      </c>
    </row>
    <row r="425" spans="1:11" hidden="1">
      <c r="A425" t="s">
        <v>99</v>
      </c>
      <c r="B425" t="s">
        <v>434</v>
      </c>
      <c r="C425" t="s">
        <v>354</v>
      </c>
      <c r="D425" t="s">
        <v>452</v>
      </c>
      <c r="E425" t="s">
        <v>436</v>
      </c>
      <c r="F425" t="s">
        <v>104</v>
      </c>
      <c r="H425">
        <v>5.42</v>
      </c>
      <c r="I425">
        <v>0</v>
      </c>
      <c r="J425" t="s">
        <v>377</v>
      </c>
      <c r="K425">
        <v>26904</v>
      </c>
    </row>
    <row r="426" spans="1:11" hidden="1">
      <c r="A426" t="s">
        <v>99</v>
      </c>
      <c r="B426" t="s">
        <v>434</v>
      </c>
      <c r="C426" t="s">
        <v>354</v>
      </c>
      <c r="D426" t="s">
        <v>453</v>
      </c>
      <c r="E426" t="s">
        <v>436</v>
      </c>
      <c r="F426" t="s">
        <v>104</v>
      </c>
      <c r="H426">
        <v>2.23</v>
      </c>
      <c r="I426">
        <v>0</v>
      </c>
      <c r="J426" t="s">
        <v>159</v>
      </c>
      <c r="K426">
        <v>26904</v>
      </c>
    </row>
    <row r="427" spans="1:11" hidden="1">
      <c r="A427" t="s">
        <v>99</v>
      </c>
      <c r="B427" t="s">
        <v>434</v>
      </c>
      <c r="C427" t="s">
        <v>354</v>
      </c>
      <c r="D427" t="s">
        <v>454</v>
      </c>
      <c r="E427" t="s">
        <v>436</v>
      </c>
      <c r="F427" t="s">
        <v>104</v>
      </c>
      <c r="H427">
        <v>3.15</v>
      </c>
      <c r="I427">
        <v>0</v>
      </c>
      <c r="J427" t="s">
        <v>232</v>
      </c>
      <c r="K427">
        <v>26904</v>
      </c>
    </row>
    <row r="428" spans="1:11" hidden="1">
      <c r="A428" t="s">
        <v>99</v>
      </c>
      <c r="B428" t="s">
        <v>434</v>
      </c>
      <c r="C428" t="s">
        <v>354</v>
      </c>
      <c r="D428" t="s">
        <v>455</v>
      </c>
      <c r="E428" t="s">
        <v>436</v>
      </c>
      <c r="F428" t="s">
        <v>104</v>
      </c>
      <c r="H428">
        <v>3.74</v>
      </c>
      <c r="I428">
        <v>0</v>
      </c>
      <c r="J428" t="s">
        <v>234</v>
      </c>
      <c r="K428">
        <v>26904</v>
      </c>
    </row>
    <row r="429" spans="1:11" hidden="1">
      <c r="A429" t="s">
        <v>99</v>
      </c>
      <c r="B429" t="s">
        <v>434</v>
      </c>
      <c r="C429" t="s">
        <v>354</v>
      </c>
      <c r="D429" t="s">
        <v>456</v>
      </c>
      <c r="E429" t="s">
        <v>436</v>
      </c>
      <c r="F429" t="s">
        <v>104</v>
      </c>
      <c r="H429">
        <v>4.4000000000000004</v>
      </c>
      <c r="I429">
        <v>0</v>
      </c>
      <c r="J429" t="s">
        <v>236</v>
      </c>
      <c r="K429">
        <v>26904</v>
      </c>
    </row>
    <row r="430" spans="1:11" hidden="1">
      <c r="A430" t="s">
        <v>99</v>
      </c>
      <c r="B430" t="s">
        <v>434</v>
      </c>
      <c r="C430" t="s">
        <v>354</v>
      </c>
      <c r="D430" t="s">
        <v>457</v>
      </c>
      <c r="E430" t="s">
        <v>436</v>
      </c>
      <c r="F430" t="s">
        <v>104</v>
      </c>
      <c r="H430">
        <v>5.42</v>
      </c>
      <c r="I430">
        <v>0</v>
      </c>
      <c r="J430" t="s">
        <v>383</v>
      </c>
      <c r="K430">
        <v>26904</v>
      </c>
    </row>
    <row r="431" spans="1:11" hidden="1">
      <c r="A431" t="s">
        <v>99</v>
      </c>
      <c r="B431" t="s">
        <v>434</v>
      </c>
      <c r="C431" t="s">
        <v>354</v>
      </c>
      <c r="D431" t="s">
        <v>458</v>
      </c>
      <c r="E431" t="s">
        <v>436</v>
      </c>
      <c r="F431" t="s">
        <v>104</v>
      </c>
      <c r="H431">
        <v>2.23</v>
      </c>
      <c r="I431">
        <v>0</v>
      </c>
      <c r="J431" t="s">
        <v>161</v>
      </c>
      <c r="K431">
        <v>26904</v>
      </c>
    </row>
    <row r="432" spans="1:11" hidden="1">
      <c r="A432" t="s">
        <v>99</v>
      </c>
      <c r="B432" t="s">
        <v>434</v>
      </c>
      <c r="C432" t="s">
        <v>354</v>
      </c>
      <c r="D432" t="s">
        <v>459</v>
      </c>
      <c r="E432" t="s">
        <v>436</v>
      </c>
      <c r="F432" t="s">
        <v>104</v>
      </c>
      <c r="H432">
        <v>3.15</v>
      </c>
      <c r="I432">
        <v>0</v>
      </c>
      <c r="J432" t="s">
        <v>172</v>
      </c>
      <c r="K432">
        <v>26904</v>
      </c>
    </row>
    <row r="433" spans="1:11" hidden="1">
      <c r="A433" t="s">
        <v>99</v>
      </c>
      <c r="B433" t="s">
        <v>434</v>
      </c>
      <c r="C433" t="s">
        <v>354</v>
      </c>
      <c r="D433" t="s">
        <v>460</v>
      </c>
      <c r="E433" t="s">
        <v>436</v>
      </c>
      <c r="F433" t="s">
        <v>104</v>
      </c>
      <c r="H433">
        <v>3.74</v>
      </c>
      <c r="I433">
        <v>0</v>
      </c>
      <c r="J433" t="s">
        <v>238</v>
      </c>
      <c r="K433">
        <v>26904</v>
      </c>
    </row>
    <row r="434" spans="1:11" hidden="1">
      <c r="A434" t="s">
        <v>99</v>
      </c>
      <c r="B434" t="s">
        <v>434</v>
      </c>
      <c r="C434" t="s">
        <v>354</v>
      </c>
      <c r="D434" t="s">
        <v>461</v>
      </c>
      <c r="E434" t="s">
        <v>436</v>
      </c>
      <c r="F434" t="s">
        <v>104</v>
      </c>
      <c r="H434">
        <v>4.4000000000000004</v>
      </c>
      <c r="I434">
        <v>0</v>
      </c>
      <c r="J434" t="s">
        <v>240</v>
      </c>
      <c r="K434">
        <v>26904</v>
      </c>
    </row>
    <row r="435" spans="1:11" hidden="1">
      <c r="A435" t="s">
        <v>99</v>
      </c>
      <c r="B435" t="s">
        <v>434</v>
      </c>
      <c r="C435" t="s">
        <v>354</v>
      </c>
      <c r="D435" t="s">
        <v>462</v>
      </c>
      <c r="E435" t="s">
        <v>436</v>
      </c>
      <c r="F435" t="s">
        <v>104</v>
      </c>
      <c r="H435">
        <v>5.42</v>
      </c>
      <c r="I435">
        <v>0</v>
      </c>
      <c r="J435" t="s">
        <v>389</v>
      </c>
      <c r="K435">
        <v>26904</v>
      </c>
    </row>
    <row r="436" spans="1:11" hidden="1">
      <c r="A436" t="s">
        <v>99</v>
      </c>
      <c r="B436" t="s">
        <v>434</v>
      </c>
      <c r="C436" t="s">
        <v>354</v>
      </c>
      <c r="D436" t="s">
        <v>463</v>
      </c>
      <c r="E436" t="s">
        <v>436</v>
      </c>
      <c r="F436" t="s">
        <v>104</v>
      </c>
      <c r="H436">
        <v>2.23</v>
      </c>
      <c r="I436">
        <v>0</v>
      </c>
      <c r="J436" t="s">
        <v>163</v>
      </c>
      <c r="K436">
        <v>26904</v>
      </c>
    </row>
    <row r="437" spans="1:11" hidden="1">
      <c r="A437" t="s">
        <v>99</v>
      </c>
      <c r="B437" t="s">
        <v>434</v>
      </c>
      <c r="C437" t="s">
        <v>354</v>
      </c>
      <c r="D437" t="s">
        <v>464</v>
      </c>
      <c r="E437" t="s">
        <v>436</v>
      </c>
      <c r="F437" t="s">
        <v>104</v>
      </c>
      <c r="H437">
        <v>3.15</v>
      </c>
      <c r="I437">
        <v>0</v>
      </c>
      <c r="J437" t="s">
        <v>242</v>
      </c>
      <c r="K437">
        <v>26904</v>
      </c>
    </row>
    <row r="438" spans="1:11" hidden="1">
      <c r="A438" t="s">
        <v>99</v>
      </c>
      <c r="B438" t="s">
        <v>434</v>
      </c>
      <c r="C438" t="s">
        <v>354</v>
      </c>
      <c r="D438" t="s">
        <v>465</v>
      </c>
      <c r="E438" t="s">
        <v>436</v>
      </c>
      <c r="F438" t="s">
        <v>104</v>
      </c>
      <c r="H438">
        <v>3.74</v>
      </c>
      <c r="I438">
        <v>0</v>
      </c>
      <c r="J438" t="s">
        <v>244</v>
      </c>
      <c r="K438">
        <v>26904</v>
      </c>
    </row>
    <row r="439" spans="1:11" hidden="1">
      <c r="A439" t="s">
        <v>99</v>
      </c>
      <c r="B439" t="s">
        <v>434</v>
      </c>
      <c r="C439" t="s">
        <v>354</v>
      </c>
      <c r="D439" t="s">
        <v>466</v>
      </c>
      <c r="E439" t="s">
        <v>436</v>
      </c>
      <c r="F439" t="s">
        <v>104</v>
      </c>
      <c r="H439">
        <v>4.4000000000000004</v>
      </c>
      <c r="I439">
        <v>0</v>
      </c>
      <c r="J439" t="s">
        <v>246</v>
      </c>
      <c r="K439">
        <v>26904</v>
      </c>
    </row>
    <row r="440" spans="1:11" hidden="1">
      <c r="A440" t="s">
        <v>99</v>
      </c>
      <c r="B440" t="s">
        <v>434</v>
      </c>
      <c r="C440" t="s">
        <v>354</v>
      </c>
      <c r="D440" t="s">
        <v>467</v>
      </c>
      <c r="E440" t="s">
        <v>436</v>
      </c>
      <c r="F440" t="s">
        <v>104</v>
      </c>
      <c r="H440">
        <v>5.42</v>
      </c>
      <c r="I440">
        <v>0</v>
      </c>
      <c r="J440" t="s">
        <v>395</v>
      </c>
      <c r="K440">
        <v>26904</v>
      </c>
    </row>
    <row r="441" spans="1:11" hidden="1">
      <c r="A441" t="s">
        <v>99</v>
      </c>
      <c r="B441" t="s">
        <v>434</v>
      </c>
      <c r="C441" t="s">
        <v>354</v>
      </c>
      <c r="D441" t="s">
        <v>468</v>
      </c>
      <c r="E441" t="s">
        <v>436</v>
      </c>
      <c r="F441" t="s">
        <v>104</v>
      </c>
      <c r="H441">
        <v>2.23</v>
      </c>
      <c r="I441">
        <v>0</v>
      </c>
      <c r="J441" t="s">
        <v>128</v>
      </c>
      <c r="K441">
        <v>26904</v>
      </c>
    </row>
    <row r="442" spans="1:11" hidden="1">
      <c r="A442" t="s">
        <v>99</v>
      </c>
      <c r="B442" t="s">
        <v>434</v>
      </c>
      <c r="C442" t="s">
        <v>354</v>
      </c>
      <c r="D442" t="s">
        <v>469</v>
      </c>
      <c r="E442" t="s">
        <v>436</v>
      </c>
      <c r="F442" t="s">
        <v>104</v>
      </c>
      <c r="H442">
        <v>3.15</v>
      </c>
      <c r="I442">
        <v>0</v>
      </c>
      <c r="J442" t="s">
        <v>174</v>
      </c>
      <c r="K442">
        <v>26904</v>
      </c>
    </row>
    <row r="443" spans="1:11" hidden="1">
      <c r="A443" t="s">
        <v>99</v>
      </c>
      <c r="B443" t="s">
        <v>434</v>
      </c>
      <c r="C443" t="s">
        <v>354</v>
      </c>
      <c r="D443" t="s">
        <v>470</v>
      </c>
      <c r="E443" t="s">
        <v>436</v>
      </c>
      <c r="F443" t="s">
        <v>104</v>
      </c>
      <c r="H443">
        <v>3.74</v>
      </c>
      <c r="I443">
        <v>0</v>
      </c>
      <c r="J443" t="s">
        <v>184</v>
      </c>
      <c r="K443">
        <v>26904</v>
      </c>
    </row>
    <row r="444" spans="1:11" hidden="1">
      <c r="A444" t="s">
        <v>99</v>
      </c>
      <c r="B444" t="s">
        <v>434</v>
      </c>
      <c r="C444" t="s">
        <v>354</v>
      </c>
      <c r="D444" t="s">
        <v>471</v>
      </c>
      <c r="E444" t="s">
        <v>436</v>
      </c>
      <c r="F444" t="s">
        <v>104</v>
      </c>
      <c r="H444">
        <v>4.4000000000000004</v>
      </c>
      <c r="I444">
        <v>0</v>
      </c>
      <c r="J444" t="s">
        <v>194</v>
      </c>
      <c r="K444">
        <v>26904</v>
      </c>
    </row>
    <row r="445" spans="1:11" hidden="1">
      <c r="A445" t="s">
        <v>99</v>
      </c>
      <c r="B445" t="s">
        <v>434</v>
      </c>
      <c r="C445" t="s">
        <v>354</v>
      </c>
      <c r="D445" t="s">
        <v>472</v>
      </c>
      <c r="E445" t="s">
        <v>436</v>
      </c>
      <c r="F445" t="s">
        <v>104</v>
      </c>
      <c r="H445">
        <v>5.42</v>
      </c>
      <c r="I445">
        <v>0</v>
      </c>
      <c r="J445" t="s">
        <v>401</v>
      </c>
      <c r="K445">
        <v>26904</v>
      </c>
    </row>
    <row r="446" spans="1:11" hidden="1">
      <c r="A446" t="s">
        <v>99</v>
      </c>
      <c r="B446" t="s">
        <v>434</v>
      </c>
      <c r="C446" t="s">
        <v>354</v>
      </c>
      <c r="D446" t="s">
        <v>473</v>
      </c>
      <c r="E446" t="s">
        <v>436</v>
      </c>
      <c r="F446" t="s">
        <v>104</v>
      </c>
      <c r="H446">
        <v>2.23</v>
      </c>
      <c r="I446">
        <v>0</v>
      </c>
      <c r="J446" t="s">
        <v>130</v>
      </c>
      <c r="K446">
        <v>26904</v>
      </c>
    </row>
    <row r="447" spans="1:11" hidden="1">
      <c r="A447" t="s">
        <v>99</v>
      </c>
      <c r="B447" t="s">
        <v>434</v>
      </c>
      <c r="C447" t="s">
        <v>354</v>
      </c>
      <c r="D447" t="s">
        <v>474</v>
      </c>
      <c r="E447" t="s">
        <v>436</v>
      </c>
      <c r="F447" t="s">
        <v>104</v>
      </c>
      <c r="H447">
        <v>3.15</v>
      </c>
      <c r="I447">
        <v>0</v>
      </c>
      <c r="J447" t="s">
        <v>176</v>
      </c>
      <c r="K447">
        <v>26904</v>
      </c>
    </row>
    <row r="448" spans="1:11" hidden="1">
      <c r="A448" t="s">
        <v>99</v>
      </c>
      <c r="B448" t="s">
        <v>434</v>
      </c>
      <c r="C448" t="s">
        <v>354</v>
      </c>
      <c r="D448" t="s">
        <v>475</v>
      </c>
      <c r="E448" t="s">
        <v>436</v>
      </c>
      <c r="F448" t="s">
        <v>104</v>
      </c>
      <c r="H448">
        <v>3.74</v>
      </c>
      <c r="I448">
        <v>0</v>
      </c>
      <c r="J448" t="s">
        <v>186</v>
      </c>
      <c r="K448">
        <v>26904</v>
      </c>
    </row>
    <row r="449" spans="1:11" hidden="1">
      <c r="A449" t="s">
        <v>99</v>
      </c>
      <c r="B449" t="s">
        <v>434</v>
      </c>
      <c r="C449" t="s">
        <v>354</v>
      </c>
      <c r="D449" t="s">
        <v>476</v>
      </c>
      <c r="E449" t="s">
        <v>436</v>
      </c>
      <c r="F449" t="s">
        <v>104</v>
      </c>
      <c r="H449">
        <v>4.4000000000000004</v>
      </c>
      <c r="I449">
        <v>0</v>
      </c>
      <c r="J449" t="s">
        <v>196</v>
      </c>
      <c r="K449">
        <v>26904</v>
      </c>
    </row>
    <row r="450" spans="1:11" hidden="1">
      <c r="A450" t="s">
        <v>99</v>
      </c>
      <c r="B450" t="s">
        <v>434</v>
      </c>
      <c r="C450" t="s">
        <v>354</v>
      </c>
      <c r="D450" t="s">
        <v>477</v>
      </c>
      <c r="E450" t="s">
        <v>436</v>
      </c>
      <c r="F450" t="s">
        <v>104</v>
      </c>
      <c r="H450">
        <v>5.42</v>
      </c>
      <c r="I450">
        <v>0</v>
      </c>
      <c r="J450" t="s">
        <v>407</v>
      </c>
      <c r="K450">
        <v>26904</v>
      </c>
    </row>
    <row r="451" spans="1:11" hidden="1">
      <c r="A451" t="s">
        <v>99</v>
      </c>
      <c r="B451" t="s">
        <v>434</v>
      </c>
      <c r="C451" t="s">
        <v>354</v>
      </c>
      <c r="D451" t="s">
        <v>478</v>
      </c>
      <c r="E451" t="s">
        <v>436</v>
      </c>
      <c r="F451" t="s">
        <v>104</v>
      </c>
      <c r="H451">
        <v>2.23</v>
      </c>
      <c r="I451">
        <v>0</v>
      </c>
      <c r="J451" t="s">
        <v>164</v>
      </c>
      <c r="K451">
        <v>26904</v>
      </c>
    </row>
    <row r="452" spans="1:11" hidden="1">
      <c r="A452" t="s">
        <v>99</v>
      </c>
      <c r="B452" t="s">
        <v>434</v>
      </c>
      <c r="C452" t="s">
        <v>354</v>
      </c>
      <c r="D452" t="s">
        <v>479</v>
      </c>
      <c r="E452" t="s">
        <v>436</v>
      </c>
      <c r="F452" t="s">
        <v>104</v>
      </c>
      <c r="H452">
        <v>3.15</v>
      </c>
      <c r="I452">
        <v>0</v>
      </c>
      <c r="J452" t="s">
        <v>248</v>
      </c>
      <c r="K452">
        <v>26904</v>
      </c>
    </row>
    <row r="453" spans="1:11" hidden="1">
      <c r="A453" t="s">
        <v>99</v>
      </c>
      <c r="B453" t="s">
        <v>434</v>
      </c>
      <c r="C453" t="s">
        <v>354</v>
      </c>
      <c r="D453" t="s">
        <v>480</v>
      </c>
      <c r="E453" t="s">
        <v>436</v>
      </c>
      <c r="F453" t="s">
        <v>104</v>
      </c>
      <c r="H453">
        <v>3.74</v>
      </c>
      <c r="I453">
        <v>0</v>
      </c>
      <c r="J453" t="s">
        <v>250</v>
      </c>
      <c r="K453">
        <v>26904</v>
      </c>
    </row>
    <row r="454" spans="1:11" hidden="1">
      <c r="A454" t="s">
        <v>99</v>
      </c>
      <c r="B454" t="s">
        <v>434</v>
      </c>
      <c r="C454" t="s">
        <v>354</v>
      </c>
      <c r="D454" t="s">
        <v>481</v>
      </c>
      <c r="E454" t="s">
        <v>436</v>
      </c>
      <c r="F454" t="s">
        <v>104</v>
      </c>
      <c r="H454">
        <v>4.4000000000000004</v>
      </c>
      <c r="I454">
        <v>0</v>
      </c>
      <c r="J454" t="s">
        <v>252</v>
      </c>
      <c r="K454">
        <v>26904</v>
      </c>
    </row>
    <row r="455" spans="1:11" hidden="1">
      <c r="A455" t="s">
        <v>99</v>
      </c>
      <c r="B455" t="s">
        <v>434</v>
      </c>
      <c r="C455" t="s">
        <v>354</v>
      </c>
      <c r="D455" t="s">
        <v>482</v>
      </c>
      <c r="E455" t="s">
        <v>436</v>
      </c>
      <c r="F455" t="s">
        <v>104</v>
      </c>
      <c r="H455">
        <v>5.42</v>
      </c>
      <c r="I455">
        <v>0</v>
      </c>
      <c r="J455" t="s">
        <v>350</v>
      </c>
      <c r="K455">
        <v>26904</v>
      </c>
    </row>
    <row r="456" spans="1:11" hidden="1">
      <c r="A456" t="s">
        <v>99</v>
      </c>
      <c r="B456" t="s">
        <v>434</v>
      </c>
      <c r="C456" t="s">
        <v>354</v>
      </c>
      <c r="D456" t="s">
        <v>483</v>
      </c>
      <c r="E456" t="s">
        <v>436</v>
      </c>
      <c r="F456" t="s">
        <v>104</v>
      </c>
      <c r="H456">
        <v>1.82</v>
      </c>
      <c r="I456">
        <v>0</v>
      </c>
      <c r="J456" t="s">
        <v>140</v>
      </c>
      <c r="K456">
        <v>26904</v>
      </c>
    </row>
    <row r="457" spans="1:11" hidden="1">
      <c r="A457" t="s">
        <v>99</v>
      </c>
      <c r="B457" t="s">
        <v>434</v>
      </c>
      <c r="C457" t="s">
        <v>354</v>
      </c>
      <c r="D457" t="s">
        <v>484</v>
      </c>
      <c r="E457" t="s">
        <v>436</v>
      </c>
      <c r="F457" t="s">
        <v>104</v>
      </c>
      <c r="H457">
        <v>2.23</v>
      </c>
      <c r="I457">
        <v>0</v>
      </c>
      <c r="J457" t="s">
        <v>149</v>
      </c>
      <c r="K457">
        <v>26904</v>
      </c>
    </row>
    <row r="458" spans="1:11" hidden="1">
      <c r="A458" t="s">
        <v>99</v>
      </c>
      <c r="B458" t="s">
        <v>434</v>
      </c>
      <c r="C458" t="s">
        <v>354</v>
      </c>
      <c r="D458" t="s">
        <v>485</v>
      </c>
      <c r="E458" t="s">
        <v>436</v>
      </c>
      <c r="F458" t="s">
        <v>104</v>
      </c>
      <c r="H458">
        <v>3.15</v>
      </c>
      <c r="I458">
        <v>0</v>
      </c>
      <c r="J458" t="s">
        <v>166</v>
      </c>
      <c r="K458">
        <v>26904</v>
      </c>
    </row>
    <row r="459" spans="1:11" hidden="1">
      <c r="A459" t="s">
        <v>99</v>
      </c>
      <c r="B459" t="s">
        <v>434</v>
      </c>
      <c r="C459" t="s">
        <v>354</v>
      </c>
      <c r="D459" t="s">
        <v>486</v>
      </c>
      <c r="E459" t="s">
        <v>436</v>
      </c>
      <c r="F459" t="s">
        <v>104</v>
      </c>
      <c r="H459">
        <v>3.74</v>
      </c>
      <c r="I459">
        <v>0</v>
      </c>
      <c r="J459" t="s">
        <v>254</v>
      </c>
      <c r="K459">
        <v>26904</v>
      </c>
    </row>
    <row r="460" spans="1:11" hidden="1">
      <c r="A460" t="s">
        <v>99</v>
      </c>
      <c r="B460" t="s">
        <v>434</v>
      </c>
      <c r="C460" t="s">
        <v>354</v>
      </c>
      <c r="D460" t="s">
        <v>487</v>
      </c>
      <c r="E460" t="s">
        <v>436</v>
      </c>
      <c r="F460" t="s">
        <v>104</v>
      </c>
      <c r="H460">
        <v>4.4000000000000004</v>
      </c>
      <c r="I460">
        <v>0</v>
      </c>
      <c r="J460" t="s">
        <v>256</v>
      </c>
      <c r="K460">
        <v>26904</v>
      </c>
    </row>
    <row r="461" spans="1:11" hidden="1">
      <c r="A461" t="s">
        <v>99</v>
      </c>
      <c r="B461" t="s">
        <v>434</v>
      </c>
      <c r="C461" t="s">
        <v>354</v>
      </c>
      <c r="D461" t="s">
        <v>488</v>
      </c>
      <c r="E461" t="s">
        <v>436</v>
      </c>
      <c r="F461" t="s">
        <v>104</v>
      </c>
      <c r="H461">
        <v>5.42</v>
      </c>
      <c r="I461">
        <v>0</v>
      </c>
      <c r="J461" t="s">
        <v>419</v>
      </c>
      <c r="K461">
        <v>26904</v>
      </c>
    </row>
    <row r="462" spans="1:11" hidden="1">
      <c r="A462" t="s">
        <v>99</v>
      </c>
      <c r="B462" t="s">
        <v>434</v>
      </c>
      <c r="C462" t="s">
        <v>354</v>
      </c>
      <c r="D462" t="s">
        <v>489</v>
      </c>
      <c r="E462" t="s">
        <v>436</v>
      </c>
      <c r="F462" t="s">
        <v>104</v>
      </c>
      <c r="H462">
        <v>1.82</v>
      </c>
      <c r="I462">
        <v>0</v>
      </c>
      <c r="J462" t="s">
        <v>142</v>
      </c>
      <c r="K462">
        <v>26904</v>
      </c>
    </row>
    <row r="463" spans="1:11" hidden="1">
      <c r="A463" t="s">
        <v>99</v>
      </c>
      <c r="B463" t="s">
        <v>434</v>
      </c>
      <c r="C463" t="s">
        <v>354</v>
      </c>
      <c r="D463" t="s">
        <v>490</v>
      </c>
      <c r="E463" t="s">
        <v>436</v>
      </c>
      <c r="F463" t="s">
        <v>104</v>
      </c>
      <c r="H463">
        <v>2.23</v>
      </c>
      <c r="I463">
        <v>0</v>
      </c>
      <c r="J463" t="s">
        <v>151</v>
      </c>
      <c r="K463">
        <v>26904</v>
      </c>
    </row>
    <row r="464" spans="1:11" hidden="1">
      <c r="A464" t="s">
        <v>99</v>
      </c>
      <c r="B464" t="s">
        <v>434</v>
      </c>
      <c r="C464" t="s">
        <v>354</v>
      </c>
      <c r="D464" t="s">
        <v>491</v>
      </c>
      <c r="E464" t="s">
        <v>436</v>
      </c>
      <c r="F464" t="s">
        <v>104</v>
      </c>
      <c r="H464">
        <v>3.15</v>
      </c>
      <c r="I464">
        <v>0</v>
      </c>
      <c r="J464" t="s">
        <v>168</v>
      </c>
      <c r="K464">
        <v>26904</v>
      </c>
    </row>
    <row r="465" spans="1:11" hidden="1">
      <c r="A465" t="s">
        <v>99</v>
      </c>
      <c r="B465" t="s">
        <v>434</v>
      </c>
      <c r="C465" t="s">
        <v>354</v>
      </c>
      <c r="D465" t="s">
        <v>492</v>
      </c>
      <c r="E465" t="s">
        <v>436</v>
      </c>
      <c r="F465" t="s">
        <v>104</v>
      </c>
      <c r="H465">
        <v>3.74</v>
      </c>
      <c r="I465">
        <v>0</v>
      </c>
      <c r="J465" t="s">
        <v>258</v>
      </c>
      <c r="K465">
        <v>26904</v>
      </c>
    </row>
    <row r="466" spans="1:11" hidden="1">
      <c r="A466" t="s">
        <v>99</v>
      </c>
      <c r="B466" t="s">
        <v>434</v>
      </c>
      <c r="C466" t="s">
        <v>354</v>
      </c>
      <c r="D466" t="s">
        <v>493</v>
      </c>
      <c r="E466" t="s">
        <v>436</v>
      </c>
      <c r="F466" t="s">
        <v>104</v>
      </c>
      <c r="H466">
        <v>4.4000000000000004</v>
      </c>
      <c r="I466">
        <v>0</v>
      </c>
      <c r="J466" t="s">
        <v>260</v>
      </c>
      <c r="K466">
        <v>26904</v>
      </c>
    </row>
    <row r="467" spans="1:11" hidden="1">
      <c r="A467" t="s">
        <v>99</v>
      </c>
      <c r="B467" t="s">
        <v>434</v>
      </c>
      <c r="C467" t="s">
        <v>354</v>
      </c>
      <c r="D467" t="s">
        <v>494</v>
      </c>
      <c r="E467" t="s">
        <v>436</v>
      </c>
      <c r="F467" t="s">
        <v>104</v>
      </c>
      <c r="H467">
        <v>5.42</v>
      </c>
      <c r="I467">
        <v>0</v>
      </c>
      <c r="J467" t="s">
        <v>426</v>
      </c>
      <c r="K467">
        <v>26904</v>
      </c>
    </row>
    <row r="468" spans="1:11" hidden="1">
      <c r="A468" t="s">
        <v>99</v>
      </c>
      <c r="B468" t="s">
        <v>434</v>
      </c>
      <c r="C468" t="s">
        <v>354</v>
      </c>
      <c r="D468" t="s">
        <v>495</v>
      </c>
      <c r="E468" t="s">
        <v>436</v>
      </c>
      <c r="F468" t="s">
        <v>104</v>
      </c>
      <c r="H468">
        <v>1.82</v>
      </c>
      <c r="I468">
        <v>0</v>
      </c>
      <c r="J468" t="s">
        <v>132</v>
      </c>
      <c r="K468">
        <v>26904</v>
      </c>
    </row>
    <row r="469" spans="1:11" hidden="1">
      <c r="A469" t="s">
        <v>99</v>
      </c>
      <c r="B469" t="s">
        <v>434</v>
      </c>
      <c r="C469" t="s">
        <v>354</v>
      </c>
      <c r="D469" t="s">
        <v>496</v>
      </c>
      <c r="E469" t="s">
        <v>436</v>
      </c>
      <c r="F469" t="s">
        <v>104</v>
      </c>
      <c r="H469">
        <v>2.23</v>
      </c>
      <c r="I469">
        <v>0</v>
      </c>
      <c r="J469" t="s">
        <v>134</v>
      </c>
      <c r="K469">
        <v>26904</v>
      </c>
    </row>
    <row r="470" spans="1:11" hidden="1">
      <c r="A470" t="s">
        <v>99</v>
      </c>
      <c r="B470" t="s">
        <v>434</v>
      </c>
      <c r="C470" t="s">
        <v>354</v>
      </c>
      <c r="D470" t="s">
        <v>497</v>
      </c>
      <c r="E470" t="s">
        <v>436</v>
      </c>
      <c r="F470" t="s">
        <v>104</v>
      </c>
      <c r="H470">
        <v>3.15</v>
      </c>
      <c r="I470">
        <v>0</v>
      </c>
      <c r="J470" t="s">
        <v>178</v>
      </c>
      <c r="K470">
        <v>26904</v>
      </c>
    </row>
    <row r="471" spans="1:11" hidden="1">
      <c r="A471" t="s">
        <v>99</v>
      </c>
      <c r="B471" t="s">
        <v>434</v>
      </c>
      <c r="C471" t="s">
        <v>354</v>
      </c>
      <c r="D471" t="s">
        <v>498</v>
      </c>
      <c r="E471" t="s">
        <v>436</v>
      </c>
      <c r="F471" t="s">
        <v>104</v>
      </c>
      <c r="H471">
        <v>3.74</v>
      </c>
      <c r="I471">
        <v>0</v>
      </c>
      <c r="J471" t="s">
        <v>188</v>
      </c>
      <c r="K471">
        <v>26904</v>
      </c>
    </row>
    <row r="472" spans="1:11" hidden="1">
      <c r="A472" t="s">
        <v>99</v>
      </c>
      <c r="B472" t="s">
        <v>434</v>
      </c>
      <c r="C472" t="s">
        <v>354</v>
      </c>
      <c r="D472" t="s">
        <v>499</v>
      </c>
      <c r="E472" t="s">
        <v>436</v>
      </c>
      <c r="F472" t="s">
        <v>104</v>
      </c>
      <c r="H472">
        <v>4.4000000000000004</v>
      </c>
      <c r="I472">
        <v>0</v>
      </c>
      <c r="J472" t="s">
        <v>198</v>
      </c>
      <c r="K472">
        <v>26904</v>
      </c>
    </row>
    <row r="473" spans="1:11" hidden="1">
      <c r="A473" t="s">
        <v>99</v>
      </c>
      <c r="B473" t="s">
        <v>434</v>
      </c>
      <c r="C473" t="s">
        <v>354</v>
      </c>
      <c r="D473" t="s">
        <v>500</v>
      </c>
      <c r="E473" t="s">
        <v>436</v>
      </c>
      <c r="F473" t="s">
        <v>104</v>
      </c>
      <c r="H473">
        <v>5.42</v>
      </c>
      <c r="I473">
        <v>0</v>
      </c>
      <c r="J473" t="s">
        <v>433</v>
      </c>
      <c r="K473">
        <v>26904</v>
      </c>
    </row>
    <row r="474" spans="1:11" hidden="1">
      <c r="A474" t="s">
        <v>99</v>
      </c>
      <c r="B474" t="s">
        <v>501</v>
      </c>
      <c r="C474" t="s">
        <v>502</v>
      </c>
      <c r="D474" t="s">
        <v>344</v>
      </c>
      <c r="E474" t="s">
        <v>503</v>
      </c>
      <c r="F474" t="s">
        <v>104</v>
      </c>
      <c r="H474">
        <v>37.700000000000003</v>
      </c>
      <c r="I474">
        <v>0</v>
      </c>
      <c r="J474" t="s">
        <v>164</v>
      </c>
      <c r="K474">
        <v>20110</v>
      </c>
    </row>
    <row r="475" spans="1:11" hidden="1">
      <c r="A475" t="s">
        <v>99</v>
      </c>
      <c r="B475" t="s">
        <v>501</v>
      </c>
      <c r="C475" t="s">
        <v>502</v>
      </c>
      <c r="D475" t="s">
        <v>346</v>
      </c>
      <c r="E475" t="s">
        <v>503</v>
      </c>
      <c r="F475" t="s">
        <v>104</v>
      </c>
      <c r="H475">
        <v>35.450000000000003</v>
      </c>
      <c r="I475">
        <v>0</v>
      </c>
      <c r="J475" t="s">
        <v>248</v>
      </c>
      <c r="K475">
        <v>20110</v>
      </c>
    </row>
    <row r="476" spans="1:11" hidden="1">
      <c r="A476" t="s">
        <v>99</v>
      </c>
      <c r="B476" t="s">
        <v>501</v>
      </c>
      <c r="C476" t="s">
        <v>502</v>
      </c>
      <c r="D476" t="s">
        <v>347</v>
      </c>
      <c r="E476" t="s">
        <v>503</v>
      </c>
      <c r="F476" t="s">
        <v>104</v>
      </c>
      <c r="H476">
        <v>34.75</v>
      </c>
      <c r="I476">
        <v>0</v>
      </c>
      <c r="J476" t="s">
        <v>250</v>
      </c>
      <c r="K476">
        <v>20110</v>
      </c>
    </row>
    <row r="477" spans="1:11" hidden="1">
      <c r="A477" t="s">
        <v>99</v>
      </c>
      <c r="B477" t="s">
        <v>501</v>
      </c>
      <c r="C477" t="s">
        <v>502</v>
      </c>
      <c r="D477" t="s">
        <v>348</v>
      </c>
      <c r="E477" t="s">
        <v>503</v>
      </c>
      <c r="F477" t="s">
        <v>104</v>
      </c>
      <c r="H477">
        <v>33.75</v>
      </c>
      <c r="I477">
        <v>0</v>
      </c>
      <c r="J477" t="s">
        <v>252</v>
      </c>
      <c r="K477">
        <v>20110</v>
      </c>
    </row>
    <row r="478" spans="1:11" hidden="1">
      <c r="A478" t="s">
        <v>99</v>
      </c>
      <c r="B478" t="s">
        <v>501</v>
      </c>
      <c r="C478" t="s">
        <v>502</v>
      </c>
      <c r="D478" t="s">
        <v>349</v>
      </c>
      <c r="E478" t="s">
        <v>503</v>
      </c>
      <c r="F478" t="s">
        <v>104</v>
      </c>
      <c r="H478">
        <v>33.6</v>
      </c>
      <c r="I478">
        <v>0</v>
      </c>
      <c r="J478" t="s">
        <v>350</v>
      </c>
      <c r="K478">
        <v>20110</v>
      </c>
    </row>
    <row r="479" spans="1:11" hidden="1">
      <c r="A479" t="s">
        <v>99</v>
      </c>
      <c r="B479" t="s">
        <v>501</v>
      </c>
      <c r="C479" t="s">
        <v>502</v>
      </c>
      <c r="D479" t="s">
        <v>351</v>
      </c>
      <c r="E479" t="s">
        <v>503</v>
      </c>
      <c r="F479" t="s">
        <v>104</v>
      </c>
      <c r="H479">
        <v>33.1</v>
      </c>
      <c r="I479">
        <v>0</v>
      </c>
      <c r="J479" t="s">
        <v>352</v>
      </c>
      <c r="K479">
        <v>20110</v>
      </c>
    </row>
    <row r="480" spans="1:11" hidden="1">
      <c r="A480" t="s">
        <v>99</v>
      </c>
      <c r="B480" t="s">
        <v>501</v>
      </c>
      <c r="C480" t="s">
        <v>502</v>
      </c>
      <c r="D480" t="s">
        <v>504</v>
      </c>
      <c r="E480" t="s">
        <v>503</v>
      </c>
      <c r="F480" t="s">
        <v>104</v>
      </c>
      <c r="H480">
        <v>32.6</v>
      </c>
      <c r="I480">
        <v>0</v>
      </c>
      <c r="J480" t="s">
        <v>505</v>
      </c>
      <c r="K480">
        <v>20110</v>
      </c>
    </row>
    <row r="481" spans="1:11" hidden="1">
      <c r="A481" t="s">
        <v>99</v>
      </c>
      <c r="B481" t="s">
        <v>506</v>
      </c>
      <c r="C481" t="s">
        <v>507</v>
      </c>
      <c r="D481" t="s">
        <v>508</v>
      </c>
      <c r="E481" t="s">
        <v>509</v>
      </c>
      <c r="F481" t="s">
        <v>104</v>
      </c>
      <c r="H481">
        <v>24.65</v>
      </c>
      <c r="I481">
        <v>0</v>
      </c>
      <c r="J481" t="s">
        <v>159</v>
      </c>
      <c r="K481">
        <v>20105</v>
      </c>
    </row>
    <row r="482" spans="1:11" hidden="1">
      <c r="A482" t="s">
        <v>99</v>
      </c>
      <c r="B482" t="s">
        <v>506</v>
      </c>
      <c r="C482" t="s">
        <v>507</v>
      </c>
      <c r="D482" t="s">
        <v>510</v>
      </c>
      <c r="E482" t="s">
        <v>509</v>
      </c>
      <c r="F482" t="s">
        <v>104</v>
      </c>
      <c r="H482">
        <v>24.71</v>
      </c>
      <c r="I482">
        <v>0</v>
      </c>
      <c r="J482" t="s">
        <v>232</v>
      </c>
      <c r="K482">
        <v>20105</v>
      </c>
    </row>
    <row r="483" spans="1:11" hidden="1">
      <c r="A483" t="s">
        <v>99</v>
      </c>
      <c r="B483" t="s">
        <v>506</v>
      </c>
      <c r="C483" t="s">
        <v>507</v>
      </c>
      <c r="D483" t="s">
        <v>511</v>
      </c>
      <c r="E483" t="s">
        <v>509</v>
      </c>
      <c r="F483" t="s">
        <v>104</v>
      </c>
      <c r="H483">
        <v>24.01</v>
      </c>
      <c r="I483">
        <v>0</v>
      </c>
      <c r="J483" t="s">
        <v>234</v>
      </c>
      <c r="K483">
        <v>20105</v>
      </c>
    </row>
    <row r="484" spans="1:11" hidden="1">
      <c r="A484" t="s">
        <v>99</v>
      </c>
      <c r="B484" t="s">
        <v>506</v>
      </c>
      <c r="C484" t="s">
        <v>507</v>
      </c>
      <c r="D484" t="s">
        <v>512</v>
      </c>
      <c r="E484" t="s">
        <v>509</v>
      </c>
      <c r="F484" t="s">
        <v>104</v>
      </c>
      <c r="H484">
        <v>21.66</v>
      </c>
      <c r="I484">
        <v>0</v>
      </c>
      <c r="J484" t="s">
        <v>236</v>
      </c>
      <c r="K484">
        <v>20105</v>
      </c>
    </row>
    <row r="485" spans="1:11" hidden="1">
      <c r="A485" t="s">
        <v>99</v>
      </c>
      <c r="B485" t="s">
        <v>506</v>
      </c>
      <c r="C485" t="s">
        <v>507</v>
      </c>
      <c r="D485" t="s">
        <v>513</v>
      </c>
      <c r="E485" t="s">
        <v>509</v>
      </c>
      <c r="F485" t="s">
        <v>104</v>
      </c>
      <c r="H485">
        <v>21.66</v>
      </c>
      <c r="I485">
        <v>0</v>
      </c>
      <c r="J485" t="s">
        <v>383</v>
      </c>
      <c r="K485">
        <v>20105</v>
      </c>
    </row>
    <row r="486" spans="1:11" hidden="1">
      <c r="A486" t="s">
        <v>99</v>
      </c>
      <c r="B486" t="s">
        <v>506</v>
      </c>
      <c r="C486" t="s">
        <v>507</v>
      </c>
      <c r="D486" t="s">
        <v>514</v>
      </c>
      <c r="E486" t="s">
        <v>509</v>
      </c>
      <c r="F486" t="s">
        <v>104</v>
      </c>
      <c r="H486">
        <v>21.66</v>
      </c>
      <c r="I486">
        <v>0</v>
      </c>
      <c r="J486" t="s">
        <v>515</v>
      </c>
      <c r="K486">
        <v>20105</v>
      </c>
    </row>
    <row r="487" spans="1:11" hidden="1">
      <c r="A487" t="s">
        <v>99</v>
      </c>
      <c r="B487" t="s">
        <v>506</v>
      </c>
      <c r="C487" t="s">
        <v>507</v>
      </c>
      <c r="D487" t="s">
        <v>516</v>
      </c>
      <c r="E487" t="s">
        <v>509</v>
      </c>
      <c r="F487" t="s">
        <v>104</v>
      </c>
      <c r="H487">
        <v>24.65</v>
      </c>
      <c r="I487">
        <v>0</v>
      </c>
      <c r="J487" t="s">
        <v>161</v>
      </c>
      <c r="K487">
        <v>20105</v>
      </c>
    </row>
    <row r="488" spans="1:11" hidden="1">
      <c r="A488" t="s">
        <v>99</v>
      </c>
      <c r="B488" t="s">
        <v>506</v>
      </c>
      <c r="C488" t="s">
        <v>507</v>
      </c>
      <c r="D488" t="s">
        <v>517</v>
      </c>
      <c r="E488" t="s">
        <v>509</v>
      </c>
      <c r="F488" t="s">
        <v>104</v>
      </c>
      <c r="H488">
        <v>24.71</v>
      </c>
      <c r="I488">
        <v>0</v>
      </c>
      <c r="J488" t="s">
        <v>172</v>
      </c>
      <c r="K488">
        <v>20105</v>
      </c>
    </row>
    <row r="489" spans="1:11" hidden="1">
      <c r="A489" t="s">
        <v>99</v>
      </c>
      <c r="B489" t="s">
        <v>506</v>
      </c>
      <c r="C489" t="s">
        <v>507</v>
      </c>
      <c r="D489" t="s">
        <v>518</v>
      </c>
      <c r="E489" t="s">
        <v>509</v>
      </c>
      <c r="F489" t="s">
        <v>104</v>
      </c>
      <c r="H489">
        <v>24.01</v>
      </c>
      <c r="I489">
        <v>0</v>
      </c>
      <c r="J489" t="s">
        <v>238</v>
      </c>
      <c r="K489">
        <v>20105</v>
      </c>
    </row>
    <row r="490" spans="1:11" hidden="1">
      <c r="A490" t="s">
        <v>99</v>
      </c>
      <c r="B490" t="s">
        <v>506</v>
      </c>
      <c r="C490" t="s">
        <v>507</v>
      </c>
      <c r="D490" t="s">
        <v>519</v>
      </c>
      <c r="E490" t="s">
        <v>509</v>
      </c>
      <c r="F490" t="s">
        <v>104</v>
      </c>
      <c r="H490">
        <v>21.66</v>
      </c>
      <c r="I490">
        <v>0</v>
      </c>
      <c r="J490" t="s">
        <v>240</v>
      </c>
      <c r="K490">
        <v>20105</v>
      </c>
    </row>
    <row r="491" spans="1:11" hidden="1">
      <c r="A491" t="s">
        <v>99</v>
      </c>
      <c r="B491" t="s">
        <v>506</v>
      </c>
      <c r="C491" t="s">
        <v>507</v>
      </c>
      <c r="D491" t="s">
        <v>520</v>
      </c>
      <c r="E491" t="s">
        <v>509</v>
      </c>
      <c r="F491" t="s">
        <v>104</v>
      </c>
      <c r="H491">
        <v>21.66</v>
      </c>
      <c r="I491">
        <v>0</v>
      </c>
      <c r="J491" t="s">
        <v>389</v>
      </c>
      <c r="K491">
        <v>20105</v>
      </c>
    </row>
    <row r="492" spans="1:11" hidden="1">
      <c r="A492" t="s">
        <v>99</v>
      </c>
      <c r="B492" t="s">
        <v>506</v>
      </c>
      <c r="C492" t="s">
        <v>507</v>
      </c>
      <c r="D492" t="s">
        <v>521</v>
      </c>
      <c r="E492" t="s">
        <v>509</v>
      </c>
      <c r="F492" t="s">
        <v>104</v>
      </c>
      <c r="H492">
        <v>21.66</v>
      </c>
      <c r="I492">
        <v>0</v>
      </c>
      <c r="J492" t="s">
        <v>522</v>
      </c>
      <c r="K492">
        <v>20105</v>
      </c>
    </row>
    <row r="493" spans="1:11" hidden="1">
      <c r="A493" t="s">
        <v>99</v>
      </c>
      <c r="B493" t="s">
        <v>506</v>
      </c>
      <c r="C493" t="s">
        <v>507</v>
      </c>
      <c r="D493" t="s">
        <v>523</v>
      </c>
      <c r="E493" t="s">
        <v>509</v>
      </c>
      <c r="F493" t="s">
        <v>104</v>
      </c>
      <c r="H493">
        <v>24.65</v>
      </c>
      <c r="I493">
        <v>0</v>
      </c>
      <c r="J493" t="s">
        <v>163</v>
      </c>
      <c r="K493">
        <v>20105</v>
      </c>
    </row>
    <row r="494" spans="1:11" hidden="1">
      <c r="A494" t="s">
        <v>99</v>
      </c>
      <c r="B494" t="s">
        <v>506</v>
      </c>
      <c r="C494" t="s">
        <v>507</v>
      </c>
      <c r="D494" t="s">
        <v>524</v>
      </c>
      <c r="E494" t="s">
        <v>509</v>
      </c>
      <c r="F494" t="s">
        <v>104</v>
      </c>
      <c r="H494">
        <v>25.1</v>
      </c>
      <c r="I494">
        <v>0</v>
      </c>
      <c r="J494" t="s">
        <v>132</v>
      </c>
      <c r="K494">
        <v>20105</v>
      </c>
    </row>
    <row r="495" spans="1:11" hidden="1">
      <c r="A495" t="s">
        <v>99</v>
      </c>
      <c r="B495" t="s">
        <v>525</v>
      </c>
      <c r="C495" t="s">
        <v>507</v>
      </c>
      <c r="D495" t="s">
        <v>526</v>
      </c>
      <c r="E495" t="s">
        <v>527</v>
      </c>
      <c r="F495" t="s">
        <v>104</v>
      </c>
      <c r="H495">
        <v>27.9</v>
      </c>
      <c r="I495">
        <v>0</v>
      </c>
      <c r="J495" t="s">
        <v>159</v>
      </c>
      <c r="K495">
        <v>23792</v>
      </c>
    </row>
    <row r="496" spans="1:11" hidden="1">
      <c r="A496" t="s">
        <v>99</v>
      </c>
      <c r="B496" t="s">
        <v>525</v>
      </c>
      <c r="C496" t="s">
        <v>507</v>
      </c>
      <c r="D496" t="s">
        <v>528</v>
      </c>
      <c r="E496" t="s">
        <v>527</v>
      </c>
      <c r="F496" t="s">
        <v>104</v>
      </c>
      <c r="H496">
        <v>27.9</v>
      </c>
      <c r="I496">
        <v>0</v>
      </c>
      <c r="J496" t="s">
        <v>161</v>
      </c>
      <c r="K496">
        <v>23792</v>
      </c>
    </row>
    <row r="497" spans="1:11" hidden="1">
      <c r="A497" t="s">
        <v>99</v>
      </c>
      <c r="B497" t="s">
        <v>525</v>
      </c>
      <c r="C497" t="s">
        <v>507</v>
      </c>
      <c r="D497" t="s">
        <v>529</v>
      </c>
      <c r="E497" t="s">
        <v>527</v>
      </c>
      <c r="F497" t="s">
        <v>104</v>
      </c>
      <c r="H497">
        <v>27.16</v>
      </c>
      <c r="I497">
        <v>0</v>
      </c>
      <c r="J497" t="s">
        <v>163</v>
      </c>
      <c r="K497">
        <v>23792</v>
      </c>
    </row>
    <row r="498" spans="1:11" hidden="1">
      <c r="A498" t="s">
        <v>99</v>
      </c>
      <c r="B498" t="s">
        <v>525</v>
      </c>
      <c r="C498" t="s">
        <v>507</v>
      </c>
      <c r="D498" t="s">
        <v>530</v>
      </c>
      <c r="E498" t="s">
        <v>527</v>
      </c>
      <c r="F498" t="s">
        <v>104</v>
      </c>
      <c r="H498">
        <v>26.72</v>
      </c>
      <c r="I498">
        <v>0</v>
      </c>
      <c r="J498" t="s">
        <v>242</v>
      </c>
      <c r="K498">
        <v>23792</v>
      </c>
    </row>
    <row r="499" spans="1:11" hidden="1">
      <c r="A499" t="s">
        <v>99</v>
      </c>
      <c r="B499" t="s">
        <v>531</v>
      </c>
      <c r="C499" t="s">
        <v>507</v>
      </c>
      <c r="D499" t="s">
        <v>508</v>
      </c>
      <c r="E499" t="s">
        <v>532</v>
      </c>
      <c r="F499" t="s">
        <v>104</v>
      </c>
      <c r="H499">
        <v>24.65</v>
      </c>
      <c r="I499">
        <v>0</v>
      </c>
      <c r="J499" t="s">
        <v>159</v>
      </c>
      <c r="K499">
        <v>30446</v>
      </c>
    </row>
    <row r="500" spans="1:11" hidden="1">
      <c r="A500" t="s">
        <v>99</v>
      </c>
      <c r="B500" t="s">
        <v>531</v>
      </c>
      <c r="C500" t="s">
        <v>507</v>
      </c>
      <c r="D500" t="s">
        <v>510</v>
      </c>
      <c r="E500" t="s">
        <v>532</v>
      </c>
      <c r="F500" t="s">
        <v>104</v>
      </c>
      <c r="H500">
        <v>25.21</v>
      </c>
      <c r="I500">
        <v>0</v>
      </c>
      <c r="J500" t="s">
        <v>232</v>
      </c>
      <c r="K500">
        <v>30446</v>
      </c>
    </row>
    <row r="501" spans="1:11" hidden="1">
      <c r="A501" t="s">
        <v>99</v>
      </c>
      <c r="B501" t="s">
        <v>531</v>
      </c>
      <c r="C501" t="s">
        <v>507</v>
      </c>
      <c r="D501" t="s">
        <v>511</v>
      </c>
      <c r="E501" t="s">
        <v>532</v>
      </c>
      <c r="F501" t="s">
        <v>104</v>
      </c>
      <c r="H501">
        <v>25.21</v>
      </c>
      <c r="I501">
        <v>0</v>
      </c>
      <c r="J501" t="s">
        <v>234</v>
      </c>
      <c r="K501">
        <v>30446</v>
      </c>
    </row>
    <row r="502" spans="1:11" hidden="1">
      <c r="A502" t="s">
        <v>99</v>
      </c>
      <c r="B502" t="s">
        <v>531</v>
      </c>
      <c r="C502" t="s">
        <v>507</v>
      </c>
      <c r="D502" t="s">
        <v>516</v>
      </c>
      <c r="E502" t="s">
        <v>532</v>
      </c>
      <c r="F502" t="s">
        <v>104</v>
      </c>
      <c r="H502">
        <v>24.65</v>
      </c>
      <c r="I502">
        <v>0</v>
      </c>
      <c r="J502" t="s">
        <v>161</v>
      </c>
      <c r="K502">
        <v>30446</v>
      </c>
    </row>
    <row r="503" spans="1:11" hidden="1">
      <c r="A503" t="s">
        <v>99</v>
      </c>
      <c r="B503" t="s">
        <v>533</v>
      </c>
      <c r="C503" t="s">
        <v>534</v>
      </c>
      <c r="D503" t="s">
        <v>355</v>
      </c>
      <c r="E503" t="s">
        <v>535</v>
      </c>
      <c r="F503" t="s">
        <v>104</v>
      </c>
      <c r="H503">
        <v>2.23</v>
      </c>
      <c r="I503">
        <v>0</v>
      </c>
      <c r="J503" t="s">
        <v>155</v>
      </c>
      <c r="K503">
        <v>26905</v>
      </c>
    </row>
    <row r="504" spans="1:11" hidden="1">
      <c r="A504" t="s">
        <v>99</v>
      </c>
      <c r="B504" t="s">
        <v>533</v>
      </c>
      <c r="C504" t="s">
        <v>534</v>
      </c>
      <c r="D504" t="s">
        <v>357</v>
      </c>
      <c r="E504" t="s">
        <v>535</v>
      </c>
      <c r="F504" t="s">
        <v>104</v>
      </c>
      <c r="H504">
        <v>3.15</v>
      </c>
      <c r="I504">
        <v>0</v>
      </c>
      <c r="J504" t="s">
        <v>221</v>
      </c>
      <c r="K504">
        <v>26905</v>
      </c>
    </row>
    <row r="505" spans="1:11" hidden="1">
      <c r="A505" t="s">
        <v>99</v>
      </c>
      <c r="B505" t="s">
        <v>533</v>
      </c>
      <c r="C505" t="s">
        <v>534</v>
      </c>
      <c r="D505" t="s">
        <v>358</v>
      </c>
      <c r="E505" t="s">
        <v>535</v>
      </c>
      <c r="F505" t="s">
        <v>104</v>
      </c>
      <c r="H505">
        <v>3.74</v>
      </c>
      <c r="I505">
        <v>0</v>
      </c>
      <c r="J505" t="s">
        <v>223</v>
      </c>
      <c r="K505">
        <v>26905</v>
      </c>
    </row>
    <row r="506" spans="1:11" hidden="1">
      <c r="A506" t="s">
        <v>99</v>
      </c>
      <c r="B506" t="s">
        <v>533</v>
      </c>
      <c r="C506" t="s">
        <v>534</v>
      </c>
      <c r="D506" t="s">
        <v>359</v>
      </c>
      <c r="E506" t="s">
        <v>535</v>
      </c>
      <c r="F506" t="s">
        <v>104</v>
      </c>
      <c r="H506">
        <v>4.4000000000000004</v>
      </c>
      <c r="I506">
        <v>0</v>
      </c>
      <c r="J506" t="s">
        <v>225</v>
      </c>
      <c r="K506">
        <v>26905</v>
      </c>
    </row>
    <row r="507" spans="1:11" hidden="1">
      <c r="A507" t="s">
        <v>99</v>
      </c>
      <c r="B507" t="s">
        <v>533</v>
      </c>
      <c r="C507" t="s">
        <v>534</v>
      </c>
      <c r="D507" t="s">
        <v>360</v>
      </c>
      <c r="E507" t="s">
        <v>535</v>
      </c>
      <c r="F507" t="s">
        <v>104</v>
      </c>
      <c r="H507">
        <v>5.42</v>
      </c>
      <c r="I507">
        <v>0</v>
      </c>
      <c r="J507" t="s">
        <v>361</v>
      </c>
      <c r="K507">
        <v>26905</v>
      </c>
    </row>
    <row r="508" spans="1:11" hidden="1">
      <c r="A508" t="s">
        <v>99</v>
      </c>
      <c r="B508" t="s">
        <v>533</v>
      </c>
      <c r="C508" t="s">
        <v>534</v>
      </c>
      <c r="D508" t="s">
        <v>362</v>
      </c>
      <c r="E508" t="s">
        <v>535</v>
      </c>
      <c r="F508" t="s">
        <v>104</v>
      </c>
      <c r="H508">
        <v>1.9</v>
      </c>
      <c r="I508">
        <v>0</v>
      </c>
      <c r="J508" t="s">
        <v>139</v>
      </c>
      <c r="K508">
        <v>26905</v>
      </c>
    </row>
    <row r="509" spans="1:11" hidden="1">
      <c r="A509" t="s">
        <v>99</v>
      </c>
      <c r="B509" t="s">
        <v>533</v>
      </c>
      <c r="C509" t="s">
        <v>534</v>
      </c>
      <c r="D509" t="s">
        <v>363</v>
      </c>
      <c r="E509" t="s">
        <v>535</v>
      </c>
      <c r="F509" t="s">
        <v>104</v>
      </c>
      <c r="H509">
        <v>2.23</v>
      </c>
      <c r="I509">
        <v>0</v>
      </c>
      <c r="J509" t="s">
        <v>156</v>
      </c>
      <c r="K509">
        <v>26905</v>
      </c>
    </row>
    <row r="510" spans="1:11" hidden="1">
      <c r="A510" t="s">
        <v>99</v>
      </c>
      <c r="B510" t="s">
        <v>533</v>
      </c>
      <c r="C510" t="s">
        <v>534</v>
      </c>
      <c r="D510" t="s">
        <v>364</v>
      </c>
      <c r="E510" t="s">
        <v>535</v>
      </c>
      <c r="F510" t="s">
        <v>104</v>
      </c>
      <c r="H510">
        <v>3.15</v>
      </c>
      <c r="I510">
        <v>0</v>
      </c>
      <c r="J510" t="s">
        <v>227</v>
      </c>
      <c r="K510">
        <v>26905</v>
      </c>
    </row>
    <row r="511" spans="1:11" hidden="1">
      <c r="A511" t="s">
        <v>99</v>
      </c>
      <c r="B511" t="s">
        <v>533</v>
      </c>
      <c r="C511" t="s">
        <v>534</v>
      </c>
      <c r="D511" t="s">
        <v>365</v>
      </c>
      <c r="E511" t="s">
        <v>535</v>
      </c>
      <c r="F511" t="s">
        <v>104</v>
      </c>
      <c r="H511">
        <v>3.74</v>
      </c>
      <c r="I511">
        <v>0</v>
      </c>
      <c r="J511" t="s">
        <v>229</v>
      </c>
      <c r="K511">
        <v>26905</v>
      </c>
    </row>
    <row r="512" spans="1:11" hidden="1">
      <c r="A512" t="s">
        <v>99</v>
      </c>
      <c r="B512" t="s">
        <v>533</v>
      </c>
      <c r="C512" t="s">
        <v>534</v>
      </c>
      <c r="D512" t="s">
        <v>366</v>
      </c>
      <c r="E512" t="s">
        <v>535</v>
      </c>
      <c r="F512" t="s">
        <v>104</v>
      </c>
      <c r="H512">
        <v>4.4000000000000004</v>
      </c>
      <c r="I512">
        <v>0</v>
      </c>
      <c r="J512" t="s">
        <v>231</v>
      </c>
      <c r="K512">
        <v>26905</v>
      </c>
    </row>
    <row r="513" spans="1:11" hidden="1">
      <c r="A513" t="s">
        <v>99</v>
      </c>
      <c r="B513" t="s">
        <v>533</v>
      </c>
      <c r="C513" t="s">
        <v>534</v>
      </c>
      <c r="D513" t="s">
        <v>367</v>
      </c>
      <c r="E513" t="s">
        <v>535</v>
      </c>
      <c r="F513" t="s">
        <v>104</v>
      </c>
      <c r="H513">
        <v>5.42</v>
      </c>
      <c r="I513">
        <v>0</v>
      </c>
      <c r="J513" t="s">
        <v>368</v>
      </c>
      <c r="K513">
        <v>26905</v>
      </c>
    </row>
    <row r="514" spans="1:11" hidden="1">
      <c r="A514" t="s">
        <v>99</v>
      </c>
      <c r="B514" t="s">
        <v>533</v>
      </c>
      <c r="C514" t="s">
        <v>534</v>
      </c>
      <c r="D514" t="s">
        <v>369</v>
      </c>
      <c r="E514" t="s">
        <v>535</v>
      </c>
      <c r="F514" t="s">
        <v>104</v>
      </c>
      <c r="H514">
        <v>1.9</v>
      </c>
      <c r="I514">
        <v>0</v>
      </c>
      <c r="J514" t="s">
        <v>124</v>
      </c>
      <c r="K514">
        <v>26905</v>
      </c>
    </row>
    <row r="515" spans="1:11" hidden="1">
      <c r="A515" t="s">
        <v>99</v>
      </c>
      <c r="B515" t="s">
        <v>533</v>
      </c>
      <c r="C515" t="s">
        <v>534</v>
      </c>
      <c r="D515" t="s">
        <v>370</v>
      </c>
      <c r="E515" t="s">
        <v>535</v>
      </c>
      <c r="F515" t="s">
        <v>104</v>
      </c>
      <c r="H515">
        <v>2.23</v>
      </c>
      <c r="I515">
        <v>0</v>
      </c>
      <c r="J515" t="s">
        <v>126</v>
      </c>
      <c r="K515">
        <v>26905</v>
      </c>
    </row>
    <row r="516" spans="1:11" hidden="1">
      <c r="A516" t="s">
        <v>99</v>
      </c>
      <c r="B516" t="s">
        <v>533</v>
      </c>
      <c r="C516" t="s">
        <v>534</v>
      </c>
      <c r="D516" t="s">
        <v>371</v>
      </c>
      <c r="E516" t="s">
        <v>535</v>
      </c>
      <c r="F516" t="s">
        <v>104</v>
      </c>
      <c r="H516">
        <v>3.15</v>
      </c>
      <c r="I516">
        <v>0</v>
      </c>
      <c r="J516" t="s">
        <v>372</v>
      </c>
      <c r="K516">
        <v>26905</v>
      </c>
    </row>
    <row r="517" spans="1:11" hidden="1">
      <c r="A517" t="s">
        <v>99</v>
      </c>
      <c r="B517" t="s">
        <v>533</v>
      </c>
      <c r="C517" t="s">
        <v>534</v>
      </c>
      <c r="D517" t="s">
        <v>373</v>
      </c>
      <c r="E517" t="s">
        <v>535</v>
      </c>
      <c r="F517" t="s">
        <v>104</v>
      </c>
      <c r="H517">
        <v>3.74</v>
      </c>
      <c r="I517">
        <v>0</v>
      </c>
      <c r="J517" t="s">
        <v>374</v>
      </c>
      <c r="K517">
        <v>26905</v>
      </c>
    </row>
    <row r="518" spans="1:11" hidden="1">
      <c r="A518" t="s">
        <v>99</v>
      </c>
      <c r="B518" t="s">
        <v>533</v>
      </c>
      <c r="C518" t="s">
        <v>534</v>
      </c>
      <c r="D518" t="s">
        <v>375</v>
      </c>
      <c r="E518" t="s">
        <v>535</v>
      </c>
      <c r="F518" t="s">
        <v>104</v>
      </c>
      <c r="H518">
        <v>4.4000000000000004</v>
      </c>
      <c r="I518">
        <v>0</v>
      </c>
      <c r="J518" t="s">
        <v>192</v>
      </c>
      <c r="K518">
        <v>26905</v>
      </c>
    </row>
    <row r="519" spans="1:11" hidden="1">
      <c r="A519" t="s">
        <v>99</v>
      </c>
      <c r="B519" t="s">
        <v>533</v>
      </c>
      <c r="C519" t="s">
        <v>534</v>
      </c>
      <c r="D519" t="s">
        <v>376</v>
      </c>
      <c r="E519" t="s">
        <v>535</v>
      </c>
      <c r="F519" t="s">
        <v>104</v>
      </c>
      <c r="H519">
        <v>5.42</v>
      </c>
      <c r="I519">
        <v>0</v>
      </c>
      <c r="J519" t="s">
        <v>377</v>
      </c>
      <c r="K519">
        <v>26905</v>
      </c>
    </row>
    <row r="520" spans="1:11" hidden="1">
      <c r="A520" t="s">
        <v>99</v>
      </c>
      <c r="B520" t="s">
        <v>533</v>
      </c>
      <c r="C520" t="s">
        <v>534</v>
      </c>
      <c r="D520" t="s">
        <v>378</v>
      </c>
      <c r="E520" t="s">
        <v>535</v>
      </c>
      <c r="F520" t="s">
        <v>104</v>
      </c>
      <c r="H520">
        <v>2.23</v>
      </c>
      <c r="I520">
        <v>0</v>
      </c>
      <c r="J520" t="s">
        <v>159</v>
      </c>
      <c r="K520">
        <v>26905</v>
      </c>
    </row>
    <row r="521" spans="1:11" hidden="1">
      <c r="A521" t="s">
        <v>99</v>
      </c>
      <c r="B521" t="s">
        <v>533</v>
      </c>
      <c r="C521" t="s">
        <v>534</v>
      </c>
      <c r="D521" t="s">
        <v>379</v>
      </c>
      <c r="E521" t="s">
        <v>535</v>
      </c>
      <c r="F521" t="s">
        <v>104</v>
      </c>
      <c r="H521">
        <v>3.15</v>
      </c>
      <c r="I521">
        <v>0</v>
      </c>
      <c r="J521" t="s">
        <v>232</v>
      </c>
      <c r="K521">
        <v>26905</v>
      </c>
    </row>
    <row r="522" spans="1:11" hidden="1">
      <c r="A522" t="s">
        <v>99</v>
      </c>
      <c r="B522" t="s">
        <v>533</v>
      </c>
      <c r="C522" t="s">
        <v>534</v>
      </c>
      <c r="D522" t="s">
        <v>380</v>
      </c>
      <c r="E522" t="s">
        <v>535</v>
      </c>
      <c r="F522" t="s">
        <v>104</v>
      </c>
      <c r="H522">
        <v>3.74</v>
      </c>
      <c r="I522">
        <v>0</v>
      </c>
      <c r="J522" t="s">
        <v>234</v>
      </c>
      <c r="K522">
        <v>26905</v>
      </c>
    </row>
    <row r="523" spans="1:11" hidden="1">
      <c r="A523" t="s">
        <v>99</v>
      </c>
      <c r="B523" t="s">
        <v>533</v>
      </c>
      <c r="C523" t="s">
        <v>534</v>
      </c>
      <c r="D523" t="s">
        <v>381</v>
      </c>
      <c r="E523" t="s">
        <v>535</v>
      </c>
      <c r="F523" t="s">
        <v>104</v>
      </c>
      <c r="H523">
        <v>4.4000000000000004</v>
      </c>
      <c r="I523">
        <v>0</v>
      </c>
      <c r="J523" t="s">
        <v>236</v>
      </c>
      <c r="K523">
        <v>26905</v>
      </c>
    </row>
    <row r="524" spans="1:11" hidden="1">
      <c r="A524" t="s">
        <v>99</v>
      </c>
      <c r="B524" t="s">
        <v>533</v>
      </c>
      <c r="C524" t="s">
        <v>534</v>
      </c>
      <c r="D524" t="s">
        <v>382</v>
      </c>
      <c r="E524" t="s">
        <v>535</v>
      </c>
      <c r="F524" t="s">
        <v>104</v>
      </c>
      <c r="H524">
        <v>5.42</v>
      </c>
      <c r="I524">
        <v>0</v>
      </c>
      <c r="J524" t="s">
        <v>383</v>
      </c>
      <c r="K524">
        <v>26905</v>
      </c>
    </row>
    <row r="525" spans="1:11" hidden="1">
      <c r="A525" t="s">
        <v>99</v>
      </c>
      <c r="B525" t="s">
        <v>533</v>
      </c>
      <c r="C525" t="s">
        <v>534</v>
      </c>
      <c r="D525" t="s">
        <v>384</v>
      </c>
      <c r="E525" t="s">
        <v>535</v>
      </c>
      <c r="F525" t="s">
        <v>104</v>
      </c>
      <c r="H525">
        <v>2.23</v>
      </c>
      <c r="I525">
        <v>0</v>
      </c>
      <c r="J525" t="s">
        <v>161</v>
      </c>
      <c r="K525">
        <v>26905</v>
      </c>
    </row>
    <row r="526" spans="1:11" hidden="1">
      <c r="A526" t="s">
        <v>99</v>
      </c>
      <c r="B526" t="s">
        <v>533</v>
      </c>
      <c r="C526" t="s">
        <v>534</v>
      </c>
      <c r="D526" t="s">
        <v>385</v>
      </c>
      <c r="E526" t="s">
        <v>535</v>
      </c>
      <c r="F526" t="s">
        <v>104</v>
      </c>
      <c r="H526">
        <v>3.15</v>
      </c>
      <c r="I526">
        <v>0</v>
      </c>
      <c r="J526" t="s">
        <v>172</v>
      </c>
      <c r="K526">
        <v>26905</v>
      </c>
    </row>
    <row r="527" spans="1:11" hidden="1">
      <c r="A527" t="s">
        <v>99</v>
      </c>
      <c r="B527" t="s">
        <v>533</v>
      </c>
      <c r="C527" t="s">
        <v>534</v>
      </c>
      <c r="D527" t="s">
        <v>386</v>
      </c>
      <c r="E527" t="s">
        <v>535</v>
      </c>
      <c r="F527" t="s">
        <v>104</v>
      </c>
      <c r="H527">
        <v>3.74</v>
      </c>
      <c r="I527">
        <v>0</v>
      </c>
      <c r="J527" t="s">
        <v>238</v>
      </c>
      <c r="K527">
        <v>26905</v>
      </c>
    </row>
    <row r="528" spans="1:11" hidden="1">
      <c r="A528" t="s">
        <v>99</v>
      </c>
      <c r="B528" t="s">
        <v>533</v>
      </c>
      <c r="C528" t="s">
        <v>534</v>
      </c>
      <c r="D528" t="s">
        <v>387</v>
      </c>
      <c r="E528" t="s">
        <v>535</v>
      </c>
      <c r="F528" t="s">
        <v>104</v>
      </c>
      <c r="H528">
        <v>4.4000000000000004</v>
      </c>
      <c r="I528">
        <v>0</v>
      </c>
      <c r="J528" t="s">
        <v>240</v>
      </c>
      <c r="K528">
        <v>26905</v>
      </c>
    </row>
    <row r="529" spans="1:11" hidden="1">
      <c r="A529" t="s">
        <v>99</v>
      </c>
      <c r="B529" t="s">
        <v>533</v>
      </c>
      <c r="C529" t="s">
        <v>534</v>
      </c>
      <c r="D529" t="s">
        <v>388</v>
      </c>
      <c r="E529" t="s">
        <v>535</v>
      </c>
      <c r="F529" t="s">
        <v>104</v>
      </c>
      <c r="H529">
        <v>5.42</v>
      </c>
      <c r="I529">
        <v>0</v>
      </c>
      <c r="J529" t="s">
        <v>389</v>
      </c>
      <c r="K529">
        <v>26905</v>
      </c>
    </row>
    <row r="530" spans="1:11" hidden="1">
      <c r="A530" t="s">
        <v>99</v>
      </c>
      <c r="B530" t="s">
        <v>533</v>
      </c>
      <c r="C530" t="s">
        <v>534</v>
      </c>
      <c r="D530" t="s">
        <v>390</v>
      </c>
      <c r="E530" t="s">
        <v>535</v>
      </c>
      <c r="F530" t="s">
        <v>104</v>
      </c>
      <c r="H530">
        <v>2.23</v>
      </c>
      <c r="I530">
        <v>0</v>
      </c>
      <c r="J530" t="s">
        <v>163</v>
      </c>
      <c r="K530">
        <v>26905</v>
      </c>
    </row>
    <row r="531" spans="1:11" hidden="1">
      <c r="A531" t="s">
        <v>99</v>
      </c>
      <c r="B531" t="s">
        <v>533</v>
      </c>
      <c r="C531" t="s">
        <v>534</v>
      </c>
      <c r="D531" t="s">
        <v>391</v>
      </c>
      <c r="E531" t="s">
        <v>535</v>
      </c>
      <c r="F531" t="s">
        <v>104</v>
      </c>
      <c r="H531">
        <v>3.15</v>
      </c>
      <c r="I531">
        <v>0</v>
      </c>
      <c r="J531" t="s">
        <v>242</v>
      </c>
      <c r="K531">
        <v>26905</v>
      </c>
    </row>
    <row r="532" spans="1:11" hidden="1">
      <c r="A532" t="s">
        <v>99</v>
      </c>
      <c r="B532" t="s">
        <v>533</v>
      </c>
      <c r="C532" t="s">
        <v>534</v>
      </c>
      <c r="D532" t="s">
        <v>392</v>
      </c>
      <c r="E532" t="s">
        <v>535</v>
      </c>
      <c r="F532" t="s">
        <v>104</v>
      </c>
      <c r="H532">
        <v>3.74</v>
      </c>
      <c r="I532">
        <v>0</v>
      </c>
      <c r="J532" t="s">
        <v>244</v>
      </c>
      <c r="K532">
        <v>26905</v>
      </c>
    </row>
    <row r="533" spans="1:11" hidden="1">
      <c r="A533" t="s">
        <v>99</v>
      </c>
      <c r="B533" t="s">
        <v>533</v>
      </c>
      <c r="C533" t="s">
        <v>534</v>
      </c>
      <c r="D533" t="s">
        <v>393</v>
      </c>
      <c r="E533" t="s">
        <v>535</v>
      </c>
      <c r="F533" t="s">
        <v>104</v>
      </c>
      <c r="H533">
        <v>4.4000000000000004</v>
      </c>
      <c r="I533">
        <v>0</v>
      </c>
      <c r="J533" t="s">
        <v>246</v>
      </c>
      <c r="K533">
        <v>26905</v>
      </c>
    </row>
    <row r="534" spans="1:11" hidden="1">
      <c r="A534" t="s">
        <v>99</v>
      </c>
      <c r="B534" t="s">
        <v>533</v>
      </c>
      <c r="C534" t="s">
        <v>534</v>
      </c>
      <c r="D534" t="s">
        <v>394</v>
      </c>
      <c r="E534" t="s">
        <v>535</v>
      </c>
      <c r="F534" t="s">
        <v>104</v>
      </c>
      <c r="H534">
        <v>5.42</v>
      </c>
      <c r="I534">
        <v>0</v>
      </c>
      <c r="J534" t="s">
        <v>395</v>
      </c>
      <c r="K534">
        <v>26905</v>
      </c>
    </row>
    <row r="535" spans="1:11" hidden="1">
      <c r="A535" t="s">
        <v>99</v>
      </c>
      <c r="B535" t="s">
        <v>533</v>
      </c>
      <c r="C535" t="s">
        <v>534</v>
      </c>
      <c r="D535" t="s">
        <v>396</v>
      </c>
      <c r="E535" t="s">
        <v>535</v>
      </c>
      <c r="F535" t="s">
        <v>104</v>
      </c>
      <c r="H535">
        <v>2.23</v>
      </c>
      <c r="I535">
        <v>0</v>
      </c>
      <c r="J535" t="s">
        <v>128</v>
      </c>
      <c r="K535">
        <v>26905</v>
      </c>
    </row>
    <row r="536" spans="1:11" hidden="1">
      <c r="A536" t="s">
        <v>99</v>
      </c>
      <c r="B536" t="s">
        <v>533</v>
      </c>
      <c r="C536" t="s">
        <v>534</v>
      </c>
      <c r="D536" t="s">
        <v>397</v>
      </c>
      <c r="E536" t="s">
        <v>535</v>
      </c>
      <c r="F536" t="s">
        <v>104</v>
      </c>
      <c r="H536">
        <v>3.15</v>
      </c>
      <c r="I536">
        <v>0</v>
      </c>
      <c r="J536" t="s">
        <v>174</v>
      </c>
      <c r="K536">
        <v>26905</v>
      </c>
    </row>
    <row r="537" spans="1:11" hidden="1">
      <c r="A537" t="s">
        <v>99</v>
      </c>
      <c r="B537" t="s">
        <v>533</v>
      </c>
      <c r="C537" t="s">
        <v>534</v>
      </c>
      <c r="D537" t="s">
        <v>398</v>
      </c>
      <c r="E537" t="s">
        <v>535</v>
      </c>
      <c r="F537" t="s">
        <v>104</v>
      </c>
      <c r="H537">
        <v>3.74</v>
      </c>
      <c r="I537">
        <v>0</v>
      </c>
      <c r="J537" t="s">
        <v>184</v>
      </c>
      <c r="K537">
        <v>26905</v>
      </c>
    </row>
    <row r="538" spans="1:11" hidden="1">
      <c r="A538" t="s">
        <v>99</v>
      </c>
      <c r="B538" t="s">
        <v>533</v>
      </c>
      <c r="C538" t="s">
        <v>534</v>
      </c>
      <c r="D538" t="s">
        <v>399</v>
      </c>
      <c r="E538" t="s">
        <v>535</v>
      </c>
      <c r="F538" t="s">
        <v>104</v>
      </c>
      <c r="H538">
        <v>4.4000000000000004</v>
      </c>
      <c r="I538">
        <v>0</v>
      </c>
      <c r="J538" t="s">
        <v>194</v>
      </c>
      <c r="K538">
        <v>26905</v>
      </c>
    </row>
    <row r="539" spans="1:11" hidden="1">
      <c r="A539" t="s">
        <v>99</v>
      </c>
      <c r="B539" t="s">
        <v>533</v>
      </c>
      <c r="C539" t="s">
        <v>534</v>
      </c>
      <c r="D539" t="s">
        <v>400</v>
      </c>
      <c r="E539" t="s">
        <v>535</v>
      </c>
      <c r="F539" t="s">
        <v>104</v>
      </c>
      <c r="H539">
        <v>5.42</v>
      </c>
      <c r="I539">
        <v>0</v>
      </c>
      <c r="J539" t="s">
        <v>401</v>
      </c>
      <c r="K539">
        <v>26905</v>
      </c>
    </row>
    <row r="540" spans="1:11" hidden="1">
      <c r="A540" t="s">
        <v>99</v>
      </c>
      <c r="B540" t="s">
        <v>533</v>
      </c>
      <c r="C540" t="s">
        <v>534</v>
      </c>
      <c r="D540" t="s">
        <v>402</v>
      </c>
      <c r="E540" t="s">
        <v>535</v>
      </c>
      <c r="F540" t="s">
        <v>104</v>
      </c>
      <c r="H540">
        <v>2.23</v>
      </c>
      <c r="I540">
        <v>0</v>
      </c>
      <c r="J540" t="s">
        <v>130</v>
      </c>
      <c r="K540">
        <v>26905</v>
      </c>
    </row>
    <row r="541" spans="1:11" hidden="1">
      <c r="A541" t="s">
        <v>99</v>
      </c>
      <c r="B541" t="s">
        <v>533</v>
      </c>
      <c r="C541" t="s">
        <v>534</v>
      </c>
      <c r="D541" t="s">
        <v>403</v>
      </c>
      <c r="E541" t="s">
        <v>535</v>
      </c>
      <c r="F541" t="s">
        <v>104</v>
      </c>
      <c r="H541">
        <v>3.15</v>
      </c>
      <c r="I541">
        <v>0</v>
      </c>
      <c r="J541" t="s">
        <v>176</v>
      </c>
      <c r="K541">
        <v>26905</v>
      </c>
    </row>
    <row r="542" spans="1:11" hidden="1">
      <c r="A542" t="s">
        <v>99</v>
      </c>
      <c r="B542" t="s">
        <v>533</v>
      </c>
      <c r="C542" t="s">
        <v>534</v>
      </c>
      <c r="D542" t="s">
        <v>404</v>
      </c>
      <c r="E542" t="s">
        <v>535</v>
      </c>
      <c r="F542" t="s">
        <v>104</v>
      </c>
      <c r="H542">
        <v>3.74</v>
      </c>
      <c r="I542">
        <v>0</v>
      </c>
      <c r="J542" t="s">
        <v>186</v>
      </c>
      <c r="K542">
        <v>26905</v>
      </c>
    </row>
    <row r="543" spans="1:11" hidden="1">
      <c r="A543" t="s">
        <v>99</v>
      </c>
      <c r="B543" t="s">
        <v>533</v>
      </c>
      <c r="C543" t="s">
        <v>534</v>
      </c>
      <c r="D543" t="s">
        <v>405</v>
      </c>
      <c r="E543" t="s">
        <v>535</v>
      </c>
      <c r="F543" t="s">
        <v>104</v>
      </c>
      <c r="H543">
        <v>4.4000000000000004</v>
      </c>
      <c r="I543">
        <v>0</v>
      </c>
      <c r="J543" t="s">
        <v>196</v>
      </c>
      <c r="K543">
        <v>26905</v>
      </c>
    </row>
    <row r="544" spans="1:11" hidden="1">
      <c r="A544" t="s">
        <v>99</v>
      </c>
      <c r="B544" t="s">
        <v>533</v>
      </c>
      <c r="C544" t="s">
        <v>534</v>
      </c>
      <c r="D544" t="s">
        <v>406</v>
      </c>
      <c r="E544" t="s">
        <v>535</v>
      </c>
      <c r="F544" t="s">
        <v>104</v>
      </c>
      <c r="H544">
        <v>5.42</v>
      </c>
      <c r="I544">
        <v>0</v>
      </c>
      <c r="J544" t="s">
        <v>407</v>
      </c>
      <c r="K544">
        <v>26905</v>
      </c>
    </row>
    <row r="545" spans="1:11" hidden="1">
      <c r="A545" t="s">
        <v>99</v>
      </c>
      <c r="B545" t="s">
        <v>533</v>
      </c>
      <c r="C545" t="s">
        <v>534</v>
      </c>
      <c r="D545" t="s">
        <v>408</v>
      </c>
      <c r="E545" t="s">
        <v>535</v>
      </c>
      <c r="F545" t="s">
        <v>104</v>
      </c>
      <c r="H545">
        <v>2.23</v>
      </c>
      <c r="I545">
        <v>0</v>
      </c>
      <c r="J545" t="s">
        <v>164</v>
      </c>
      <c r="K545">
        <v>26905</v>
      </c>
    </row>
    <row r="546" spans="1:11" hidden="1">
      <c r="A546" t="s">
        <v>99</v>
      </c>
      <c r="B546" t="s">
        <v>533</v>
      </c>
      <c r="C546" t="s">
        <v>534</v>
      </c>
      <c r="D546" t="s">
        <v>409</v>
      </c>
      <c r="E546" t="s">
        <v>535</v>
      </c>
      <c r="F546" t="s">
        <v>104</v>
      </c>
      <c r="H546">
        <v>3.15</v>
      </c>
      <c r="I546">
        <v>0</v>
      </c>
      <c r="J546" t="s">
        <v>248</v>
      </c>
      <c r="K546">
        <v>26905</v>
      </c>
    </row>
    <row r="547" spans="1:11" hidden="1">
      <c r="A547" t="s">
        <v>99</v>
      </c>
      <c r="B547" t="s">
        <v>533</v>
      </c>
      <c r="C547" t="s">
        <v>534</v>
      </c>
      <c r="D547" t="s">
        <v>410</v>
      </c>
      <c r="E547" t="s">
        <v>535</v>
      </c>
      <c r="F547" t="s">
        <v>104</v>
      </c>
      <c r="H547">
        <v>3.74</v>
      </c>
      <c r="I547">
        <v>0</v>
      </c>
      <c r="J547" t="s">
        <v>250</v>
      </c>
      <c r="K547">
        <v>26905</v>
      </c>
    </row>
    <row r="548" spans="1:11" hidden="1">
      <c r="A548" t="s">
        <v>99</v>
      </c>
      <c r="B548" t="s">
        <v>533</v>
      </c>
      <c r="C548" t="s">
        <v>534</v>
      </c>
      <c r="D548" t="s">
        <v>411</v>
      </c>
      <c r="E548" t="s">
        <v>535</v>
      </c>
      <c r="F548" t="s">
        <v>104</v>
      </c>
      <c r="H548">
        <v>4.4000000000000004</v>
      </c>
      <c r="I548">
        <v>0</v>
      </c>
      <c r="J548" t="s">
        <v>252</v>
      </c>
      <c r="K548">
        <v>26905</v>
      </c>
    </row>
    <row r="549" spans="1:11" hidden="1">
      <c r="A549" t="s">
        <v>99</v>
      </c>
      <c r="B549" t="s">
        <v>533</v>
      </c>
      <c r="C549" t="s">
        <v>534</v>
      </c>
      <c r="D549" t="s">
        <v>412</v>
      </c>
      <c r="E549" t="s">
        <v>535</v>
      </c>
      <c r="F549" t="s">
        <v>104</v>
      </c>
      <c r="H549">
        <v>5.42</v>
      </c>
      <c r="I549">
        <v>0</v>
      </c>
      <c r="J549" t="s">
        <v>350</v>
      </c>
      <c r="K549">
        <v>26905</v>
      </c>
    </row>
    <row r="550" spans="1:11" hidden="1">
      <c r="A550" t="s">
        <v>99</v>
      </c>
      <c r="B550" t="s">
        <v>533</v>
      </c>
      <c r="C550" t="s">
        <v>534</v>
      </c>
      <c r="D550" t="s">
        <v>413</v>
      </c>
      <c r="E550" t="s">
        <v>535</v>
      </c>
      <c r="F550" t="s">
        <v>104</v>
      </c>
      <c r="H550">
        <v>1.9</v>
      </c>
      <c r="I550">
        <v>0</v>
      </c>
      <c r="J550" t="s">
        <v>140</v>
      </c>
      <c r="K550">
        <v>26905</v>
      </c>
    </row>
    <row r="551" spans="1:11" hidden="1">
      <c r="A551" t="s">
        <v>99</v>
      </c>
      <c r="B551" t="s">
        <v>533</v>
      </c>
      <c r="C551" t="s">
        <v>534</v>
      </c>
      <c r="D551" t="s">
        <v>414</v>
      </c>
      <c r="E551" t="s">
        <v>535</v>
      </c>
      <c r="F551" t="s">
        <v>104</v>
      </c>
      <c r="H551">
        <v>2.23</v>
      </c>
      <c r="I551">
        <v>0</v>
      </c>
      <c r="J551" t="s">
        <v>149</v>
      </c>
      <c r="K551">
        <v>26905</v>
      </c>
    </row>
    <row r="552" spans="1:11" hidden="1">
      <c r="A552" t="s">
        <v>99</v>
      </c>
      <c r="B552" t="s">
        <v>533</v>
      </c>
      <c r="C552" t="s">
        <v>534</v>
      </c>
      <c r="D552" t="s">
        <v>415</v>
      </c>
      <c r="E552" t="s">
        <v>535</v>
      </c>
      <c r="F552" t="s">
        <v>104</v>
      </c>
      <c r="H552">
        <v>3.15</v>
      </c>
      <c r="I552">
        <v>0</v>
      </c>
      <c r="J552" t="s">
        <v>166</v>
      </c>
      <c r="K552">
        <v>26905</v>
      </c>
    </row>
    <row r="553" spans="1:11" hidden="1">
      <c r="A553" t="s">
        <v>99</v>
      </c>
      <c r="B553" t="s">
        <v>533</v>
      </c>
      <c r="C553" t="s">
        <v>534</v>
      </c>
      <c r="D553" t="s">
        <v>416</v>
      </c>
      <c r="E553" t="s">
        <v>535</v>
      </c>
      <c r="F553" t="s">
        <v>104</v>
      </c>
      <c r="H553">
        <v>3.74</v>
      </c>
      <c r="I553">
        <v>0</v>
      </c>
      <c r="J553" t="s">
        <v>254</v>
      </c>
      <c r="K553">
        <v>26905</v>
      </c>
    </row>
    <row r="554" spans="1:11" hidden="1">
      <c r="A554" t="s">
        <v>99</v>
      </c>
      <c r="B554" t="s">
        <v>533</v>
      </c>
      <c r="C554" t="s">
        <v>534</v>
      </c>
      <c r="D554" t="s">
        <v>417</v>
      </c>
      <c r="E554" t="s">
        <v>535</v>
      </c>
      <c r="F554" t="s">
        <v>104</v>
      </c>
      <c r="H554">
        <v>4.4000000000000004</v>
      </c>
      <c r="I554">
        <v>0</v>
      </c>
      <c r="J554" t="s">
        <v>256</v>
      </c>
      <c r="K554">
        <v>26905</v>
      </c>
    </row>
    <row r="555" spans="1:11" hidden="1">
      <c r="A555" t="s">
        <v>99</v>
      </c>
      <c r="B555" t="s">
        <v>533</v>
      </c>
      <c r="C555" t="s">
        <v>534</v>
      </c>
      <c r="D555" t="s">
        <v>418</v>
      </c>
      <c r="E555" t="s">
        <v>535</v>
      </c>
      <c r="F555" t="s">
        <v>104</v>
      </c>
      <c r="H555">
        <v>5.42</v>
      </c>
      <c r="I555">
        <v>0</v>
      </c>
      <c r="J555" t="s">
        <v>419</v>
      </c>
      <c r="K555">
        <v>26905</v>
      </c>
    </row>
    <row r="556" spans="1:11" hidden="1">
      <c r="A556" t="s">
        <v>99</v>
      </c>
      <c r="B556" t="s">
        <v>533</v>
      </c>
      <c r="C556" t="s">
        <v>534</v>
      </c>
      <c r="D556" t="s">
        <v>420</v>
      </c>
      <c r="E556" t="s">
        <v>535</v>
      </c>
      <c r="F556" t="s">
        <v>104</v>
      </c>
      <c r="H556">
        <v>1.9</v>
      </c>
      <c r="I556">
        <v>0</v>
      </c>
      <c r="J556" t="s">
        <v>142</v>
      </c>
      <c r="K556">
        <v>26905</v>
      </c>
    </row>
    <row r="557" spans="1:11" hidden="1">
      <c r="A557" t="s">
        <v>99</v>
      </c>
      <c r="B557" t="s">
        <v>533</v>
      </c>
      <c r="C557" t="s">
        <v>534</v>
      </c>
      <c r="D557" t="s">
        <v>421</v>
      </c>
      <c r="E557" t="s">
        <v>535</v>
      </c>
      <c r="F557" t="s">
        <v>104</v>
      </c>
      <c r="H557">
        <v>2.23</v>
      </c>
      <c r="I557">
        <v>0</v>
      </c>
      <c r="J557" t="s">
        <v>151</v>
      </c>
      <c r="K557">
        <v>26905</v>
      </c>
    </row>
    <row r="558" spans="1:11" hidden="1">
      <c r="A558" t="s">
        <v>99</v>
      </c>
      <c r="B558" t="s">
        <v>533</v>
      </c>
      <c r="C558" t="s">
        <v>534</v>
      </c>
      <c r="D558" t="s">
        <v>422</v>
      </c>
      <c r="E558" t="s">
        <v>535</v>
      </c>
      <c r="F558" t="s">
        <v>104</v>
      </c>
      <c r="H558">
        <v>3.15</v>
      </c>
      <c r="I558">
        <v>0</v>
      </c>
      <c r="J558" t="s">
        <v>168</v>
      </c>
      <c r="K558">
        <v>26905</v>
      </c>
    </row>
    <row r="559" spans="1:11" hidden="1">
      <c r="A559" t="s">
        <v>99</v>
      </c>
      <c r="B559" t="s">
        <v>533</v>
      </c>
      <c r="C559" t="s">
        <v>534</v>
      </c>
      <c r="D559" t="s">
        <v>423</v>
      </c>
      <c r="E559" t="s">
        <v>535</v>
      </c>
      <c r="F559" t="s">
        <v>104</v>
      </c>
      <c r="H559">
        <v>3.74</v>
      </c>
      <c r="I559">
        <v>0</v>
      </c>
      <c r="J559" t="s">
        <v>258</v>
      </c>
      <c r="K559">
        <v>26905</v>
      </c>
    </row>
    <row r="560" spans="1:11" hidden="1">
      <c r="A560" t="s">
        <v>99</v>
      </c>
      <c r="B560" t="s">
        <v>533</v>
      </c>
      <c r="C560" t="s">
        <v>534</v>
      </c>
      <c r="D560" t="s">
        <v>424</v>
      </c>
      <c r="E560" t="s">
        <v>535</v>
      </c>
      <c r="F560" t="s">
        <v>104</v>
      </c>
      <c r="H560">
        <v>4.4000000000000004</v>
      </c>
      <c r="I560">
        <v>0</v>
      </c>
      <c r="J560" t="s">
        <v>260</v>
      </c>
      <c r="K560">
        <v>26905</v>
      </c>
    </row>
    <row r="561" spans="1:11" hidden="1">
      <c r="A561" t="s">
        <v>99</v>
      </c>
      <c r="B561" t="s">
        <v>533</v>
      </c>
      <c r="C561" t="s">
        <v>534</v>
      </c>
      <c r="D561" t="s">
        <v>425</v>
      </c>
      <c r="E561" t="s">
        <v>535</v>
      </c>
      <c r="F561" t="s">
        <v>104</v>
      </c>
      <c r="H561">
        <v>5.42</v>
      </c>
      <c r="I561">
        <v>0</v>
      </c>
      <c r="J561" t="s">
        <v>426</v>
      </c>
      <c r="K561">
        <v>26905</v>
      </c>
    </row>
    <row r="562" spans="1:11" hidden="1">
      <c r="A562" t="s">
        <v>99</v>
      </c>
      <c r="B562" t="s">
        <v>533</v>
      </c>
      <c r="C562" t="s">
        <v>534</v>
      </c>
      <c r="D562" t="s">
        <v>427</v>
      </c>
      <c r="E562" t="s">
        <v>535</v>
      </c>
      <c r="F562" t="s">
        <v>104</v>
      </c>
      <c r="H562">
        <v>1.9</v>
      </c>
      <c r="I562">
        <v>0</v>
      </c>
      <c r="J562" t="s">
        <v>132</v>
      </c>
      <c r="K562">
        <v>26905</v>
      </c>
    </row>
    <row r="563" spans="1:11" hidden="1">
      <c r="A563" t="s">
        <v>99</v>
      </c>
      <c r="B563" t="s">
        <v>533</v>
      </c>
      <c r="C563" t="s">
        <v>534</v>
      </c>
      <c r="D563" t="s">
        <v>428</v>
      </c>
      <c r="E563" t="s">
        <v>535</v>
      </c>
      <c r="F563" t="s">
        <v>104</v>
      </c>
      <c r="H563">
        <v>2.23</v>
      </c>
      <c r="I563">
        <v>0</v>
      </c>
      <c r="J563" t="s">
        <v>134</v>
      </c>
      <c r="K563">
        <v>26905</v>
      </c>
    </row>
    <row r="564" spans="1:11" hidden="1">
      <c r="A564" t="s">
        <v>99</v>
      </c>
      <c r="B564" t="s">
        <v>533</v>
      </c>
      <c r="C564" t="s">
        <v>534</v>
      </c>
      <c r="D564" t="s">
        <v>429</v>
      </c>
      <c r="E564" t="s">
        <v>535</v>
      </c>
      <c r="F564" t="s">
        <v>104</v>
      </c>
      <c r="H564">
        <v>3.15</v>
      </c>
      <c r="I564">
        <v>0</v>
      </c>
      <c r="J564" t="s">
        <v>178</v>
      </c>
      <c r="K564">
        <v>26905</v>
      </c>
    </row>
    <row r="565" spans="1:11" hidden="1">
      <c r="A565" t="s">
        <v>99</v>
      </c>
      <c r="B565" t="s">
        <v>533</v>
      </c>
      <c r="C565" t="s">
        <v>534</v>
      </c>
      <c r="D565" t="s">
        <v>430</v>
      </c>
      <c r="E565" t="s">
        <v>535</v>
      </c>
      <c r="F565" t="s">
        <v>104</v>
      </c>
      <c r="H565">
        <v>3.74</v>
      </c>
      <c r="I565">
        <v>0</v>
      </c>
      <c r="J565" t="s">
        <v>188</v>
      </c>
      <c r="K565">
        <v>26905</v>
      </c>
    </row>
    <row r="566" spans="1:11" hidden="1">
      <c r="A566" t="s">
        <v>99</v>
      </c>
      <c r="B566" t="s">
        <v>533</v>
      </c>
      <c r="C566" t="s">
        <v>534</v>
      </c>
      <c r="D566" t="s">
        <v>431</v>
      </c>
      <c r="E566" t="s">
        <v>535</v>
      </c>
      <c r="F566" t="s">
        <v>104</v>
      </c>
      <c r="H566">
        <v>4.4000000000000004</v>
      </c>
      <c r="I566">
        <v>0</v>
      </c>
      <c r="J566" t="s">
        <v>198</v>
      </c>
      <c r="K566">
        <v>26905</v>
      </c>
    </row>
    <row r="567" spans="1:11" hidden="1">
      <c r="A567" t="s">
        <v>99</v>
      </c>
      <c r="B567" t="s">
        <v>533</v>
      </c>
      <c r="C567" t="s">
        <v>534</v>
      </c>
      <c r="D567" t="s">
        <v>432</v>
      </c>
      <c r="E567" t="s">
        <v>535</v>
      </c>
      <c r="F567" t="s">
        <v>104</v>
      </c>
      <c r="H567">
        <v>5.42</v>
      </c>
      <c r="I567">
        <v>0</v>
      </c>
      <c r="J567" t="s">
        <v>433</v>
      </c>
      <c r="K567">
        <v>26905</v>
      </c>
    </row>
    <row r="568" spans="1:11" hidden="1">
      <c r="A568" t="s">
        <v>99</v>
      </c>
      <c r="B568" t="s">
        <v>536</v>
      </c>
      <c r="C568" t="s">
        <v>534</v>
      </c>
      <c r="D568" t="s">
        <v>435</v>
      </c>
      <c r="E568" t="s">
        <v>537</v>
      </c>
      <c r="F568" t="s">
        <v>104</v>
      </c>
      <c r="H568">
        <v>2.5499999999999998</v>
      </c>
      <c r="I568">
        <v>0</v>
      </c>
      <c r="J568" t="s">
        <v>155</v>
      </c>
      <c r="K568">
        <v>26906</v>
      </c>
    </row>
    <row r="569" spans="1:11" hidden="1">
      <c r="A569" t="s">
        <v>99</v>
      </c>
      <c r="B569" t="s">
        <v>536</v>
      </c>
      <c r="C569" t="s">
        <v>534</v>
      </c>
      <c r="D569" t="s">
        <v>437</v>
      </c>
      <c r="E569" t="s">
        <v>537</v>
      </c>
      <c r="F569" t="s">
        <v>104</v>
      </c>
      <c r="H569">
        <v>3.12</v>
      </c>
      <c r="I569">
        <v>0</v>
      </c>
      <c r="J569" t="s">
        <v>221</v>
      </c>
      <c r="K569">
        <v>26906</v>
      </c>
    </row>
    <row r="570" spans="1:11" hidden="1">
      <c r="A570" t="s">
        <v>99</v>
      </c>
      <c r="B570" t="s">
        <v>536</v>
      </c>
      <c r="C570" t="s">
        <v>534</v>
      </c>
      <c r="D570" t="s">
        <v>438</v>
      </c>
      <c r="E570" t="s">
        <v>537</v>
      </c>
      <c r="F570" t="s">
        <v>104</v>
      </c>
      <c r="H570">
        <v>4.1500000000000004</v>
      </c>
      <c r="I570">
        <v>0</v>
      </c>
      <c r="J570" t="s">
        <v>223</v>
      </c>
      <c r="K570">
        <v>26906</v>
      </c>
    </row>
    <row r="571" spans="1:11" hidden="1">
      <c r="A571" t="s">
        <v>99</v>
      </c>
      <c r="B571" t="s">
        <v>536</v>
      </c>
      <c r="C571" t="s">
        <v>534</v>
      </c>
      <c r="D571" t="s">
        <v>439</v>
      </c>
      <c r="E571" t="s">
        <v>537</v>
      </c>
      <c r="F571" t="s">
        <v>104</v>
      </c>
      <c r="H571">
        <v>5.09</v>
      </c>
      <c r="I571">
        <v>0</v>
      </c>
      <c r="J571" t="s">
        <v>225</v>
      </c>
      <c r="K571">
        <v>26906</v>
      </c>
    </row>
    <row r="572" spans="1:11" hidden="1">
      <c r="A572" t="s">
        <v>99</v>
      </c>
      <c r="B572" t="s">
        <v>536</v>
      </c>
      <c r="C572" t="s">
        <v>534</v>
      </c>
      <c r="D572" t="s">
        <v>440</v>
      </c>
      <c r="E572" t="s">
        <v>537</v>
      </c>
      <c r="F572" t="s">
        <v>104</v>
      </c>
      <c r="H572">
        <v>5.55</v>
      </c>
      <c r="I572">
        <v>0</v>
      </c>
      <c r="J572" t="s">
        <v>361</v>
      </c>
      <c r="K572">
        <v>26906</v>
      </c>
    </row>
    <row r="573" spans="1:11" hidden="1">
      <c r="A573" t="s">
        <v>99</v>
      </c>
      <c r="B573" t="s">
        <v>536</v>
      </c>
      <c r="C573" t="s">
        <v>534</v>
      </c>
      <c r="D573" t="s">
        <v>441</v>
      </c>
      <c r="E573" t="s">
        <v>537</v>
      </c>
      <c r="F573" t="s">
        <v>104</v>
      </c>
      <c r="H573">
        <v>2.0499999999999998</v>
      </c>
      <c r="I573">
        <v>0</v>
      </c>
      <c r="J573" t="s">
        <v>139</v>
      </c>
      <c r="K573">
        <v>26906</v>
      </c>
    </row>
    <row r="574" spans="1:11" hidden="1">
      <c r="A574" t="s">
        <v>99</v>
      </c>
      <c r="B574" t="s">
        <v>536</v>
      </c>
      <c r="C574" t="s">
        <v>534</v>
      </c>
      <c r="D574" t="s">
        <v>442</v>
      </c>
      <c r="E574" t="s">
        <v>537</v>
      </c>
      <c r="F574" t="s">
        <v>104</v>
      </c>
      <c r="H574">
        <v>2.5499999999999998</v>
      </c>
      <c r="I574">
        <v>0</v>
      </c>
      <c r="J574" t="s">
        <v>156</v>
      </c>
      <c r="K574">
        <v>26906</v>
      </c>
    </row>
    <row r="575" spans="1:11" hidden="1">
      <c r="A575" t="s">
        <v>99</v>
      </c>
      <c r="B575" t="s">
        <v>536</v>
      </c>
      <c r="C575" t="s">
        <v>534</v>
      </c>
      <c r="D575" t="s">
        <v>443</v>
      </c>
      <c r="E575" t="s">
        <v>537</v>
      </c>
      <c r="F575" t="s">
        <v>104</v>
      </c>
      <c r="H575">
        <v>3.12</v>
      </c>
      <c r="I575">
        <v>0</v>
      </c>
      <c r="J575" t="s">
        <v>227</v>
      </c>
      <c r="K575">
        <v>26906</v>
      </c>
    </row>
    <row r="576" spans="1:11" hidden="1">
      <c r="A576" t="s">
        <v>99</v>
      </c>
      <c r="B576" t="s">
        <v>536</v>
      </c>
      <c r="C576" t="s">
        <v>534</v>
      </c>
      <c r="D576" t="s">
        <v>444</v>
      </c>
      <c r="E576" t="s">
        <v>537</v>
      </c>
      <c r="F576" t="s">
        <v>104</v>
      </c>
      <c r="H576">
        <v>4.1500000000000004</v>
      </c>
      <c r="I576">
        <v>0</v>
      </c>
      <c r="J576" t="s">
        <v>229</v>
      </c>
      <c r="K576">
        <v>26906</v>
      </c>
    </row>
    <row r="577" spans="1:11" hidden="1">
      <c r="A577" t="s">
        <v>99</v>
      </c>
      <c r="B577" t="s">
        <v>536</v>
      </c>
      <c r="C577" t="s">
        <v>534</v>
      </c>
      <c r="D577" t="s">
        <v>445</v>
      </c>
      <c r="E577" t="s">
        <v>537</v>
      </c>
      <c r="F577" t="s">
        <v>104</v>
      </c>
      <c r="H577">
        <v>5.09</v>
      </c>
      <c r="I577">
        <v>0</v>
      </c>
      <c r="J577" t="s">
        <v>231</v>
      </c>
      <c r="K577">
        <v>26906</v>
      </c>
    </row>
    <row r="578" spans="1:11" hidden="1">
      <c r="A578" t="s">
        <v>99</v>
      </c>
      <c r="B578" t="s">
        <v>536</v>
      </c>
      <c r="C578" t="s">
        <v>534</v>
      </c>
      <c r="D578" t="s">
        <v>446</v>
      </c>
      <c r="E578" t="s">
        <v>537</v>
      </c>
      <c r="F578" t="s">
        <v>104</v>
      </c>
      <c r="H578">
        <v>5.55</v>
      </c>
      <c r="I578">
        <v>0</v>
      </c>
      <c r="J578" t="s">
        <v>368</v>
      </c>
      <c r="K578">
        <v>26906</v>
      </c>
    </row>
    <row r="579" spans="1:11" hidden="1">
      <c r="A579" t="s">
        <v>99</v>
      </c>
      <c r="B579" t="s">
        <v>536</v>
      </c>
      <c r="C579" t="s">
        <v>534</v>
      </c>
      <c r="D579" t="s">
        <v>447</v>
      </c>
      <c r="E579" t="s">
        <v>537</v>
      </c>
      <c r="F579" t="s">
        <v>104</v>
      </c>
      <c r="H579">
        <v>2.0499999999999998</v>
      </c>
      <c r="I579">
        <v>0</v>
      </c>
      <c r="J579" t="s">
        <v>124</v>
      </c>
      <c r="K579">
        <v>26906</v>
      </c>
    </row>
    <row r="580" spans="1:11" hidden="1">
      <c r="A580" t="s">
        <v>99</v>
      </c>
      <c r="B580" t="s">
        <v>536</v>
      </c>
      <c r="C580" t="s">
        <v>534</v>
      </c>
      <c r="D580" t="s">
        <v>448</v>
      </c>
      <c r="E580" t="s">
        <v>537</v>
      </c>
      <c r="F580" t="s">
        <v>104</v>
      </c>
      <c r="H580">
        <v>2.5499999999999998</v>
      </c>
      <c r="I580">
        <v>0</v>
      </c>
      <c r="J580" t="s">
        <v>126</v>
      </c>
      <c r="K580">
        <v>26906</v>
      </c>
    </row>
    <row r="581" spans="1:11" hidden="1">
      <c r="A581" t="s">
        <v>99</v>
      </c>
      <c r="B581" t="s">
        <v>536</v>
      </c>
      <c r="C581" t="s">
        <v>534</v>
      </c>
      <c r="D581" t="s">
        <v>449</v>
      </c>
      <c r="E581" t="s">
        <v>537</v>
      </c>
      <c r="F581" t="s">
        <v>104</v>
      </c>
      <c r="H581">
        <v>3.12</v>
      </c>
      <c r="I581">
        <v>0</v>
      </c>
      <c r="J581" t="s">
        <v>372</v>
      </c>
      <c r="K581">
        <v>26906</v>
      </c>
    </row>
    <row r="582" spans="1:11" hidden="1">
      <c r="A582" t="s">
        <v>99</v>
      </c>
      <c r="B582" t="s">
        <v>536</v>
      </c>
      <c r="C582" t="s">
        <v>534</v>
      </c>
      <c r="D582" t="s">
        <v>450</v>
      </c>
      <c r="E582" t="s">
        <v>537</v>
      </c>
      <c r="F582" t="s">
        <v>104</v>
      </c>
      <c r="H582">
        <v>4.1500000000000004</v>
      </c>
      <c r="I582">
        <v>0</v>
      </c>
      <c r="J582" t="s">
        <v>374</v>
      </c>
      <c r="K582">
        <v>26906</v>
      </c>
    </row>
    <row r="583" spans="1:11" hidden="1">
      <c r="A583" t="s">
        <v>99</v>
      </c>
      <c r="B583" t="s">
        <v>536</v>
      </c>
      <c r="C583" t="s">
        <v>534</v>
      </c>
      <c r="D583" t="s">
        <v>451</v>
      </c>
      <c r="E583" t="s">
        <v>537</v>
      </c>
      <c r="F583" t="s">
        <v>104</v>
      </c>
      <c r="H583">
        <v>5.09</v>
      </c>
      <c r="I583">
        <v>0</v>
      </c>
      <c r="J583" t="s">
        <v>192</v>
      </c>
      <c r="K583">
        <v>26906</v>
      </c>
    </row>
    <row r="584" spans="1:11" hidden="1">
      <c r="A584" t="s">
        <v>99</v>
      </c>
      <c r="B584" t="s">
        <v>536</v>
      </c>
      <c r="C584" t="s">
        <v>534</v>
      </c>
      <c r="D584" t="s">
        <v>452</v>
      </c>
      <c r="E584" t="s">
        <v>537</v>
      </c>
      <c r="F584" t="s">
        <v>104</v>
      </c>
      <c r="H584">
        <v>5.55</v>
      </c>
      <c r="I584">
        <v>0</v>
      </c>
      <c r="J584" t="s">
        <v>377</v>
      </c>
      <c r="K584">
        <v>26906</v>
      </c>
    </row>
    <row r="585" spans="1:11" hidden="1">
      <c r="A585" t="s">
        <v>99</v>
      </c>
      <c r="B585" t="s">
        <v>536</v>
      </c>
      <c r="C585" t="s">
        <v>534</v>
      </c>
      <c r="D585" t="s">
        <v>453</v>
      </c>
      <c r="E585" t="s">
        <v>537</v>
      </c>
      <c r="F585" t="s">
        <v>104</v>
      </c>
      <c r="H585">
        <v>2.5499999999999998</v>
      </c>
      <c r="I585">
        <v>0</v>
      </c>
      <c r="J585" t="s">
        <v>159</v>
      </c>
      <c r="K585">
        <v>26906</v>
      </c>
    </row>
    <row r="586" spans="1:11" hidden="1">
      <c r="A586" t="s">
        <v>99</v>
      </c>
      <c r="B586" t="s">
        <v>536</v>
      </c>
      <c r="C586" t="s">
        <v>534</v>
      </c>
      <c r="D586" t="s">
        <v>454</v>
      </c>
      <c r="E586" t="s">
        <v>537</v>
      </c>
      <c r="F586" t="s">
        <v>104</v>
      </c>
      <c r="H586">
        <v>3.12</v>
      </c>
      <c r="I586">
        <v>0</v>
      </c>
      <c r="J586" t="s">
        <v>232</v>
      </c>
      <c r="K586">
        <v>26906</v>
      </c>
    </row>
    <row r="587" spans="1:11" hidden="1">
      <c r="A587" t="s">
        <v>99</v>
      </c>
      <c r="B587" t="s">
        <v>536</v>
      </c>
      <c r="C587" t="s">
        <v>534</v>
      </c>
      <c r="D587" t="s">
        <v>455</v>
      </c>
      <c r="E587" t="s">
        <v>537</v>
      </c>
      <c r="F587" t="s">
        <v>104</v>
      </c>
      <c r="H587">
        <v>4.1500000000000004</v>
      </c>
      <c r="I587">
        <v>0</v>
      </c>
      <c r="J587" t="s">
        <v>234</v>
      </c>
      <c r="K587">
        <v>26906</v>
      </c>
    </row>
    <row r="588" spans="1:11" hidden="1">
      <c r="A588" t="s">
        <v>99</v>
      </c>
      <c r="B588" t="s">
        <v>536</v>
      </c>
      <c r="C588" t="s">
        <v>534</v>
      </c>
      <c r="D588" t="s">
        <v>456</v>
      </c>
      <c r="E588" t="s">
        <v>537</v>
      </c>
      <c r="F588" t="s">
        <v>104</v>
      </c>
      <c r="H588">
        <v>5.09</v>
      </c>
      <c r="I588">
        <v>0</v>
      </c>
      <c r="J588" t="s">
        <v>236</v>
      </c>
      <c r="K588">
        <v>26906</v>
      </c>
    </row>
    <row r="589" spans="1:11" hidden="1">
      <c r="A589" t="s">
        <v>99</v>
      </c>
      <c r="B589" t="s">
        <v>536</v>
      </c>
      <c r="C589" t="s">
        <v>534</v>
      </c>
      <c r="D589" t="s">
        <v>457</v>
      </c>
      <c r="E589" t="s">
        <v>537</v>
      </c>
      <c r="F589" t="s">
        <v>104</v>
      </c>
      <c r="H589">
        <v>5.55</v>
      </c>
      <c r="I589">
        <v>0</v>
      </c>
      <c r="J589" t="s">
        <v>383</v>
      </c>
      <c r="K589">
        <v>26906</v>
      </c>
    </row>
    <row r="590" spans="1:11" hidden="1">
      <c r="A590" t="s">
        <v>99</v>
      </c>
      <c r="B590" t="s">
        <v>536</v>
      </c>
      <c r="C590" t="s">
        <v>534</v>
      </c>
      <c r="D590" t="s">
        <v>458</v>
      </c>
      <c r="E590" t="s">
        <v>537</v>
      </c>
      <c r="F590" t="s">
        <v>104</v>
      </c>
      <c r="H590">
        <v>2.5499999999999998</v>
      </c>
      <c r="I590">
        <v>0</v>
      </c>
      <c r="J590" t="s">
        <v>161</v>
      </c>
      <c r="K590">
        <v>26906</v>
      </c>
    </row>
    <row r="591" spans="1:11" hidden="1">
      <c r="A591" t="s">
        <v>99</v>
      </c>
      <c r="B591" t="s">
        <v>536</v>
      </c>
      <c r="C591" t="s">
        <v>534</v>
      </c>
      <c r="D591" t="s">
        <v>459</v>
      </c>
      <c r="E591" t="s">
        <v>537</v>
      </c>
      <c r="F591" t="s">
        <v>104</v>
      </c>
      <c r="H591">
        <v>3.12</v>
      </c>
      <c r="I591">
        <v>0</v>
      </c>
      <c r="J591" t="s">
        <v>172</v>
      </c>
      <c r="K591">
        <v>26906</v>
      </c>
    </row>
    <row r="592" spans="1:11" hidden="1">
      <c r="A592" t="s">
        <v>99</v>
      </c>
      <c r="B592" t="s">
        <v>536</v>
      </c>
      <c r="C592" t="s">
        <v>534</v>
      </c>
      <c r="D592" t="s">
        <v>460</v>
      </c>
      <c r="E592" t="s">
        <v>537</v>
      </c>
      <c r="F592" t="s">
        <v>104</v>
      </c>
      <c r="H592">
        <v>4.1500000000000004</v>
      </c>
      <c r="I592">
        <v>0</v>
      </c>
      <c r="J592" t="s">
        <v>238</v>
      </c>
      <c r="K592">
        <v>26906</v>
      </c>
    </row>
    <row r="593" spans="1:11" hidden="1">
      <c r="A593" t="s">
        <v>99</v>
      </c>
      <c r="B593" t="s">
        <v>536</v>
      </c>
      <c r="C593" t="s">
        <v>534</v>
      </c>
      <c r="D593" t="s">
        <v>461</v>
      </c>
      <c r="E593" t="s">
        <v>537</v>
      </c>
      <c r="F593" t="s">
        <v>104</v>
      </c>
      <c r="H593">
        <v>5.09</v>
      </c>
      <c r="I593">
        <v>0</v>
      </c>
      <c r="J593" t="s">
        <v>240</v>
      </c>
      <c r="K593">
        <v>26906</v>
      </c>
    </row>
    <row r="594" spans="1:11" hidden="1">
      <c r="A594" t="s">
        <v>99</v>
      </c>
      <c r="B594" t="s">
        <v>536</v>
      </c>
      <c r="C594" t="s">
        <v>534</v>
      </c>
      <c r="D594" t="s">
        <v>462</v>
      </c>
      <c r="E594" t="s">
        <v>537</v>
      </c>
      <c r="F594" t="s">
        <v>104</v>
      </c>
      <c r="H594">
        <v>5.55</v>
      </c>
      <c r="I594">
        <v>0</v>
      </c>
      <c r="J594" t="s">
        <v>389</v>
      </c>
      <c r="K594">
        <v>26906</v>
      </c>
    </row>
    <row r="595" spans="1:11" hidden="1">
      <c r="A595" t="s">
        <v>99</v>
      </c>
      <c r="B595" t="s">
        <v>536</v>
      </c>
      <c r="C595" t="s">
        <v>534</v>
      </c>
      <c r="D595" t="s">
        <v>463</v>
      </c>
      <c r="E595" t="s">
        <v>537</v>
      </c>
      <c r="F595" t="s">
        <v>104</v>
      </c>
      <c r="H595">
        <v>2.5499999999999998</v>
      </c>
      <c r="I595">
        <v>0</v>
      </c>
      <c r="J595" t="s">
        <v>163</v>
      </c>
      <c r="K595">
        <v>26906</v>
      </c>
    </row>
    <row r="596" spans="1:11" hidden="1">
      <c r="A596" t="s">
        <v>99</v>
      </c>
      <c r="B596" t="s">
        <v>536</v>
      </c>
      <c r="C596" t="s">
        <v>534</v>
      </c>
      <c r="D596" t="s">
        <v>464</v>
      </c>
      <c r="E596" t="s">
        <v>537</v>
      </c>
      <c r="F596" t="s">
        <v>104</v>
      </c>
      <c r="H596">
        <v>3.12</v>
      </c>
      <c r="I596">
        <v>0</v>
      </c>
      <c r="J596" t="s">
        <v>242</v>
      </c>
      <c r="K596">
        <v>26906</v>
      </c>
    </row>
    <row r="597" spans="1:11" hidden="1">
      <c r="A597" t="s">
        <v>99</v>
      </c>
      <c r="B597" t="s">
        <v>536</v>
      </c>
      <c r="C597" t="s">
        <v>534</v>
      </c>
      <c r="D597" t="s">
        <v>465</v>
      </c>
      <c r="E597" t="s">
        <v>537</v>
      </c>
      <c r="F597" t="s">
        <v>104</v>
      </c>
      <c r="H597">
        <v>4.1500000000000004</v>
      </c>
      <c r="I597">
        <v>0</v>
      </c>
      <c r="J597" t="s">
        <v>244</v>
      </c>
      <c r="K597">
        <v>26906</v>
      </c>
    </row>
    <row r="598" spans="1:11" hidden="1">
      <c r="A598" t="s">
        <v>99</v>
      </c>
      <c r="B598" t="s">
        <v>536</v>
      </c>
      <c r="C598" t="s">
        <v>534</v>
      </c>
      <c r="D598" t="s">
        <v>466</v>
      </c>
      <c r="E598" t="s">
        <v>537</v>
      </c>
      <c r="F598" t="s">
        <v>104</v>
      </c>
      <c r="H598">
        <v>5.09</v>
      </c>
      <c r="I598">
        <v>0</v>
      </c>
      <c r="J598" t="s">
        <v>246</v>
      </c>
      <c r="K598">
        <v>26906</v>
      </c>
    </row>
    <row r="599" spans="1:11" hidden="1">
      <c r="A599" t="s">
        <v>99</v>
      </c>
      <c r="B599" t="s">
        <v>536</v>
      </c>
      <c r="C599" t="s">
        <v>534</v>
      </c>
      <c r="D599" t="s">
        <v>467</v>
      </c>
      <c r="E599" t="s">
        <v>537</v>
      </c>
      <c r="F599" t="s">
        <v>104</v>
      </c>
      <c r="H599">
        <v>5.55</v>
      </c>
      <c r="I599">
        <v>0</v>
      </c>
      <c r="J599" t="s">
        <v>395</v>
      </c>
      <c r="K599">
        <v>26906</v>
      </c>
    </row>
    <row r="600" spans="1:11" hidden="1">
      <c r="A600" t="s">
        <v>99</v>
      </c>
      <c r="B600" t="s">
        <v>536</v>
      </c>
      <c r="C600" t="s">
        <v>534</v>
      </c>
      <c r="D600" t="s">
        <v>468</v>
      </c>
      <c r="E600" t="s">
        <v>537</v>
      </c>
      <c r="F600" t="s">
        <v>104</v>
      </c>
      <c r="H600">
        <v>2.5499999999999998</v>
      </c>
      <c r="I600">
        <v>0</v>
      </c>
      <c r="J600" t="s">
        <v>128</v>
      </c>
      <c r="K600">
        <v>26906</v>
      </c>
    </row>
    <row r="601" spans="1:11" hidden="1">
      <c r="A601" t="s">
        <v>99</v>
      </c>
      <c r="B601" t="s">
        <v>536</v>
      </c>
      <c r="C601" t="s">
        <v>534</v>
      </c>
      <c r="D601" t="s">
        <v>469</v>
      </c>
      <c r="E601" t="s">
        <v>537</v>
      </c>
      <c r="F601" t="s">
        <v>104</v>
      </c>
      <c r="H601">
        <v>3.12</v>
      </c>
      <c r="I601">
        <v>0</v>
      </c>
      <c r="J601" t="s">
        <v>174</v>
      </c>
      <c r="K601">
        <v>26906</v>
      </c>
    </row>
    <row r="602" spans="1:11" hidden="1">
      <c r="A602" t="s">
        <v>99</v>
      </c>
      <c r="B602" t="s">
        <v>536</v>
      </c>
      <c r="C602" t="s">
        <v>534</v>
      </c>
      <c r="D602" t="s">
        <v>470</v>
      </c>
      <c r="E602" t="s">
        <v>537</v>
      </c>
      <c r="F602" t="s">
        <v>104</v>
      </c>
      <c r="H602">
        <v>4.1500000000000004</v>
      </c>
      <c r="I602">
        <v>0</v>
      </c>
      <c r="J602" t="s">
        <v>184</v>
      </c>
      <c r="K602">
        <v>26906</v>
      </c>
    </row>
    <row r="603" spans="1:11" hidden="1">
      <c r="A603" t="s">
        <v>99</v>
      </c>
      <c r="B603" t="s">
        <v>536</v>
      </c>
      <c r="C603" t="s">
        <v>534</v>
      </c>
      <c r="D603" t="s">
        <v>471</v>
      </c>
      <c r="E603" t="s">
        <v>537</v>
      </c>
      <c r="F603" t="s">
        <v>104</v>
      </c>
      <c r="H603">
        <v>5.09</v>
      </c>
      <c r="I603">
        <v>0</v>
      </c>
      <c r="J603" t="s">
        <v>194</v>
      </c>
      <c r="K603">
        <v>26906</v>
      </c>
    </row>
    <row r="604" spans="1:11" hidden="1">
      <c r="A604" t="s">
        <v>99</v>
      </c>
      <c r="B604" t="s">
        <v>536</v>
      </c>
      <c r="C604" t="s">
        <v>534</v>
      </c>
      <c r="D604" t="s">
        <v>472</v>
      </c>
      <c r="E604" t="s">
        <v>537</v>
      </c>
      <c r="F604" t="s">
        <v>104</v>
      </c>
      <c r="H604">
        <v>5.55</v>
      </c>
      <c r="I604">
        <v>0</v>
      </c>
      <c r="J604" t="s">
        <v>401</v>
      </c>
      <c r="K604">
        <v>26906</v>
      </c>
    </row>
    <row r="605" spans="1:11" hidden="1">
      <c r="A605" t="s">
        <v>99</v>
      </c>
      <c r="B605" t="s">
        <v>536</v>
      </c>
      <c r="C605" t="s">
        <v>534</v>
      </c>
      <c r="D605" t="s">
        <v>473</v>
      </c>
      <c r="E605" t="s">
        <v>537</v>
      </c>
      <c r="F605" t="s">
        <v>104</v>
      </c>
      <c r="H605">
        <v>2.5499999999999998</v>
      </c>
      <c r="I605">
        <v>0</v>
      </c>
      <c r="J605" t="s">
        <v>130</v>
      </c>
      <c r="K605">
        <v>26906</v>
      </c>
    </row>
    <row r="606" spans="1:11" hidden="1">
      <c r="A606" t="s">
        <v>99</v>
      </c>
      <c r="B606" t="s">
        <v>536</v>
      </c>
      <c r="C606" t="s">
        <v>534</v>
      </c>
      <c r="D606" t="s">
        <v>474</v>
      </c>
      <c r="E606" t="s">
        <v>537</v>
      </c>
      <c r="F606" t="s">
        <v>104</v>
      </c>
      <c r="H606">
        <v>3.12</v>
      </c>
      <c r="I606">
        <v>0</v>
      </c>
      <c r="J606" t="s">
        <v>176</v>
      </c>
      <c r="K606">
        <v>26906</v>
      </c>
    </row>
    <row r="607" spans="1:11" hidden="1">
      <c r="A607" t="s">
        <v>99</v>
      </c>
      <c r="B607" t="s">
        <v>536</v>
      </c>
      <c r="C607" t="s">
        <v>534</v>
      </c>
      <c r="D607" t="s">
        <v>475</v>
      </c>
      <c r="E607" t="s">
        <v>537</v>
      </c>
      <c r="F607" t="s">
        <v>104</v>
      </c>
      <c r="H607">
        <v>4.1500000000000004</v>
      </c>
      <c r="I607">
        <v>0</v>
      </c>
      <c r="J607" t="s">
        <v>186</v>
      </c>
      <c r="K607">
        <v>26906</v>
      </c>
    </row>
    <row r="608" spans="1:11" hidden="1">
      <c r="A608" t="s">
        <v>99</v>
      </c>
      <c r="B608" t="s">
        <v>536</v>
      </c>
      <c r="C608" t="s">
        <v>534</v>
      </c>
      <c r="D608" t="s">
        <v>476</v>
      </c>
      <c r="E608" t="s">
        <v>537</v>
      </c>
      <c r="F608" t="s">
        <v>104</v>
      </c>
      <c r="H608">
        <v>5.09</v>
      </c>
      <c r="I608">
        <v>0</v>
      </c>
      <c r="J608" t="s">
        <v>196</v>
      </c>
      <c r="K608">
        <v>26906</v>
      </c>
    </row>
    <row r="609" spans="1:11" hidden="1">
      <c r="A609" t="s">
        <v>99</v>
      </c>
      <c r="B609" t="s">
        <v>536</v>
      </c>
      <c r="C609" t="s">
        <v>534</v>
      </c>
      <c r="D609" t="s">
        <v>477</v>
      </c>
      <c r="E609" t="s">
        <v>537</v>
      </c>
      <c r="F609" t="s">
        <v>104</v>
      </c>
      <c r="H609">
        <v>5.55</v>
      </c>
      <c r="I609">
        <v>0</v>
      </c>
      <c r="J609" t="s">
        <v>407</v>
      </c>
      <c r="K609">
        <v>26906</v>
      </c>
    </row>
    <row r="610" spans="1:11" hidden="1">
      <c r="A610" t="s">
        <v>99</v>
      </c>
      <c r="B610" t="s">
        <v>536</v>
      </c>
      <c r="C610" t="s">
        <v>534</v>
      </c>
      <c r="D610" t="s">
        <v>478</v>
      </c>
      <c r="E610" t="s">
        <v>537</v>
      </c>
      <c r="F610" t="s">
        <v>104</v>
      </c>
      <c r="H610">
        <v>2.5499999999999998</v>
      </c>
      <c r="I610">
        <v>0</v>
      </c>
      <c r="J610" t="s">
        <v>164</v>
      </c>
      <c r="K610">
        <v>26906</v>
      </c>
    </row>
    <row r="611" spans="1:11" hidden="1">
      <c r="A611" t="s">
        <v>99</v>
      </c>
      <c r="B611" t="s">
        <v>536</v>
      </c>
      <c r="C611" t="s">
        <v>534</v>
      </c>
      <c r="D611" t="s">
        <v>479</v>
      </c>
      <c r="E611" t="s">
        <v>537</v>
      </c>
      <c r="F611" t="s">
        <v>104</v>
      </c>
      <c r="H611">
        <v>3.12</v>
      </c>
      <c r="I611">
        <v>0</v>
      </c>
      <c r="J611" t="s">
        <v>248</v>
      </c>
      <c r="K611">
        <v>26906</v>
      </c>
    </row>
    <row r="612" spans="1:11" hidden="1">
      <c r="A612" t="s">
        <v>99</v>
      </c>
      <c r="B612" t="s">
        <v>536</v>
      </c>
      <c r="C612" t="s">
        <v>534</v>
      </c>
      <c r="D612" t="s">
        <v>480</v>
      </c>
      <c r="E612" t="s">
        <v>537</v>
      </c>
      <c r="F612" t="s">
        <v>104</v>
      </c>
      <c r="H612">
        <v>4.1500000000000004</v>
      </c>
      <c r="I612">
        <v>0</v>
      </c>
      <c r="J612" t="s">
        <v>250</v>
      </c>
      <c r="K612">
        <v>26906</v>
      </c>
    </row>
    <row r="613" spans="1:11" hidden="1">
      <c r="A613" t="s">
        <v>99</v>
      </c>
      <c r="B613" t="s">
        <v>536</v>
      </c>
      <c r="C613" t="s">
        <v>534</v>
      </c>
      <c r="D613" t="s">
        <v>481</v>
      </c>
      <c r="E613" t="s">
        <v>537</v>
      </c>
      <c r="F613" t="s">
        <v>104</v>
      </c>
      <c r="H613">
        <v>5.09</v>
      </c>
      <c r="I613">
        <v>0</v>
      </c>
      <c r="J613" t="s">
        <v>252</v>
      </c>
      <c r="K613">
        <v>26906</v>
      </c>
    </row>
    <row r="614" spans="1:11" hidden="1">
      <c r="A614" t="s">
        <v>99</v>
      </c>
      <c r="B614" t="s">
        <v>536</v>
      </c>
      <c r="C614" t="s">
        <v>534</v>
      </c>
      <c r="D614" t="s">
        <v>482</v>
      </c>
      <c r="E614" t="s">
        <v>537</v>
      </c>
      <c r="F614" t="s">
        <v>104</v>
      </c>
      <c r="H614">
        <v>5.55</v>
      </c>
      <c r="I614">
        <v>0</v>
      </c>
      <c r="J614" t="s">
        <v>350</v>
      </c>
      <c r="K614">
        <v>26906</v>
      </c>
    </row>
    <row r="615" spans="1:11" hidden="1">
      <c r="A615" t="s">
        <v>99</v>
      </c>
      <c r="B615" t="s">
        <v>536</v>
      </c>
      <c r="C615" t="s">
        <v>534</v>
      </c>
      <c r="D615" t="s">
        <v>483</v>
      </c>
      <c r="E615" t="s">
        <v>537</v>
      </c>
      <c r="F615" t="s">
        <v>104</v>
      </c>
      <c r="H615">
        <v>2.0499999999999998</v>
      </c>
      <c r="I615">
        <v>0</v>
      </c>
      <c r="J615" t="s">
        <v>140</v>
      </c>
      <c r="K615">
        <v>26906</v>
      </c>
    </row>
    <row r="616" spans="1:11" hidden="1">
      <c r="A616" t="s">
        <v>99</v>
      </c>
      <c r="B616" t="s">
        <v>536</v>
      </c>
      <c r="C616" t="s">
        <v>534</v>
      </c>
      <c r="D616" t="s">
        <v>484</v>
      </c>
      <c r="E616" t="s">
        <v>537</v>
      </c>
      <c r="F616" t="s">
        <v>104</v>
      </c>
      <c r="H616">
        <v>2.5499999999999998</v>
      </c>
      <c r="I616">
        <v>0</v>
      </c>
      <c r="J616" t="s">
        <v>149</v>
      </c>
      <c r="K616">
        <v>26906</v>
      </c>
    </row>
    <row r="617" spans="1:11" hidden="1">
      <c r="A617" t="s">
        <v>99</v>
      </c>
      <c r="B617" t="s">
        <v>536</v>
      </c>
      <c r="C617" t="s">
        <v>534</v>
      </c>
      <c r="D617" t="s">
        <v>485</v>
      </c>
      <c r="E617" t="s">
        <v>537</v>
      </c>
      <c r="F617" t="s">
        <v>104</v>
      </c>
      <c r="H617">
        <v>3.12</v>
      </c>
      <c r="I617">
        <v>0</v>
      </c>
      <c r="J617" t="s">
        <v>166</v>
      </c>
      <c r="K617">
        <v>26906</v>
      </c>
    </row>
    <row r="618" spans="1:11" hidden="1">
      <c r="A618" t="s">
        <v>99</v>
      </c>
      <c r="B618" t="s">
        <v>536</v>
      </c>
      <c r="C618" t="s">
        <v>534</v>
      </c>
      <c r="D618" t="s">
        <v>486</v>
      </c>
      <c r="E618" t="s">
        <v>537</v>
      </c>
      <c r="F618" t="s">
        <v>104</v>
      </c>
      <c r="H618">
        <v>4.1500000000000004</v>
      </c>
      <c r="I618">
        <v>0</v>
      </c>
      <c r="J618" t="s">
        <v>254</v>
      </c>
      <c r="K618">
        <v>26906</v>
      </c>
    </row>
    <row r="619" spans="1:11" hidden="1">
      <c r="A619" t="s">
        <v>99</v>
      </c>
      <c r="B619" t="s">
        <v>536</v>
      </c>
      <c r="C619" t="s">
        <v>534</v>
      </c>
      <c r="D619" t="s">
        <v>487</v>
      </c>
      <c r="E619" t="s">
        <v>537</v>
      </c>
      <c r="F619" t="s">
        <v>104</v>
      </c>
      <c r="H619">
        <v>5.09</v>
      </c>
      <c r="I619">
        <v>0</v>
      </c>
      <c r="J619" t="s">
        <v>256</v>
      </c>
      <c r="K619">
        <v>26906</v>
      </c>
    </row>
    <row r="620" spans="1:11" hidden="1">
      <c r="A620" t="s">
        <v>99</v>
      </c>
      <c r="B620" t="s">
        <v>536</v>
      </c>
      <c r="C620" t="s">
        <v>534</v>
      </c>
      <c r="D620" t="s">
        <v>488</v>
      </c>
      <c r="E620" t="s">
        <v>537</v>
      </c>
      <c r="F620" t="s">
        <v>104</v>
      </c>
      <c r="H620">
        <v>5.55</v>
      </c>
      <c r="I620">
        <v>0</v>
      </c>
      <c r="J620" t="s">
        <v>419</v>
      </c>
      <c r="K620">
        <v>26906</v>
      </c>
    </row>
    <row r="621" spans="1:11" hidden="1">
      <c r="A621" t="s">
        <v>99</v>
      </c>
      <c r="B621" t="s">
        <v>536</v>
      </c>
      <c r="C621" t="s">
        <v>534</v>
      </c>
      <c r="D621" t="s">
        <v>489</v>
      </c>
      <c r="E621" t="s">
        <v>537</v>
      </c>
      <c r="F621" t="s">
        <v>104</v>
      </c>
      <c r="H621">
        <v>2.0499999999999998</v>
      </c>
      <c r="I621">
        <v>0</v>
      </c>
      <c r="J621" t="s">
        <v>142</v>
      </c>
      <c r="K621">
        <v>26906</v>
      </c>
    </row>
    <row r="622" spans="1:11" hidden="1">
      <c r="A622" t="s">
        <v>99</v>
      </c>
      <c r="B622" t="s">
        <v>536</v>
      </c>
      <c r="C622" t="s">
        <v>534</v>
      </c>
      <c r="D622" t="s">
        <v>490</v>
      </c>
      <c r="E622" t="s">
        <v>537</v>
      </c>
      <c r="F622" t="s">
        <v>104</v>
      </c>
      <c r="H622">
        <v>2.5499999999999998</v>
      </c>
      <c r="I622">
        <v>0</v>
      </c>
      <c r="J622" t="s">
        <v>151</v>
      </c>
      <c r="K622">
        <v>26906</v>
      </c>
    </row>
    <row r="623" spans="1:11" hidden="1">
      <c r="A623" t="s">
        <v>99</v>
      </c>
      <c r="B623" t="s">
        <v>536</v>
      </c>
      <c r="C623" t="s">
        <v>534</v>
      </c>
      <c r="D623" t="s">
        <v>491</v>
      </c>
      <c r="E623" t="s">
        <v>537</v>
      </c>
      <c r="F623" t="s">
        <v>104</v>
      </c>
      <c r="H623">
        <v>3.12</v>
      </c>
      <c r="I623">
        <v>0</v>
      </c>
      <c r="J623" t="s">
        <v>168</v>
      </c>
      <c r="K623">
        <v>26906</v>
      </c>
    </row>
    <row r="624" spans="1:11" hidden="1">
      <c r="A624" t="s">
        <v>99</v>
      </c>
      <c r="B624" t="s">
        <v>536</v>
      </c>
      <c r="C624" t="s">
        <v>534</v>
      </c>
      <c r="D624" t="s">
        <v>492</v>
      </c>
      <c r="E624" t="s">
        <v>537</v>
      </c>
      <c r="F624" t="s">
        <v>104</v>
      </c>
      <c r="H624">
        <v>4.1500000000000004</v>
      </c>
      <c r="I624">
        <v>0</v>
      </c>
      <c r="J624" t="s">
        <v>258</v>
      </c>
      <c r="K624">
        <v>26906</v>
      </c>
    </row>
    <row r="625" spans="1:11" hidden="1">
      <c r="A625" t="s">
        <v>99</v>
      </c>
      <c r="B625" t="s">
        <v>536</v>
      </c>
      <c r="C625" t="s">
        <v>534</v>
      </c>
      <c r="D625" t="s">
        <v>493</v>
      </c>
      <c r="E625" t="s">
        <v>537</v>
      </c>
      <c r="F625" t="s">
        <v>104</v>
      </c>
      <c r="H625">
        <v>5.09</v>
      </c>
      <c r="I625">
        <v>0</v>
      </c>
      <c r="J625" t="s">
        <v>260</v>
      </c>
      <c r="K625">
        <v>26906</v>
      </c>
    </row>
    <row r="626" spans="1:11" hidden="1">
      <c r="A626" t="s">
        <v>99</v>
      </c>
      <c r="B626" t="s">
        <v>536</v>
      </c>
      <c r="C626" t="s">
        <v>534</v>
      </c>
      <c r="D626" t="s">
        <v>494</v>
      </c>
      <c r="E626" t="s">
        <v>537</v>
      </c>
      <c r="F626" t="s">
        <v>104</v>
      </c>
      <c r="H626">
        <v>5.55</v>
      </c>
      <c r="I626">
        <v>0</v>
      </c>
      <c r="J626" t="s">
        <v>426</v>
      </c>
      <c r="K626">
        <v>26906</v>
      </c>
    </row>
    <row r="627" spans="1:11" hidden="1">
      <c r="A627" t="s">
        <v>99</v>
      </c>
      <c r="B627" t="s">
        <v>536</v>
      </c>
      <c r="C627" t="s">
        <v>534</v>
      </c>
      <c r="D627" t="s">
        <v>495</v>
      </c>
      <c r="E627" t="s">
        <v>537</v>
      </c>
      <c r="F627" t="s">
        <v>104</v>
      </c>
      <c r="H627">
        <v>2.0499999999999998</v>
      </c>
      <c r="I627">
        <v>0</v>
      </c>
      <c r="J627" t="s">
        <v>132</v>
      </c>
      <c r="K627">
        <v>26906</v>
      </c>
    </row>
    <row r="628" spans="1:11" hidden="1">
      <c r="A628" t="s">
        <v>99</v>
      </c>
      <c r="B628" t="s">
        <v>536</v>
      </c>
      <c r="C628" t="s">
        <v>534</v>
      </c>
      <c r="D628" t="s">
        <v>496</v>
      </c>
      <c r="E628" t="s">
        <v>537</v>
      </c>
      <c r="F628" t="s">
        <v>104</v>
      </c>
      <c r="H628">
        <v>2.5499999999999998</v>
      </c>
      <c r="I628">
        <v>0</v>
      </c>
      <c r="J628" t="s">
        <v>134</v>
      </c>
      <c r="K628">
        <v>26906</v>
      </c>
    </row>
    <row r="629" spans="1:11" hidden="1">
      <c r="A629" t="s">
        <v>99</v>
      </c>
      <c r="B629" t="s">
        <v>536</v>
      </c>
      <c r="C629" t="s">
        <v>534</v>
      </c>
      <c r="D629" t="s">
        <v>497</v>
      </c>
      <c r="E629" t="s">
        <v>537</v>
      </c>
      <c r="F629" t="s">
        <v>104</v>
      </c>
      <c r="H629">
        <v>3.12</v>
      </c>
      <c r="I629">
        <v>0</v>
      </c>
      <c r="J629" t="s">
        <v>178</v>
      </c>
      <c r="K629">
        <v>26906</v>
      </c>
    </row>
    <row r="630" spans="1:11" hidden="1">
      <c r="A630" t="s">
        <v>99</v>
      </c>
      <c r="B630" t="s">
        <v>536</v>
      </c>
      <c r="C630" t="s">
        <v>534</v>
      </c>
      <c r="D630" t="s">
        <v>498</v>
      </c>
      <c r="E630" t="s">
        <v>537</v>
      </c>
      <c r="F630" t="s">
        <v>104</v>
      </c>
      <c r="H630">
        <v>4.1500000000000004</v>
      </c>
      <c r="I630">
        <v>0</v>
      </c>
      <c r="J630" t="s">
        <v>188</v>
      </c>
      <c r="K630">
        <v>26906</v>
      </c>
    </row>
    <row r="631" spans="1:11" hidden="1">
      <c r="A631" t="s">
        <v>99</v>
      </c>
      <c r="B631" t="s">
        <v>536</v>
      </c>
      <c r="C631" t="s">
        <v>534</v>
      </c>
      <c r="D631" t="s">
        <v>499</v>
      </c>
      <c r="E631" t="s">
        <v>537</v>
      </c>
      <c r="F631" t="s">
        <v>104</v>
      </c>
      <c r="H631">
        <v>5.09</v>
      </c>
      <c r="I631">
        <v>0</v>
      </c>
      <c r="J631" t="s">
        <v>198</v>
      </c>
      <c r="K631">
        <v>26906</v>
      </c>
    </row>
    <row r="632" spans="1:11" hidden="1">
      <c r="A632" t="s">
        <v>99</v>
      </c>
      <c r="B632" t="s">
        <v>536</v>
      </c>
      <c r="C632" t="s">
        <v>534</v>
      </c>
      <c r="D632" t="s">
        <v>500</v>
      </c>
      <c r="E632" t="s">
        <v>537</v>
      </c>
      <c r="F632" t="s">
        <v>104</v>
      </c>
      <c r="H632">
        <v>5.55</v>
      </c>
      <c r="I632">
        <v>0</v>
      </c>
      <c r="J632" t="s">
        <v>433</v>
      </c>
      <c r="K632">
        <v>26906</v>
      </c>
    </row>
    <row r="633" spans="1:11" hidden="1">
      <c r="A633" t="s">
        <v>99</v>
      </c>
      <c r="B633" t="s">
        <v>538</v>
      </c>
      <c r="C633" t="s">
        <v>539</v>
      </c>
      <c r="D633" t="s">
        <v>344</v>
      </c>
      <c r="E633" t="s">
        <v>540</v>
      </c>
      <c r="F633" t="s">
        <v>104</v>
      </c>
      <c r="H633">
        <v>38.65</v>
      </c>
      <c r="I633">
        <v>0</v>
      </c>
      <c r="J633" t="s">
        <v>164</v>
      </c>
      <c r="K633">
        <v>20111</v>
      </c>
    </row>
    <row r="634" spans="1:11" hidden="1">
      <c r="A634" t="s">
        <v>99</v>
      </c>
      <c r="B634" t="s">
        <v>538</v>
      </c>
      <c r="C634" t="s">
        <v>539</v>
      </c>
      <c r="D634" t="s">
        <v>346</v>
      </c>
      <c r="E634" t="s">
        <v>540</v>
      </c>
      <c r="F634" t="s">
        <v>104</v>
      </c>
      <c r="H634">
        <v>36.549999999999997</v>
      </c>
      <c r="I634">
        <v>0</v>
      </c>
      <c r="J634" t="s">
        <v>248</v>
      </c>
      <c r="K634">
        <v>20111</v>
      </c>
    </row>
    <row r="635" spans="1:11" hidden="1">
      <c r="A635" t="s">
        <v>99</v>
      </c>
      <c r="B635" t="s">
        <v>538</v>
      </c>
      <c r="C635" t="s">
        <v>539</v>
      </c>
      <c r="D635" t="s">
        <v>347</v>
      </c>
      <c r="E635" t="s">
        <v>540</v>
      </c>
      <c r="F635" t="s">
        <v>104</v>
      </c>
      <c r="H635">
        <v>35.85</v>
      </c>
      <c r="I635">
        <v>0</v>
      </c>
      <c r="J635" t="s">
        <v>250</v>
      </c>
      <c r="K635">
        <v>20111</v>
      </c>
    </row>
    <row r="636" spans="1:11" hidden="1">
      <c r="A636" t="s">
        <v>99</v>
      </c>
      <c r="B636" t="s">
        <v>538</v>
      </c>
      <c r="C636" t="s">
        <v>539</v>
      </c>
      <c r="D636" t="s">
        <v>348</v>
      </c>
      <c r="E636" t="s">
        <v>540</v>
      </c>
      <c r="F636" t="s">
        <v>104</v>
      </c>
      <c r="H636">
        <v>35.200000000000003</v>
      </c>
      <c r="I636">
        <v>0</v>
      </c>
      <c r="J636" t="s">
        <v>252</v>
      </c>
      <c r="K636">
        <v>20111</v>
      </c>
    </row>
    <row r="637" spans="1:11" hidden="1">
      <c r="A637" t="s">
        <v>99</v>
      </c>
      <c r="B637" t="s">
        <v>538</v>
      </c>
      <c r="C637" t="s">
        <v>539</v>
      </c>
      <c r="D637" t="s">
        <v>349</v>
      </c>
      <c r="E637" t="s">
        <v>540</v>
      </c>
      <c r="F637" t="s">
        <v>104</v>
      </c>
      <c r="H637">
        <v>34.700000000000003</v>
      </c>
      <c r="I637">
        <v>0</v>
      </c>
      <c r="J637" t="s">
        <v>350</v>
      </c>
      <c r="K637">
        <v>20111</v>
      </c>
    </row>
    <row r="638" spans="1:11" hidden="1">
      <c r="A638" t="s">
        <v>99</v>
      </c>
      <c r="B638" t="s">
        <v>538</v>
      </c>
      <c r="C638" t="s">
        <v>539</v>
      </c>
      <c r="D638" t="s">
        <v>351</v>
      </c>
      <c r="E638" t="s">
        <v>540</v>
      </c>
      <c r="F638" t="s">
        <v>104</v>
      </c>
      <c r="H638">
        <v>34.200000000000003</v>
      </c>
      <c r="I638">
        <v>0</v>
      </c>
      <c r="J638" t="s">
        <v>352</v>
      </c>
      <c r="K638">
        <v>20111</v>
      </c>
    </row>
    <row r="639" spans="1:11" hidden="1">
      <c r="A639" t="s">
        <v>99</v>
      </c>
      <c r="B639" t="s">
        <v>541</v>
      </c>
      <c r="C639" t="s">
        <v>542</v>
      </c>
      <c r="D639" t="s">
        <v>523</v>
      </c>
      <c r="E639" t="s">
        <v>543</v>
      </c>
      <c r="F639" t="s">
        <v>104</v>
      </c>
      <c r="H639">
        <v>28.65</v>
      </c>
      <c r="I639">
        <v>-0.11</v>
      </c>
      <c r="J639" t="s">
        <v>163</v>
      </c>
      <c r="K639">
        <v>20104</v>
      </c>
    </row>
    <row r="640" spans="1:11" hidden="1">
      <c r="A640" t="s">
        <v>99</v>
      </c>
      <c r="B640" t="s">
        <v>541</v>
      </c>
      <c r="C640" t="s">
        <v>542</v>
      </c>
      <c r="D640" t="s">
        <v>544</v>
      </c>
      <c r="E640" t="s">
        <v>543</v>
      </c>
      <c r="F640" t="s">
        <v>104</v>
      </c>
      <c r="H640">
        <v>28.5</v>
      </c>
      <c r="I640">
        <v>-0.1</v>
      </c>
      <c r="J640" t="s">
        <v>242</v>
      </c>
      <c r="K640">
        <v>20104</v>
      </c>
    </row>
    <row r="641" spans="1:11" hidden="1">
      <c r="A641" t="s">
        <v>99</v>
      </c>
      <c r="B641" t="s">
        <v>541</v>
      </c>
      <c r="C641" t="s">
        <v>542</v>
      </c>
      <c r="D641" t="s">
        <v>545</v>
      </c>
      <c r="E641" t="s">
        <v>543</v>
      </c>
      <c r="F641" t="s">
        <v>104</v>
      </c>
      <c r="H641">
        <v>28.2</v>
      </c>
      <c r="I641">
        <v>-0.1</v>
      </c>
      <c r="J641" t="s">
        <v>244</v>
      </c>
      <c r="K641">
        <v>20104</v>
      </c>
    </row>
    <row r="642" spans="1:11" hidden="1">
      <c r="A642" t="s">
        <v>99</v>
      </c>
      <c r="B642" t="s">
        <v>541</v>
      </c>
      <c r="C642" t="s">
        <v>542</v>
      </c>
      <c r="D642" t="s">
        <v>546</v>
      </c>
      <c r="E642" t="s">
        <v>543</v>
      </c>
      <c r="F642" t="s">
        <v>104</v>
      </c>
      <c r="H642">
        <v>27.89</v>
      </c>
      <c r="I642">
        <v>-0.05</v>
      </c>
      <c r="J642" t="s">
        <v>246</v>
      </c>
      <c r="K642">
        <v>20104</v>
      </c>
    </row>
    <row r="643" spans="1:11" hidden="1">
      <c r="A643" t="s">
        <v>99</v>
      </c>
      <c r="B643" t="s">
        <v>541</v>
      </c>
      <c r="C643" t="s">
        <v>542</v>
      </c>
      <c r="D643" t="s">
        <v>547</v>
      </c>
      <c r="E643" t="s">
        <v>543</v>
      </c>
      <c r="F643" t="s">
        <v>104</v>
      </c>
      <c r="H643">
        <v>26.59</v>
      </c>
      <c r="I643">
        <v>-0.05</v>
      </c>
      <c r="J643" t="s">
        <v>395</v>
      </c>
      <c r="K643">
        <v>20104</v>
      </c>
    </row>
    <row r="644" spans="1:11" hidden="1">
      <c r="A644" t="s">
        <v>99</v>
      </c>
      <c r="B644" t="s">
        <v>541</v>
      </c>
      <c r="C644" t="s">
        <v>542</v>
      </c>
      <c r="D644" t="s">
        <v>548</v>
      </c>
      <c r="E644" t="s">
        <v>543</v>
      </c>
      <c r="F644" t="s">
        <v>104</v>
      </c>
      <c r="H644">
        <v>25.39</v>
      </c>
      <c r="I644">
        <v>-0.05</v>
      </c>
      <c r="J644" t="s">
        <v>549</v>
      </c>
      <c r="K644">
        <v>20104</v>
      </c>
    </row>
    <row r="645" spans="1:11" hidden="1">
      <c r="A645" t="s">
        <v>99</v>
      </c>
      <c r="B645" t="s">
        <v>541</v>
      </c>
      <c r="C645" t="s">
        <v>542</v>
      </c>
      <c r="D645" t="s">
        <v>550</v>
      </c>
      <c r="E645" t="s">
        <v>543</v>
      </c>
      <c r="F645" t="s">
        <v>104</v>
      </c>
      <c r="H645">
        <v>25.39</v>
      </c>
      <c r="I645">
        <v>-0.05</v>
      </c>
      <c r="J645" t="s">
        <v>551</v>
      </c>
      <c r="K645">
        <v>20104</v>
      </c>
    </row>
    <row r="646" spans="1:11" hidden="1">
      <c r="A646" t="s">
        <v>99</v>
      </c>
      <c r="B646" t="s">
        <v>541</v>
      </c>
      <c r="C646" t="s">
        <v>542</v>
      </c>
      <c r="D646" t="s">
        <v>552</v>
      </c>
      <c r="E646" t="s">
        <v>543</v>
      </c>
      <c r="F646" t="s">
        <v>104</v>
      </c>
      <c r="H646">
        <v>25.39</v>
      </c>
      <c r="I646">
        <v>-0.05</v>
      </c>
      <c r="J646" t="s">
        <v>553</v>
      </c>
      <c r="K646">
        <v>20104</v>
      </c>
    </row>
    <row r="647" spans="1:11" hidden="1">
      <c r="A647" t="s">
        <v>99</v>
      </c>
      <c r="B647" t="s">
        <v>541</v>
      </c>
      <c r="C647" t="s">
        <v>542</v>
      </c>
      <c r="D647" t="s">
        <v>554</v>
      </c>
      <c r="E647" t="s">
        <v>543</v>
      </c>
      <c r="F647" t="s">
        <v>104</v>
      </c>
      <c r="H647">
        <v>28.65</v>
      </c>
      <c r="I647">
        <v>-0.11</v>
      </c>
      <c r="J647" t="s">
        <v>128</v>
      </c>
      <c r="K647">
        <v>20104</v>
      </c>
    </row>
    <row r="648" spans="1:11" hidden="1">
      <c r="A648" t="s">
        <v>99</v>
      </c>
      <c r="B648" t="s">
        <v>555</v>
      </c>
      <c r="C648" t="s">
        <v>542</v>
      </c>
      <c r="D648" t="s">
        <v>523</v>
      </c>
      <c r="E648" t="s">
        <v>556</v>
      </c>
      <c r="F648" t="s">
        <v>104</v>
      </c>
      <c r="H648">
        <v>39</v>
      </c>
      <c r="I648">
        <v>0</v>
      </c>
      <c r="J648" t="s">
        <v>163</v>
      </c>
      <c r="K648">
        <v>27759</v>
      </c>
    </row>
    <row r="649" spans="1:11" hidden="1">
      <c r="A649" t="s">
        <v>99</v>
      </c>
      <c r="B649" t="s">
        <v>555</v>
      </c>
      <c r="C649" t="s">
        <v>542</v>
      </c>
      <c r="D649" t="s">
        <v>544</v>
      </c>
      <c r="E649" t="s">
        <v>556</v>
      </c>
      <c r="F649" t="s">
        <v>104</v>
      </c>
      <c r="H649">
        <v>39</v>
      </c>
      <c r="I649">
        <v>0</v>
      </c>
      <c r="J649" t="s">
        <v>242</v>
      </c>
      <c r="K649">
        <v>27759</v>
      </c>
    </row>
    <row r="650" spans="1:11" hidden="1">
      <c r="A650" t="s">
        <v>99</v>
      </c>
      <c r="B650" t="s">
        <v>555</v>
      </c>
      <c r="C650" t="s">
        <v>542</v>
      </c>
      <c r="D650" t="s">
        <v>545</v>
      </c>
      <c r="E650" t="s">
        <v>556</v>
      </c>
      <c r="F650" t="s">
        <v>104</v>
      </c>
      <c r="H650">
        <v>39</v>
      </c>
      <c r="I650">
        <v>0</v>
      </c>
      <c r="J650" t="s">
        <v>244</v>
      </c>
      <c r="K650">
        <v>27759</v>
      </c>
    </row>
    <row r="651" spans="1:11" hidden="1">
      <c r="A651" t="s">
        <v>99</v>
      </c>
      <c r="B651" t="s">
        <v>555</v>
      </c>
      <c r="C651" t="s">
        <v>542</v>
      </c>
      <c r="D651" t="s">
        <v>546</v>
      </c>
      <c r="E651" t="s">
        <v>556</v>
      </c>
      <c r="F651" t="s">
        <v>104</v>
      </c>
      <c r="H651">
        <v>34</v>
      </c>
      <c r="I651">
        <v>0</v>
      </c>
      <c r="J651" t="s">
        <v>246</v>
      </c>
      <c r="K651">
        <v>27759</v>
      </c>
    </row>
    <row r="652" spans="1:11" hidden="1">
      <c r="A652" t="s">
        <v>99</v>
      </c>
      <c r="B652" t="s">
        <v>555</v>
      </c>
      <c r="C652" t="s">
        <v>542</v>
      </c>
      <c r="D652" t="s">
        <v>547</v>
      </c>
      <c r="E652" t="s">
        <v>556</v>
      </c>
      <c r="F652" t="s">
        <v>104</v>
      </c>
      <c r="H652">
        <v>34</v>
      </c>
      <c r="I652">
        <v>0</v>
      </c>
      <c r="J652" t="s">
        <v>395</v>
      </c>
      <c r="K652">
        <v>27759</v>
      </c>
    </row>
    <row r="653" spans="1:11" hidden="1">
      <c r="A653" t="s">
        <v>99</v>
      </c>
      <c r="B653" t="s">
        <v>555</v>
      </c>
      <c r="C653" t="s">
        <v>542</v>
      </c>
      <c r="D653" t="s">
        <v>554</v>
      </c>
      <c r="E653" t="s">
        <v>556</v>
      </c>
      <c r="F653" t="s">
        <v>104</v>
      </c>
      <c r="H653">
        <v>39</v>
      </c>
      <c r="I653">
        <v>0</v>
      </c>
      <c r="J653" t="s">
        <v>128</v>
      </c>
      <c r="K653">
        <v>27759</v>
      </c>
    </row>
    <row r="654" spans="1:11" hidden="1">
      <c r="A654" t="s">
        <v>99</v>
      </c>
      <c r="B654" t="s">
        <v>557</v>
      </c>
      <c r="C654" t="s">
        <v>558</v>
      </c>
      <c r="D654" t="s">
        <v>559</v>
      </c>
      <c r="E654" t="s">
        <v>560</v>
      </c>
      <c r="F654" t="s">
        <v>104</v>
      </c>
      <c r="H654">
        <v>24.64</v>
      </c>
      <c r="J654" t="s">
        <v>139</v>
      </c>
      <c r="K654">
        <v>20106</v>
      </c>
    </row>
    <row r="655" spans="1:11" hidden="1">
      <c r="A655" t="s">
        <v>99</v>
      </c>
      <c r="B655" t="s">
        <v>557</v>
      </c>
      <c r="C655" t="s">
        <v>558</v>
      </c>
      <c r="D655" t="s">
        <v>523</v>
      </c>
      <c r="E655" t="s">
        <v>560</v>
      </c>
      <c r="F655" t="s">
        <v>104</v>
      </c>
      <c r="H655">
        <v>26.55</v>
      </c>
      <c r="I655">
        <v>0.22</v>
      </c>
      <c r="J655" t="s">
        <v>163</v>
      </c>
      <c r="K655">
        <v>20106</v>
      </c>
    </row>
    <row r="656" spans="1:11" hidden="1">
      <c r="A656" t="s">
        <v>99</v>
      </c>
      <c r="B656" t="s">
        <v>557</v>
      </c>
      <c r="C656" t="s">
        <v>558</v>
      </c>
      <c r="D656" t="s">
        <v>544</v>
      </c>
      <c r="E656" t="s">
        <v>560</v>
      </c>
      <c r="F656" t="s">
        <v>104</v>
      </c>
      <c r="H656">
        <v>25.9</v>
      </c>
      <c r="I656">
        <v>-0.04</v>
      </c>
      <c r="J656" t="s">
        <v>242</v>
      </c>
      <c r="K656">
        <v>20106</v>
      </c>
    </row>
    <row r="657" spans="1:11" hidden="1">
      <c r="A657" t="s">
        <v>99</v>
      </c>
      <c r="B657" t="s">
        <v>557</v>
      </c>
      <c r="C657" t="s">
        <v>558</v>
      </c>
      <c r="D657" t="s">
        <v>545</v>
      </c>
      <c r="E657" t="s">
        <v>560</v>
      </c>
      <c r="F657" t="s">
        <v>104</v>
      </c>
      <c r="H657">
        <v>25.45</v>
      </c>
      <c r="I657">
        <v>-0.05</v>
      </c>
      <c r="J657" t="s">
        <v>244</v>
      </c>
      <c r="K657">
        <v>20106</v>
      </c>
    </row>
    <row r="658" spans="1:11" hidden="1">
      <c r="A658" t="s">
        <v>99</v>
      </c>
      <c r="B658" t="s">
        <v>557</v>
      </c>
      <c r="C658" t="s">
        <v>558</v>
      </c>
      <c r="D658" t="s">
        <v>546</v>
      </c>
      <c r="E658" t="s">
        <v>560</v>
      </c>
      <c r="F658" t="s">
        <v>104</v>
      </c>
      <c r="H658">
        <v>24.9</v>
      </c>
      <c r="I658">
        <v>-0.05</v>
      </c>
      <c r="J658" t="s">
        <v>246</v>
      </c>
      <c r="K658">
        <v>20106</v>
      </c>
    </row>
    <row r="659" spans="1:11" hidden="1">
      <c r="A659" t="s">
        <v>99</v>
      </c>
      <c r="B659" t="s">
        <v>557</v>
      </c>
      <c r="C659" t="s">
        <v>558</v>
      </c>
      <c r="D659" t="s">
        <v>547</v>
      </c>
      <c r="E659" t="s">
        <v>560</v>
      </c>
      <c r="F659" t="s">
        <v>104</v>
      </c>
      <c r="H659">
        <v>22.67</v>
      </c>
      <c r="I659">
        <v>-0.05</v>
      </c>
      <c r="J659" t="s">
        <v>395</v>
      </c>
      <c r="K659">
        <v>20106</v>
      </c>
    </row>
    <row r="660" spans="1:11" hidden="1">
      <c r="A660" t="s">
        <v>99</v>
      </c>
      <c r="B660" t="s">
        <v>557</v>
      </c>
      <c r="C660" t="s">
        <v>558</v>
      </c>
      <c r="D660" t="s">
        <v>554</v>
      </c>
      <c r="E660" t="s">
        <v>560</v>
      </c>
      <c r="F660" t="s">
        <v>104</v>
      </c>
      <c r="H660">
        <v>26.55</v>
      </c>
      <c r="I660">
        <v>0.62</v>
      </c>
      <c r="J660" t="s">
        <v>128</v>
      </c>
      <c r="K660">
        <v>20106</v>
      </c>
    </row>
    <row r="661" spans="1:11" hidden="1">
      <c r="A661" t="s">
        <v>99</v>
      </c>
      <c r="B661" t="s">
        <v>557</v>
      </c>
      <c r="C661" t="s">
        <v>558</v>
      </c>
      <c r="D661" t="s">
        <v>561</v>
      </c>
      <c r="E661" t="s">
        <v>560</v>
      </c>
      <c r="F661" t="s">
        <v>104</v>
      </c>
      <c r="H661">
        <v>24.64</v>
      </c>
      <c r="J661" t="s">
        <v>132</v>
      </c>
      <c r="K661">
        <v>20106</v>
      </c>
    </row>
    <row r="662" spans="1:11" hidden="1">
      <c r="A662" t="s">
        <v>99</v>
      </c>
      <c r="B662" t="s">
        <v>562</v>
      </c>
      <c r="C662" t="s">
        <v>558</v>
      </c>
      <c r="D662" t="s">
        <v>529</v>
      </c>
      <c r="E662" t="s">
        <v>563</v>
      </c>
      <c r="F662" t="s">
        <v>104</v>
      </c>
      <c r="H662">
        <v>26.4</v>
      </c>
      <c r="I662">
        <v>0.22</v>
      </c>
      <c r="J662" t="s">
        <v>163</v>
      </c>
      <c r="K662">
        <v>23795</v>
      </c>
    </row>
    <row r="663" spans="1:11" hidden="1">
      <c r="A663" t="s">
        <v>99</v>
      </c>
      <c r="B663" t="s">
        <v>562</v>
      </c>
      <c r="C663" t="s">
        <v>558</v>
      </c>
      <c r="D663" t="s">
        <v>530</v>
      </c>
      <c r="E663" t="s">
        <v>563</v>
      </c>
      <c r="F663" t="s">
        <v>104</v>
      </c>
      <c r="H663">
        <v>25.75</v>
      </c>
      <c r="I663">
        <v>-0.04</v>
      </c>
      <c r="J663" t="s">
        <v>242</v>
      </c>
      <c r="K663">
        <v>23795</v>
      </c>
    </row>
    <row r="664" spans="1:11" hidden="1">
      <c r="A664" t="s">
        <v>99</v>
      </c>
      <c r="B664" t="s">
        <v>562</v>
      </c>
      <c r="C664" t="s">
        <v>558</v>
      </c>
      <c r="D664" t="s">
        <v>564</v>
      </c>
      <c r="E664" t="s">
        <v>563</v>
      </c>
      <c r="F664" t="s">
        <v>104</v>
      </c>
      <c r="H664">
        <v>25.3</v>
      </c>
      <c r="I664">
        <v>-0.05</v>
      </c>
      <c r="J664" t="s">
        <v>244</v>
      </c>
      <c r="K664">
        <v>23795</v>
      </c>
    </row>
    <row r="665" spans="1:11" hidden="1">
      <c r="A665" t="s">
        <v>99</v>
      </c>
      <c r="B665" t="s">
        <v>562</v>
      </c>
      <c r="C665" t="s">
        <v>558</v>
      </c>
      <c r="D665" t="s">
        <v>565</v>
      </c>
      <c r="E665" t="s">
        <v>563</v>
      </c>
      <c r="F665" t="s">
        <v>104</v>
      </c>
      <c r="H665">
        <v>24.75</v>
      </c>
      <c r="I665">
        <v>-0.05</v>
      </c>
      <c r="J665" t="s">
        <v>246</v>
      </c>
      <c r="K665">
        <v>23795</v>
      </c>
    </row>
    <row r="666" spans="1:11" hidden="1">
      <c r="A666" t="s">
        <v>99</v>
      </c>
      <c r="B666" t="s">
        <v>566</v>
      </c>
      <c r="C666" t="s">
        <v>558</v>
      </c>
      <c r="D666" t="s">
        <v>523</v>
      </c>
      <c r="E666" t="s">
        <v>567</v>
      </c>
      <c r="F666" t="s">
        <v>104</v>
      </c>
      <c r="H666">
        <v>34.950000000000003</v>
      </c>
      <c r="I666">
        <v>0</v>
      </c>
      <c r="J666" t="s">
        <v>163</v>
      </c>
      <c r="K666">
        <v>27758</v>
      </c>
    </row>
    <row r="667" spans="1:11" hidden="1">
      <c r="A667" t="s">
        <v>99</v>
      </c>
      <c r="B667" t="s">
        <v>566</v>
      </c>
      <c r="C667" t="s">
        <v>558</v>
      </c>
      <c r="D667" t="s">
        <v>544</v>
      </c>
      <c r="E667" t="s">
        <v>567</v>
      </c>
      <c r="F667" t="s">
        <v>104</v>
      </c>
      <c r="H667">
        <v>34.950000000000003</v>
      </c>
      <c r="I667">
        <v>0</v>
      </c>
      <c r="J667" t="s">
        <v>242</v>
      </c>
      <c r="K667">
        <v>27758</v>
      </c>
    </row>
    <row r="668" spans="1:11" hidden="1">
      <c r="A668" t="s">
        <v>99</v>
      </c>
      <c r="B668" t="s">
        <v>566</v>
      </c>
      <c r="C668" t="s">
        <v>558</v>
      </c>
      <c r="D668" t="s">
        <v>545</v>
      </c>
      <c r="E668" t="s">
        <v>567</v>
      </c>
      <c r="F668" t="s">
        <v>104</v>
      </c>
      <c r="H668">
        <v>35.35</v>
      </c>
      <c r="I668">
        <v>0</v>
      </c>
      <c r="J668" t="s">
        <v>244</v>
      </c>
      <c r="K668">
        <v>27758</v>
      </c>
    </row>
    <row r="669" spans="1:11" hidden="1">
      <c r="A669" t="s">
        <v>99</v>
      </c>
      <c r="B669" t="s">
        <v>566</v>
      </c>
      <c r="C669" t="s">
        <v>558</v>
      </c>
      <c r="D669" t="s">
        <v>546</v>
      </c>
      <c r="E669" t="s">
        <v>567</v>
      </c>
      <c r="F669" t="s">
        <v>104</v>
      </c>
      <c r="H669">
        <v>35.35</v>
      </c>
      <c r="I669">
        <v>0</v>
      </c>
      <c r="J669" t="s">
        <v>246</v>
      </c>
      <c r="K669">
        <v>27758</v>
      </c>
    </row>
    <row r="670" spans="1:11" hidden="1">
      <c r="A670" t="s">
        <v>99</v>
      </c>
      <c r="B670" t="s">
        <v>566</v>
      </c>
      <c r="C670" t="s">
        <v>558</v>
      </c>
      <c r="D670" t="s">
        <v>547</v>
      </c>
      <c r="E670" t="s">
        <v>567</v>
      </c>
      <c r="F670" t="s">
        <v>104</v>
      </c>
      <c r="H670">
        <v>35.35</v>
      </c>
      <c r="I670">
        <v>0</v>
      </c>
      <c r="J670" t="s">
        <v>395</v>
      </c>
      <c r="K670">
        <v>27758</v>
      </c>
    </row>
    <row r="671" spans="1:11" hidden="1">
      <c r="A671" t="s">
        <v>99</v>
      </c>
      <c r="B671" t="s">
        <v>566</v>
      </c>
      <c r="C671" t="s">
        <v>558</v>
      </c>
      <c r="D671" t="s">
        <v>554</v>
      </c>
      <c r="E671" t="s">
        <v>567</v>
      </c>
      <c r="F671" t="s">
        <v>104</v>
      </c>
      <c r="H671">
        <v>34.950000000000003</v>
      </c>
      <c r="I671">
        <v>0</v>
      </c>
      <c r="J671" t="s">
        <v>128</v>
      </c>
      <c r="K671">
        <v>27758</v>
      </c>
    </row>
    <row r="672" spans="1:11" hidden="1">
      <c r="A672" t="s">
        <v>99</v>
      </c>
      <c r="B672" t="s">
        <v>568</v>
      </c>
      <c r="C672" t="s">
        <v>569</v>
      </c>
      <c r="D672" t="s">
        <v>559</v>
      </c>
      <c r="E672" t="s">
        <v>570</v>
      </c>
      <c r="F672" t="s">
        <v>104</v>
      </c>
      <c r="H672">
        <v>27.2</v>
      </c>
      <c r="J672" t="s">
        <v>139</v>
      </c>
      <c r="K672">
        <v>20117</v>
      </c>
    </row>
    <row r="673" spans="1:11" hidden="1">
      <c r="A673" t="s">
        <v>99</v>
      </c>
      <c r="B673" t="s">
        <v>568</v>
      </c>
      <c r="C673" t="s">
        <v>569</v>
      </c>
      <c r="D673" t="s">
        <v>571</v>
      </c>
      <c r="E673" t="s">
        <v>570</v>
      </c>
      <c r="F673" t="s">
        <v>104</v>
      </c>
      <c r="H673">
        <v>28.95</v>
      </c>
      <c r="I673">
        <v>-0.05</v>
      </c>
      <c r="J673" t="s">
        <v>159</v>
      </c>
      <c r="K673">
        <v>20117</v>
      </c>
    </row>
    <row r="674" spans="1:11" hidden="1">
      <c r="A674" t="s">
        <v>99</v>
      </c>
      <c r="B674" t="s">
        <v>568</v>
      </c>
      <c r="C674" t="s">
        <v>569</v>
      </c>
      <c r="D674" t="s">
        <v>572</v>
      </c>
      <c r="E674" t="s">
        <v>570</v>
      </c>
      <c r="F674" t="s">
        <v>104</v>
      </c>
      <c r="H674">
        <v>29</v>
      </c>
      <c r="I674">
        <v>-0.05</v>
      </c>
      <c r="J674" t="s">
        <v>232</v>
      </c>
      <c r="K674">
        <v>20117</v>
      </c>
    </row>
    <row r="675" spans="1:11" hidden="1">
      <c r="A675" t="s">
        <v>99</v>
      </c>
      <c r="B675" t="s">
        <v>568</v>
      </c>
      <c r="C675" t="s">
        <v>569</v>
      </c>
      <c r="D675" t="s">
        <v>573</v>
      </c>
      <c r="E675" t="s">
        <v>570</v>
      </c>
      <c r="F675" t="s">
        <v>104</v>
      </c>
      <c r="H675">
        <v>28.95</v>
      </c>
      <c r="I675">
        <v>-0.05</v>
      </c>
      <c r="J675" t="s">
        <v>161</v>
      </c>
      <c r="K675">
        <v>20117</v>
      </c>
    </row>
    <row r="676" spans="1:11" hidden="1">
      <c r="A676" t="s">
        <v>99</v>
      </c>
      <c r="B676" t="s">
        <v>568</v>
      </c>
      <c r="C676" t="s">
        <v>569</v>
      </c>
      <c r="D676" t="s">
        <v>574</v>
      </c>
      <c r="E676" t="s">
        <v>570</v>
      </c>
      <c r="F676" t="s">
        <v>104</v>
      </c>
      <c r="H676">
        <v>29</v>
      </c>
      <c r="I676">
        <v>-0.05</v>
      </c>
      <c r="J676" t="s">
        <v>172</v>
      </c>
      <c r="K676">
        <v>20117</v>
      </c>
    </row>
    <row r="677" spans="1:11" hidden="1">
      <c r="A677" t="s">
        <v>99</v>
      </c>
      <c r="B677" t="s">
        <v>568</v>
      </c>
      <c r="C677" t="s">
        <v>569</v>
      </c>
      <c r="D677" t="s">
        <v>575</v>
      </c>
      <c r="E677" t="s">
        <v>570</v>
      </c>
      <c r="F677" t="s">
        <v>104</v>
      </c>
      <c r="H677">
        <v>28.7</v>
      </c>
      <c r="I677">
        <v>-0.05</v>
      </c>
      <c r="J677" t="s">
        <v>238</v>
      </c>
      <c r="K677">
        <v>20117</v>
      </c>
    </row>
    <row r="678" spans="1:11" hidden="1">
      <c r="A678" t="s">
        <v>99</v>
      </c>
      <c r="B678" t="s">
        <v>568</v>
      </c>
      <c r="C678" t="s">
        <v>569</v>
      </c>
      <c r="D678" t="s">
        <v>576</v>
      </c>
      <c r="E678" t="s">
        <v>570</v>
      </c>
      <c r="F678" t="s">
        <v>104</v>
      </c>
      <c r="H678">
        <v>28.45</v>
      </c>
      <c r="I678">
        <v>-0.05</v>
      </c>
      <c r="J678" t="s">
        <v>240</v>
      </c>
      <c r="K678">
        <v>20117</v>
      </c>
    </row>
    <row r="679" spans="1:11" hidden="1">
      <c r="A679" t="s">
        <v>99</v>
      </c>
      <c r="B679" t="s">
        <v>568</v>
      </c>
      <c r="C679" t="s">
        <v>569</v>
      </c>
      <c r="D679" t="s">
        <v>577</v>
      </c>
      <c r="E679" t="s">
        <v>570</v>
      </c>
      <c r="F679" t="s">
        <v>104</v>
      </c>
      <c r="H679">
        <v>27.15</v>
      </c>
      <c r="I679">
        <v>-0.05</v>
      </c>
      <c r="J679" t="s">
        <v>389</v>
      </c>
      <c r="K679">
        <v>20117</v>
      </c>
    </row>
    <row r="680" spans="1:11" hidden="1">
      <c r="A680" t="s">
        <v>99</v>
      </c>
      <c r="B680" t="s">
        <v>568</v>
      </c>
      <c r="C680" t="s">
        <v>569</v>
      </c>
      <c r="D680" t="s">
        <v>523</v>
      </c>
      <c r="E680" t="s">
        <v>570</v>
      </c>
      <c r="F680" t="s">
        <v>104</v>
      </c>
      <c r="H680">
        <v>28.95</v>
      </c>
      <c r="I680">
        <v>-0.05</v>
      </c>
      <c r="J680" t="s">
        <v>163</v>
      </c>
      <c r="K680">
        <v>20117</v>
      </c>
    </row>
    <row r="681" spans="1:11" hidden="1">
      <c r="A681" t="s">
        <v>99</v>
      </c>
      <c r="B681" t="s">
        <v>568</v>
      </c>
      <c r="C681" t="s">
        <v>569</v>
      </c>
      <c r="D681" t="s">
        <v>544</v>
      </c>
      <c r="E681" t="s">
        <v>570</v>
      </c>
      <c r="F681" t="s">
        <v>104</v>
      </c>
      <c r="H681">
        <v>29</v>
      </c>
      <c r="I681">
        <v>-0.05</v>
      </c>
      <c r="J681" t="s">
        <v>242</v>
      </c>
      <c r="K681">
        <v>20117</v>
      </c>
    </row>
    <row r="682" spans="1:11" hidden="1">
      <c r="A682" t="s">
        <v>99</v>
      </c>
      <c r="B682" t="s">
        <v>568</v>
      </c>
      <c r="C682" t="s">
        <v>569</v>
      </c>
      <c r="D682" t="s">
        <v>545</v>
      </c>
      <c r="E682" t="s">
        <v>570</v>
      </c>
      <c r="F682" t="s">
        <v>104</v>
      </c>
      <c r="H682">
        <v>28.7</v>
      </c>
      <c r="I682">
        <v>-0.05</v>
      </c>
      <c r="J682" t="s">
        <v>244</v>
      </c>
      <c r="K682">
        <v>20117</v>
      </c>
    </row>
    <row r="683" spans="1:11" hidden="1">
      <c r="A683" t="s">
        <v>99</v>
      </c>
      <c r="B683" t="s">
        <v>568</v>
      </c>
      <c r="C683" t="s">
        <v>569</v>
      </c>
      <c r="D683" t="s">
        <v>546</v>
      </c>
      <c r="E683" t="s">
        <v>570</v>
      </c>
      <c r="F683" t="s">
        <v>104</v>
      </c>
      <c r="H683">
        <v>28.45</v>
      </c>
      <c r="I683">
        <v>-0.05</v>
      </c>
      <c r="J683" t="s">
        <v>246</v>
      </c>
      <c r="K683">
        <v>20117</v>
      </c>
    </row>
    <row r="684" spans="1:11" hidden="1">
      <c r="A684" t="s">
        <v>99</v>
      </c>
      <c r="B684" t="s">
        <v>568</v>
      </c>
      <c r="C684" t="s">
        <v>569</v>
      </c>
      <c r="D684" t="s">
        <v>547</v>
      </c>
      <c r="E684" t="s">
        <v>570</v>
      </c>
      <c r="F684" t="s">
        <v>104</v>
      </c>
      <c r="H684">
        <v>27.15</v>
      </c>
      <c r="I684">
        <v>-0.05</v>
      </c>
      <c r="J684" t="s">
        <v>395</v>
      </c>
      <c r="K684">
        <v>20117</v>
      </c>
    </row>
    <row r="685" spans="1:11" hidden="1">
      <c r="A685" t="s">
        <v>99</v>
      </c>
      <c r="B685" t="s">
        <v>568</v>
      </c>
      <c r="C685" t="s">
        <v>569</v>
      </c>
      <c r="D685" t="s">
        <v>548</v>
      </c>
      <c r="E685" t="s">
        <v>570</v>
      </c>
      <c r="F685" t="s">
        <v>104</v>
      </c>
      <c r="H685">
        <v>25.95</v>
      </c>
      <c r="I685">
        <v>-0.05</v>
      </c>
      <c r="J685" t="s">
        <v>549</v>
      </c>
      <c r="K685">
        <v>20117</v>
      </c>
    </row>
    <row r="686" spans="1:11" hidden="1">
      <c r="A686" t="s">
        <v>99</v>
      </c>
      <c r="B686" t="s">
        <v>568</v>
      </c>
      <c r="C686" t="s">
        <v>569</v>
      </c>
      <c r="D686" t="s">
        <v>550</v>
      </c>
      <c r="E686" t="s">
        <v>570</v>
      </c>
      <c r="F686" t="s">
        <v>104</v>
      </c>
      <c r="H686">
        <v>25.95</v>
      </c>
      <c r="I686">
        <v>-0.05</v>
      </c>
      <c r="J686" t="s">
        <v>551</v>
      </c>
      <c r="K686">
        <v>20117</v>
      </c>
    </row>
    <row r="687" spans="1:11" hidden="1">
      <c r="A687" t="s">
        <v>99</v>
      </c>
      <c r="B687" t="s">
        <v>568</v>
      </c>
      <c r="C687" t="s">
        <v>569</v>
      </c>
      <c r="D687" t="s">
        <v>552</v>
      </c>
      <c r="E687" t="s">
        <v>570</v>
      </c>
      <c r="F687" t="s">
        <v>104</v>
      </c>
      <c r="H687">
        <v>25.95</v>
      </c>
      <c r="I687">
        <v>-0.05</v>
      </c>
      <c r="J687" t="s">
        <v>553</v>
      </c>
      <c r="K687">
        <v>20117</v>
      </c>
    </row>
    <row r="688" spans="1:11" hidden="1">
      <c r="A688" t="s">
        <v>99</v>
      </c>
      <c r="B688" t="s">
        <v>568</v>
      </c>
      <c r="C688" t="s">
        <v>569</v>
      </c>
      <c r="D688" t="s">
        <v>554</v>
      </c>
      <c r="E688" t="s">
        <v>570</v>
      </c>
      <c r="F688" t="s">
        <v>104</v>
      </c>
      <c r="H688">
        <v>28.95</v>
      </c>
      <c r="I688">
        <v>-0.05</v>
      </c>
      <c r="J688" t="s">
        <v>128</v>
      </c>
      <c r="K688">
        <v>20117</v>
      </c>
    </row>
    <row r="689" spans="1:11" hidden="1">
      <c r="A689" t="s">
        <v>99</v>
      </c>
      <c r="B689" t="s">
        <v>568</v>
      </c>
      <c r="C689" t="s">
        <v>569</v>
      </c>
      <c r="D689" t="s">
        <v>561</v>
      </c>
      <c r="E689" t="s">
        <v>570</v>
      </c>
      <c r="F689" t="s">
        <v>104</v>
      </c>
      <c r="H689">
        <v>27.2</v>
      </c>
      <c r="J689" t="s">
        <v>132</v>
      </c>
      <c r="K689">
        <v>20117</v>
      </c>
    </row>
    <row r="690" spans="1:11" hidden="1">
      <c r="A690" t="s">
        <v>99</v>
      </c>
      <c r="B690" t="s">
        <v>578</v>
      </c>
      <c r="C690" t="s">
        <v>569</v>
      </c>
      <c r="D690" t="s">
        <v>523</v>
      </c>
      <c r="E690" t="s">
        <v>579</v>
      </c>
      <c r="F690" t="s">
        <v>104</v>
      </c>
      <c r="H690">
        <v>28.95</v>
      </c>
      <c r="I690">
        <v>-0.05</v>
      </c>
      <c r="J690" t="s">
        <v>580</v>
      </c>
      <c r="K690">
        <v>27762</v>
      </c>
    </row>
    <row r="691" spans="1:11" hidden="1">
      <c r="A691" t="s">
        <v>99</v>
      </c>
      <c r="B691" t="s">
        <v>578</v>
      </c>
      <c r="C691" t="s">
        <v>569</v>
      </c>
      <c r="D691" t="s">
        <v>544</v>
      </c>
      <c r="E691" t="s">
        <v>579</v>
      </c>
      <c r="F691" t="s">
        <v>104</v>
      </c>
      <c r="H691">
        <v>29</v>
      </c>
      <c r="I691">
        <v>-0.05</v>
      </c>
      <c r="J691" t="s">
        <v>581</v>
      </c>
      <c r="K691">
        <v>27762</v>
      </c>
    </row>
    <row r="692" spans="1:11" hidden="1">
      <c r="A692" t="s">
        <v>99</v>
      </c>
      <c r="B692" t="s">
        <v>578</v>
      </c>
      <c r="C692" t="s">
        <v>569</v>
      </c>
      <c r="D692" t="s">
        <v>554</v>
      </c>
      <c r="E692" t="s">
        <v>579</v>
      </c>
      <c r="F692" t="s">
        <v>104</v>
      </c>
      <c r="H692">
        <v>28.95</v>
      </c>
      <c r="I692">
        <v>-0.05</v>
      </c>
      <c r="J692" t="s">
        <v>582</v>
      </c>
      <c r="K692">
        <v>27762</v>
      </c>
    </row>
    <row r="693" spans="1:11" hidden="1">
      <c r="A693" t="s">
        <v>99</v>
      </c>
      <c r="B693" t="s">
        <v>583</v>
      </c>
      <c r="C693" t="s">
        <v>569</v>
      </c>
      <c r="D693" t="s">
        <v>529</v>
      </c>
      <c r="E693" t="s">
        <v>584</v>
      </c>
      <c r="F693" t="s">
        <v>104</v>
      </c>
      <c r="H693">
        <v>28.89</v>
      </c>
      <c r="I693">
        <v>-0.05</v>
      </c>
      <c r="J693" t="s">
        <v>163</v>
      </c>
      <c r="K693">
        <v>20116</v>
      </c>
    </row>
    <row r="694" spans="1:11" hidden="1">
      <c r="A694" t="s">
        <v>99</v>
      </c>
      <c r="B694" t="s">
        <v>583</v>
      </c>
      <c r="C694" t="s">
        <v>569</v>
      </c>
      <c r="D694" t="s">
        <v>530</v>
      </c>
      <c r="E694" t="s">
        <v>584</v>
      </c>
      <c r="F694" t="s">
        <v>104</v>
      </c>
      <c r="H694">
        <v>28.99</v>
      </c>
      <c r="I694">
        <v>-0.05</v>
      </c>
      <c r="J694" t="s">
        <v>242</v>
      </c>
      <c r="K694">
        <v>20116</v>
      </c>
    </row>
    <row r="695" spans="1:11" hidden="1">
      <c r="A695" t="s">
        <v>99</v>
      </c>
      <c r="B695" t="s">
        <v>583</v>
      </c>
      <c r="C695" t="s">
        <v>569</v>
      </c>
      <c r="D695" t="s">
        <v>564</v>
      </c>
      <c r="E695" t="s">
        <v>584</v>
      </c>
      <c r="F695" t="s">
        <v>104</v>
      </c>
      <c r="H695">
        <v>28.69</v>
      </c>
      <c r="I695">
        <v>-0.05</v>
      </c>
      <c r="J695" t="s">
        <v>244</v>
      </c>
      <c r="K695">
        <v>20116</v>
      </c>
    </row>
    <row r="696" spans="1:11" hidden="1">
      <c r="A696" t="s">
        <v>99</v>
      </c>
      <c r="B696" t="s">
        <v>583</v>
      </c>
      <c r="C696" t="s">
        <v>569</v>
      </c>
      <c r="D696" t="s">
        <v>565</v>
      </c>
      <c r="E696" t="s">
        <v>584</v>
      </c>
      <c r="F696" t="s">
        <v>104</v>
      </c>
      <c r="H696">
        <v>28.44</v>
      </c>
      <c r="I696">
        <v>-0.05</v>
      </c>
      <c r="J696" t="s">
        <v>246</v>
      </c>
      <c r="K696">
        <v>20116</v>
      </c>
    </row>
    <row r="697" spans="1:11" hidden="1">
      <c r="A697" t="s">
        <v>99</v>
      </c>
      <c r="B697" t="s">
        <v>585</v>
      </c>
      <c r="C697" t="s">
        <v>586</v>
      </c>
      <c r="D697" t="s">
        <v>355</v>
      </c>
      <c r="E697" t="s">
        <v>587</v>
      </c>
      <c r="F697" t="s">
        <v>104</v>
      </c>
      <c r="H697">
        <v>2.2000000000000002</v>
      </c>
      <c r="I697">
        <v>0</v>
      </c>
      <c r="J697" t="s">
        <v>155</v>
      </c>
      <c r="K697">
        <v>25762</v>
      </c>
    </row>
    <row r="698" spans="1:11" hidden="1">
      <c r="A698" t="s">
        <v>99</v>
      </c>
      <c r="B698" t="s">
        <v>585</v>
      </c>
      <c r="C698" t="s">
        <v>586</v>
      </c>
      <c r="D698" t="s">
        <v>357</v>
      </c>
      <c r="E698" t="s">
        <v>587</v>
      </c>
      <c r="F698" t="s">
        <v>104</v>
      </c>
      <c r="H698">
        <v>2.5</v>
      </c>
      <c r="I698">
        <v>0</v>
      </c>
      <c r="J698" t="s">
        <v>221</v>
      </c>
      <c r="K698">
        <v>25762</v>
      </c>
    </row>
    <row r="699" spans="1:11" hidden="1">
      <c r="A699" t="s">
        <v>99</v>
      </c>
      <c r="B699" t="s">
        <v>585</v>
      </c>
      <c r="C699" t="s">
        <v>586</v>
      </c>
      <c r="D699" t="s">
        <v>358</v>
      </c>
      <c r="E699" t="s">
        <v>587</v>
      </c>
      <c r="F699" t="s">
        <v>104</v>
      </c>
      <c r="H699">
        <v>2.85</v>
      </c>
      <c r="I699">
        <v>0</v>
      </c>
      <c r="J699" t="s">
        <v>223</v>
      </c>
      <c r="K699">
        <v>25762</v>
      </c>
    </row>
    <row r="700" spans="1:11" hidden="1">
      <c r="A700" t="s">
        <v>99</v>
      </c>
      <c r="B700" t="s">
        <v>585</v>
      </c>
      <c r="C700" t="s">
        <v>586</v>
      </c>
      <c r="D700" t="s">
        <v>359</v>
      </c>
      <c r="E700" t="s">
        <v>587</v>
      </c>
      <c r="F700" t="s">
        <v>104</v>
      </c>
      <c r="H700">
        <v>3.3</v>
      </c>
      <c r="I700">
        <v>0</v>
      </c>
      <c r="J700" t="s">
        <v>225</v>
      </c>
      <c r="K700">
        <v>25762</v>
      </c>
    </row>
    <row r="701" spans="1:11" hidden="1">
      <c r="A701" t="s">
        <v>99</v>
      </c>
      <c r="B701" t="s">
        <v>585</v>
      </c>
      <c r="C701" t="s">
        <v>586</v>
      </c>
      <c r="D701" t="s">
        <v>360</v>
      </c>
      <c r="E701" t="s">
        <v>587</v>
      </c>
      <c r="F701" t="s">
        <v>104</v>
      </c>
      <c r="H701">
        <v>3.75</v>
      </c>
      <c r="I701">
        <v>0</v>
      </c>
      <c r="J701" t="s">
        <v>361</v>
      </c>
      <c r="K701">
        <v>25762</v>
      </c>
    </row>
    <row r="702" spans="1:11" hidden="1">
      <c r="A702" t="s">
        <v>99</v>
      </c>
      <c r="B702" t="s">
        <v>585</v>
      </c>
      <c r="C702" t="s">
        <v>586</v>
      </c>
      <c r="D702" t="s">
        <v>362</v>
      </c>
      <c r="E702" t="s">
        <v>587</v>
      </c>
      <c r="F702" t="s">
        <v>104</v>
      </c>
      <c r="H702">
        <v>1.85</v>
      </c>
      <c r="I702">
        <v>0</v>
      </c>
      <c r="J702" t="s">
        <v>139</v>
      </c>
      <c r="K702">
        <v>25762</v>
      </c>
    </row>
    <row r="703" spans="1:11" hidden="1">
      <c r="A703" t="s">
        <v>99</v>
      </c>
      <c r="B703" t="s">
        <v>585</v>
      </c>
      <c r="C703" t="s">
        <v>586</v>
      </c>
      <c r="D703" t="s">
        <v>363</v>
      </c>
      <c r="E703" t="s">
        <v>587</v>
      </c>
      <c r="F703" t="s">
        <v>104</v>
      </c>
      <c r="H703">
        <v>2.2000000000000002</v>
      </c>
      <c r="I703">
        <v>0</v>
      </c>
      <c r="J703" t="s">
        <v>156</v>
      </c>
      <c r="K703">
        <v>25762</v>
      </c>
    </row>
    <row r="704" spans="1:11" hidden="1">
      <c r="A704" t="s">
        <v>99</v>
      </c>
      <c r="B704" t="s">
        <v>585</v>
      </c>
      <c r="C704" t="s">
        <v>586</v>
      </c>
      <c r="D704" t="s">
        <v>364</v>
      </c>
      <c r="E704" t="s">
        <v>587</v>
      </c>
      <c r="F704" t="s">
        <v>104</v>
      </c>
      <c r="H704">
        <v>2.5</v>
      </c>
      <c r="I704">
        <v>0</v>
      </c>
      <c r="J704" t="s">
        <v>227</v>
      </c>
      <c r="K704">
        <v>25762</v>
      </c>
    </row>
    <row r="705" spans="1:11" hidden="1">
      <c r="A705" t="s">
        <v>99</v>
      </c>
      <c r="B705" t="s">
        <v>585</v>
      </c>
      <c r="C705" t="s">
        <v>586</v>
      </c>
      <c r="D705" t="s">
        <v>365</v>
      </c>
      <c r="E705" t="s">
        <v>587</v>
      </c>
      <c r="F705" t="s">
        <v>104</v>
      </c>
      <c r="H705">
        <v>2.85</v>
      </c>
      <c r="I705">
        <v>0</v>
      </c>
      <c r="J705" t="s">
        <v>229</v>
      </c>
      <c r="K705">
        <v>25762</v>
      </c>
    </row>
    <row r="706" spans="1:11" hidden="1">
      <c r="A706" t="s">
        <v>99</v>
      </c>
      <c r="B706" t="s">
        <v>585</v>
      </c>
      <c r="C706" t="s">
        <v>586</v>
      </c>
      <c r="D706" t="s">
        <v>366</v>
      </c>
      <c r="E706" t="s">
        <v>587</v>
      </c>
      <c r="F706" t="s">
        <v>104</v>
      </c>
      <c r="H706">
        <v>3.3</v>
      </c>
      <c r="I706">
        <v>0</v>
      </c>
      <c r="J706" t="s">
        <v>231</v>
      </c>
      <c r="K706">
        <v>25762</v>
      </c>
    </row>
    <row r="707" spans="1:11" hidden="1">
      <c r="A707" t="s">
        <v>99</v>
      </c>
      <c r="B707" t="s">
        <v>585</v>
      </c>
      <c r="C707" t="s">
        <v>586</v>
      </c>
      <c r="D707" t="s">
        <v>367</v>
      </c>
      <c r="E707" t="s">
        <v>587</v>
      </c>
      <c r="F707" t="s">
        <v>104</v>
      </c>
      <c r="H707">
        <v>3.75</v>
      </c>
      <c r="I707">
        <v>0</v>
      </c>
      <c r="J707" t="s">
        <v>368</v>
      </c>
      <c r="K707">
        <v>25762</v>
      </c>
    </row>
    <row r="708" spans="1:11" hidden="1">
      <c r="A708" t="s">
        <v>99</v>
      </c>
      <c r="B708" t="s">
        <v>585</v>
      </c>
      <c r="C708" t="s">
        <v>586</v>
      </c>
      <c r="D708" t="s">
        <v>369</v>
      </c>
      <c r="E708" t="s">
        <v>587</v>
      </c>
      <c r="F708" t="s">
        <v>104</v>
      </c>
      <c r="H708">
        <v>1.85</v>
      </c>
      <c r="I708">
        <v>0</v>
      </c>
      <c r="J708" t="s">
        <v>124</v>
      </c>
      <c r="K708">
        <v>25762</v>
      </c>
    </row>
    <row r="709" spans="1:11" hidden="1">
      <c r="A709" t="s">
        <v>99</v>
      </c>
      <c r="B709" t="s">
        <v>585</v>
      </c>
      <c r="C709" t="s">
        <v>586</v>
      </c>
      <c r="D709" t="s">
        <v>370</v>
      </c>
      <c r="E709" t="s">
        <v>587</v>
      </c>
      <c r="F709" t="s">
        <v>104</v>
      </c>
      <c r="H709">
        <v>2.2000000000000002</v>
      </c>
      <c r="I709">
        <v>0</v>
      </c>
      <c r="J709" t="s">
        <v>126</v>
      </c>
      <c r="K709">
        <v>25762</v>
      </c>
    </row>
    <row r="710" spans="1:11" hidden="1">
      <c r="A710" t="s">
        <v>99</v>
      </c>
      <c r="B710" t="s">
        <v>585</v>
      </c>
      <c r="C710" t="s">
        <v>586</v>
      </c>
      <c r="D710" t="s">
        <v>371</v>
      </c>
      <c r="E710" t="s">
        <v>587</v>
      </c>
      <c r="F710" t="s">
        <v>104</v>
      </c>
      <c r="H710">
        <v>2.5</v>
      </c>
      <c r="I710">
        <v>0</v>
      </c>
      <c r="J710" t="s">
        <v>372</v>
      </c>
      <c r="K710">
        <v>25762</v>
      </c>
    </row>
    <row r="711" spans="1:11" hidden="1">
      <c r="A711" t="s">
        <v>99</v>
      </c>
      <c r="B711" t="s">
        <v>585</v>
      </c>
      <c r="C711" t="s">
        <v>586</v>
      </c>
      <c r="D711" t="s">
        <v>373</v>
      </c>
      <c r="E711" t="s">
        <v>587</v>
      </c>
      <c r="F711" t="s">
        <v>104</v>
      </c>
      <c r="H711">
        <v>2.85</v>
      </c>
      <c r="I711">
        <v>0</v>
      </c>
      <c r="J711" t="s">
        <v>374</v>
      </c>
      <c r="K711">
        <v>25762</v>
      </c>
    </row>
    <row r="712" spans="1:11" hidden="1">
      <c r="A712" t="s">
        <v>99</v>
      </c>
      <c r="B712" t="s">
        <v>585</v>
      </c>
      <c r="C712" t="s">
        <v>586</v>
      </c>
      <c r="D712" t="s">
        <v>375</v>
      </c>
      <c r="E712" t="s">
        <v>587</v>
      </c>
      <c r="F712" t="s">
        <v>104</v>
      </c>
      <c r="H712">
        <v>3.3</v>
      </c>
      <c r="I712">
        <v>0</v>
      </c>
      <c r="J712" t="s">
        <v>192</v>
      </c>
      <c r="K712">
        <v>25762</v>
      </c>
    </row>
    <row r="713" spans="1:11" hidden="1">
      <c r="A713" t="s">
        <v>99</v>
      </c>
      <c r="B713" t="s">
        <v>585</v>
      </c>
      <c r="C713" t="s">
        <v>586</v>
      </c>
      <c r="D713" t="s">
        <v>378</v>
      </c>
      <c r="E713" t="s">
        <v>587</v>
      </c>
      <c r="F713" t="s">
        <v>104</v>
      </c>
      <c r="H713">
        <v>2.2000000000000002</v>
      </c>
      <c r="I713">
        <v>0</v>
      </c>
      <c r="J713" t="s">
        <v>159</v>
      </c>
      <c r="K713">
        <v>25762</v>
      </c>
    </row>
    <row r="714" spans="1:11" hidden="1">
      <c r="A714" t="s">
        <v>99</v>
      </c>
      <c r="B714" t="s">
        <v>585</v>
      </c>
      <c r="C714" t="s">
        <v>586</v>
      </c>
      <c r="D714" t="s">
        <v>379</v>
      </c>
      <c r="E714" t="s">
        <v>587</v>
      </c>
      <c r="F714" t="s">
        <v>104</v>
      </c>
      <c r="H714">
        <v>2.5</v>
      </c>
      <c r="I714">
        <v>0</v>
      </c>
      <c r="J714" t="s">
        <v>232</v>
      </c>
      <c r="K714">
        <v>25762</v>
      </c>
    </row>
    <row r="715" spans="1:11" hidden="1">
      <c r="A715" t="s">
        <v>99</v>
      </c>
      <c r="B715" t="s">
        <v>585</v>
      </c>
      <c r="C715" t="s">
        <v>586</v>
      </c>
      <c r="D715" t="s">
        <v>380</v>
      </c>
      <c r="E715" t="s">
        <v>587</v>
      </c>
      <c r="F715" t="s">
        <v>104</v>
      </c>
      <c r="H715">
        <v>2.85</v>
      </c>
      <c r="I715">
        <v>0</v>
      </c>
      <c r="J715" t="s">
        <v>234</v>
      </c>
      <c r="K715">
        <v>25762</v>
      </c>
    </row>
    <row r="716" spans="1:11" hidden="1">
      <c r="A716" t="s">
        <v>99</v>
      </c>
      <c r="B716" t="s">
        <v>585</v>
      </c>
      <c r="C716" t="s">
        <v>586</v>
      </c>
      <c r="D716" t="s">
        <v>381</v>
      </c>
      <c r="E716" t="s">
        <v>587</v>
      </c>
      <c r="F716" t="s">
        <v>104</v>
      </c>
      <c r="H716">
        <v>3.3</v>
      </c>
      <c r="I716">
        <v>0</v>
      </c>
      <c r="J716" t="s">
        <v>236</v>
      </c>
      <c r="K716">
        <v>25762</v>
      </c>
    </row>
    <row r="717" spans="1:11" hidden="1">
      <c r="A717" t="s">
        <v>99</v>
      </c>
      <c r="B717" t="s">
        <v>585</v>
      </c>
      <c r="C717" t="s">
        <v>586</v>
      </c>
      <c r="D717" t="s">
        <v>382</v>
      </c>
      <c r="E717" t="s">
        <v>587</v>
      </c>
      <c r="F717" t="s">
        <v>104</v>
      </c>
      <c r="H717">
        <v>3.75</v>
      </c>
      <c r="I717">
        <v>0</v>
      </c>
      <c r="J717" t="s">
        <v>383</v>
      </c>
      <c r="K717">
        <v>25762</v>
      </c>
    </row>
    <row r="718" spans="1:11" hidden="1">
      <c r="A718" t="s">
        <v>99</v>
      </c>
      <c r="B718" t="s">
        <v>585</v>
      </c>
      <c r="C718" t="s">
        <v>586</v>
      </c>
      <c r="D718" t="s">
        <v>384</v>
      </c>
      <c r="E718" t="s">
        <v>587</v>
      </c>
      <c r="F718" t="s">
        <v>104</v>
      </c>
      <c r="H718">
        <v>2.2000000000000002</v>
      </c>
      <c r="I718">
        <v>0</v>
      </c>
      <c r="J718" t="s">
        <v>161</v>
      </c>
      <c r="K718">
        <v>25762</v>
      </c>
    </row>
    <row r="719" spans="1:11" hidden="1">
      <c r="A719" t="s">
        <v>99</v>
      </c>
      <c r="B719" t="s">
        <v>585</v>
      </c>
      <c r="C719" t="s">
        <v>586</v>
      </c>
      <c r="D719" t="s">
        <v>385</v>
      </c>
      <c r="E719" t="s">
        <v>587</v>
      </c>
      <c r="F719" t="s">
        <v>104</v>
      </c>
      <c r="H719">
        <v>2.5</v>
      </c>
      <c r="I719">
        <v>0</v>
      </c>
      <c r="J719" t="s">
        <v>172</v>
      </c>
      <c r="K719">
        <v>25762</v>
      </c>
    </row>
    <row r="720" spans="1:11" hidden="1">
      <c r="A720" t="s">
        <v>99</v>
      </c>
      <c r="B720" t="s">
        <v>585</v>
      </c>
      <c r="C720" t="s">
        <v>586</v>
      </c>
      <c r="D720" t="s">
        <v>386</v>
      </c>
      <c r="E720" t="s">
        <v>587</v>
      </c>
      <c r="F720" t="s">
        <v>104</v>
      </c>
      <c r="H720">
        <v>2.85</v>
      </c>
      <c r="I720">
        <v>0</v>
      </c>
      <c r="J720" t="s">
        <v>238</v>
      </c>
      <c r="K720">
        <v>25762</v>
      </c>
    </row>
    <row r="721" spans="1:11" hidden="1">
      <c r="A721" t="s">
        <v>99</v>
      </c>
      <c r="B721" t="s">
        <v>585</v>
      </c>
      <c r="C721" t="s">
        <v>586</v>
      </c>
      <c r="D721" t="s">
        <v>387</v>
      </c>
      <c r="E721" t="s">
        <v>587</v>
      </c>
      <c r="F721" t="s">
        <v>104</v>
      </c>
      <c r="H721">
        <v>3.3</v>
      </c>
      <c r="I721">
        <v>0</v>
      </c>
      <c r="J721" t="s">
        <v>240</v>
      </c>
      <c r="K721">
        <v>25762</v>
      </c>
    </row>
    <row r="722" spans="1:11" hidden="1">
      <c r="A722" t="s">
        <v>99</v>
      </c>
      <c r="B722" t="s">
        <v>585</v>
      </c>
      <c r="C722" t="s">
        <v>586</v>
      </c>
      <c r="D722" t="s">
        <v>388</v>
      </c>
      <c r="E722" t="s">
        <v>587</v>
      </c>
      <c r="F722" t="s">
        <v>104</v>
      </c>
      <c r="H722">
        <v>3.75</v>
      </c>
      <c r="I722">
        <v>0</v>
      </c>
      <c r="J722" t="s">
        <v>389</v>
      </c>
      <c r="K722">
        <v>25762</v>
      </c>
    </row>
    <row r="723" spans="1:11" hidden="1">
      <c r="A723" t="s">
        <v>99</v>
      </c>
      <c r="B723" t="s">
        <v>585</v>
      </c>
      <c r="C723" t="s">
        <v>586</v>
      </c>
      <c r="D723" t="s">
        <v>390</v>
      </c>
      <c r="E723" t="s">
        <v>587</v>
      </c>
      <c r="F723" t="s">
        <v>104</v>
      </c>
      <c r="H723">
        <v>2.2000000000000002</v>
      </c>
      <c r="I723">
        <v>0</v>
      </c>
      <c r="J723" t="s">
        <v>163</v>
      </c>
      <c r="K723">
        <v>25762</v>
      </c>
    </row>
    <row r="724" spans="1:11" hidden="1">
      <c r="A724" t="s">
        <v>99</v>
      </c>
      <c r="B724" t="s">
        <v>585</v>
      </c>
      <c r="C724" t="s">
        <v>586</v>
      </c>
      <c r="D724" t="s">
        <v>391</v>
      </c>
      <c r="E724" t="s">
        <v>587</v>
      </c>
      <c r="F724" t="s">
        <v>104</v>
      </c>
      <c r="H724">
        <v>2.5</v>
      </c>
      <c r="I724">
        <v>0</v>
      </c>
      <c r="J724" t="s">
        <v>242</v>
      </c>
      <c r="K724">
        <v>25762</v>
      </c>
    </row>
    <row r="725" spans="1:11" hidden="1">
      <c r="A725" t="s">
        <v>99</v>
      </c>
      <c r="B725" t="s">
        <v>585</v>
      </c>
      <c r="C725" t="s">
        <v>586</v>
      </c>
      <c r="D725" t="s">
        <v>392</v>
      </c>
      <c r="E725" t="s">
        <v>587</v>
      </c>
      <c r="F725" t="s">
        <v>104</v>
      </c>
      <c r="H725">
        <v>2.85</v>
      </c>
      <c r="I725">
        <v>0</v>
      </c>
      <c r="J725" t="s">
        <v>244</v>
      </c>
      <c r="K725">
        <v>25762</v>
      </c>
    </row>
    <row r="726" spans="1:11" hidden="1">
      <c r="A726" t="s">
        <v>99</v>
      </c>
      <c r="B726" t="s">
        <v>585</v>
      </c>
      <c r="C726" t="s">
        <v>586</v>
      </c>
      <c r="D726" t="s">
        <v>393</v>
      </c>
      <c r="E726" t="s">
        <v>587</v>
      </c>
      <c r="F726" t="s">
        <v>104</v>
      </c>
      <c r="H726">
        <v>3.3</v>
      </c>
      <c r="I726">
        <v>0</v>
      </c>
      <c r="J726" t="s">
        <v>246</v>
      </c>
      <c r="K726">
        <v>25762</v>
      </c>
    </row>
    <row r="727" spans="1:11" hidden="1">
      <c r="A727" t="s">
        <v>99</v>
      </c>
      <c r="B727" t="s">
        <v>585</v>
      </c>
      <c r="C727" t="s">
        <v>586</v>
      </c>
      <c r="D727" t="s">
        <v>394</v>
      </c>
      <c r="E727" t="s">
        <v>587</v>
      </c>
      <c r="F727" t="s">
        <v>104</v>
      </c>
      <c r="H727">
        <v>3.75</v>
      </c>
      <c r="I727">
        <v>0</v>
      </c>
      <c r="J727" t="s">
        <v>395</v>
      </c>
      <c r="K727">
        <v>25762</v>
      </c>
    </row>
    <row r="728" spans="1:11" hidden="1">
      <c r="A728" t="s">
        <v>99</v>
      </c>
      <c r="B728" t="s">
        <v>585</v>
      </c>
      <c r="C728" t="s">
        <v>586</v>
      </c>
      <c r="D728" t="s">
        <v>396</v>
      </c>
      <c r="E728" t="s">
        <v>587</v>
      </c>
      <c r="F728" t="s">
        <v>104</v>
      </c>
      <c r="H728">
        <v>2.2000000000000002</v>
      </c>
      <c r="I728">
        <v>0</v>
      </c>
      <c r="J728" t="s">
        <v>128</v>
      </c>
      <c r="K728">
        <v>25762</v>
      </c>
    </row>
    <row r="729" spans="1:11" hidden="1">
      <c r="A729" t="s">
        <v>99</v>
      </c>
      <c r="B729" t="s">
        <v>585</v>
      </c>
      <c r="C729" t="s">
        <v>586</v>
      </c>
      <c r="D729" t="s">
        <v>397</v>
      </c>
      <c r="E729" t="s">
        <v>587</v>
      </c>
      <c r="F729" t="s">
        <v>104</v>
      </c>
      <c r="H729">
        <v>2.5</v>
      </c>
      <c r="I729">
        <v>0</v>
      </c>
      <c r="J729" t="s">
        <v>174</v>
      </c>
      <c r="K729">
        <v>25762</v>
      </c>
    </row>
    <row r="730" spans="1:11" hidden="1">
      <c r="A730" t="s">
        <v>99</v>
      </c>
      <c r="B730" t="s">
        <v>585</v>
      </c>
      <c r="C730" t="s">
        <v>586</v>
      </c>
      <c r="D730" t="s">
        <v>398</v>
      </c>
      <c r="E730" t="s">
        <v>587</v>
      </c>
      <c r="F730" t="s">
        <v>104</v>
      </c>
      <c r="H730">
        <v>2.85</v>
      </c>
      <c r="I730">
        <v>0</v>
      </c>
      <c r="J730" t="s">
        <v>184</v>
      </c>
      <c r="K730">
        <v>25762</v>
      </c>
    </row>
    <row r="731" spans="1:11" hidden="1">
      <c r="A731" t="s">
        <v>99</v>
      </c>
      <c r="B731" t="s">
        <v>585</v>
      </c>
      <c r="C731" t="s">
        <v>586</v>
      </c>
      <c r="D731" t="s">
        <v>399</v>
      </c>
      <c r="E731" t="s">
        <v>587</v>
      </c>
      <c r="F731" t="s">
        <v>104</v>
      </c>
      <c r="H731">
        <v>3.3</v>
      </c>
      <c r="I731">
        <v>0</v>
      </c>
      <c r="J731" t="s">
        <v>194</v>
      </c>
      <c r="K731">
        <v>25762</v>
      </c>
    </row>
    <row r="732" spans="1:11" hidden="1">
      <c r="A732" t="s">
        <v>99</v>
      </c>
      <c r="B732" t="s">
        <v>585</v>
      </c>
      <c r="C732" t="s">
        <v>586</v>
      </c>
      <c r="D732" t="s">
        <v>400</v>
      </c>
      <c r="E732" t="s">
        <v>587</v>
      </c>
      <c r="F732" t="s">
        <v>104</v>
      </c>
      <c r="H732">
        <v>3.75</v>
      </c>
      <c r="I732">
        <v>0</v>
      </c>
      <c r="J732" t="s">
        <v>401</v>
      </c>
      <c r="K732">
        <v>25762</v>
      </c>
    </row>
    <row r="733" spans="1:11" hidden="1">
      <c r="A733" t="s">
        <v>99</v>
      </c>
      <c r="B733" t="s">
        <v>585</v>
      </c>
      <c r="C733" t="s">
        <v>586</v>
      </c>
      <c r="D733" t="s">
        <v>402</v>
      </c>
      <c r="E733" t="s">
        <v>587</v>
      </c>
      <c r="F733" t="s">
        <v>104</v>
      </c>
      <c r="H733">
        <v>2.2000000000000002</v>
      </c>
      <c r="I733">
        <v>0</v>
      </c>
      <c r="J733" t="s">
        <v>130</v>
      </c>
      <c r="K733">
        <v>25762</v>
      </c>
    </row>
    <row r="734" spans="1:11" hidden="1">
      <c r="A734" t="s">
        <v>99</v>
      </c>
      <c r="B734" t="s">
        <v>585</v>
      </c>
      <c r="C734" t="s">
        <v>586</v>
      </c>
      <c r="D734" t="s">
        <v>403</v>
      </c>
      <c r="E734" t="s">
        <v>587</v>
      </c>
      <c r="F734" t="s">
        <v>104</v>
      </c>
      <c r="H734">
        <v>2.5</v>
      </c>
      <c r="I734">
        <v>0</v>
      </c>
      <c r="J734" t="s">
        <v>176</v>
      </c>
      <c r="K734">
        <v>25762</v>
      </c>
    </row>
    <row r="735" spans="1:11" hidden="1">
      <c r="A735" t="s">
        <v>99</v>
      </c>
      <c r="B735" t="s">
        <v>585</v>
      </c>
      <c r="C735" t="s">
        <v>586</v>
      </c>
      <c r="D735" t="s">
        <v>404</v>
      </c>
      <c r="E735" t="s">
        <v>587</v>
      </c>
      <c r="F735" t="s">
        <v>104</v>
      </c>
      <c r="H735">
        <v>2.85</v>
      </c>
      <c r="I735">
        <v>0</v>
      </c>
      <c r="J735" t="s">
        <v>186</v>
      </c>
      <c r="K735">
        <v>25762</v>
      </c>
    </row>
    <row r="736" spans="1:11" hidden="1">
      <c r="A736" t="s">
        <v>99</v>
      </c>
      <c r="B736" t="s">
        <v>585</v>
      </c>
      <c r="C736" t="s">
        <v>586</v>
      </c>
      <c r="D736" t="s">
        <v>405</v>
      </c>
      <c r="E736" t="s">
        <v>587</v>
      </c>
      <c r="F736" t="s">
        <v>104</v>
      </c>
      <c r="H736">
        <v>3.3</v>
      </c>
      <c r="I736">
        <v>0</v>
      </c>
      <c r="J736" t="s">
        <v>196</v>
      </c>
      <c r="K736">
        <v>25762</v>
      </c>
    </row>
    <row r="737" spans="1:11" hidden="1">
      <c r="A737" t="s">
        <v>99</v>
      </c>
      <c r="B737" t="s">
        <v>585</v>
      </c>
      <c r="C737" t="s">
        <v>586</v>
      </c>
      <c r="D737" t="s">
        <v>406</v>
      </c>
      <c r="E737" t="s">
        <v>587</v>
      </c>
      <c r="F737" t="s">
        <v>104</v>
      </c>
      <c r="H737">
        <v>3.75</v>
      </c>
      <c r="I737">
        <v>0</v>
      </c>
      <c r="J737" t="s">
        <v>407</v>
      </c>
      <c r="K737">
        <v>25762</v>
      </c>
    </row>
    <row r="738" spans="1:11" hidden="1">
      <c r="A738" t="s">
        <v>99</v>
      </c>
      <c r="B738" t="s">
        <v>585</v>
      </c>
      <c r="C738" t="s">
        <v>586</v>
      </c>
      <c r="D738" t="s">
        <v>408</v>
      </c>
      <c r="E738" t="s">
        <v>587</v>
      </c>
      <c r="F738" t="s">
        <v>104</v>
      </c>
      <c r="H738">
        <v>2.2000000000000002</v>
      </c>
      <c r="I738">
        <v>0</v>
      </c>
      <c r="J738" t="s">
        <v>164</v>
      </c>
      <c r="K738">
        <v>25762</v>
      </c>
    </row>
    <row r="739" spans="1:11" hidden="1">
      <c r="A739" t="s">
        <v>99</v>
      </c>
      <c r="B739" t="s">
        <v>585</v>
      </c>
      <c r="C739" t="s">
        <v>586</v>
      </c>
      <c r="D739" t="s">
        <v>409</v>
      </c>
      <c r="E739" t="s">
        <v>587</v>
      </c>
      <c r="F739" t="s">
        <v>104</v>
      </c>
      <c r="H739">
        <v>2.5</v>
      </c>
      <c r="I739">
        <v>0</v>
      </c>
      <c r="J739" t="s">
        <v>248</v>
      </c>
      <c r="K739">
        <v>25762</v>
      </c>
    </row>
    <row r="740" spans="1:11" hidden="1">
      <c r="A740" t="s">
        <v>99</v>
      </c>
      <c r="B740" t="s">
        <v>585</v>
      </c>
      <c r="C740" t="s">
        <v>586</v>
      </c>
      <c r="D740" t="s">
        <v>410</v>
      </c>
      <c r="E740" t="s">
        <v>587</v>
      </c>
      <c r="F740" t="s">
        <v>104</v>
      </c>
      <c r="H740">
        <v>2.85</v>
      </c>
      <c r="I740">
        <v>0</v>
      </c>
      <c r="J740" t="s">
        <v>250</v>
      </c>
      <c r="K740">
        <v>25762</v>
      </c>
    </row>
    <row r="741" spans="1:11" hidden="1">
      <c r="A741" t="s">
        <v>99</v>
      </c>
      <c r="B741" t="s">
        <v>585</v>
      </c>
      <c r="C741" t="s">
        <v>586</v>
      </c>
      <c r="D741" t="s">
        <v>411</v>
      </c>
      <c r="E741" t="s">
        <v>587</v>
      </c>
      <c r="F741" t="s">
        <v>104</v>
      </c>
      <c r="H741">
        <v>3.3</v>
      </c>
      <c r="I741">
        <v>0</v>
      </c>
      <c r="J741" t="s">
        <v>252</v>
      </c>
      <c r="K741">
        <v>25762</v>
      </c>
    </row>
    <row r="742" spans="1:11" hidden="1">
      <c r="A742" t="s">
        <v>99</v>
      </c>
      <c r="B742" t="s">
        <v>585</v>
      </c>
      <c r="C742" t="s">
        <v>586</v>
      </c>
      <c r="D742" t="s">
        <v>412</v>
      </c>
      <c r="E742" t="s">
        <v>587</v>
      </c>
      <c r="F742" t="s">
        <v>104</v>
      </c>
      <c r="H742">
        <v>3.75</v>
      </c>
      <c r="I742">
        <v>0</v>
      </c>
      <c r="J742" t="s">
        <v>350</v>
      </c>
      <c r="K742">
        <v>25762</v>
      </c>
    </row>
    <row r="743" spans="1:11" hidden="1">
      <c r="A743" t="s">
        <v>99</v>
      </c>
      <c r="B743" t="s">
        <v>585</v>
      </c>
      <c r="C743" t="s">
        <v>586</v>
      </c>
      <c r="D743" t="s">
        <v>413</v>
      </c>
      <c r="E743" t="s">
        <v>587</v>
      </c>
      <c r="F743" t="s">
        <v>104</v>
      </c>
      <c r="H743">
        <v>1.85</v>
      </c>
      <c r="I743">
        <v>0</v>
      </c>
      <c r="J743" t="s">
        <v>140</v>
      </c>
      <c r="K743">
        <v>25762</v>
      </c>
    </row>
    <row r="744" spans="1:11" hidden="1">
      <c r="A744" t="s">
        <v>99</v>
      </c>
      <c r="B744" t="s">
        <v>585</v>
      </c>
      <c r="C744" t="s">
        <v>586</v>
      </c>
      <c r="D744" t="s">
        <v>414</v>
      </c>
      <c r="E744" t="s">
        <v>587</v>
      </c>
      <c r="F744" t="s">
        <v>104</v>
      </c>
      <c r="H744">
        <v>2.2000000000000002</v>
      </c>
      <c r="I744">
        <v>0</v>
      </c>
      <c r="J744" t="s">
        <v>149</v>
      </c>
      <c r="K744">
        <v>25762</v>
      </c>
    </row>
    <row r="745" spans="1:11" hidden="1">
      <c r="A745" t="s">
        <v>99</v>
      </c>
      <c r="B745" t="s">
        <v>585</v>
      </c>
      <c r="C745" t="s">
        <v>586</v>
      </c>
      <c r="D745" t="s">
        <v>415</v>
      </c>
      <c r="E745" t="s">
        <v>587</v>
      </c>
      <c r="F745" t="s">
        <v>104</v>
      </c>
      <c r="H745">
        <v>2.5</v>
      </c>
      <c r="I745">
        <v>0</v>
      </c>
      <c r="J745" t="s">
        <v>166</v>
      </c>
      <c r="K745">
        <v>25762</v>
      </c>
    </row>
    <row r="746" spans="1:11" hidden="1">
      <c r="A746" t="s">
        <v>99</v>
      </c>
      <c r="B746" t="s">
        <v>585</v>
      </c>
      <c r="C746" t="s">
        <v>586</v>
      </c>
      <c r="D746" t="s">
        <v>416</v>
      </c>
      <c r="E746" t="s">
        <v>587</v>
      </c>
      <c r="F746" t="s">
        <v>104</v>
      </c>
      <c r="H746">
        <v>2.85</v>
      </c>
      <c r="I746">
        <v>0</v>
      </c>
      <c r="J746" t="s">
        <v>254</v>
      </c>
      <c r="K746">
        <v>25762</v>
      </c>
    </row>
    <row r="747" spans="1:11" hidden="1">
      <c r="A747" t="s">
        <v>99</v>
      </c>
      <c r="B747" t="s">
        <v>585</v>
      </c>
      <c r="C747" t="s">
        <v>586</v>
      </c>
      <c r="D747" t="s">
        <v>417</v>
      </c>
      <c r="E747" t="s">
        <v>587</v>
      </c>
      <c r="F747" t="s">
        <v>104</v>
      </c>
      <c r="H747">
        <v>3.3</v>
      </c>
      <c r="I747">
        <v>0</v>
      </c>
      <c r="J747" t="s">
        <v>256</v>
      </c>
      <c r="K747">
        <v>25762</v>
      </c>
    </row>
    <row r="748" spans="1:11" hidden="1">
      <c r="A748" t="s">
        <v>99</v>
      </c>
      <c r="B748" t="s">
        <v>585</v>
      </c>
      <c r="C748" t="s">
        <v>586</v>
      </c>
      <c r="D748" t="s">
        <v>418</v>
      </c>
      <c r="E748" t="s">
        <v>587</v>
      </c>
      <c r="F748" t="s">
        <v>104</v>
      </c>
      <c r="H748">
        <v>3.75</v>
      </c>
      <c r="I748">
        <v>0</v>
      </c>
      <c r="J748" t="s">
        <v>419</v>
      </c>
      <c r="K748">
        <v>25762</v>
      </c>
    </row>
    <row r="749" spans="1:11" hidden="1">
      <c r="A749" t="s">
        <v>99</v>
      </c>
      <c r="B749" t="s">
        <v>585</v>
      </c>
      <c r="C749" t="s">
        <v>586</v>
      </c>
      <c r="D749" t="s">
        <v>420</v>
      </c>
      <c r="E749" t="s">
        <v>587</v>
      </c>
      <c r="F749" t="s">
        <v>104</v>
      </c>
      <c r="H749">
        <v>1.85</v>
      </c>
      <c r="I749">
        <v>0</v>
      </c>
      <c r="J749" t="s">
        <v>142</v>
      </c>
      <c r="K749">
        <v>25762</v>
      </c>
    </row>
    <row r="750" spans="1:11" hidden="1">
      <c r="A750" t="s">
        <v>99</v>
      </c>
      <c r="B750" t="s">
        <v>585</v>
      </c>
      <c r="C750" t="s">
        <v>586</v>
      </c>
      <c r="D750" t="s">
        <v>421</v>
      </c>
      <c r="E750" t="s">
        <v>587</v>
      </c>
      <c r="F750" t="s">
        <v>104</v>
      </c>
      <c r="H750">
        <v>2.2000000000000002</v>
      </c>
      <c r="I750">
        <v>0</v>
      </c>
      <c r="J750" t="s">
        <v>151</v>
      </c>
      <c r="K750">
        <v>25762</v>
      </c>
    </row>
    <row r="751" spans="1:11" hidden="1">
      <c r="A751" t="s">
        <v>99</v>
      </c>
      <c r="B751" t="s">
        <v>585</v>
      </c>
      <c r="C751" t="s">
        <v>586</v>
      </c>
      <c r="D751" t="s">
        <v>422</v>
      </c>
      <c r="E751" t="s">
        <v>587</v>
      </c>
      <c r="F751" t="s">
        <v>104</v>
      </c>
      <c r="H751">
        <v>2.5</v>
      </c>
      <c r="I751">
        <v>0</v>
      </c>
      <c r="J751" t="s">
        <v>168</v>
      </c>
      <c r="K751">
        <v>25762</v>
      </c>
    </row>
    <row r="752" spans="1:11" hidden="1">
      <c r="A752" t="s">
        <v>99</v>
      </c>
      <c r="B752" t="s">
        <v>585</v>
      </c>
      <c r="C752" t="s">
        <v>586</v>
      </c>
      <c r="D752" t="s">
        <v>423</v>
      </c>
      <c r="E752" t="s">
        <v>587</v>
      </c>
      <c r="F752" t="s">
        <v>104</v>
      </c>
      <c r="H752">
        <v>2.85</v>
      </c>
      <c r="I752">
        <v>0</v>
      </c>
      <c r="J752" t="s">
        <v>258</v>
      </c>
      <c r="K752">
        <v>25762</v>
      </c>
    </row>
    <row r="753" spans="1:11" hidden="1">
      <c r="A753" t="s">
        <v>99</v>
      </c>
      <c r="B753" t="s">
        <v>585</v>
      </c>
      <c r="C753" t="s">
        <v>586</v>
      </c>
      <c r="D753" t="s">
        <v>424</v>
      </c>
      <c r="E753" t="s">
        <v>587</v>
      </c>
      <c r="F753" t="s">
        <v>104</v>
      </c>
      <c r="H753">
        <v>3.3</v>
      </c>
      <c r="I753">
        <v>0</v>
      </c>
      <c r="J753" t="s">
        <v>260</v>
      </c>
      <c r="K753">
        <v>25762</v>
      </c>
    </row>
    <row r="754" spans="1:11" hidden="1">
      <c r="A754" t="s">
        <v>99</v>
      </c>
      <c r="B754" t="s">
        <v>585</v>
      </c>
      <c r="C754" t="s">
        <v>586</v>
      </c>
      <c r="D754" t="s">
        <v>425</v>
      </c>
      <c r="E754" t="s">
        <v>587</v>
      </c>
      <c r="F754" t="s">
        <v>104</v>
      </c>
      <c r="H754">
        <v>3.75</v>
      </c>
      <c r="I754">
        <v>0</v>
      </c>
      <c r="J754" t="s">
        <v>426</v>
      </c>
      <c r="K754">
        <v>25762</v>
      </c>
    </row>
    <row r="755" spans="1:11" hidden="1">
      <c r="A755" t="s">
        <v>99</v>
      </c>
      <c r="B755" t="s">
        <v>585</v>
      </c>
      <c r="C755" t="s">
        <v>586</v>
      </c>
      <c r="D755" t="s">
        <v>427</v>
      </c>
      <c r="E755" t="s">
        <v>587</v>
      </c>
      <c r="F755" t="s">
        <v>104</v>
      </c>
      <c r="H755">
        <v>1.85</v>
      </c>
      <c r="I755">
        <v>0</v>
      </c>
      <c r="J755" t="s">
        <v>132</v>
      </c>
      <c r="K755">
        <v>25762</v>
      </c>
    </row>
    <row r="756" spans="1:11" hidden="1">
      <c r="A756" t="s">
        <v>99</v>
      </c>
      <c r="B756" t="s">
        <v>585</v>
      </c>
      <c r="C756" t="s">
        <v>586</v>
      </c>
      <c r="D756" t="s">
        <v>428</v>
      </c>
      <c r="E756" t="s">
        <v>587</v>
      </c>
      <c r="F756" t="s">
        <v>104</v>
      </c>
      <c r="H756">
        <v>2.2000000000000002</v>
      </c>
      <c r="I756">
        <v>0</v>
      </c>
      <c r="J756" t="s">
        <v>134</v>
      </c>
      <c r="K756">
        <v>25762</v>
      </c>
    </row>
    <row r="757" spans="1:11" hidden="1">
      <c r="A757" t="s">
        <v>99</v>
      </c>
      <c r="B757" t="s">
        <v>585</v>
      </c>
      <c r="C757" t="s">
        <v>586</v>
      </c>
      <c r="D757" t="s">
        <v>429</v>
      </c>
      <c r="E757" t="s">
        <v>587</v>
      </c>
      <c r="F757" t="s">
        <v>104</v>
      </c>
      <c r="H757">
        <v>2.5</v>
      </c>
      <c r="I757">
        <v>0</v>
      </c>
      <c r="J757" t="s">
        <v>178</v>
      </c>
      <c r="K757">
        <v>25762</v>
      </c>
    </row>
    <row r="758" spans="1:11" hidden="1">
      <c r="A758" t="s">
        <v>99</v>
      </c>
      <c r="B758" t="s">
        <v>585</v>
      </c>
      <c r="C758" t="s">
        <v>586</v>
      </c>
      <c r="D758" t="s">
        <v>430</v>
      </c>
      <c r="E758" t="s">
        <v>587</v>
      </c>
      <c r="F758" t="s">
        <v>104</v>
      </c>
      <c r="H758">
        <v>2.85</v>
      </c>
      <c r="I758">
        <v>0</v>
      </c>
      <c r="J758" t="s">
        <v>188</v>
      </c>
      <c r="K758">
        <v>25762</v>
      </c>
    </row>
    <row r="759" spans="1:11" hidden="1">
      <c r="A759" t="s">
        <v>99</v>
      </c>
      <c r="B759" t="s">
        <v>585</v>
      </c>
      <c r="C759" t="s">
        <v>586</v>
      </c>
      <c r="D759" t="s">
        <v>431</v>
      </c>
      <c r="E759" t="s">
        <v>587</v>
      </c>
      <c r="F759" t="s">
        <v>104</v>
      </c>
      <c r="H759">
        <v>3.3</v>
      </c>
      <c r="I759">
        <v>0</v>
      </c>
      <c r="J759" t="s">
        <v>198</v>
      </c>
      <c r="K759">
        <v>25762</v>
      </c>
    </row>
    <row r="760" spans="1:11" hidden="1">
      <c r="A760" t="s">
        <v>99</v>
      </c>
      <c r="B760" t="s">
        <v>585</v>
      </c>
      <c r="C760" t="s">
        <v>586</v>
      </c>
      <c r="D760" t="s">
        <v>432</v>
      </c>
      <c r="E760" t="s">
        <v>587</v>
      </c>
      <c r="F760" t="s">
        <v>104</v>
      </c>
      <c r="H760">
        <v>3.75</v>
      </c>
      <c r="I760">
        <v>0</v>
      </c>
      <c r="J760" t="s">
        <v>433</v>
      </c>
      <c r="K760">
        <v>25762</v>
      </c>
    </row>
    <row r="761" spans="1:11" hidden="1">
      <c r="A761" t="s">
        <v>99</v>
      </c>
      <c r="B761" t="s">
        <v>588</v>
      </c>
      <c r="C761" t="s">
        <v>586</v>
      </c>
      <c r="D761" t="s">
        <v>435</v>
      </c>
      <c r="E761" t="s">
        <v>589</v>
      </c>
      <c r="F761" t="s">
        <v>104</v>
      </c>
      <c r="H761">
        <v>2.34</v>
      </c>
      <c r="I761">
        <v>0</v>
      </c>
      <c r="J761" t="s">
        <v>155</v>
      </c>
      <c r="K761">
        <v>25763</v>
      </c>
    </row>
    <row r="762" spans="1:11" hidden="1">
      <c r="A762" t="s">
        <v>99</v>
      </c>
      <c r="B762" t="s">
        <v>588</v>
      </c>
      <c r="C762" t="s">
        <v>586</v>
      </c>
      <c r="D762" t="s">
        <v>437</v>
      </c>
      <c r="E762" t="s">
        <v>589</v>
      </c>
      <c r="F762" t="s">
        <v>104</v>
      </c>
      <c r="H762">
        <v>2.64</v>
      </c>
      <c r="I762">
        <v>0</v>
      </c>
      <c r="J762" t="s">
        <v>221</v>
      </c>
      <c r="K762">
        <v>25763</v>
      </c>
    </row>
    <row r="763" spans="1:11" hidden="1">
      <c r="A763" t="s">
        <v>99</v>
      </c>
      <c r="B763" t="s">
        <v>588</v>
      </c>
      <c r="C763" t="s">
        <v>586</v>
      </c>
      <c r="D763" t="s">
        <v>438</v>
      </c>
      <c r="E763" t="s">
        <v>589</v>
      </c>
      <c r="F763" t="s">
        <v>104</v>
      </c>
      <c r="H763">
        <v>3.05</v>
      </c>
      <c r="I763">
        <v>0</v>
      </c>
      <c r="J763" t="s">
        <v>223</v>
      </c>
      <c r="K763">
        <v>25763</v>
      </c>
    </row>
    <row r="764" spans="1:11" hidden="1">
      <c r="A764" t="s">
        <v>99</v>
      </c>
      <c r="B764" t="s">
        <v>588</v>
      </c>
      <c r="C764" t="s">
        <v>586</v>
      </c>
      <c r="D764" t="s">
        <v>439</v>
      </c>
      <c r="E764" t="s">
        <v>589</v>
      </c>
      <c r="F764" t="s">
        <v>104</v>
      </c>
      <c r="H764">
        <v>3.25</v>
      </c>
      <c r="I764">
        <v>0</v>
      </c>
      <c r="J764" t="s">
        <v>225</v>
      </c>
      <c r="K764">
        <v>25763</v>
      </c>
    </row>
    <row r="765" spans="1:11" hidden="1">
      <c r="A765" t="s">
        <v>99</v>
      </c>
      <c r="B765" t="s">
        <v>588</v>
      </c>
      <c r="C765" t="s">
        <v>586</v>
      </c>
      <c r="D765" t="s">
        <v>440</v>
      </c>
      <c r="E765" t="s">
        <v>589</v>
      </c>
      <c r="F765" t="s">
        <v>104</v>
      </c>
      <c r="H765">
        <v>3.3</v>
      </c>
      <c r="I765">
        <v>0</v>
      </c>
      <c r="J765" t="s">
        <v>361</v>
      </c>
      <c r="K765">
        <v>25763</v>
      </c>
    </row>
    <row r="766" spans="1:11" hidden="1">
      <c r="A766" t="s">
        <v>99</v>
      </c>
      <c r="B766" t="s">
        <v>588</v>
      </c>
      <c r="C766" t="s">
        <v>586</v>
      </c>
      <c r="D766" t="s">
        <v>441</v>
      </c>
      <c r="E766" t="s">
        <v>589</v>
      </c>
      <c r="F766" t="s">
        <v>104</v>
      </c>
      <c r="H766">
        <v>1.94</v>
      </c>
      <c r="I766">
        <v>0</v>
      </c>
      <c r="J766" t="s">
        <v>139</v>
      </c>
      <c r="K766">
        <v>25763</v>
      </c>
    </row>
    <row r="767" spans="1:11" hidden="1">
      <c r="A767" t="s">
        <v>99</v>
      </c>
      <c r="B767" t="s">
        <v>588</v>
      </c>
      <c r="C767" t="s">
        <v>586</v>
      </c>
      <c r="D767" t="s">
        <v>442</v>
      </c>
      <c r="E767" t="s">
        <v>589</v>
      </c>
      <c r="F767" t="s">
        <v>104</v>
      </c>
      <c r="H767">
        <v>2.34</v>
      </c>
      <c r="I767">
        <v>0</v>
      </c>
      <c r="J767" t="s">
        <v>156</v>
      </c>
      <c r="K767">
        <v>25763</v>
      </c>
    </row>
    <row r="768" spans="1:11" hidden="1">
      <c r="A768" t="s">
        <v>99</v>
      </c>
      <c r="B768" t="s">
        <v>588</v>
      </c>
      <c r="C768" t="s">
        <v>586</v>
      </c>
      <c r="D768" t="s">
        <v>443</v>
      </c>
      <c r="E768" t="s">
        <v>589</v>
      </c>
      <c r="F768" t="s">
        <v>104</v>
      </c>
      <c r="H768">
        <v>2.64</v>
      </c>
      <c r="I768">
        <v>0</v>
      </c>
      <c r="J768" t="s">
        <v>227</v>
      </c>
      <c r="K768">
        <v>25763</v>
      </c>
    </row>
    <row r="769" spans="1:11" hidden="1">
      <c r="A769" t="s">
        <v>99</v>
      </c>
      <c r="B769" t="s">
        <v>588</v>
      </c>
      <c r="C769" t="s">
        <v>586</v>
      </c>
      <c r="D769" t="s">
        <v>444</v>
      </c>
      <c r="E769" t="s">
        <v>589</v>
      </c>
      <c r="F769" t="s">
        <v>104</v>
      </c>
      <c r="H769">
        <v>3.05</v>
      </c>
      <c r="I769">
        <v>0</v>
      </c>
      <c r="J769" t="s">
        <v>229</v>
      </c>
      <c r="K769">
        <v>25763</v>
      </c>
    </row>
    <row r="770" spans="1:11" hidden="1">
      <c r="A770" t="s">
        <v>99</v>
      </c>
      <c r="B770" t="s">
        <v>588</v>
      </c>
      <c r="C770" t="s">
        <v>586</v>
      </c>
      <c r="D770" t="s">
        <v>445</v>
      </c>
      <c r="E770" t="s">
        <v>589</v>
      </c>
      <c r="F770" t="s">
        <v>104</v>
      </c>
      <c r="H770">
        <v>3.25</v>
      </c>
      <c r="I770">
        <v>0</v>
      </c>
      <c r="J770" t="s">
        <v>231</v>
      </c>
      <c r="K770">
        <v>25763</v>
      </c>
    </row>
    <row r="771" spans="1:11" hidden="1">
      <c r="A771" t="s">
        <v>99</v>
      </c>
      <c r="B771" t="s">
        <v>588</v>
      </c>
      <c r="C771" t="s">
        <v>586</v>
      </c>
      <c r="D771" t="s">
        <v>447</v>
      </c>
      <c r="E771" t="s">
        <v>589</v>
      </c>
      <c r="F771" t="s">
        <v>104</v>
      </c>
      <c r="H771">
        <v>1.94</v>
      </c>
      <c r="I771">
        <v>0</v>
      </c>
      <c r="J771" t="s">
        <v>124</v>
      </c>
      <c r="K771">
        <v>25763</v>
      </c>
    </row>
    <row r="772" spans="1:11" hidden="1">
      <c r="A772" t="s">
        <v>99</v>
      </c>
      <c r="B772" t="s">
        <v>588</v>
      </c>
      <c r="C772" t="s">
        <v>586</v>
      </c>
      <c r="D772" t="s">
        <v>448</v>
      </c>
      <c r="E772" t="s">
        <v>589</v>
      </c>
      <c r="F772" t="s">
        <v>104</v>
      </c>
      <c r="H772">
        <v>2.34</v>
      </c>
      <c r="I772">
        <v>0</v>
      </c>
      <c r="J772" t="s">
        <v>126</v>
      </c>
      <c r="K772">
        <v>25763</v>
      </c>
    </row>
    <row r="773" spans="1:11" hidden="1">
      <c r="A773" t="s">
        <v>99</v>
      </c>
      <c r="B773" t="s">
        <v>588</v>
      </c>
      <c r="C773" t="s">
        <v>586</v>
      </c>
      <c r="D773" t="s">
        <v>449</v>
      </c>
      <c r="E773" t="s">
        <v>589</v>
      </c>
      <c r="F773" t="s">
        <v>104</v>
      </c>
      <c r="H773">
        <v>2.64</v>
      </c>
      <c r="I773">
        <v>0</v>
      </c>
      <c r="J773" t="s">
        <v>372</v>
      </c>
      <c r="K773">
        <v>25763</v>
      </c>
    </row>
    <row r="774" spans="1:11" hidden="1">
      <c r="A774" t="s">
        <v>99</v>
      </c>
      <c r="B774" t="s">
        <v>588</v>
      </c>
      <c r="C774" t="s">
        <v>586</v>
      </c>
      <c r="D774" t="s">
        <v>450</v>
      </c>
      <c r="E774" t="s">
        <v>589</v>
      </c>
      <c r="F774" t="s">
        <v>104</v>
      </c>
      <c r="H774">
        <v>3.05</v>
      </c>
      <c r="I774">
        <v>0</v>
      </c>
      <c r="J774" t="s">
        <v>374</v>
      </c>
      <c r="K774">
        <v>25763</v>
      </c>
    </row>
    <row r="775" spans="1:11" hidden="1">
      <c r="A775" t="s">
        <v>99</v>
      </c>
      <c r="B775" t="s">
        <v>588</v>
      </c>
      <c r="C775" t="s">
        <v>586</v>
      </c>
      <c r="D775" t="s">
        <v>451</v>
      </c>
      <c r="E775" t="s">
        <v>589</v>
      </c>
      <c r="F775" t="s">
        <v>104</v>
      </c>
      <c r="H775">
        <v>3.25</v>
      </c>
      <c r="I775">
        <v>0</v>
      </c>
      <c r="J775" t="s">
        <v>192</v>
      </c>
      <c r="K775">
        <v>25763</v>
      </c>
    </row>
    <row r="776" spans="1:11" hidden="1">
      <c r="A776" t="s">
        <v>99</v>
      </c>
      <c r="B776" t="s">
        <v>588</v>
      </c>
      <c r="C776" t="s">
        <v>586</v>
      </c>
      <c r="D776" t="s">
        <v>453</v>
      </c>
      <c r="E776" t="s">
        <v>589</v>
      </c>
      <c r="F776" t="s">
        <v>104</v>
      </c>
      <c r="H776">
        <v>2.34</v>
      </c>
      <c r="I776">
        <v>0</v>
      </c>
      <c r="J776" t="s">
        <v>159</v>
      </c>
      <c r="K776">
        <v>25763</v>
      </c>
    </row>
    <row r="777" spans="1:11" hidden="1">
      <c r="A777" t="s">
        <v>99</v>
      </c>
      <c r="B777" t="s">
        <v>588</v>
      </c>
      <c r="C777" t="s">
        <v>586</v>
      </c>
      <c r="D777" t="s">
        <v>454</v>
      </c>
      <c r="E777" t="s">
        <v>589</v>
      </c>
      <c r="F777" t="s">
        <v>104</v>
      </c>
      <c r="H777">
        <v>2.64</v>
      </c>
      <c r="I777">
        <v>0</v>
      </c>
      <c r="J777" t="s">
        <v>232</v>
      </c>
      <c r="K777">
        <v>25763</v>
      </c>
    </row>
    <row r="778" spans="1:11" hidden="1">
      <c r="A778" t="s">
        <v>99</v>
      </c>
      <c r="B778" t="s">
        <v>588</v>
      </c>
      <c r="C778" t="s">
        <v>586</v>
      </c>
      <c r="D778" t="s">
        <v>455</v>
      </c>
      <c r="E778" t="s">
        <v>589</v>
      </c>
      <c r="F778" t="s">
        <v>104</v>
      </c>
      <c r="H778">
        <v>3.05</v>
      </c>
      <c r="I778">
        <v>0</v>
      </c>
      <c r="J778" t="s">
        <v>234</v>
      </c>
      <c r="K778">
        <v>25763</v>
      </c>
    </row>
    <row r="779" spans="1:11" hidden="1">
      <c r="A779" t="s">
        <v>99</v>
      </c>
      <c r="B779" t="s">
        <v>588</v>
      </c>
      <c r="C779" t="s">
        <v>586</v>
      </c>
      <c r="D779" t="s">
        <v>456</v>
      </c>
      <c r="E779" t="s">
        <v>589</v>
      </c>
      <c r="F779" t="s">
        <v>104</v>
      </c>
      <c r="H779">
        <v>3.25</v>
      </c>
      <c r="I779">
        <v>0</v>
      </c>
      <c r="J779" t="s">
        <v>236</v>
      </c>
      <c r="K779">
        <v>25763</v>
      </c>
    </row>
    <row r="780" spans="1:11" hidden="1">
      <c r="A780" t="s">
        <v>99</v>
      </c>
      <c r="B780" t="s">
        <v>588</v>
      </c>
      <c r="C780" t="s">
        <v>586</v>
      </c>
      <c r="D780" t="s">
        <v>457</v>
      </c>
      <c r="E780" t="s">
        <v>589</v>
      </c>
      <c r="F780" t="s">
        <v>104</v>
      </c>
      <c r="H780">
        <v>3.3</v>
      </c>
      <c r="I780">
        <v>0</v>
      </c>
      <c r="J780" t="s">
        <v>383</v>
      </c>
      <c r="K780">
        <v>25763</v>
      </c>
    </row>
    <row r="781" spans="1:11" hidden="1">
      <c r="A781" t="s">
        <v>99</v>
      </c>
      <c r="B781" t="s">
        <v>588</v>
      </c>
      <c r="C781" t="s">
        <v>586</v>
      </c>
      <c r="D781" t="s">
        <v>458</v>
      </c>
      <c r="E781" t="s">
        <v>589</v>
      </c>
      <c r="F781" t="s">
        <v>104</v>
      </c>
      <c r="H781">
        <v>2.34</v>
      </c>
      <c r="I781">
        <v>0</v>
      </c>
      <c r="J781" t="s">
        <v>161</v>
      </c>
      <c r="K781">
        <v>25763</v>
      </c>
    </row>
    <row r="782" spans="1:11" hidden="1">
      <c r="A782" t="s">
        <v>99</v>
      </c>
      <c r="B782" t="s">
        <v>588</v>
      </c>
      <c r="C782" t="s">
        <v>586</v>
      </c>
      <c r="D782" t="s">
        <v>459</v>
      </c>
      <c r="E782" t="s">
        <v>589</v>
      </c>
      <c r="F782" t="s">
        <v>104</v>
      </c>
      <c r="H782">
        <v>2.64</v>
      </c>
      <c r="I782">
        <v>0</v>
      </c>
      <c r="J782" t="s">
        <v>172</v>
      </c>
      <c r="K782">
        <v>25763</v>
      </c>
    </row>
    <row r="783" spans="1:11" hidden="1">
      <c r="A783" t="s">
        <v>99</v>
      </c>
      <c r="B783" t="s">
        <v>588</v>
      </c>
      <c r="C783" t="s">
        <v>586</v>
      </c>
      <c r="D783" t="s">
        <v>460</v>
      </c>
      <c r="E783" t="s">
        <v>589</v>
      </c>
      <c r="F783" t="s">
        <v>104</v>
      </c>
      <c r="H783">
        <v>3.05</v>
      </c>
      <c r="I783">
        <v>0</v>
      </c>
      <c r="J783" t="s">
        <v>238</v>
      </c>
      <c r="K783">
        <v>25763</v>
      </c>
    </row>
    <row r="784" spans="1:11" hidden="1">
      <c r="A784" t="s">
        <v>99</v>
      </c>
      <c r="B784" t="s">
        <v>588</v>
      </c>
      <c r="C784" t="s">
        <v>586</v>
      </c>
      <c r="D784" t="s">
        <v>461</v>
      </c>
      <c r="E784" t="s">
        <v>589</v>
      </c>
      <c r="F784" t="s">
        <v>104</v>
      </c>
      <c r="H784">
        <v>3.25</v>
      </c>
      <c r="I784">
        <v>0</v>
      </c>
      <c r="J784" t="s">
        <v>240</v>
      </c>
      <c r="K784">
        <v>25763</v>
      </c>
    </row>
    <row r="785" spans="1:11" hidden="1">
      <c r="A785" t="s">
        <v>99</v>
      </c>
      <c r="B785" t="s">
        <v>588</v>
      </c>
      <c r="C785" t="s">
        <v>586</v>
      </c>
      <c r="D785" t="s">
        <v>462</v>
      </c>
      <c r="E785" t="s">
        <v>589</v>
      </c>
      <c r="F785" t="s">
        <v>104</v>
      </c>
      <c r="H785">
        <v>3.3</v>
      </c>
      <c r="I785">
        <v>0</v>
      </c>
      <c r="J785" t="s">
        <v>389</v>
      </c>
      <c r="K785">
        <v>25763</v>
      </c>
    </row>
    <row r="786" spans="1:11" hidden="1">
      <c r="A786" t="s">
        <v>99</v>
      </c>
      <c r="B786" t="s">
        <v>588</v>
      </c>
      <c r="C786" t="s">
        <v>586</v>
      </c>
      <c r="D786" t="s">
        <v>463</v>
      </c>
      <c r="E786" t="s">
        <v>589</v>
      </c>
      <c r="F786" t="s">
        <v>104</v>
      </c>
      <c r="H786">
        <v>2.34</v>
      </c>
      <c r="I786">
        <v>0</v>
      </c>
      <c r="J786" t="s">
        <v>163</v>
      </c>
      <c r="K786">
        <v>25763</v>
      </c>
    </row>
    <row r="787" spans="1:11" hidden="1">
      <c r="A787" t="s">
        <v>99</v>
      </c>
      <c r="B787" t="s">
        <v>588</v>
      </c>
      <c r="C787" t="s">
        <v>586</v>
      </c>
      <c r="D787" t="s">
        <v>464</v>
      </c>
      <c r="E787" t="s">
        <v>589</v>
      </c>
      <c r="F787" t="s">
        <v>104</v>
      </c>
      <c r="H787">
        <v>2.64</v>
      </c>
      <c r="I787">
        <v>0</v>
      </c>
      <c r="J787" t="s">
        <v>242</v>
      </c>
      <c r="K787">
        <v>25763</v>
      </c>
    </row>
    <row r="788" spans="1:11" hidden="1">
      <c r="A788" t="s">
        <v>99</v>
      </c>
      <c r="B788" t="s">
        <v>588</v>
      </c>
      <c r="C788" t="s">
        <v>586</v>
      </c>
      <c r="D788" t="s">
        <v>465</v>
      </c>
      <c r="E788" t="s">
        <v>589</v>
      </c>
      <c r="F788" t="s">
        <v>104</v>
      </c>
      <c r="H788">
        <v>3.05</v>
      </c>
      <c r="I788">
        <v>0</v>
      </c>
      <c r="J788" t="s">
        <v>244</v>
      </c>
      <c r="K788">
        <v>25763</v>
      </c>
    </row>
    <row r="789" spans="1:11" hidden="1">
      <c r="A789" t="s">
        <v>99</v>
      </c>
      <c r="B789" t="s">
        <v>588</v>
      </c>
      <c r="C789" t="s">
        <v>586</v>
      </c>
      <c r="D789" t="s">
        <v>466</v>
      </c>
      <c r="E789" t="s">
        <v>589</v>
      </c>
      <c r="F789" t="s">
        <v>104</v>
      </c>
      <c r="H789">
        <v>3.25</v>
      </c>
      <c r="I789">
        <v>0</v>
      </c>
      <c r="J789" t="s">
        <v>246</v>
      </c>
      <c r="K789">
        <v>25763</v>
      </c>
    </row>
    <row r="790" spans="1:11" hidden="1">
      <c r="A790" t="s">
        <v>99</v>
      </c>
      <c r="B790" t="s">
        <v>588</v>
      </c>
      <c r="C790" t="s">
        <v>586</v>
      </c>
      <c r="D790" t="s">
        <v>468</v>
      </c>
      <c r="E790" t="s">
        <v>589</v>
      </c>
      <c r="F790" t="s">
        <v>104</v>
      </c>
      <c r="H790">
        <v>2.34</v>
      </c>
      <c r="I790">
        <v>0</v>
      </c>
      <c r="J790" t="s">
        <v>128</v>
      </c>
      <c r="K790">
        <v>25763</v>
      </c>
    </row>
    <row r="791" spans="1:11" hidden="1">
      <c r="A791" t="s">
        <v>99</v>
      </c>
      <c r="B791" t="s">
        <v>588</v>
      </c>
      <c r="C791" t="s">
        <v>586</v>
      </c>
      <c r="D791" t="s">
        <v>469</v>
      </c>
      <c r="E791" t="s">
        <v>589</v>
      </c>
      <c r="F791" t="s">
        <v>104</v>
      </c>
      <c r="H791">
        <v>2.64</v>
      </c>
      <c r="I791">
        <v>0</v>
      </c>
      <c r="J791" t="s">
        <v>174</v>
      </c>
      <c r="K791">
        <v>25763</v>
      </c>
    </row>
    <row r="792" spans="1:11" hidden="1">
      <c r="A792" t="s">
        <v>99</v>
      </c>
      <c r="B792" t="s">
        <v>588</v>
      </c>
      <c r="C792" t="s">
        <v>586</v>
      </c>
      <c r="D792" t="s">
        <v>470</v>
      </c>
      <c r="E792" t="s">
        <v>589</v>
      </c>
      <c r="F792" t="s">
        <v>104</v>
      </c>
      <c r="H792">
        <v>3.05</v>
      </c>
      <c r="I792">
        <v>0</v>
      </c>
      <c r="J792" t="s">
        <v>184</v>
      </c>
      <c r="K792">
        <v>25763</v>
      </c>
    </row>
    <row r="793" spans="1:11" hidden="1">
      <c r="A793" t="s">
        <v>99</v>
      </c>
      <c r="B793" t="s">
        <v>588</v>
      </c>
      <c r="C793" t="s">
        <v>586</v>
      </c>
      <c r="D793" t="s">
        <v>471</v>
      </c>
      <c r="E793" t="s">
        <v>589</v>
      </c>
      <c r="F793" t="s">
        <v>104</v>
      </c>
      <c r="H793">
        <v>3.25</v>
      </c>
      <c r="I793">
        <v>0</v>
      </c>
      <c r="J793" t="s">
        <v>194</v>
      </c>
      <c r="K793">
        <v>25763</v>
      </c>
    </row>
    <row r="794" spans="1:11" hidden="1">
      <c r="A794" t="s">
        <v>99</v>
      </c>
      <c r="B794" t="s">
        <v>588</v>
      </c>
      <c r="C794" t="s">
        <v>586</v>
      </c>
      <c r="D794" t="s">
        <v>473</v>
      </c>
      <c r="E794" t="s">
        <v>589</v>
      </c>
      <c r="F794" t="s">
        <v>104</v>
      </c>
      <c r="H794">
        <v>2.34</v>
      </c>
      <c r="I794">
        <v>0</v>
      </c>
      <c r="J794" t="s">
        <v>130</v>
      </c>
      <c r="K794">
        <v>25763</v>
      </c>
    </row>
    <row r="795" spans="1:11" hidden="1">
      <c r="A795" t="s">
        <v>99</v>
      </c>
      <c r="B795" t="s">
        <v>588</v>
      </c>
      <c r="C795" t="s">
        <v>586</v>
      </c>
      <c r="D795" t="s">
        <v>474</v>
      </c>
      <c r="E795" t="s">
        <v>589</v>
      </c>
      <c r="F795" t="s">
        <v>104</v>
      </c>
      <c r="H795">
        <v>2.64</v>
      </c>
      <c r="I795">
        <v>0</v>
      </c>
      <c r="J795" t="s">
        <v>176</v>
      </c>
      <c r="K795">
        <v>25763</v>
      </c>
    </row>
    <row r="796" spans="1:11" hidden="1">
      <c r="A796" t="s">
        <v>99</v>
      </c>
      <c r="B796" t="s">
        <v>588</v>
      </c>
      <c r="C796" t="s">
        <v>586</v>
      </c>
      <c r="D796" t="s">
        <v>475</v>
      </c>
      <c r="E796" t="s">
        <v>589</v>
      </c>
      <c r="F796" t="s">
        <v>104</v>
      </c>
      <c r="H796">
        <v>3.05</v>
      </c>
      <c r="I796">
        <v>0</v>
      </c>
      <c r="J796" t="s">
        <v>186</v>
      </c>
      <c r="K796">
        <v>25763</v>
      </c>
    </row>
    <row r="797" spans="1:11" hidden="1">
      <c r="A797" t="s">
        <v>99</v>
      </c>
      <c r="B797" t="s">
        <v>588</v>
      </c>
      <c r="C797" t="s">
        <v>586</v>
      </c>
      <c r="D797" t="s">
        <v>476</v>
      </c>
      <c r="E797" t="s">
        <v>589</v>
      </c>
      <c r="F797" t="s">
        <v>104</v>
      </c>
      <c r="H797">
        <v>3.25</v>
      </c>
      <c r="I797">
        <v>0</v>
      </c>
      <c r="J797" t="s">
        <v>196</v>
      </c>
      <c r="K797">
        <v>25763</v>
      </c>
    </row>
    <row r="798" spans="1:11" hidden="1">
      <c r="A798" t="s">
        <v>99</v>
      </c>
      <c r="B798" t="s">
        <v>588</v>
      </c>
      <c r="C798" t="s">
        <v>586</v>
      </c>
      <c r="D798" t="s">
        <v>477</v>
      </c>
      <c r="E798" t="s">
        <v>589</v>
      </c>
      <c r="F798" t="s">
        <v>104</v>
      </c>
      <c r="H798">
        <v>3.3</v>
      </c>
      <c r="I798">
        <v>0</v>
      </c>
      <c r="J798" t="s">
        <v>407</v>
      </c>
      <c r="K798">
        <v>25763</v>
      </c>
    </row>
    <row r="799" spans="1:11" hidden="1">
      <c r="A799" t="s">
        <v>99</v>
      </c>
      <c r="B799" t="s">
        <v>588</v>
      </c>
      <c r="C799" t="s">
        <v>586</v>
      </c>
      <c r="D799" t="s">
        <v>478</v>
      </c>
      <c r="E799" t="s">
        <v>589</v>
      </c>
      <c r="F799" t="s">
        <v>104</v>
      </c>
      <c r="H799">
        <v>2.34</v>
      </c>
      <c r="I799">
        <v>0</v>
      </c>
      <c r="J799" t="s">
        <v>164</v>
      </c>
      <c r="K799">
        <v>25763</v>
      </c>
    </row>
    <row r="800" spans="1:11" hidden="1">
      <c r="A800" t="s">
        <v>99</v>
      </c>
      <c r="B800" t="s">
        <v>588</v>
      </c>
      <c r="C800" t="s">
        <v>586</v>
      </c>
      <c r="D800" t="s">
        <v>479</v>
      </c>
      <c r="E800" t="s">
        <v>589</v>
      </c>
      <c r="F800" t="s">
        <v>104</v>
      </c>
      <c r="H800">
        <v>2.64</v>
      </c>
      <c r="I800">
        <v>0</v>
      </c>
      <c r="J800" t="s">
        <v>248</v>
      </c>
      <c r="K800">
        <v>25763</v>
      </c>
    </row>
    <row r="801" spans="1:11" hidden="1">
      <c r="A801" t="s">
        <v>99</v>
      </c>
      <c r="B801" t="s">
        <v>588</v>
      </c>
      <c r="C801" t="s">
        <v>586</v>
      </c>
      <c r="D801" t="s">
        <v>480</v>
      </c>
      <c r="E801" t="s">
        <v>589</v>
      </c>
      <c r="F801" t="s">
        <v>104</v>
      </c>
      <c r="H801">
        <v>3.05</v>
      </c>
      <c r="I801">
        <v>0</v>
      </c>
      <c r="J801" t="s">
        <v>250</v>
      </c>
      <c r="K801">
        <v>25763</v>
      </c>
    </row>
    <row r="802" spans="1:11" hidden="1">
      <c r="A802" t="s">
        <v>99</v>
      </c>
      <c r="B802" t="s">
        <v>588</v>
      </c>
      <c r="C802" t="s">
        <v>586</v>
      </c>
      <c r="D802" t="s">
        <v>481</v>
      </c>
      <c r="E802" t="s">
        <v>589</v>
      </c>
      <c r="F802" t="s">
        <v>104</v>
      </c>
      <c r="H802">
        <v>3.25</v>
      </c>
      <c r="I802">
        <v>0</v>
      </c>
      <c r="J802" t="s">
        <v>252</v>
      </c>
      <c r="K802">
        <v>25763</v>
      </c>
    </row>
    <row r="803" spans="1:11" hidden="1">
      <c r="A803" t="s">
        <v>99</v>
      </c>
      <c r="B803" t="s">
        <v>588</v>
      </c>
      <c r="C803" t="s">
        <v>586</v>
      </c>
      <c r="D803" t="s">
        <v>482</v>
      </c>
      <c r="E803" t="s">
        <v>589</v>
      </c>
      <c r="F803" t="s">
        <v>104</v>
      </c>
      <c r="H803">
        <v>3.3</v>
      </c>
      <c r="I803">
        <v>0</v>
      </c>
      <c r="J803" t="s">
        <v>350</v>
      </c>
      <c r="K803">
        <v>25763</v>
      </c>
    </row>
    <row r="804" spans="1:11" hidden="1">
      <c r="A804" t="s">
        <v>99</v>
      </c>
      <c r="B804" t="s">
        <v>588</v>
      </c>
      <c r="C804" t="s">
        <v>586</v>
      </c>
      <c r="D804" t="s">
        <v>483</v>
      </c>
      <c r="E804" t="s">
        <v>589</v>
      </c>
      <c r="F804" t="s">
        <v>104</v>
      </c>
      <c r="H804">
        <v>1.94</v>
      </c>
      <c r="I804">
        <v>0</v>
      </c>
      <c r="J804" t="s">
        <v>140</v>
      </c>
      <c r="K804">
        <v>25763</v>
      </c>
    </row>
    <row r="805" spans="1:11" hidden="1">
      <c r="A805" t="s">
        <v>99</v>
      </c>
      <c r="B805" t="s">
        <v>588</v>
      </c>
      <c r="C805" t="s">
        <v>586</v>
      </c>
      <c r="D805" t="s">
        <v>484</v>
      </c>
      <c r="E805" t="s">
        <v>589</v>
      </c>
      <c r="F805" t="s">
        <v>104</v>
      </c>
      <c r="H805">
        <v>2.34</v>
      </c>
      <c r="I805">
        <v>0</v>
      </c>
      <c r="J805" t="s">
        <v>149</v>
      </c>
      <c r="K805">
        <v>25763</v>
      </c>
    </row>
    <row r="806" spans="1:11" hidden="1">
      <c r="A806" t="s">
        <v>99</v>
      </c>
      <c r="B806" t="s">
        <v>588</v>
      </c>
      <c r="C806" t="s">
        <v>586</v>
      </c>
      <c r="D806" t="s">
        <v>485</v>
      </c>
      <c r="E806" t="s">
        <v>589</v>
      </c>
      <c r="F806" t="s">
        <v>104</v>
      </c>
      <c r="H806">
        <v>2.64</v>
      </c>
      <c r="I806">
        <v>0</v>
      </c>
      <c r="J806" t="s">
        <v>166</v>
      </c>
      <c r="K806">
        <v>25763</v>
      </c>
    </row>
    <row r="807" spans="1:11" hidden="1">
      <c r="A807" t="s">
        <v>99</v>
      </c>
      <c r="B807" t="s">
        <v>588</v>
      </c>
      <c r="C807" t="s">
        <v>586</v>
      </c>
      <c r="D807" t="s">
        <v>486</v>
      </c>
      <c r="E807" t="s">
        <v>589</v>
      </c>
      <c r="F807" t="s">
        <v>104</v>
      </c>
      <c r="H807">
        <v>3.05</v>
      </c>
      <c r="I807">
        <v>0</v>
      </c>
      <c r="J807" t="s">
        <v>254</v>
      </c>
      <c r="K807">
        <v>25763</v>
      </c>
    </row>
    <row r="808" spans="1:11" hidden="1">
      <c r="A808" t="s">
        <v>99</v>
      </c>
      <c r="B808" t="s">
        <v>588</v>
      </c>
      <c r="C808" t="s">
        <v>586</v>
      </c>
      <c r="D808" t="s">
        <v>487</v>
      </c>
      <c r="E808" t="s">
        <v>589</v>
      </c>
      <c r="F808" t="s">
        <v>104</v>
      </c>
      <c r="H808">
        <v>3.25</v>
      </c>
      <c r="I808">
        <v>0</v>
      </c>
      <c r="J808" t="s">
        <v>256</v>
      </c>
      <c r="K808">
        <v>25763</v>
      </c>
    </row>
    <row r="809" spans="1:11" hidden="1">
      <c r="A809" t="s">
        <v>99</v>
      </c>
      <c r="B809" t="s">
        <v>588</v>
      </c>
      <c r="C809" t="s">
        <v>586</v>
      </c>
      <c r="D809" t="s">
        <v>489</v>
      </c>
      <c r="E809" t="s">
        <v>589</v>
      </c>
      <c r="F809" t="s">
        <v>104</v>
      </c>
      <c r="H809">
        <v>1.94</v>
      </c>
      <c r="I809">
        <v>0</v>
      </c>
      <c r="J809" t="s">
        <v>142</v>
      </c>
      <c r="K809">
        <v>25763</v>
      </c>
    </row>
    <row r="810" spans="1:11" hidden="1">
      <c r="A810" t="s">
        <v>99</v>
      </c>
      <c r="B810" t="s">
        <v>588</v>
      </c>
      <c r="C810" t="s">
        <v>586</v>
      </c>
      <c r="D810" t="s">
        <v>490</v>
      </c>
      <c r="E810" t="s">
        <v>589</v>
      </c>
      <c r="F810" t="s">
        <v>104</v>
      </c>
      <c r="H810">
        <v>2.34</v>
      </c>
      <c r="I810">
        <v>0</v>
      </c>
      <c r="J810" t="s">
        <v>151</v>
      </c>
      <c r="K810">
        <v>25763</v>
      </c>
    </row>
    <row r="811" spans="1:11" hidden="1">
      <c r="A811" t="s">
        <v>99</v>
      </c>
      <c r="B811" t="s">
        <v>588</v>
      </c>
      <c r="C811" t="s">
        <v>586</v>
      </c>
      <c r="D811" t="s">
        <v>491</v>
      </c>
      <c r="E811" t="s">
        <v>589</v>
      </c>
      <c r="F811" t="s">
        <v>104</v>
      </c>
      <c r="H811">
        <v>2.64</v>
      </c>
      <c r="I811">
        <v>0</v>
      </c>
      <c r="J811" t="s">
        <v>168</v>
      </c>
      <c r="K811">
        <v>25763</v>
      </c>
    </row>
    <row r="812" spans="1:11" hidden="1">
      <c r="A812" t="s">
        <v>99</v>
      </c>
      <c r="B812" t="s">
        <v>588</v>
      </c>
      <c r="C812" t="s">
        <v>586</v>
      </c>
      <c r="D812" t="s">
        <v>492</v>
      </c>
      <c r="E812" t="s">
        <v>589</v>
      </c>
      <c r="F812" t="s">
        <v>104</v>
      </c>
      <c r="H812">
        <v>3.05</v>
      </c>
      <c r="I812">
        <v>0</v>
      </c>
      <c r="J812" t="s">
        <v>258</v>
      </c>
      <c r="K812">
        <v>25763</v>
      </c>
    </row>
    <row r="813" spans="1:11" hidden="1">
      <c r="A813" t="s">
        <v>99</v>
      </c>
      <c r="B813" t="s">
        <v>588</v>
      </c>
      <c r="C813" t="s">
        <v>586</v>
      </c>
      <c r="D813" t="s">
        <v>493</v>
      </c>
      <c r="E813" t="s">
        <v>589</v>
      </c>
      <c r="F813" t="s">
        <v>104</v>
      </c>
      <c r="H813">
        <v>3.25</v>
      </c>
      <c r="I813">
        <v>0</v>
      </c>
      <c r="J813" t="s">
        <v>260</v>
      </c>
      <c r="K813">
        <v>25763</v>
      </c>
    </row>
    <row r="814" spans="1:11" hidden="1">
      <c r="A814" t="s">
        <v>99</v>
      </c>
      <c r="B814" t="s">
        <v>588</v>
      </c>
      <c r="C814" t="s">
        <v>586</v>
      </c>
      <c r="D814" t="s">
        <v>495</v>
      </c>
      <c r="E814" t="s">
        <v>589</v>
      </c>
      <c r="F814" t="s">
        <v>104</v>
      </c>
      <c r="H814">
        <v>1.94</v>
      </c>
      <c r="I814">
        <v>0</v>
      </c>
      <c r="J814" t="s">
        <v>132</v>
      </c>
      <c r="K814">
        <v>25763</v>
      </c>
    </row>
    <row r="815" spans="1:11" hidden="1">
      <c r="A815" t="s">
        <v>99</v>
      </c>
      <c r="B815" t="s">
        <v>588</v>
      </c>
      <c r="C815" t="s">
        <v>586</v>
      </c>
      <c r="D815" t="s">
        <v>496</v>
      </c>
      <c r="E815" t="s">
        <v>589</v>
      </c>
      <c r="F815" t="s">
        <v>104</v>
      </c>
      <c r="H815">
        <v>2.34</v>
      </c>
      <c r="I815">
        <v>0</v>
      </c>
      <c r="J815" t="s">
        <v>134</v>
      </c>
      <c r="K815">
        <v>25763</v>
      </c>
    </row>
    <row r="816" spans="1:11" hidden="1">
      <c r="A816" t="s">
        <v>99</v>
      </c>
      <c r="B816" t="s">
        <v>588</v>
      </c>
      <c r="C816" t="s">
        <v>586</v>
      </c>
      <c r="D816" t="s">
        <v>497</v>
      </c>
      <c r="E816" t="s">
        <v>589</v>
      </c>
      <c r="F816" t="s">
        <v>104</v>
      </c>
      <c r="H816">
        <v>2.64</v>
      </c>
      <c r="I816">
        <v>0</v>
      </c>
      <c r="J816" t="s">
        <v>178</v>
      </c>
      <c r="K816">
        <v>25763</v>
      </c>
    </row>
    <row r="817" spans="1:11" hidden="1">
      <c r="A817" t="s">
        <v>99</v>
      </c>
      <c r="B817" t="s">
        <v>588</v>
      </c>
      <c r="C817" t="s">
        <v>586</v>
      </c>
      <c r="D817" t="s">
        <v>498</v>
      </c>
      <c r="E817" t="s">
        <v>589</v>
      </c>
      <c r="F817" t="s">
        <v>104</v>
      </c>
      <c r="H817">
        <v>3.05</v>
      </c>
      <c r="I817">
        <v>0</v>
      </c>
      <c r="J817" t="s">
        <v>188</v>
      </c>
      <c r="K817">
        <v>25763</v>
      </c>
    </row>
    <row r="818" spans="1:11" hidden="1">
      <c r="A818" t="s">
        <v>99</v>
      </c>
      <c r="B818" t="s">
        <v>588</v>
      </c>
      <c r="C818" t="s">
        <v>586</v>
      </c>
      <c r="D818" t="s">
        <v>499</v>
      </c>
      <c r="E818" t="s">
        <v>589</v>
      </c>
      <c r="F818" t="s">
        <v>104</v>
      </c>
      <c r="H818">
        <v>3.25</v>
      </c>
      <c r="I818">
        <v>0</v>
      </c>
      <c r="J818" t="s">
        <v>198</v>
      </c>
      <c r="K818">
        <v>25763</v>
      </c>
    </row>
    <row r="819" spans="1:11" hidden="1">
      <c r="A819" t="s">
        <v>99</v>
      </c>
      <c r="B819" t="s">
        <v>590</v>
      </c>
      <c r="C819" t="s">
        <v>591</v>
      </c>
      <c r="D819" t="s">
        <v>122</v>
      </c>
      <c r="E819" t="s">
        <v>592</v>
      </c>
      <c r="F819" t="s">
        <v>104</v>
      </c>
      <c r="H819">
        <v>0.15</v>
      </c>
      <c r="I819">
        <v>0</v>
      </c>
      <c r="J819" t="s">
        <v>267</v>
      </c>
      <c r="K819">
        <v>22325</v>
      </c>
    </row>
    <row r="820" spans="1:11" hidden="1">
      <c r="A820" t="s">
        <v>99</v>
      </c>
      <c r="B820" t="s">
        <v>590</v>
      </c>
      <c r="C820" t="s">
        <v>591</v>
      </c>
      <c r="D820" t="s">
        <v>125</v>
      </c>
      <c r="E820" t="s">
        <v>592</v>
      </c>
      <c r="F820" t="s">
        <v>104</v>
      </c>
      <c r="H820">
        <v>0.15</v>
      </c>
      <c r="I820">
        <v>0</v>
      </c>
      <c r="J820" t="s">
        <v>593</v>
      </c>
      <c r="K820">
        <v>22325</v>
      </c>
    </row>
    <row r="821" spans="1:11" hidden="1">
      <c r="A821" t="s">
        <v>99</v>
      </c>
      <c r="B821" t="s">
        <v>590</v>
      </c>
      <c r="C821" t="s">
        <v>591</v>
      </c>
      <c r="D821" t="s">
        <v>127</v>
      </c>
      <c r="E821" t="s">
        <v>592</v>
      </c>
      <c r="F821" t="s">
        <v>104</v>
      </c>
      <c r="H821">
        <v>0.15</v>
      </c>
      <c r="I821">
        <v>0</v>
      </c>
      <c r="J821" t="s">
        <v>582</v>
      </c>
      <c r="K821">
        <v>22325</v>
      </c>
    </row>
    <row r="822" spans="1:11" hidden="1">
      <c r="A822" t="s">
        <v>99</v>
      </c>
      <c r="B822" t="s">
        <v>590</v>
      </c>
      <c r="C822" t="s">
        <v>591</v>
      </c>
      <c r="D822" t="s">
        <v>129</v>
      </c>
      <c r="E822" t="s">
        <v>592</v>
      </c>
      <c r="F822" t="s">
        <v>104</v>
      </c>
      <c r="H822">
        <v>0.15</v>
      </c>
      <c r="I822">
        <v>0</v>
      </c>
      <c r="J822" t="s">
        <v>594</v>
      </c>
      <c r="K822">
        <v>22325</v>
      </c>
    </row>
    <row r="823" spans="1:11" hidden="1">
      <c r="A823" t="s">
        <v>99</v>
      </c>
      <c r="B823" t="s">
        <v>590</v>
      </c>
      <c r="C823" t="s">
        <v>591</v>
      </c>
      <c r="D823" t="s">
        <v>131</v>
      </c>
      <c r="E823" t="s">
        <v>592</v>
      </c>
      <c r="F823" t="s">
        <v>104</v>
      </c>
      <c r="H823">
        <v>0.14000000000000001</v>
      </c>
      <c r="I823">
        <v>0</v>
      </c>
      <c r="J823" t="s">
        <v>595</v>
      </c>
      <c r="K823">
        <v>22325</v>
      </c>
    </row>
    <row r="824" spans="1:11" hidden="1">
      <c r="A824" t="s">
        <v>99</v>
      </c>
      <c r="B824" t="s">
        <v>590</v>
      </c>
      <c r="C824" t="s">
        <v>591</v>
      </c>
      <c r="D824" t="s">
        <v>133</v>
      </c>
      <c r="E824" t="s">
        <v>592</v>
      </c>
      <c r="F824" t="s">
        <v>104</v>
      </c>
      <c r="H824">
        <v>0.15</v>
      </c>
      <c r="I824">
        <v>0</v>
      </c>
      <c r="J824" t="s">
        <v>596</v>
      </c>
      <c r="K824">
        <v>22325</v>
      </c>
    </row>
    <row r="825" spans="1:11" hidden="1">
      <c r="A825" t="s">
        <v>99</v>
      </c>
      <c r="B825" t="s">
        <v>597</v>
      </c>
      <c r="C825" t="s">
        <v>598</v>
      </c>
      <c r="D825" t="s">
        <v>122</v>
      </c>
      <c r="E825" t="s">
        <v>599</v>
      </c>
      <c r="F825" t="s">
        <v>104</v>
      </c>
      <c r="H825">
        <v>23.03</v>
      </c>
      <c r="I825">
        <v>0.1</v>
      </c>
      <c r="J825" t="s">
        <v>124</v>
      </c>
      <c r="K825">
        <v>20503</v>
      </c>
    </row>
    <row r="826" spans="1:11" hidden="1">
      <c r="A826" t="s">
        <v>99</v>
      </c>
      <c r="B826" t="s">
        <v>597</v>
      </c>
      <c r="C826" t="s">
        <v>598</v>
      </c>
      <c r="D826" t="s">
        <v>125</v>
      </c>
      <c r="E826" t="s">
        <v>599</v>
      </c>
      <c r="F826" t="s">
        <v>104</v>
      </c>
      <c r="H826">
        <v>23.89</v>
      </c>
      <c r="I826">
        <v>0.12</v>
      </c>
      <c r="J826" t="s">
        <v>126</v>
      </c>
      <c r="K826">
        <v>20503</v>
      </c>
    </row>
    <row r="827" spans="1:11" hidden="1">
      <c r="A827" t="s">
        <v>99</v>
      </c>
      <c r="B827" t="s">
        <v>597</v>
      </c>
      <c r="C827" t="s">
        <v>598</v>
      </c>
      <c r="D827" t="s">
        <v>127</v>
      </c>
      <c r="E827" t="s">
        <v>599</v>
      </c>
      <c r="F827" t="s">
        <v>104</v>
      </c>
      <c r="H827">
        <v>23.45</v>
      </c>
      <c r="I827">
        <v>0.1</v>
      </c>
      <c r="J827" t="s">
        <v>128</v>
      </c>
      <c r="K827">
        <v>20503</v>
      </c>
    </row>
    <row r="828" spans="1:11" hidden="1">
      <c r="A828" t="s">
        <v>99</v>
      </c>
      <c r="B828" t="s">
        <v>597</v>
      </c>
      <c r="C828" t="s">
        <v>598</v>
      </c>
      <c r="D828" t="s">
        <v>129</v>
      </c>
      <c r="E828" t="s">
        <v>599</v>
      </c>
      <c r="F828" t="s">
        <v>104</v>
      </c>
      <c r="H828">
        <v>23.24</v>
      </c>
      <c r="I828">
        <v>0.1</v>
      </c>
      <c r="J828" t="s">
        <v>130</v>
      </c>
      <c r="K828">
        <v>20503</v>
      </c>
    </row>
    <row r="829" spans="1:11" hidden="1">
      <c r="A829" t="s">
        <v>99</v>
      </c>
      <c r="B829" t="s">
        <v>597</v>
      </c>
      <c r="C829" t="s">
        <v>598</v>
      </c>
      <c r="D829" t="s">
        <v>131</v>
      </c>
      <c r="E829" t="s">
        <v>599</v>
      </c>
      <c r="F829" t="s">
        <v>104</v>
      </c>
      <c r="H829">
        <v>22.78</v>
      </c>
      <c r="I829">
        <v>0.1</v>
      </c>
      <c r="J829" t="s">
        <v>132</v>
      </c>
      <c r="K829">
        <v>20503</v>
      </c>
    </row>
    <row r="830" spans="1:11" hidden="1">
      <c r="A830" t="s">
        <v>99</v>
      </c>
      <c r="B830" t="s">
        <v>597</v>
      </c>
      <c r="C830" t="s">
        <v>598</v>
      </c>
      <c r="D830" t="s">
        <v>133</v>
      </c>
      <c r="E830" t="s">
        <v>599</v>
      </c>
      <c r="F830" t="s">
        <v>104</v>
      </c>
      <c r="H830">
        <v>23.66</v>
      </c>
      <c r="I830">
        <v>0.1</v>
      </c>
      <c r="J830" t="s">
        <v>134</v>
      </c>
      <c r="K830">
        <v>20503</v>
      </c>
    </row>
    <row r="831" spans="1:11" hidden="1">
      <c r="A831" t="s">
        <v>99</v>
      </c>
      <c r="B831" t="s">
        <v>600</v>
      </c>
      <c r="C831" t="s">
        <v>598</v>
      </c>
      <c r="D831" t="s">
        <v>122</v>
      </c>
      <c r="E831" t="s">
        <v>601</v>
      </c>
      <c r="F831" t="s">
        <v>104</v>
      </c>
      <c r="H831">
        <v>23.03</v>
      </c>
      <c r="I831">
        <v>0.1</v>
      </c>
      <c r="J831" t="s">
        <v>124</v>
      </c>
      <c r="K831">
        <v>20505</v>
      </c>
    </row>
    <row r="832" spans="1:11" hidden="1">
      <c r="A832" t="s">
        <v>99</v>
      </c>
      <c r="B832" t="s">
        <v>600</v>
      </c>
      <c r="C832" t="s">
        <v>598</v>
      </c>
      <c r="D832" t="s">
        <v>125</v>
      </c>
      <c r="E832" t="s">
        <v>601</v>
      </c>
      <c r="F832" t="s">
        <v>104</v>
      </c>
      <c r="H832">
        <v>23.89</v>
      </c>
      <c r="I832">
        <v>0.12</v>
      </c>
      <c r="J832" t="s">
        <v>126</v>
      </c>
      <c r="K832">
        <v>20505</v>
      </c>
    </row>
    <row r="833" spans="1:11" hidden="1">
      <c r="A833" t="s">
        <v>99</v>
      </c>
      <c r="B833" t="s">
        <v>600</v>
      </c>
      <c r="C833" t="s">
        <v>598</v>
      </c>
      <c r="D833" t="s">
        <v>127</v>
      </c>
      <c r="E833" t="s">
        <v>601</v>
      </c>
      <c r="F833" t="s">
        <v>104</v>
      </c>
      <c r="H833">
        <v>23.45</v>
      </c>
      <c r="I833">
        <v>0.1</v>
      </c>
      <c r="J833" t="s">
        <v>128</v>
      </c>
      <c r="K833">
        <v>20505</v>
      </c>
    </row>
    <row r="834" spans="1:11" hidden="1">
      <c r="A834" t="s">
        <v>99</v>
      </c>
      <c r="B834" t="s">
        <v>600</v>
      </c>
      <c r="C834" t="s">
        <v>598</v>
      </c>
      <c r="D834" t="s">
        <v>129</v>
      </c>
      <c r="E834" t="s">
        <v>601</v>
      </c>
      <c r="F834" t="s">
        <v>104</v>
      </c>
      <c r="H834">
        <v>23.24</v>
      </c>
      <c r="I834">
        <v>0.1</v>
      </c>
      <c r="J834" t="s">
        <v>130</v>
      </c>
      <c r="K834">
        <v>20505</v>
      </c>
    </row>
    <row r="835" spans="1:11" hidden="1">
      <c r="A835" t="s">
        <v>99</v>
      </c>
      <c r="B835" t="s">
        <v>600</v>
      </c>
      <c r="C835" t="s">
        <v>598</v>
      </c>
      <c r="D835" t="s">
        <v>131</v>
      </c>
      <c r="E835" t="s">
        <v>601</v>
      </c>
      <c r="F835" t="s">
        <v>104</v>
      </c>
      <c r="H835">
        <v>22.78</v>
      </c>
      <c r="I835">
        <v>0.1</v>
      </c>
      <c r="J835" t="s">
        <v>132</v>
      </c>
      <c r="K835">
        <v>20505</v>
      </c>
    </row>
    <row r="836" spans="1:11" hidden="1">
      <c r="A836" t="s">
        <v>99</v>
      </c>
      <c r="B836" t="s">
        <v>600</v>
      </c>
      <c r="C836" t="s">
        <v>598</v>
      </c>
      <c r="D836" t="s">
        <v>133</v>
      </c>
      <c r="E836" t="s">
        <v>601</v>
      </c>
      <c r="F836" t="s">
        <v>104</v>
      </c>
      <c r="H836">
        <v>23.66</v>
      </c>
      <c r="I836">
        <v>0.1</v>
      </c>
      <c r="J836" t="s">
        <v>134</v>
      </c>
      <c r="K836">
        <v>20505</v>
      </c>
    </row>
    <row r="837" spans="1:11" hidden="1">
      <c r="A837" t="s">
        <v>99</v>
      </c>
      <c r="B837" t="s">
        <v>602</v>
      </c>
      <c r="C837" t="s">
        <v>598</v>
      </c>
      <c r="D837" t="s">
        <v>102</v>
      </c>
      <c r="E837" t="s">
        <v>603</v>
      </c>
      <c r="F837" t="s">
        <v>104</v>
      </c>
      <c r="H837">
        <v>22.69</v>
      </c>
      <c r="I837">
        <v>0.1</v>
      </c>
      <c r="J837" t="s">
        <v>139</v>
      </c>
      <c r="K837">
        <v>23427</v>
      </c>
    </row>
    <row r="838" spans="1:11" hidden="1">
      <c r="A838" t="s">
        <v>99</v>
      </c>
      <c r="B838" t="s">
        <v>602</v>
      </c>
      <c r="C838" t="s">
        <v>598</v>
      </c>
      <c r="D838" t="s">
        <v>122</v>
      </c>
      <c r="E838" t="s">
        <v>603</v>
      </c>
      <c r="F838" t="s">
        <v>104</v>
      </c>
      <c r="H838">
        <v>23.03</v>
      </c>
      <c r="I838">
        <v>0.1</v>
      </c>
      <c r="J838" t="s">
        <v>124</v>
      </c>
      <c r="K838">
        <v>23427</v>
      </c>
    </row>
    <row r="839" spans="1:11" hidden="1">
      <c r="A839" t="s">
        <v>99</v>
      </c>
      <c r="B839" t="s">
        <v>602</v>
      </c>
      <c r="C839" t="s">
        <v>598</v>
      </c>
      <c r="D839" t="s">
        <v>125</v>
      </c>
      <c r="E839" t="s">
        <v>603</v>
      </c>
      <c r="F839" t="s">
        <v>104</v>
      </c>
      <c r="H839">
        <v>23.89</v>
      </c>
      <c r="I839">
        <v>0.12</v>
      </c>
      <c r="J839" t="s">
        <v>126</v>
      </c>
      <c r="K839">
        <v>23427</v>
      </c>
    </row>
    <row r="840" spans="1:11" hidden="1">
      <c r="A840" t="s">
        <v>99</v>
      </c>
      <c r="B840" t="s">
        <v>602</v>
      </c>
      <c r="C840" t="s">
        <v>598</v>
      </c>
      <c r="D840" t="s">
        <v>127</v>
      </c>
      <c r="E840" t="s">
        <v>603</v>
      </c>
      <c r="F840" t="s">
        <v>104</v>
      </c>
      <c r="H840">
        <v>23.45</v>
      </c>
      <c r="I840">
        <v>0.1</v>
      </c>
      <c r="J840" t="s">
        <v>128</v>
      </c>
      <c r="K840">
        <v>23427</v>
      </c>
    </row>
    <row r="841" spans="1:11" hidden="1">
      <c r="A841" t="s">
        <v>99</v>
      </c>
      <c r="B841" t="s">
        <v>602</v>
      </c>
      <c r="C841" t="s">
        <v>598</v>
      </c>
      <c r="D841" t="s">
        <v>129</v>
      </c>
      <c r="E841" t="s">
        <v>603</v>
      </c>
      <c r="F841" t="s">
        <v>104</v>
      </c>
      <c r="H841">
        <v>23.24</v>
      </c>
      <c r="I841">
        <v>0.1</v>
      </c>
      <c r="J841" t="s">
        <v>130</v>
      </c>
      <c r="K841">
        <v>23427</v>
      </c>
    </row>
    <row r="842" spans="1:11" hidden="1">
      <c r="A842" t="s">
        <v>99</v>
      </c>
      <c r="B842" t="s">
        <v>602</v>
      </c>
      <c r="C842" t="s">
        <v>598</v>
      </c>
      <c r="D842" t="s">
        <v>106</v>
      </c>
      <c r="E842" t="s">
        <v>603</v>
      </c>
      <c r="F842" t="s">
        <v>104</v>
      </c>
      <c r="H842">
        <v>22.94</v>
      </c>
      <c r="I842">
        <v>0.1</v>
      </c>
      <c r="J842" t="s">
        <v>140</v>
      </c>
      <c r="K842">
        <v>23427</v>
      </c>
    </row>
    <row r="843" spans="1:11" hidden="1">
      <c r="A843" t="s">
        <v>99</v>
      </c>
      <c r="B843" t="s">
        <v>602</v>
      </c>
      <c r="C843" t="s">
        <v>598</v>
      </c>
      <c r="D843" t="s">
        <v>141</v>
      </c>
      <c r="E843" t="s">
        <v>603</v>
      </c>
      <c r="F843" t="s">
        <v>104</v>
      </c>
      <c r="H843">
        <v>22.86</v>
      </c>
      <c r="I843">
        <v>0.1</v>
      </c>
      <c r="J843" t="s">
        <v>142</v>
      </c>
      <c r="K843">
        <v>23427</v>
      </c>
    </row>
    <row r="844" spans="1:11" hidden="1">
      <c r="A844" t="s">
        <v>99</v>
      </c>
      <c r="B844" t="s">
        <v>602</v>
      </c>
      <c r="C844" t="s">
        <v>598</v>
      </c>
      <c r="D844" t="s">
        <v>131</v>
      </c>
      <c r="E844" t="s">
        <v>603</v>
      </c>
      <c r="F844" t="s">
        <v>104</v>
      </c>
      <c r="H844">
        <v>22.78</v>
      </c>
      <c r="I844">
        <v>0.1</v>
      </c>
      <c r="J844" t="s">
        <v>132</v>
      </c>
      <c r="K844">
        <v>23427</v>
      </c>
    </row>
    <row r="845" spans="1:11" hidden="1">
      <c r="A845" t="s">
        <v>99</v>
      </c>
      <c r="B845" t="s">
        <v>602</v>
      </c>
      <c r="C845" t="s">
        <v>598</v>
      </c>
      <c r="D845" t="s">
        <v>133</v>
      </c>
      <c r="E845" t="s">
        <v>603</v>
      </c>
      <c r="F845" t="s">
        <v>104</v>
      </c>
      <c r="H845">
        <v>23.66</v>
      </c>
      <c r="I845">
        <v>0.1</v>
      </c>
      <c r="J845" t="s">
        <v>134</v>
      </c>
      <c r="K845">
        <v>23427</v>
      </c>
    </row>
    <row r="846" spans="1:11" hidden="1">
      <c r="A846" t="s">
        <v>99</v>
      </c>
      <c r="B846" t="s">
        <v>604</v>
      </c>
      <c r="C846" t="s">
        <v>598</v>
      </c>
      <c r="D846" t="s">
        <v>102</v>
      </c>
      <c r="E846" t="s">
        <v>605</v>
      </c>
      <c r="F846" t="s">
        <v>104</v>
      </c>
      <c r="H846">
        <v>22.69</v>
      </c>
      <c r="I846">
        <v>0.1</v>
      </c>
      <c r="J846" t="s">
        <v>139</v>
      </c>
      <c r="K846">
        <v>23627</v>
      </c>
    </row>
    <row r="847" spans="1:11" hidden="1">
      <c r="A847" t="s">
        <v>99</v>
      </c>
      <c r="B847" t="s">
        <v>604</v>
      </c>
      <c r="C847" t="s">
        <v>598</v>
      </c>
      <c r="D847" t="s">
        <v>122</v>
      </c>
      <c r="E847" t="s">
        <v>605</v>
      </c>
      <c r="F847" t="s">
        <v>104</v>
      </c>
      <c r="H847">
        <v>23.03</v>
      </c>
      <c r="I847">
        <v>0.1</v>
      </c>
      <c r="J847" t="s">
        <v>124</v>
      </c>
      <c r="K847">
        <v>23627</v>
      </c>
    </row>
    <row r="848" spans="1:11" hidden="1">
      <c r="A848" t="s">
        <v>99</v>
      </c>
      <c r="B848" t="s">
        <v>604</v>
      </c>
      <c r="C848" t="s">
        <v>598</v>
      </c>
      <c r="D848" t="s">
        <v>125</v>
      </c>
      <c r="E848" t="s">
        <v>605</v>
      </c>
      <c r="F848" t="s">
        <v>104</v>
      </c>
      <c r="H848">
        <v>23.89</v>
      </c>
      <c r="I848">
        <v>0.12</v>
      </c>
      <c r="J848" t="s">
        <v>126</v>
      </c>
      <c r="K848">
        <v>23627</v>
      </c>
    </row>
    <row r="849" spans="1:11" hidden="1">
      <c r="A849" t="s">
        <v>99</v>
      </c>
      <c r="B849" t="s">
        <v>604</v>
      </c>
      <c r="C849" t="s">
        <v>598</v>
      </c>
      <c r="D849" t="s">
        <v>127</v>
      </c>
      <c r="E849" t="s">
        <v>605</v>
      </c>
      <c r="F849" t="s">
        <v>104</v>
      </c>
      <c r="H849">
        <v>23.45</v>
      </c>
      <c r="I849">
        <v>0.1</v>
      </c>
      <c r="J849" t="s">
        <v>128</v>
      </c>
      <c r="K849">
        <v>23627</v>
      </c>
    </row>
    <row r="850" spans="1:11" hidden="1">
      <c r="A850" t="s">
        <v>99</v>
      </c>
      <c r="B850" t="s">
        <v>604</v>
      </c>
      <c r="C850" t="s">
        <v>598</v>
      </c>
      <c r="D850" t="s">
        <v>129</v>
      </c>
      <c r="E850" t="s">
        <v>605</v>
      </c>
      <c r="F850" t="s">
        <v>104</v>
      </c>
      <c r="H850">
        <v>23.24</v>
      </c>
      <c r="I850">
        <v>0.1</v>
      </c>
      <c r="J850" t="s">
        <v>130</v>
      </c>
      <c r="K850">
        <v>23627</v>
      </c>
    </row>
    <row r="851" spans="1:11" hidden="1">
      <c r="A851" t="s">
        <v>99</v>
      </c>
      <c r="B851" t="s">
        <v>604</v>
      </c>
      <c r="C851" t="s">
        <v>598</v>
      </c>
      <c r="D851" t="s">
        <v>106</v>
      </c>
      <c r="E851" t="s">
        <v>605</v>
      </c>
      <c r="F851" t="s">
        <v>104</v>
      </c>
      <c r="H851">
        <v>22.94</v>
      </c>
      <c r="I851">
        <v>0.1</v>
      </c>
      <c r="J851" t="s">
        <v>140</v>
      </c>
      <c r="K851">
        <v>23627</v>
      </c>
    </row>
    <row r="852" spans="1:11" hidden="1">
      <c r="A852" t="s">
        <v>99</v>
      </c>
      <c r="B852" t="s">
        <v>604</v>
      </c>
      <c r="C852" t="s">
        <v>598</v>
      </c>
      <c r="D852" t="s">
        <v>141</v>
      </c>
      <c r="E852" t="s">
        <v>605</v>
      </c>
      <c r="F852" t="s">
        <v>104</v>
      </c>
      <c r="H852">
        <v>22.86</v>
      </c>
      <c r="I852">
        <v>0.1</v>
      </c>
      <c r="J852" t="s">
        <v>142</v>
      </c>
      <c r="K852">
        <v>23627</v>
      </c>
    </row>
    <row r="853" spans="1:11" hidden="1">
      <c r="A853" t="s">
        <v>99</v>
      </c>
      <c r="B853" t="s">
        <v>604</v>
      </c>
      <c r="C853" t="s">
        <v>598</v>
      </c>
      <c r="D853" t="s">
        <v>131</v>
      </c>
      <c r="E853" t="s">
        <v>605</v>
      </c>
      <c r="F853" t="s">
        <v>104</v>
      </c>
      <c r="H853">
        <v>22.78</v>
      </c>
      <c r="I853">
        <v>0.1</v>
      </c>
      <c r="J853" t="s">
        <v>132</v>
      </c>
      <c r="K853">
        <v>23627</v>
      </c>
    </row>
    <row r="854" spans="1:11" hidden="1">
      <c r="A854" t="s">
        <v>99</v>
      </c>
      <c r="B854" t="s">
        <v>604</v>
      </c>
      <c r="C854" t="s">
        <v>598</v>
      </c>
      <c r="D854" t="s">
        <v>133</v>
      </c>
      <c r="E854" t="s">
        <v>605</v>
      </c>
      <c r="F854" t="s">
        <v>104</v>
      </c>
      <c r="H854">
        <v>23.66</v>
      </c>
      <c r="I854">
        <v>0.1</v>
      </c>
      <c r="J854" t="s">
        <v>134</v>
      </c>
      <c r="K854">
        <v>23627</v>
      </c>
    </row>
    <row r="855" spans="1:11" hidden="1">
      <c r="A855" t="s">
        <v>99</v>
      </c>
      <c r="B855" t="s">
        <v>606</v>
      </c>
      <c r="C855" t="s">
        <v>598</v>
      </c>
      <c r="D855" t="s">
        <v>102</v>
      </c>
      <c r="E855" t="s">
        <v>607</v>
      </c>
      <c r="F855" t="s">
        <v>104</v>
      </c>
      <c r="H855">
        <v>22.68</v>
      </c>
      <c r="I855">
        <v>0.1</v>
      </c>
      <c r="J855" t="s">
        <v>139</v>
      </c>
      <c r="K855">
        <v>28911</v>
      </c>
    </row>
    <row r="856" spans="1:11" hidden="1">
      <c r="A856" t="s">
        <v>99</v>
      </c>
      <c r="B856" t="s">
        <v>606</v>
      </c>
      <c r="C856" t="s">
        <v>598</v>
      </c>
      <c r="D856" t="s">
        <v>122</v>
      </c>
      <c r="E856" t="s">
        <v>607</v>
      </c>
      <c r="F856" t="s">
        <v>104</v>
      </c>
      <c r="H856">
        <v>23.02</v>
      </c>
      <c r="I856">
        <v>0.1</v>
      </c>
      <c r="J856" t="s">
        <v>124</v>
      </c>
      <c r="K856">
        <v>28911</v>
      </c>
    </row>
    <row r="857" spans="1:11" hidden="1">
      <c r="A857" t="s">
        <v>99</v>
      </c>
      <c r="B857" t="s">
        <v>606</v>
      </c>
      <c r="C857" t="s">
        <v>598</v>
      </c>
      <c r="D857" t="s">
        <v>125</v>
      </c>
      <c r="E857" t="s">
        <v>607</v>
      </c>
      <c r="F857" t="s">
        <v>104</v>
      </c>
      <c r="H857">
        <v>23.88</v>
      </c>
      <c r="I857">
        <v>0.12</v>
      </c>
      <c r="J857" t="s">
        <v>126</v>
      </c>
      <c r="K857">
        <v>28911</v>
      </c>
    </row>
    <row r="858" spans="1:11" hidden="1">
      <c r="A858" t="s">
        <v>99</v>
      </c>
      <c r="B858" t="s">
        <v>606</v>
      </c>
      <c r="C858" t="s">
        <v>598</v>
      </c>
      <c r="D858" t="s">
        <v>127</v>
      </c>
      <c r="E858" t="s">
        <v>607</v>
      </c>
      <c r="F858" t="s">
        <v>104</v>
      </c>
      <c r="H858">
        <v>23.44</v>
      </c>
      <c r="I858">
        <v>0.1</v>
      </c>
      <c r="J858" t="s">
        <v>128</v>
      </c>
      <c r="K858">
        <v>28911</v>
      </c>
    </row>
    <row r="859" spans="1:11" hidden="1">
      <c r="A859" t="s">
        <v>99</v>
      </c>
      <c r="B859" t="s">
        <v>606</v>
      </c>
      <c r="C859" t="s">
        <v>598</v>
      </c>
      <c r="D859" t="s">
        <v>129</v>
      </c>
      <c r="E859" t="s">
        <v>607</v>
      </c>
      <c r="F859" t="s">
        <v>104</v>
      </c>
      <c r="H859">
        <v>23.23</v>
      </c>
      <c r="I859">
        <v>0.1</v>
      </c>
      <c r="J859" t="s">
        <v>130</v>
      </c>
      <c r="K859">
        <v>28911</v>
      </c>
    </row>
    <row r="860" spans="1:11" hidden="1">
      <c r="A860" t="s">
        <v>99</v>
      </c>
      <c r="B860" t="s">
        <v>606</v>
      </c>
      <c r="C860" t="s">
        <v>598</v>
      </c>
      <c r="D860" t="s">
        <v>106</v>
      </c>
      <c r="E860" t="s">
        <v>607</v>
      </c>
      <c r="F860" t="s">
        <v>104</v>
      </c>
      <c r="H860">
        <v>22.93</v>
      </c>
      <c r="I860">
        <v>0.1</v>
      </c>
      <c r="J860" t="s">
        <v>140</v>
      </c>
      <c r="K860">
        <v>28911</v>
      </c>
    </row>
    <row r="861" spans="1:11" hidden="1">
      <c r="A861" t="s">
        <v>99</v>
      </c>
      <c r="B861" t="s">
        <v>606</v>
      </c>
      <c r="C861" t="s">
        <v>598</v>
      </c>
      <c r="D861" t="s">
        <v>141</v>
      </c>
      <c r="E861" t="s">
        <v>607</v>
      </c>
      <c r="F861" t="s">
        <v>104</v>
      </c>
      <c r="H861">
        <v>22.85</v>
      </c>
      <c r="I861">
        <v>0.1</v>
      </c>
      <c r="J861" t="s">
        <v>142</v>
      </c>
      <c r="K861">
        <v>28911</v>
      </c>
    </row>
    <row r="862" spans="1:11" hidden="1">
      <c r="A862" t="s">
        <v>99</v>
      </c>
      <c r="B862" t="s">
        <v>606</v>
      </c>
      <c r="C862" t="s">
        <v>598</v>
      </c>
      <c r="D862" t="s">
        <v>131</v>
      </c>
      <c r="E862" t="s">
        <v>607</v>
      </c>
      <c r="F862" t="s">
        <v>104</v>
      </c>
      <c r="H862">
        <v>22.77</v>
      </c>
      <c r="I862">
        <v>0.1</v>
      </c>
      <c r="J862" t="s">
        <v>132</v>
      </c>
      <c r="K862">
        <v>28911</v>
      </c>
    </row>
    <row r="863" spans="1:11" hidden="1">
      <c r="A863" t="s">
        <v>99</v>
      </c>
      <c r="B863" t="s">
        <v>606</v>
      </c>
      <c r="C863" t="s">
        <v>598</v>
      </c>
      <c r="D863" t="s">
        <v>133</v>
      </c>
      <c r="E863" t="s">
        <v>607</v>
      </c>
      <c r="F863" t="s">
        <v>104</v>
      </c>
      <c r="H863">
        <v>23.65</v>
      </c>
      <c r="I863">
        <v>0.1</v>
      </c>
      <c r="J863" t="s">
        <v>134</v>
      </c>
      <c r="K863">
        <v>28911</v>
      </c>
    </row>
    <row r="864" spans="1:11" hidden="1">
      <c r="A864" t="s">
        <v>99</v>
      </c>
      <c r="B864" t="s">
        <v>608</v>
      </c>
      <c r="C864" t="s">
        <v>598</v>
      </c>
      <c r="D864" t="s">
        <v>102</v>
      </c>
      <c r="E864" t="s">
        <v>609</v>
      </c>
      <c r="F864" t="s">
        <v>104</v>
      </c>
      <c r="H864">
        <v>22.66</v>
      </c>
      <c r="I864">
        <v>0.1</v>
      </c>
      <c r="J864" t="s">
        <v>139</v>
      </c>
      <c r="K864">
        <v>29815</v>
      </c>
    </row>
    <row r="865" spans="1:11" hidden="1">
      <c r="A865" t="s">
        <v>99</v>
      </c>
      <c r="B865" t="s">
        <v>608</v>
      </c>
      <c r="C865" t="s">
        <v>598</v>
      </c>
      <c r="D865" t="s">
        <v>122</v>
      </c>
      <c r="E865" t="s">
        <v>609</v>
      </c>
      <c r="F865" t="s">
        <v>104</v>
      </c>
      <c r="H865">
        <v>23</v>
      </c>
      <c r="I865">
        <v>0.1</v>
      </c>
      <c r="J865" t="s">
        <v>124</v>
      </c>
      <c r="K865">
        <v>29815</v>
      </c>
    </row>
    <row r="866" spans="1:11" hidden="1">
      <c r="A866" t="s">
        <v>99</v>
      </c>
      <c r="B866" t="s">
        <v>608</v>
      </c>
      <c r="C866" t="s">
        <v>598</v>
      </c>
      <c r="D866" t="s">
        <v>125</v>
      </c>
      <c r="E866" t="s">
        <v>609</v>
      </c>
      <c r="F866" t="s">
        <v>104</v>
      </c>
      <c r="H866">
        <v>23.86</v>
      </c>
      <c r="I866">
        <v>0.12</v>
      </c>
      <c r="J866" t="s">
        <v>126</v>
      </c>
      <c r="K866">
        <v>29815</v>
      </c>
    </row>
    <row r="867" spans="1:11" hidden="1">
      <c r="A867" t="s">
        <v>99</v>
      </c>
      <c r="B867" t="s">
        <v>608</v>
      </c>
      <c r="C867" t="s">
        <v>598</v>
      </c>
      <c r="D867" t="s">
        <v>157</v>
      </c>
      <c r="E867" t="s">
        <v>609</v>
      </c>
      <c r="F867" t="s">
        <v>104</v>
      </c>
      <c r="H867">
        <v>24.73</v>
      </c>
      <c r="I867">
        <v>0.12</v>
      </c>
      <c r="J867" t="s">
        <v>158</v>
      </c>
      <c r="K867">
        <v>29815</v>
      </c>
    </row>
    <row r="868" spans="1:11" hidden="1">
      <c r="A868" t="s">
        <v>99</v>
      </c>
      <c r="B868" t="s">
        <v>608</v>
      </c>
      <c r="C868" t="s">
        <v>598</v>
      </c>
      <c r="D868" t="s">
        <v>127</v>
      </c>
      <c r="E868" t="s">
        <v>609</v>
      </c>
      <c r="F868" t="s">
        <v>104</v>
      </c>
      <c r="H868">
        <v>23.42</v>
      </c>
      <c r="I868">
        <v>0.1</v>
      </c>
      <c r="J868" t="s">
        <v>128</v>
      </c>
      <c r="K868">
        <v>29815</v>
      </c>
    </row>
    <row r="869" spans="1:11" hidden="1">
      <c r="A869" t="s">
        <v>99</v>
      </c>
      <c r="B869" t="s">
        <v>608</v>
      </c>
      <c r="C869" t="s">
        <v>598</v>
      </c>
      <c r="D869" t="s">
        <v>173</v>
      </c>
      <c r="E869" t="s">
        <v>609</v>
      </c>
      <c r="F869" t="s">
        <v>104</v>
      </c>
      <c r="H869">
        <v>24.28</v>
      </c>
      <c r="I869">
        <v>0.12</v>
      </c>
      <c r="J869" t="s">
        <v>174</v>
      </c>
      <c r="K869">
        <v>29815</v>
      </c>
    </row>
    <row r="870" spans="1:11" hidden="1">
      <c r="A870" t="s">
        <v>99</v>
      </c>
      <c r="B870" t="s">
        <v>608</v>
      </c>
      <c r="C870" t="s">
        <v>598</v>
      </c>
      <c r="D870" t="s">
        <v>129</v>
      </c>
      <c r="E870" t="s">
        <v>609</v>
      </c>
      <c r="F870" t="s">
        <v>104</v>
      </c>
      <c r="H870">
        <v>23.21</v>
      </c>
      <c r="I870">
        <v>0.1</v>
      </c>
      <c r="J870" t="s">
        <v>130</v>
      </c>
      <c r="K870">
        <v>29815</v>
      </c>
    </row>
    <row r="871" spans="1:11" hidden="1">
      <c r="A871" t="s">
        <v>99</v>
      </c>
      <c r="B871" t="s">
        <v>608</v>
      </c>
      <c r="C871" t="s">
        <v>598</v>
      </c>
      <c r="D871" t="s">
        <v>175</v>
      </c>
      <c r="E871" t="s">
        <v>609</v>
      </c>
      <c r="F871" t="s">
        <v>104</v>
      </c>
      <c r="H871">
        <v>24.07</v>
      </c>
      <c r="I871">
        <v>0.12</v>
      </c>
      <c r="J871" t="s">
        <v>176</v>
      </c>
      <c r="K871">
        <v>29815</v>
      </c>
    </row>
    <row r="872" spans="1:11" hidden="1">
      <c r="A872" t="s">
        <v>99</v>
      </c>
      <c r="B872" t="s">
        <v>608</v>
      </c>
      <c r="C872" t="s">
        <v>598</v>
      </c>
      <c r="D872" t="s">
        <v>106</v>
      </c>
      <c r="E872" t="s">
        <v>609</v>
      </c>
      <c r="F872" t="s">
        <v>104</v>
      </c>
      <c r="H872">
        <v>22.91</v>
      </c>
      <c r="I872">
        <v>0.1</v>
      </c>
      <c r="J872" t="s">
        <v>140</v>
      </c>
      <c r="K872">
        <v>29815</v>
      </c>
    </row>
    <row r="873" spans="1:11" hidden="1">
      <c r="A873" t="s">
        <v>99</v>
      </c>
      <c r="B873" t="s">
        <v>608</v>
      </c>
      <c r="C873" t="s">
        <v>598</v>
      </c>
      <c r="D873" t="s">
        <v>141</v>
      </c>
      <c r="E873" t="s">
        <v>609</v>
      </c>
      <c r="F873" t="s">
        <v>104</v>
      </c>
      <c r="H873">
        <v>22.83</v>
      </c>
      <c r="I873">
        <v>0.1</v>
      </c>
      <c r="J873" t="s">
        <v>142</v>
      </c>
      <c r="K873">
        <v>29815</v>
      </c>
    </row>
    <row r="874" spans="1:11" hidden="1">
      <c r="A874" t="s">
        <v>99</v>
      </c>
      <c r="B874" t="s">
        <v>608</v>
      </c>
      <c r="C874" t="s">
        <v>598</v>
      </c>
      <c r="D874" t="s">
        <v>131</v>
      </c>
      <c r="E874" t="s">
        <v>609</v>
      </c>
      <c r="F874" t="s">
        <v>104</v>
      </c>
      <c r="H874">
        <v>22.75</v>
      </c>
      <c r="I874">
        <v>0.1</v>
      </c>
      <c r="J874" t="s">
        <v>132</v>
      </c>
      <c r="K874">
        <v>29815</v>
      </c>
    </row>
    <row r="875" spans="1:11" hidden="1">
      <c r="A875" t="s">
        <v>99</v>
      </c>
      <c r="B875" t="s">
        <v>608</v>
      </c>
      <c r="C875" t="s">
        <v>598</v>
      </c>
      <c r="D875" t="s">
        <v>133</v>
      </c>
      <c r="E875" t="s">
        <v>609</v>
      </c>
      <c r="F875" t="s">
        <v>104</v>
      </c>
      <c r="H875">
        <v>23.63</v>
      </c>
      <c r="I875">
        <v>0.1</v>
      </c>
      <c r="J875" t="s">
        <v>134</v>
      </c>
      <c r="K875">
        <v>29815</v>
      </c>
    </row>
    <row r="876" spans="1:11" hidden="1">
      <c r="A876" t="s">
        <v>99</v>
      </c>
      <c r="B876" t="s">
        <v>608</v>
      </c>
      <c r="C876" t="s">
        <v>598</v>
      </c>
      <c r="D876" t="s">
        <v>177</v>
      </c>
      <c r="E876" t="s">
        <v>609</v>
      </c>
      <c r="F876" t="s">
        <v>104</v>
      </c>
      <c r="H876">
        <v>24.49</v>
      </c>
      <c r="I876">
        <v>0.12</v>
      </c>
      <c r="J876" t="s">
        <v>178</v>
      </c>
      <c r="K876">
        <v>29815</v>
      </c>
    </row>
    <row r="877" spans="1:11" hidden="1">
      <c r="A877" t="s">
        <v>99</v>
      </c>
      <c r="B877" t="s">
        <v>610</v>
      </c>
      <c r="C877" t="s">
        <v>598</v>
      </c>
      <c r="D877" t="s">
        <v>153</v>
      </c>
      <c r="E877" t="s">
        <v>611</v>
      </c>
      <c r="F877" t="s">
        <v>104</v>
      </c>
      <c r="H877">
        <v>23.27</v>
      </c>
      <c r="I877">
        <v>0.1</v>
      </c>
      <c r="J877" t="s">
        <v>155</v>
      </c>
      <c r="K877">
        <v>30061</v>
      </c>
    </row>
    <row r="878" spans="1:11" hidden="1">
      <c r="A878" t="s">
        <v>99</v>
      </c>
      <c r="B878" t="s">
        <v>610</v>
      </c>
      <c r="C878" t="s">
        <v>598</v>
      </c>
      <c r="D878" t="s">
        <v>222</v>
      </c>
      <c r="E878" t="s">
        <v>611</v>
      </c>
      <c r="F878" t="s">
        <v>104</v>
      </c>
      <c r="H878">
        <v>25</v>
      </c>
      <c r="I878">
        <v>0.12</v>
      </c>
      <c r="J878" t="s">
        <v>223</v>
      </c>
      <c r="K878">
        <v>30061</v>
      </c>
    </row>
    <row r="879" spans="1:11" hidden="1">
      <c r="A879" t="s">
        <v>99</v>
      </c>
      <c r="B879" t="s">
        <v>610</v>
      </c>
      <c r="C879" t="s">
        <v>598</v>
      </c>
      <c r="D879" t="s">
        <v>102</v>
      </c>
      <c r="E879" t="s">
        <v>611</v>
      </c>
      <c r="F879" t="s">
        <v>104</v>
      </c>
      <c r="H879">
        <v>22.65</v>
      </c>
      <c r="I879">
        <v>0.1</v>
      </c>
      <c r="J879" t="s">
        <v>139</v>
      </c>
      <c r="K879">
        <v>30061</v>
      </c>
    </row>
    <row r="880" spans="1:11" hidden="1">
      <c r="A880" t="s">
        <v>99</v>
      </c>
      <c r="B880" t="s">
        <v>610</v>
      </c>
      <c r="C880" t="s">
        <v>598</v>
      </c>
      <c r="D880" t="s">
        <v>110</v>
      </c>
      <c r="E880" t="s">
        <v>611</v>
      </c>
      <c r="F880" t="s">
        <v>104</v>
      </c>
      <c r="H880">
        <v>23.55</v>
      </c>
      <c r="I880">
        <v>0.1</v>
      </c>
      <c r="J880" t="s">
        <v>156</v>
      </c>
      <c r="K880">
        <v>30061</v>
      </c>
    </row>
    <row r="881" spans="1:11" hidden="1">
      <c r="A881" t="s">
        <v>99</v>
      </c>
      <c r="B881" t="s">
        <v>610</v>
      </c>
      <c r="C881" t="s">
        <v>598</v>
      </c>
      <c r="D881" t="s">
        <v>228</v>
      </c>
      <c r="E881" t="s">
        <v>611</v>
      </c>
      <c r="F881" t="s">
        <v>104</v>
      </c>
      <c r="H881">
        <v>25.28</v>
      </c>
      <c r="I881">
        <v>0.12</v>
      </c>
      <c r="J881" t="s">
        <v>229</v>
      </c>
      <c r="K881">
        <v>30061</v>
      </c>
    </row>
    <row r="882" spans="1:11" hidden="1">
      <c r="A882" t="s">
        <v>99</v>
      </c>
      <c r="B882" t="s">
        <v>610</v>
      </c>
      <c r="C882" t="s">
        <v>598</v>
      </c>
      <c r="D882" t="s">
        <v>122</v>
      </c>
      <c r="E882" t="s">
        <v>611</v>
      </c>
      <c r="F882" t="s">
        <v>104</v>
      </c>
      <c r="H882">
        <v>22.99</v>
      </c>
      <c r="I882">
        <v>0.1</v>
      </c>
      <c r="J882" t="s">
        <v>124</v>
      </c>
      <c r="K882">
        <v>30061</v>
      </c>
    </row>
    <row r="883" spans="1:11" hidden="1">
      <c r="A883" t="s">
        <v>99</v>
      </c>
      <c r="B883" t="s">
        <v>610</v>
      </c>
      <c r="C883" t="s">
        <v>598</v>
      </c>
      <c r="D883" t="s">
        <v>125</v>
      </c>
      <c r="E883" t="s">
        <v>611</v>
      </c>
      <c r="F883" t="s">
        <v>104</v>
      </c>
      <c r="H883">
        <v>23.85</v>
      </c>
      <c r="I883">
        <v>0.12</v>
      </c>
      <c r="J883" t="s">
        <v>126</v>
      </c>
      <c r="K883">
        <v>30061</v>
      </c>
    </row>
    <row r="884" spans="1:11" hidden="1">
      <c r="A884" t="s">
        <v>99</v>
      </c>
      <c r="B884" t="s">
        <v>610</v>
      </c>
      <c r="C884" t="s">
        <v>598</v>
      </c>
      <c r="D884" t="s">
        <v>157</v>
      </c>
      <c r="E884" t="s">
        <v>611</v>
      </c>
      <c r="F884" t="s">
        <v>104</v>
      </c>
      <c r="H884">
        <v>24.72</v>
      </c>
      <c r="I884">
        <v>0.12</v>
      </c>
      <c r="J884" t="s">
        <v>158</v>
      </c>
      <c r="K884">
        <v>30061</v>
      </c>
    </row>
    <row r="885" spans="1:11" hidden="1">
      <c r="A885" t="s">
        <v>99</v>
      </c>
      <c r="B885" t="s">
        <v>610</v>
      </c>
      <c r="C885" t="s">
        <v>598</v>
      </c>
      <c r="D885" t="s">
        <v>181</v>
      </c>
      <c r="E885" t="s">
        <v>611</v>
      </c>
      <c r="F885" t="s">
        <v>104</v>
      </c>
      <c r="H885">
        <v>25.52</v>
      </c>
      <c r="I885">
        <v>0.12</v>
      </c>
      <c r="J885" t="s">
        <v>182</v>
      </c>
      <c r="K885">
        <v>30061</v>
      </c>
    </row>
    <row r="886" spans="1:11" hidden="1">
      <c r="A886" t="s">
        <v>99</v>
      </c>
      <c r="B886" t="s">
        <v>610</v>
      </c>
      <c r="C886" t="s">
        <v>598</v>
      </c>
      <c r="D886" t="s">
        <v>112</v>
      </c>
      <c r="E886" t="s">
        <v>611</v>
      </c>
      <c r="F886" t="s">
        <v>104</v>
      </c>
      <c r="H886">
        <v>23.13</v>
      </c>
      <c r="I886">
        <v>0.1</v>
      </c>
      <c r="J886" t="s">
        <v>159</v>
      </c>
      <c r="K886">
        <v>30061</v>
      </c>
    </row>
    <row r="887" spans="1:11" hidden="1">
      <c r="A887" t="s">
        <v>99</v>
      </c>
      <c r="B887" t="s">
        <v>610</v>
      </c>
      <c r="C887" t="s">
        <v>598</v>
      </c>
      <c r="D887" t="s">
        <v>233</v>
      </c>
      <c r="E887" t="s">
        <v>611</v>
      </c>
      <c r="F887" t="s">
        <v>104</v>
      </c>
      <c r="H887">
        <v>24.86</v>
      </c>
      <c r="I887">
        <v>0.12</v>
      </c>
      <c r="J887" t="s">
        <v>234</v>
      </c>
      <c r="K887">
        <v>30061</v>
      </c>
    </row>
    <row r="888" spans="1:11" hidden="1">
      <c r="A888" t="s">
        <v>99</v>
      </c>
      <c r="B888" t="s">
        <v>610</v>
      </c>
      <c r="C888" t="s">
        <v>598</v>
      </c>
      <c r="D888" t="s">
        <v>160</v>
      </c>
      <c r="E888" t="s">
        <v>611</v>
      </c>
      <c r="F888" t="s">
        <v>104</v>
      </c>
      <c r="H888">
        <v>23.06</v>
      </c>
      <c r="I888">
        <v>0.1</v>
      </c>
      <c r="J888" t="s">
        <v>161</v>
      </c>
      <c r="K888">
        <v>30061</v>
      </c>
    </row>
    <row r="889" spans="1:11" hidden="1">
      <c r="A889" t="s">
        <v>99</v>
      </c>
      <c r="B889" t="s">
        <v>610</v>
      </c>
      <c r="C889" t="s">
        <v>598</v>
      </c>
      <c r="D889" t="s">
        <v>237</v>
      </c>
      <c r="E889" t="s">
        <v>611</v>
      </c>
      <c r="F889" t="s">
        <v>104</v>
      </c>
      <c r="H889">
        <v>24.79</v>
      </c>
      <c r="I889">
        <v>0.12</v>
      </c>
      <c r="J889" t="s">
        <v>238</v>
      </c>
      <c r="K889">
        <v>30061</v>
      </c>
    </row>
    <row r="890" spans="1:11" hidden="1">
      <c r="A890" t="s">
        <v>99</v>
      </c>
      <c r="B890" t="s">
        <v>610</v>
      </c>
      <c r="C890" t="s">
        <v>598</v>
      </c>
      <c r="D890" t="s">
        <v>162</v>
      </c>
      <c r="E890" t="s">
        <v>611</v>
      </c>
      <c r="F890" t="s">
        <v>104</v>
      </c>
      <c r="H890">
        <v>23.48</v>
      </c>
      <c r="I890">
        <v>0.1</v>
      </c>
      <c r="J890" t="s">
        <v>163</v>
      </c>
      <c r="K890">
        <v>30061</v>
      </c>
    </row>
    <row r="891" spans="1:11" hidden="1">
      <c r="A891" t="s">
        <v>99</v>
      </c>
      <c r="B891" t="s">
        <v>610</v>
      </c>
      <c r="C891" t="s">
        <v>598</v>
      </c>
      <c r="D891" t="s">
        <v>243</v>
      </c>
      <c r="E891" t="s">
        <v>611</v>
      </c>
      <c r="F891" t="s">
        <v>104</v>
      </c>
      <c r="H891">
        <v>25.21</v>
      </c>
      <c r="I891">
        <v>0.12</v>
      </c>
      <c r="J891" t="s">
        <v>244</v>
      </c>
      <c r="K891">
        <v>30061</v>
      </c>
    </row>
    <row r="892" spans="1:11" hidden="1">
      <c r="A892" t="s">
        <v>99</v>
      </c>
      <c r="B892" t="s">
        <v>610</v>
      </c>
      <c r="C892" t="s">
        <v>598</v>
      </c>
      <c r="D892" t="s">
        <v>127</v>
      </c>
      <c r="E892" t="s">
        <v>611</v>
      </c>
      <c r="F892" t="s">
        <v>104</v>
      </c>
      <c r="H892">
        <v>23.41</v>
      </c>
      <c r="I892">
        <v>0.1</v>
      </c>
      <c r="J892" t="s">
        <v>128</v>
      </c>
      <c r="K892">
        <v>30061</v>
      </c>
    </row>
    <row r="893" spans="1:11" hidden="1">
      <c r="A893" t="s">
        <v>99</v>
      </c>
      <c r="B893" t="s">
        <v>610</v>
      </c>
      <c r="C893" t="s">
        <v>598</v>
      </c>
      <c r="D893" t="s">
        <v>173</v>
      </c>
      <c r="E893" t="s">
        <v>611</v>
      </c>
      <c r="F893" t="s">
        <v>104</v>
      </c>
      <c r="H893">
        <v>24.27</v>
      </c>
      <c r="I893">
        <v>0.12</v>
      </c>
      <c r="J893" t="s">
        <v>174</v>
      </c>
      <c r="K893">
        <v>30061</v>
      </c>
    </row>
    <row r="894" spans="1:11" hidden="1">
      <c r="A894" t="s">
        <v>99</v>
      </c>
      <c r="B894" t="s">
        <v>610</v>
      </c>
      <c r="C894" t="s">
        <v>598</v>
      </c>
      <c r="D894" t="s">
        <v>183</v>
      </c>
      <c r="E894" t="s">
        <v>611</v>
      </c>
      <c r="F894" t="s">
        <v>104</v>
      </c>
      <c r="H894">
        <v>25.14</v>
      </c>
      <c r="I894">
        <v>0.12</v>
      </c>
      <c r="J894" t="s">
        <v>184</v>
      </c>
      <c r="K894">
        <v>30061</v>
      </c>
    </row>
    <row r="895" spans="1:11" hidden="1">
      <c r="A895" t="s">
        <v>99</v>
      </c>
      <c r="B895" t="s">
        <v>610</v>
      </c>
      <c r="C895" t="s">
        <v>598</v>
      </c>
      <c r="D895" t="s">
        <v>129</v>
      </c>
      <c r="E895" t="s">
        <v>611</v>
      </c>
      <c r="F895" t="s">
        <v>104</v>
      </c>
      <c r="H895">
        <v>23.2</v>
      </c>
      <c r="I895">
        <v>0.1</v>
      </c>
      <c r="J895" t="s">
        <v>130</v>
      </c>
      <c r="K895">
        <v>30061</v>
      </c>
    </row>
    <row r="896" spans="1:11" hidden="1">
      <c r="A896" t="s">
        <v>99</v>
      </c>
      <c r="B896" t="s">
        <v>610</v>
      </c>
      <c r="C896" t="s">
        <v>598</v>
      </c>
      <c r="D896" t="s">
        <v>175</v>
      </c>
      <c r="E896" t="s">
        <v>611</v>
      </c>
      <c r="F896" t="s">
        <v>104</v>
      </c>
      <c r="H896">
        <v>24.06</v>
      </c>
      <c r="I896">
        <v>0.12</v>
      </c>
      <c r="J896" t="s">
        <v>176</v>
      </c>
      <c r="K896">
        <v>30061</v>
      </c>
    </row>
    <row r="897" spans="1:11" hidden="1">
      <c r="A897" t="s">
        <v>99</v>
      </c>
      <c r="B897" t="s">
        <v>610</v>
      </c>
      <c r="C897" t="s">
        <v>598</v>
      </c>
      <c r="D897" t="s">
        <v>185</v>
      </c>
      <c r="E897" t="s">
        <v>611</v>
      </c>
      <c r="F897" t="s">
        <v>104</v>
      </c>
      <c r="H897">
        <v>24.93</v>
      </c>
      <c r="I897">
        <v>0.12</v>
      </c>
      <c r="J897" t="s">
        <v>186</v>
      </c>
      <c r="K897">
        <v>30061</v>
      </c>
    </row>
    <row r="898" spans="1:11" hidden="1">
      <c r="A898" t="s">
        <v>99</v>
      </c>
      <c r="B898" t="s">
        <v>610</v>
      </c>
      <c r="C898" t="s">
        <v>598</v>
      </c>
      <c r="D898" t="s">
        <v>116</v>
      </c>
      <c r="E898" t="s">
        <v>611</v>
      </c>
      <c r="F898" t="s">
        <v>104</v>
      </c>
      <c r="H898">
        <v>23.34</v>
      </c>
      <c r="I898">
        <v>0.1</v>
      </c>
      <c r="J898" t="s">
        <v>164</v>
      </c>
      <c r="K898">
        <v>30061</v>
      </c>
    </row>
    <row r="899" spans="1:11" hidden="1">
      <c r="A899" t="s">
        <v>99</v>
      </c>
      <c r="B899" t="s">
        <v>610</v>
      </c>
      <c r="C899" t="s">
        <v>598</v>
      </c>
      <c r="D899" t="s">
        <v>249</v>
      </c>
      <c r="E899" t="s">
        <v>611</v>
      </c>
      <c r="F899" t="s">
        <v>104</v>
      </c>
      <c r="H899">
        <v>25.07</v>
      </c>
      <c r="I899">
        <v>0.12</v>
      </c>
      <c r="J899" t="s">
        <v>250</v>
      </c>
      <c r="K899">
        <v>30061</v>
      </c>
    </row>
    <row r="900" spans="1:11" hidden="1">
      <c r="A900" t="s">
        <v>99</v>
      </c>
      <c r="B900" t="s">
        <v>610</v>
      </c>
      <c r="C900" t="s">
        <v>598</v>
      </c>
      <c r="D900" t="s">
        <v>106</v>
      </c>
      <c r="E900" t="s">
        <v>611</v>
      </c>
      <c r="F900" t="s">
        <v>104</v>
      </c>
      <c r="H900">
        <v>22.9</v>
      </c>
      <c r="I900">
        <v>0.1</v>
      </c>
      <c r="J900" t="s">
        <v>140</v>
      </c>
      <c r="K900">
        <v>30061</v>
      </c>
    </row>
    <row r="901" spans="1:11" hidden="1">
      <c r="A901" t="s">
        <v>99</v>
      </c>
      <c r="B901" t="s">
        <v>610</v>
      </c>
      <c r="C901" t="s">
        <v>598</v>
      </c>
      <c r="D901" t="s">
        <v>118</v>
      </c>
      <c r="E901" t="s">
        <v>611</v>
      </c>
      <c r="F901" t="s">
        <v>104</v>
      </c>
      <c r="H901">
        <v>23.76</v>
      </c>
      <c r="I901">
        <v>0.1</v>
      </c>
      <c r="J901" t="s">
        <v>149</v>
      </c>
      <c r="K901">
        <v>30061</v>
      </c>
    </row>
    <row r="902" spans="1:11" hidden="1">
      <c r="A902" t="s">
        <v>99</v>
      </c>
      <c r="B902" t="s">
        <v>610</v>
      </c>
      <c r="C902" t="s">
        <v>598</v>
      </c>
      <c r="D902" t="s">
        <v>253</v>
      </c>
      <c r="E902" t="s">
        <v>611</v>
      </c>
      <c r="F902" t="s">
        <v>104</v>
      </c>
      <c r="H902">
        <v>25.49</v>
      </c>
      <c r="I902">
        <v>0.12</v>
      </c>
      <c r="J902" t="s">
        <v>254</v>
      </c>
      <c r="K902">
        <v>30061</v>
      </c>
    </row>
    <row r="903" spans="1:11" hidden="1">
      <c r="A903" t="s">
        <v>99</v>
      </c>
      <c r="B903" t="s">
        <v>610</v>
      </c>
      <c r="C903" t="s">
        <v>598</v>
      </c>
      <c r="D903" t="s">
        <v>141</v>
      </c>
      <c r="E903" t="s">
        <v>611</v>
      </c>
      <c r="F903" t="s">
        <v>104</v>
      </c>
      <c r="H903">
        <v>22.82</v>
      </c>
      <c r="I903">
        <v>0.1</v>
      </c>
      <c r="J903" t="s">
        <v>142</v>
      </c>
      <c r="K903">
        <v>30061</v>
      </c>
    </row>
    <row r="904" spans="1:11" hidden="1">
      <c r="A904" t="s">
        <v>99</v>
      </c>
      <c r="B904" t="s">
        <v>610</v>
      </c>
      <c r="C904" t="s">
        <v>598</v>
      </c>
      <c r="D904" t="s">
        <v>150</v>
      </c>
      <c r="E904" t="s">
        <v>611</v>
      </c>
      <c r="F904" t="s">
        <v>104</v>
      </c>
      <c r="H904">
        <v>23.69</v>
      </c>
      <c r="I904">
        <v>0.1</v>
      </c>
      <c r="J904" t="s">
        <v>151</v>
      </c>
      <c r="K904">
        <v>30061</v>
      </c>
    </row>
    <row r="905" spans="1:11" hidden="1">
      <c r="A905" t="s">
        <v>99</v>
      </c>
      <c r="B905" t="s">
        <v>610</v>
      </c>
      <c r="C905" t="s">
        <v>598</v>
      </c>
      <c r="D905" t="s">
        <v>257</v>
      </c>
      <c r="E905" t="s">
        <v>611</v>
      </c>
      <c r="F905" t="s">
        <v>104</v>
      </c>
      <c r="H905">
        <v>25.42</v>
      </c>
      <c r="I905">
        <v>0.12</v>
      </c>
      <c r="J905" t="s">
        <v>258</v>
      </c>
      <c r="K905">
        <v>30061</v>
      </c>
    </row>
    <row r="906" spans="1:11" hidden="1">
      <c r="A906" t="s">
        <v>99</v>
      </c>
      <c r="B906" t="s">
        <v>610</v>
      </c>
      <c r="C906" t="s">
        <v>598</v>
      </c>
      <c r="D906" t="s">
        <v>131</v>
      </c>
      <c r="E906" t="s">
        <v>611</v>
      </c>
      <c r="F906" t="s">
        <v>104</v>
      </c>
      <c r="H906">
        <v>22.74</v>
      </c>
      <c r="I906">
        <v>0.1</v>
      </c>
      <c r="J906" t="s">
        <v>132</v>
      </c>
      <c r="K906">
        <v>30061</v>
      </c>
    </row>
    <row r="907" spans="1:11" hidden="1">
      <c r="A907" t="s">
        <v>99</v>
      </c>
      <c r="B907" t="s">
        <v>610</v>
      </c>
      <c r="C907" t="s">
        <v>598</v>
      </c>
      <c r="D907" t="s">
        <v>133</v>
      </c>
      <c r="E907" t="s">
        <v>611</v>
      </c>
      <c r="F907" t="s">
        <v>104</v>
      </c>
      <c r="H907">
        <v>23.62</v>
      </c>
      <c r="I907">
        <v>0.1</v>
      </c>
      <c r="J907" t="s">
        <v>134</v>
      </c>
      <c r="K907">
        <v>30061</v>
      </c>
    </row>
    <row r="908" spans="1:11" hidden="1">
      <c r="A908" t="s">
        <v>99</v>
      </c>
      <c r="B908" t="s">
        <v>610</v>
      </c>
      <c r="C908" t="s">
        <v>598</v>
      </c>
      <c r="D908" t="s">
        <v>177</v>
      </c>
      <c r="E908" t="s">
        <v>611</v>
      </c>
      <c r="F908" t="s">
        <v>104</v>
      </c>
      <c r="H908">
        <v>24.48</v>
      </c>
      <c r="I908">
        <v>0.12</v>
      </c>
      <c r="J908" t="s">
        <v>178</v>
      </c>
      <c r="K908">
        <v>30061</v>
      </c>
    </row>
    <row r="909" spans="1:11" hidden="1">
      <c r="A909" t="s">
        <v>99</v>
      </c>
      <c r="B909" t="s">
        <v>610</v>
      </c>
      <c r="C909" t="s">
        <v>598</v>
      </c>
      <c r="D909" t="s">
        <v>187</v>
      </c>
      <c r="E909" t="s">
        <v>611</v>
      </c>
      <c r="F909" t="s">
        <v>104</v>
      </c>
      <c r="H909">
        <v>25.35</v>
      </c>
      <c r="I909">
        <v>0.12</v>
      </c>
      <c r="J909" t="s">
        <v>188</v>
      </c>
      <c r="K909">
        <v>30061</v>
      </c>
    </row>
    <row r="910" spans="1:11" hidden="1">
      <c r="A910" t="s">
        <v>99</v>
      </c>
      <c r="B910" t="s">
        <v>612</v>
      </c>
      <c r="C910" t="s">
        <v>598</v>
      </c>
      <c r="D910" t="s">
        <v>153</v>
      </c>
      <c r="E910" t="s">
        <v>613</v>
      </c>
      <c r="F910" t="s">
        <v>104</v>
      </c>
      <c r="H910">
        <v>23.27</v>
      </c>
      <c r="I910">
        <v>0.1</v>
      </c>
      <c r="J910" t="s">
        <v>155</v>
      </c>
      <c r="K910">
        <v>31322</v>
      </c>
    </row>
    <row r="911" spans="1:11" hidden="1">
      <c r="A911" t="s">
        <v>99</v>
      </c>
      <c r="B911" t="s">
        <v>612</v>
      </c>
      <c r="C911" t="s">
        <v>598</v>
      </c>
      <c r="D911" t="s">
        <v>102</v>
      </c>
      <c r="E911" t="s">
        <v>613</v>
      </c>
      <c r="F911" t="s">
        <v>104</v>
      </c>
      <c r="H911">
        <v>22.65</v>
      </c>
      <c r="I911">
        <v>0.1</v>
      </c>
      <c r="J911" t="s">
        <v>139</v>
      </c>
      <c r="K911">
        <v>31322</v>
      </c>
    </row>
    <row r="912" spans="1:11" hidden="1">
      <c r="A912" t="s">
        <v>99</v>
      </c>
      <c r="B912" t="s">
        <v>612</v>
      </c>
      <c r="C912" t="s">
        <v>598</v>
      </c>
      <c r="D912" t="s">
        <v>110</v>
      </c>
      <c r="E912" t="s">
        <v>613</v>
      </c>
      <c r="F912" t="s">
        <v>104</v>
      </c>
      <c r="H912">
        <v>23.55</v>
      </c>
      <c r="I912">
        <v>0.1</v>
      </c>
      <c r="J912" t="s">
        <v>156</v>
      </c>
      <c r="K912">
        <v>31322</v>
      </c>
    </row>
    <row r="913" spans="1:11" hidden="1">
      <c r="A913" t="s">
        <v>99</v>
      </c>
      <c r="B913" t="s">
        <v>612</v>
      </c>
      <c r="C913" t="s">
        <v>598</v>
      </c>
      <c r="D913" t="s">
        <v>122</v>
      </c>
      <c r="E913" t="s">
        <v>613</v>
      </c>
      <c r="F913" t="s">
        <v>104</v>
      </c>
      <c r="H913">
        <v>22.99</v>
      </c>
      <c r="I913">
        <v>0.1</v>
      </c>
      <c r="J913" t="s">
        <v>124</v>
      </c>
      <c r="K913">
        <v>31322</v>
      </c>
    </row>
    <row r="914" spans="1:11" hidden="1">
      <c r="A914" t="s">
        <v>99</v>
      </c>
      <c r="B914" t="s">
        <v>612</v>
      </c>
      <c r="C914" t="s">
        <v>598</v>
      </c>
      <c r="D914" t="s">
        <v>125</v>
      </c>
      <c r="E914" t="s">
        <v>613</v>
      </c>
      <c r="F914" t="s">
        <v>104</v>
      </c>
      <c r="H914">
        <v>23.85</v>
      </c>
      <c r="I914">
        <v>0.12</v>
      </c>
      <c r="J914" t="s">
        <v>126</v>
      </c>
      <c r="K914">
        <v>31322</v>
      </c>
    </row>
    <row r="915" spans="1:11" hidden="1">
      <c r="A915" t="s">
        <v>99</v>
      </c>
      <c r="B915" t="s">
        <v>612</v>
      </c>
      <c r="C915" t="s">
        <v>598</v>
      </c>
      <c r="D915" t="s">
        <v>157</v>
      </c>
      <c r="E915" t="s">
        <v>613</v>
      </c>
      <c r="F915" t="s">
        <v>104</v>
      </c>
      <c r="H915">
        <v>24.72</v>
      </c>
      <c r="I915">
        <v>0.12</v>
      </c>
      <c r="J915" t="s">
        <v>158</v>
      </c>
      <c r="K915">
        <v>31322</v>
      </c>
    </row>
    <row r="916" spans="1:11" hidden="1">
      <c r="A916" t="s">
        <v>99</v>
      </c>
      <c r="B916" t="s">
        <v>612</v>
      </c>
      <c r="C916" t="s">
        <v>598</v>
      </c>
      <c r="D916" t="s">
        <v>112</v>
      </c>
      <c r="E916" t="s">
        <v>613</v>
      </c>
      <c r="F916" t="s">
        <v>104</v>
      </c>
      <c r="H916">
        <v>23.13</v>
      </c>
      <c r="I916">
        <v>0.1</v>
      </c>
      <c r="J916" t="s">
        <v>159</v>
      </c>
      <c r="K916">
        <v>31322</v>
      </c>
    </row>
    <row r="917" spans="1:11" hidden="1">
      <c r="A917" t="s">
        <v>99</v>
      </c>
      <c r="B917" t="s">
        <v>612</v>
      </c>
      <c r="C917" t="s">
        <v>598</v>
      </c>
      <c r="D917" t="s">
        <v>160</v>
      </c>
      <c r="E917" t="s">
        <v>613</v>
      </c>
      <c r="F917" t="s">
        <v>104</v>
      </c>
      <c r="H917">
        <v>23.06</v>
      </c>
      <c r="I917">
        <v>0.1</v>
      </c>
      <c r="J917" t="s">
        <v>161</v>
      </c>
      <c r="K917">
        <v>31322</v>
      </c>
    </row>
    <row r="918" spans="1:11" hidden="1">
      <c r="A918" t="s">
        <v>99</v>
      </c>
      <c r="B918" t="s">
        <v>612</v>
      </c>
      <c r="C918" t="s">
        <v>598</v>
      </c>
      <c r="D918" t="s">
        <v>162</v>
      </c>
      <c r="E918" t="s">
        <v>613</v>
      </c>
      <c r="F918" t="s">
        <v>104</v>
      </c>
      <c r="H918">
        <v>23.48</v>
      </c>
      <c r="I918">
        <v>0.1</v>
      </c>
      <c r="J918" t="s">
        <v>163</v>
      </c>
      <c r="K918">
        <v>31322</v>
      </c>
    </row>
    <row r="919" spans="1:11" hidden="1">
      <c r="A919" t="s">
        <v>99</v>
      </c>
      <c r="B919" t="s">
        <v>612</v>
      </c>
      <c r="C919" t="s">
        <v>598</v>
      </c>
      <c r="D919" t="s">
        <v>127</v>
      </c>
      <c r="E919" t="s">
        <v>613</v>
      </c>
      <c r="F919" t="s">
        <v>104</v>
      </c>
      <c r="H919">
        <v>23.41</v>
      </c>
      <c r="I919">
        <v>0.1</v>
      </c>
      <c r="J919" t="s">
        <v>128</v>
      </c>
      <c r="K919">
        <v>31322</v>
      </c>
    </row>
    <row r="920" spans="1:11" hidden="1">
      <c r="A920" t="s">
        <v>99</v>
      </c>
      <c r="B920" t="s">
        <v>612</v>
      </c>
      <c r="C920" t="s">
        <v>598</v>
      </c>
      <c r="D920" t="s">
        <v>173</v>
      </c>
      <c r="E920" t="s">
        <v>613</v>
      </c>
      <c r="F920" t="s">
        <v>104</v>
      </c>
      <c r="H920">
        <v>24.27</v>
      </c>
      <c r="I920">
        <v>0.12</v>
      </c>
      <c r="J920" t="s">
        <v>174</v>
      </c>
      <c r="K920">
        <v>31322</v>
      </c>
    </row>
    <row r="921" spans="1:11" hidden="1">
      <c r="A921" t="s">
        <v>99</v>
      </c>
      <c r="B921" t="s">
        <v>612</v>
      </c>
      <c r="C921" t="s">
        <v>598</v>
      </c>
      <c r="D921" t="s">
        <v>129</v>
      </c>
      <c r="E921" t="s">
        <v>613</v>
      </c>
      <c r="F921" t="s">
        <v>104</v>
      </c>
      <c r="H921">
        <v>23.2</v>
      </c>
      <c r="I921">
        <v>0.1</v>
      </c>
      <c r="J921" t="s">
        <v>130</v>
      </c>
      <c r="K921">
        <v>31322</v>
      </c>
    </row>
    <row r="922" spans="1:11" hidden="1">
      <c r="A922" t="s">
        <v>99</v>
      </c>
      <c r="B922" t="s">
        <v>612</v>
      </c>
      <c r="C922" t="s">
        <v>598</v>
      </c>
      <c r="D922" t="s">
        <v>175</v>
      </c>
      <c r="E922" t="s">
        <v>613</v>
      </c>
      <c r="F922" t="s">
        <v>104</v>
      </c>
      <c r="H922">
        <v>24.06</v>
      </c>
      <c r="I922">
        <v>0.12</v>
      </c>
      <c r="J922" t="s">
        <v>176</v>
      </c>
      <c r="K922">
        <v>31322</v>
      </c>
    </row>
    <row r="923" spans="1:11" hidden="1">
      <c r="A923" t="s">
        <v>99</v>
      </c>
      <c r="B923" t="s">
        <v>612</v>
      </c>
      <c r="C923" t="s">
        <v>598</v>
      </c>
      <c r="D923" t="s">
        <v>116</v>
      </c>
      <c r="E923" t="s">
        <v>613</v>
      </c>
      <c r="F923" t="s">
        <v>104</v>
      </c>
      <c r="H923">
        <v>23.34</v>
      </c>
      <c r="I923">
        <v>0.1</v>
      </c>
      <c r="J923" t="s">
        <v>164</v>
      </c>
      <c r="K923">
        <v>31322</v>
      </c>
    </row>
    <row r="924" spans="1:11" hidden="1">
      <c r="A924" t="s">
        <v>99</v>
      </c>
      <c r="B924" t="s">
        <v>612</v>
      </c>
      <c r="C924" t="s">
        <v>598</v>
      </c>
      <c r="D924" t="s">
        <v>106</v>
      </c>
      <c r="E924" t="s">
        <v>613</v>
      </c>
      <c r="F924" t="s">
        <v>104</v>
      </c>
      <c r="H924">
        <v>22.9</v>
      </c>
      <c r="I924">
        <v>0.1</v>
      </c>
      <c r="J924" t="s">
        <v>140</v>
      </c>
      <c r="K924">
        <v>31322</v>
      </c>
    </row>
    <row r="925" spans="1:11" hidden="1">
      <c r="A925" t="s">
        <v>99</v>
      </c>
      <c r="B925" t="s">
        <v>612</v>
      </c>
      <c r="C925" t="s">
        <v>598</v>
      </c>
      <c r="D925" t="s">
        <v>118</v>
      </c>
      <c r="E925" t="s">
        <v>613</v>
      </c>
      <c r="F925" t="s">
        <v>104</v>
      </c>
      <c r="H925">
        <v>23.76</v>
      </c>
      <c r="I925">
        <v>0.1</v>
      </c>
      <c r="J925" t="s">
        <v>149</v>
      </c>
      <c r="K925">
        <v>31322</v>
      </c>
    </row>
    <row r="926" spans="1:11" hidden="1">
      <c r="A926" t="s">
        <v>99</v>
      </c>
      <c r="B926" t="s">
        <v>612</v>
      </c>
      <c r="C926" t="s">
        <v>598</v>
      </c>
      <c r="D926" t="s">
        <v>141</v>
      </c>
      <c r="E926" t="s">
        <v>613</v>
      </c>
      <c r="F926" t="s">
        <v>104</v>
      </c>
      <c r="H926">
        <v>22.82</v>
      </c>
      <c r="I926">
        <v>0.1</v>
      </c>
      <c r="J926" t="s">
        <v>142</v>
      </c>
      <c r="K926">
        <v>31322</v>
      </c>
    </row>
    <row r="927" spans="1:11" hidden="1">
      <c r="A927" t="s">
        <v>99</v>
      </c>
      <c r="B927" t="s">
        <v>612</v>
      </c>
      <c r="C927" t="s">
        <v>598</v>
      </c>
      <c r="D927" t="s">
        <v>150</v>
      </c>
      <c r="E927" t="s">
        <v>613</v>
      </c>
      <c r="F927" t="s">
        <v>104</v>
      </c>
      <c r="H927">
        <v>23.69</v>
      </c>
      <c r="I927">
        <v>0.1</v>
      </c>
      <c r="J927" t="s">
        <v>151</v>
      </c>
      <c r="K927">
        <v>31322</v>
      </c>
    </row>
    <row r="928" spans="1:11" hidden="1">
      <c r="A928" t="s">
        <v>99</v>
      </c>
      <c r="B928" t="s">
        <v>612</v>
      </c>
      <c r="C928" t="s">
        <v>598</v>
      </c>
      <c r="D928" t="s">
        <v>131</v>
      </c>
      <c r="E928" t="s">
        <v>613</v>
      </c>
      <c r="F928" t="s">
        <v>104</v>
      </c>
      <c r="H928">
        <v>22.74</v>
      </c>
      <c r="I928">
        <v>0.1</v>
      </c>
      <c r="J928" t="s">
        <v>132</v>
      </c>
      <c r="K928">
        <v>31322</v>
      </c>
    </row>
    <row r="929" spans="1:11" hidden="1">
      <c r="A929" t="s">
        <v>99</v>
      </c>
      <c r="B929" t="s">
        <v>612</v>
      </c>
      <c r="C929" t="s">
        <v>598</v>
      </c>
      <c r="D929" t="s">
        <v>133</v>
      </c>
      <c r="E929" t="s">
        <v>613</v>
      </c>
      <c r="F929" t="s">
        <v>104</v>
      </c>
      <c r="H929">
        <v>23.62</v>
      </c>
      <c r="I929">
        <v>0.1</v>
      </c>
      <c r="J929" t="s">
        <v>134</v>
      </c>
      <c r="K929">
        <v>31322</v>
      </c>
    </row>
    <row r="930" spans="1:11" hidden="1">
      <c r="A930" t="s">
        <v>99</v>
      </c>
      <c r="B930" t="s">
        <v>612</v>
      </c>
      <c r="C930" t="s">
        <v>598</v>
      </c>
      <c r="D930" t="s">
        <v>177</v>
      </c>
      <c r="E930" t="s">
        <v>613</v>
      </c>
      <c r="F930" t="s">
        <v>104</v>
      </c>
      <c r="H930">
        <v>24.48</v>
      </c>
      <c r="I930">
        <v>0.12</v>
      </c>
      <c r="J930" t="s">
        <v>178</v>
      </c>
      <c r="K930">
        <v>31322</v>
      </c>
    </row>
    <row r="931" spans="1:11" hidden="1">
      <c r="A931" t="s">
        <v>99</v>
      </c>
      <c r="B931" t="s">
        <v>614</v>
      </c>
      <c r="C931" t="s">
        <v>598</v>
      </c>
      <c r="D931" t="s">
        <v>153</v>
      </c>
      <c r="E931" t="s">
        <v>615</v>
      </c>
      <c r="F931" t="s">
        <v>104</v>
      </c>
      <c r="H931">
        <v>23.27</v>
      </c>
      <c r="I931">
        <v>0.1</v>
      </c>
      <c r="J931" t="s">
        <v>155</v>
      </c>
      <c r="K931">
        <v>31324</v>
      </c>
    </row>
    <row r="932" spans="1:11" hidden="1">
      <c r="A932" t="s">
        <v>99</v>
      </c>
      <c r="B932" t="s">
        <v>614</v>
      </c>
      <c r="C932" t="s">
        <v>598</v>
      </c>
      <c r="D932" t="s">
        <v>102</v>
      </c>
      <c r="E932" t="s">
        <v>615</v>
      </c>
      <c r="F932" t="s">
        <v>104</v>
      </c>
      <c r="H932">
        <v>22.65</v>
      </c>
      <c r="I932">
        <v>0.1</v>
      </c>
      <c r="J932" t="s">
        <v>139</v>
      </c>
      <c r="K932">
        <v>31324</v>
      </c>
    </row>
    <row r="933" spans="1:11" hidden="1">
      <c r="A933" t="s">
        <v>99</v>
      </c>
      <c r="B933" t="s">
        <v>614</v>
      </c>
      <c r="C933" t="s">
        <v>598</v>
      </c>
      <c r="D933" t="s">
        <v>110</v>
      </c>
      <c r="E933" t="s">
        <v>615</v>
      </c>
      <c r="F933" t="s">
        <v>104</v>
      </c>
      <c r="H933">
        <v>23.55</v>
      </c>
      <c r="I933">
        <v>0.1</v>
      </c>
      <c r="J933" t="s">
        <v>156</v>
      </c>
      <c r="K933">
        <v>31324</v>
      </c>
    </row>
    <row r="934" spans="1:11" hidden="1">
      <c r="A934" t="s">
        <v>99</v>
      </c>
      <c r="B934" t="s">
        <v>614</v>
      </c>
      <c r="C934" t="s">
        <v>598</v>
      </c>
      <c r="D934" t="s">
        <v>122</v>
      </c>
      <c r="E934" t="s">
        <v>615</v>
      </c>
      <c r="F934" t="s">
        <v>104</v>
      </c>
      <c r="H934">
        <v>22.99</v>
      </c>
      <c r="I934">
        <v>0.1</v>
      </c>
      <c r="J934" t="s">
        <v>124</v>
      </c>
      <c r="K934">
        <v>31324</v>
      </c>
    </row>
    <row r="935" spans="1:11" hidden="1">
      <c r="A935" t="s">
        <v>99</v>
      </c>
      <c r="B935" t="s">
        <v>614</v>
      </c>
      <c r="C935" t="s">
        <v>598</v>
      </c>
      <c r="D935" t="s">
        <v>125</v>
      </c>
      <c r="E935" t="s">
        <v>615</v>
      </c>
      <c r="F935" t="s">
        <v>104</v>
      </c>
      <c r="H935">
        <v>23.85</v>
      </c>
      <c r="I935">
        <v>0.12</v>
      </c>
      <c r="J935" t="s">
        <v>126</v>
      </c>
      <c r="K935">
        <v>31324</v>
      </c>
    </row>
    <row r="936" spans="1:11" hidden="1">
      <c r="A936" t="s">
        <v>99</v>
      </c>
      <c r="B936" t="s">
        <v>614</v>
      </c>
      <c r="C936" t="s">
        <v>598</v>
      </c>
      <c r="D936" t="s">
        <v>157</v>
      </c>
      <c r="E936" t="s">
        <v>615</v>
      </c>
      <c r="F936" t="s">
        <v>104</v>
      </c>
      <c r="H936">
        <v>24.72</v>
      </c>
      <c r="I936">
        <v>0.12</v>
      </c>
      <c r="J936" t="s">
        <v>158</v>
      </c>
      <c r="K936">
        <v>31324</v>
      </c>
    </row>
    <row r="937" spans="1:11" hidden="1">
      <c r="A937" t="s">
        <v>99</v>
      </c>
      <c r="B937" t="s">
        <v>614</v>
      </c>
      <c r="C937" t="s">
        <v>598</v>
      </c>
      <c r="D937" t="s">
        <v>112</v>
      </c>
      <c r="E937" t="s">
        <v>615</v>
      </c>
      <c r="F937" t="s">
        <v>104</v>
      </c>
      <c r="H937">
        <v>23.13</v>
      </c>
      <c r="I937">
        <v>0.1</v>
      </c>
      <c r="J937" t="s">
        <v>159</v>
      </c>
      <c r="K937">
        <v>31324</v>
      </c>
    </row>
    <row r="938" spans="1:11" hidden="1">
      <c r="A938" t="s">
        <v>99</v>
      </c>
      <c r="B938" t="s">
        <v>614</v>
      </c>
      <c r="C938" t="s">
        <v>598</v>
      </c>
      <c r="D938" t="s">
        <v>160</v>
      </c>
      <c r="E938" t="s">
        <v>615</v>
      </c>
      <c r="F938" t="s">
        <v>104</v>
      </c>
      <c r="H938">
        <v>23.06</v>
      </c>
      <c r="I938">
        <v>0.1</v>
      </c>
      <c r="J938" t="s">
        <v>161</v>
      </c>
      <c r="K938">
        <v>31324</v>
      </c>
    </row>
    <row r="939" spans="1:11" hidden="1">
      <c r="A939" t="s">
        <v>99</v>
      </c>
      <c r="B939" t="s">
        <v>614</v>
      </c>
      <c r="C939" t="s">
        <v>598</v>
      </c>
      <c r="D939" t="s">
        <v>162</v>
      </c>
      <c r="E939" t="s">
        <v>615</v>
      </c>
      <c r="F939" t="s">
        <v>104</v>
      </c>
      <c r="H939">
        <v>23.48</v>
      </c>
      <c r="I939">
        <v>0.1</v>
      </c>
      <c r="J939" t="s">
        <v>163</v>
      </c>
      <c r="K939">
        <v>31324</v>
      </c>
    </row>
    <row r="940" spans="1:11" hidden="1">
      <c r="A940" t="s">
        <v>99</v>
      </c>
      <c r="B940" t="s">
        <v>614</v>
      </c>
      <c r="C940" t="s">
        <v>598</v>
      </c>
      <c r="D940" t="s">
        <v>127</v>
      </c>
      <c r="E940" t="s">
        <v>615</v>
      </c>
      <c r="F940" t="s">
        <v>104</v>
      </c>
      <c r="H940">
        <v>23.41</v>
      </c>
      <c r="I940">
        <v>0.1</v>
      </c>
      <c r="J940" t="s">
        <v>128</v>
      </c>
      <c r="K940">
        <v>31324</v>
      </c>
    </row>
    <row r="941" spans="1:11" hidden="1">
      <c r="A941" t="s">
        <v>99</v>
      </c>
      <c r="B941" t="s">
        <v>614</v>
      </c>
      <c r="C941" t="s">
        <v>598</v>
      </c>
      <c r="D941" t="s">
        <v>173</v>
      </c>
      <c r="E941" t="s">
        <v>615</v>
      </c>
      <c r="F941" t="s">
        <v>104</v>
      </c>
      <c r="H941">
        <v>24.27</v>
      </c>
      <c r="I941">
        <v>0.12</v>
      </c>
      <c r="J941" t="s">
        <v>174</v>
      </c>
      <c r="K941">
        <v>31324</v>
      </c>
    </row>
    <row r="942" spans="1:11" hidden="1">
      <c r="A942" t="s">
        <v>99</v>
      </c>
      <c r="B942" t="s">
        <v>614</v>
      </c>
      <c r="C942" t="s">
        <v>598</v>
      </c>
      <c r="D942" t="s">
        <v>129</v>
      </c>
      <c r="E942" t="s">
        <v>615</v>
      </c>
      <c r="F942" t="s">
        <v>104</v>
      </c>
      <c r="H942">
        <v>23.2</v>
      </c>
      <c r="I942">
        <v>0.1</v>
      </c>
      <c r="J942" t="s">
        <v>130</v>
      </c>
      <c r="K942">
        <v>31324</v>
      </c>
    </row>
    <row r="943" spans="1:11" hidden="1">
      <c r="A943" t="s">
        <v>99</v>
      </c>
      <c r="B943" t="s">
        <v>614</v>
      </c>
      <c r="C943" t="s">
        <v>598</v>
      </c>
      <c r="D943" t="s">
        <v>175</v>
      </c>
      <c r="E943" t="s">
        <v>615</v>
      </c>
      <c r="F943" t="s">
        <v>104</v>
      </c>
      <c r="H943">
        <v>24.06</v>
      </c>
      <c r="I943">
        <v>0.12</v>
      </c>
      <c r="J943" t="s">
        <v>176</v>
      </c>
      <c r="K943">
        <v>31324</v>
      </c>
    </row>
    <row r="944" spans="1:11" hidden="1">
      <c r="A944" t="s">
        <v>99</v>
      </c>
      <c r="B944" t="s">
        <v>614</v>
      </c>
      <c r="C944" t="s">
        <v>598</v>
      </c>
      <c r="D944" t="s">
        <v>116</v>
      </c>
      <c r="E944" t="s">
        <v>615</v>
      </c>
      <c r="F944" t="s">
        <v>104</v>
      </c>
      <c r="H944">
        <v>23.34</v>
      </c>
      <c r="I944">
        <v>0.1</v>
      </c>
      <c r="J944" t="s">
        <v>164</v>
      </c>
      <c r="K944">
        <v>31324</v>
      </c>
    </row>
    <row r="945" spans="1:11" hidden="1">
      <c r="A945" t="s">
        <v>99</v>
      </c>
      <c r="B945" t="s">
        <v>614</v>
      </c>
      <c r="C945" t="s">
        <v>598</v>
      </c>
      <c r="D945" t="s">
        <v>106</v>
      </c>
      <c r="E945" t="s">
        <v>615</v>
      </c>
      <c r="F945" t="s">
        <v>104</v>
      </c>
      <c r="H945">
        <v>22.9</v>
      </c>
      <c r="I945">
        <v>0.1</v>
      </c>
      <c r="J945" t="s">
        <v>140</v>
      </c>
      <c r="K945">
        <v>31324</v>
      </c>
    </row>
    <row r="946" spans="1:11" hidden="1">
      <c r="A946" t="s">
        <v>99</v>
      </c>
      <c r="B946" t="s">
        <v>614</v>
      </c>
      <c r="C946" t="s">
        <v>598</v>
      </c>
      <c r="D946" t="s">
        <v>118</v>
      </c>
      <c r="E946" t="s">
        <v>615</v>
      </c>
      <c r="F946" t="s">
        <v>104</v>
      </c>
      <c r="H946">
        <v>23.76</v>
      </c>
      <c r="I946">
        <v>0.1</v>
      </c>
      <c r="J946" t="s">
        <v>149</v>
      </c>
      <c r="K946">
        <v>31324</v>
      </c>
    </row>
    <row r="947" spans="1:11" hidden="1">
      <c r="A947" t="s">
        <v>99</v>
      </c>
      <c r="B947" t="s">
        <v>614</v>
      </c>
      <c r="C947" t="s">
        <v>598</v>
      </c>
      <c r="D947" t="s">
        <v>141</v>
      </c>
      <c r="E947" t="s">
        <v>615</v>
      </c>
      <c r="F947" t="s">
        <v>104</v>
      </c>
      <c r="H947">
        <v>22.82</v>
      </c>
      <c r="I947">
        <v>0.1</v>
      </c>
      <c r="J947" t="s">
        <v>142</v>
      </c>
      <c r="K947">
        <v>31324</v>
      </c>
    </row>
    <row r="948" spans="1:11" hidden="1">
      <c r="A948" t="s">
        <v>99</v>
      </c>
      <c r="B948" t="s">
        <v>614</v>
      </c>
      <c r="C948" t="s">
        <v>598</v>
      </c>
      <c r="D948" t="s">
        <v>150</v>
      </c>
      <c r="E948" t="s">
        <v>615</v>
      </c>
      <c r="F948" t="s">
        <v>104</v>
      </c>
      <c r="H948">
        <v>23.69</v>
      </c>
      <c r="I948">
        <v>0.1</v>
      </c>
      <c r="J948" t="s">
        <v>151</v>
      </c>
      <c r="K948">
        <v>31324</v>
      </c>
    </row>
    <row r="949" spans="1:11" hidden="1">
      <c r="A949" t="s">
        <v>99</v>
      </c>
      <c r="B949" t="s">
        <v>614</v>
      </c>
      <c r="C949" t="s">
        <v>598</v>
      </c>
      <c r="D949" t="s">
        <v>131</v>
      </c>
      <c r="E949" t="s">
        <v>615</v>
      </c>
      <c r="F949" t="s">
        <v>104</v>
      </c>
      <c r="H949">
        <v>22.74</v>
      </c>
      <c r="I949">
        <v>0.1</v>
      </c>
      <c r="J949" t="s">
        <v>132</v>
      </c>
      <c r="K949">
        <v>31324</v>
      </c>
    </row>
    <row r="950" spans="1:11" hidden="1">
      <c r="A950" t="s">
        <v>99</v>
      </c>
      <c r="B950" t="s">
        <v>614</v>
      </c>
      <c r="C950" t="s">
        <v>598</v>
      </c>
      <c r="D950" t="s">
        <v>133</v>
      </c>
      <c r="E950" t="s">
        <v>615</v>
      </c>
      <c r="F950" t="s">
        <v>104</v>
      </c>
      <c r="H950">
        <v>23.62</v>
      </c>
      <c r="I950">
        <v>0.1</v>
      </c>
      <c r="J950" t="s">
        <v>134</v>
      </c>
      <c r="K950">
        <v>31324</v>
      </c>
    </row>
    <row r="951" spans="1:11" hidden="1">
      <c r="A951" t="s">
        <v>99</v>
      </c>
      <c r="B951" t="s">
        <v>614</v>
      </c>
      <c r="C951" t="s">
        <v>598</v>
      </c>
      <c r="D951" t="s">
        <v>177</v>
      </c>
      <c r="E951" t="s">
        <v>615</v>
      </c>
      <c r="F951" t="s">
        <v>104</v>
      </c>
      <c r="H951">
        <v>24.48</v>
      </c>
      <c r="I951">
        <v>0.12</v>
      </c>
      <c r="J951" t="s">
        <v>178</v>
      </c>
      <c r="K951">
        <v>31324</v>
      </c>
    </row>
    <row r="952" spans="1:11" hidden="1">
      <c r="A952" t="s">
        <v>99</v>
      </c>
      <c r="B952" t="s">
        <v>616</v>
      </c>
      <c r="C952" t="s">
        <v>617</v>
      </c>
      <c r="D952" t="s">
        <v>344</v>
      </c>
      <c r="E952" t="s">
        <v>618</v>
      </c>
      <c r="F952" t="s">
        <v>104</v>
      </c>
      <c r="H952">
        <v>218.95</v>
      </c>
      <c r="I952">
        <v>0</v>
      </c>
      <c r="J952" t="s">
        <v>164</v>
      </c>
      <c r="K952">
        <v>20103</v>
      </c>
    </row>
    <row r="953" spans="1:11" hidden="1">
      <c r="A953" t="s">
        <v>99</v>
      </c>
      <c r="B953" t="s">
        <v>616</v>
      </c>
      <c r="C953" t="s">
        <v>617</v>
      </c>
      <c r="D953" t="s">
        <v>346</v>
      </c>
      <c r="E953" t="s">
        <v>618</v>
      </c>
      <c r="F953" t="s">
        <v>104</v>
      </c>
      <c r="H953">
        <v>205.95</v>
      </c>
      <c r="I953">
        <v>0</v>
      </c>
      <c r="J953" t="s">
        <v>248</v>
      </c>
      <c r="K953">
        <v>20103</v>
      </c>
    </row>
    <row r="954" spans="1:11" hidden="1">
      <c r="A954" t="s">
        <v>99</v>
      </c>
      <c r="B954" t="s">
        <v>616</v>
      </c>
      <c r="C954" t="s">
        <v>617</v>
      </c>
      <c r="D954" t="s">
        <v>347</v>
      </c>
      <c r="E954" t="s">
        <v>618</v>
      </c>
      <c r="F954" t="s">
        <v>104</v>
      </c>
      <c r="H954">
        <v>205.95</v>
      </c>
      <c r="I954">
        <v>0</v>
      </c>
      <c r="J954" t="s">
        <v>250</v>
      </c>
      <c r="K954">
        <v>20103</v>
      </c>
    </row>
    <row r="955" spans="1:11" hidden="1">
      <c r="A955" t="s">
        <v>99</v>
      </c>
      <c r="B955" t="s">
        <v>619</v>
      </c>
      <c r="C955" t="s">
        <v>620</v>
      </c>
      <c r="D955" t="s">
        <v>508</v>
      </c>
      <c r="E955" t="s">
        <v>621</v>
      </c>
      <c r="F955" t="s">
        <v>104</v>
      </c>
      <c r="H955">
        <v>53.75</v>
      </c>
      <c r="I955">
        <v>0</v>
      </c>
      <c r="J955" t="s">
        <v>159</v>
      </c>
      <c r="K955">
        <v>20107</v>
      </c>
    </row>
    <row r="956" spans="1:11" hidden="1">
      <c r="A956" t="s">
        <v>99</v>
      </c>
      <c r="B956" t="s">
        <v>619</v>
      </c>
      <c r="C956" t="s">
        <v>620</v>
      </c>
      <c r="D956" t="s">
        <v>510</v>
      </c>
      <c r="E956" t="s">
        <v>621</v>
      </c>
      <c r="F956" t="s">
        <v>104</v>
      </c>
      <c r="H956">
        <v>44</v>
      </c>
      <c r="I956">
        <v>0</v>
      </c>
      <c r="J956" t="s">
        <v>232</v>
      </c>
      <c r="K956">
        <v>20107</v>
      </c>
    </row>
    <row r="957" spans="1:11" hidden="1">
      <c r="A957" t="s">
        <v>99</v>
      </c>
      <c r="B957" t="s">
        <v>619</v>
      </c>
      <c r="C957" t="s">
        <v>620</v>
      </c>
      <c r="D957" t="s">
        <v>511</v>
      </c>
      <c r="E957" t="s">
        <v>621</v>
      </c>
      <c r="F957" t="s">
        <v>104</v>
      </c>
      <c r="H957">
        <v>34.11</v>
      </c>
      <c r="I957">
        <v>0</v>
      </c>
      <c r="J957" t="s">
        <v>234</v>
      </c>
      <c r="K957">
        <v>20107</v>
      </c>
    </row>
    <row r="958" spans="1:11" hidden="1">
      <c r="A958" t="s">
        <v>99</v>
      </c>
      <c r="B958" t="s">
        <v>619</v>
      </c>
      <c r="C958" t="s">
        <v>620</v>
      </c>
      <c r="D958" t="s">
        <v>512</v>
      </c>
      <c r="E958" t="s">
        <v>621</v>
      </c>
      <c r="F958" t="s">
        <v>104</v>
      </c>
      <c r="H958">
        <v>32.56</v>
      </c>
      <c r="I958">
        <v>0</v>
      </c>
      <c r="J958" t="s">
        <v>236</v>
      </c>
      <c r="K958">
        <v>20107</v>
      </c>
    </row>
    <row r="959" spans="1:11" hidden="1">
      <c r="A959" t="s">
        <v>99</v>
      </c>
      <c r="B959" t="s">
        <v>619</v>
      </c>
      <c r="C959" t="s">
        <v>620</v>
      </c>
      <c r="D959" t="s">
        <v>513</v>
      </c>
      <c r="E959" t="s">
        <v>621</v>
      </c>
      <c r="F959" t="s">
        <v>104</v>
      </c>
      <c r="H959">
        <v>32.56</v>
      </c>
      <c r="I959">
        <v>0</v>
      </c>
      <c r="J959" t="s">
        <v>383</v>
      </c>
      <c r="K959">
        <v>20107</v>
      </c>
    </row>
    <row r="960" spans="1:11" hidden="1">
      <c r="A960" t="s">
        <v>99</v>
      </c>
      <c r="B960" t="s">
        <v>619</v>
      </c>
      <c r="C960" t="s">
        <v>620</v>
      </c>
      <c r="D960" t="s">
        <v>514</v>
      </c>
      <c r="E960" t="s">
        <v>621</v>
      </c>
      <c r="F960" t="s">
        <v>104</v>
      </c>
      <c r="H960">
        <v>32.56</v>
      </c>
      <c r="I960">
        <v>0</v>
      </c>
      <c r="J960" t="s">
        <v>515</v>
      </c>
      <c r="K960">
        <v>20107</v>
      </c>
    </row>
    <row r="961" spans="1:11" hidden="1">
      <c r="A961" t="s">
        <v>99</v>
      </c>
      <c r="B961" t="s">
        <v>619</v>
      </c>
      <c r="C961" t="s">
        <v>620</v>
      </c>
      <c r="D961" t="s">
        <v>516</v>
      </c>
      <c r="E961" t="s">
        <v>621</v>
      </c>
      <c r="F961" t="s">
        <v>104</v>
      </c>
      <c r="H961">
        <v>53.75</v>
      </c>
      <c r="I961">
        <v>0</v>
      </c>
      <c r="J961" t="s">
        <v>161</v>
      </c>
      <c r="K961">
        <v>20107</v>
      </c>
    </row>
    <row r="962" spans="1:11" hidden="1">
      <c r="A962" t="s">
        <v>99</v>
      </c>
      <c r="B962" t="s">
        <v>619</v>
      </c>
      <c r="C962" t="s">
        <v>620</v>
      </c>
      <c r="D962" t="s">
        <v>517</v>
      </c>
      <c r="E962" t="s">
        <v>621</v>
      </c>
      <c r="F962" t="s">
        <v>104</v>
      </c>
      <c r="H962">
        <v>44</v>
      </c>
      <c r="I962">
        <v>0</v>
      </c>
      <c r="J962" t="s">
        <v>172</v>
      </c>
      <c r="K962">
        <v>20107</v>
      </c>
    </row>
    <row r="963" spans="1:11" hidden="1">
      <c r="A963" t="s">
        <v>99</v>
      </c>
      <c r="B963" t="s">
        <v>619</v>
      </c>
      <c r="C963" t="s">
        <v>620</v>
      </c>
      <c r="D963" t="s">
        <v>518</v>
      </c>
      <c r="E963" t="s">
        <v>621</v>
      </c>
      <c r="F963" t="s">
        <v>104</v>
      </c>
      <c r="H963">
        <v>34.11</v>
      </c>
      <c r="I963">
        <v>0</v>
      </c>
      <c r="J963" t="s">
        <v>238</v>
      </c>
      <c r="K963">
        <v>20107</v>
      </c>
    </row>
    <row r="964" spans="1:11" hidden="1">
      <c r="A964" t="s">
        <v>99</v>
      </c>
      <c r="B964" t="s">
        <v>619</v>
      </c>
      <c r="C964" t="s">
        <v>620</v>
      </c>
      <c r="D964" t="s">
        <v>519</v>
      </c>
      <c r="E964" t="s">
        <v>621</v>
      </c>
      <c r="F964" t="s">
        <v>104</v>
      </c>
      <c r="H964">
        <v>32.56</v>
      </c>
      <c r="I964">
        <v>0</v>
      </c>
      <c r="J964" t="s">
        <v>240</v>
      </c>
      <c r="K964">
        <v>20107</v>
      </c>
    </row>
    <row r="965" spans="1:11" hidden="1">
      <c r="A965" t="s">
        <v>99</v>
      </c>
      <c r="B965" t="s">
        <v>619</v>
      </c>
      <c r="C965" t="s">
        <v>620</v>
      </c>
      <c r="D965" t="s">
        <v>520</v>
      </c>
      <c r="E965" t="s">
        <v>621</v>
      </c>
      <c r="F965" t="s">
        <v>104</v>
      </c>
      <c r="H965">
        <v>32.56</v>
      </c>
      <c r="I965">
        <v>0</v>
      </c>
      <c r="J965" t="s">
        <v>389</v>
      </c>
      <c r="K965">
        <v>20107</v>
      </c>
    </row>
    <row r="966" spans="1:11" hidden="1">
      <c r="A966" t="s">
        <v>99</v>
      </c>
      <c r="B966" t="s">
        <v>619</v>
      </c>
      <c r="C966" t="s">
        <v>620</v>
      </c>
      <c r="D966" t="s">
        <v>521</v>
      </c>
      <c r="E966" t="s">
        <v>621</v>
      </c>
      <c r="F966" t="s">
        <v>104</v>
      </c>
      <c r="H966">
        <v>32.56</v>
      </c>
      <c r="I966">
        <v>0</v>
      </c>
      <c r="J966" t="s">
        <v>522</v>
      </c>
      <c r="K966">
        <v>20107</v>
      </c>
    </row>
    <row r="967" spans="1:11" hidden="1">
      <c r="A967" t="s">
        <v>99</v>
      </c>
      <c r="B967" t="s">
        <v>622</v>
      </c>
      <c r="C967" t="s">
        <v>623</v>
      </c>
      <c r="D967" t="s">
        <v>559</v>
      </c>
      <c r="E967" t="s">
        <v>624</v>
      </c>
      <c r="F967" t="s">
        <v>104</v>
      </c>
      <c r="H967">
        <v>204.95</v>
      </c>
      <c r="I967">
        <v>0</v>
      </c>
      <c r="J967" t="s">
        <v>139</v>
      </c>
      <c r="K967">
        <v>20113</v>
      </c>
    </row>
    <row r="968" spans="1:11" hidden="1">
      <c r="A968" t="s">
        <v>99</v>
      </c>
      <c r="B968" t="s">
        <v>622</v>
      </c>
      <c r="C968" t="s">
        <v>623</v>
      </c>
      <c r="D968" t="s">
        <v>523</v>
      </c>
      <c r="E968" t="s">
        <v>624</v>
      </c>
      <c r="F968" t="s">
        <v>104</v>
      </c>
      <c r="H968">
        <v>190</v>
      </c>
      <c r="I968">
        <v>0</v>
      </c>
      <c r="J968" t="s">
        <v>163</v>
      </c>
      <c r="K968">
        <v>20113</v>
      </c>
    </row>
    <row r="969" spans="1:11" hidden="1">
      <c r="A969" t="s">
        <v>99</v>
      </c>
      <c r="B969" t="s">
        <v>622</v>
      </c>
      <c r="C969" t="s">
        <v>623</v>
      </c>
      <c r="D969" t="s">
        <v>544</v>
      </c>
      <c r="E969" t="s">
        <v>624</v>
      </c>
      <c r="F969" t="s">
        <v>104</v>
      </c>
      <c r="H969">
        <v>172</v>
      </c>
      <c r="I969">
        <v>0</v>
      </c>
      <c r="J969" t="s">
        <v>242</v>
      </c>
      <c r="K969">
        <v>20113</v>
      </c>
    </row>
    <row r="970" spans="1:11" hidden="1">
      <c r="A970" t="s">
        <v>99</v>
      </c>
      <c r="B970" t="s">
        <v>622</v>
      </c>
      <c r="C970" t="s">
        <v>623</v>
      </c>
      <c r="D970" t="s">
        <v>545</v>
      </c>
      <c r="E970" t="s">
        <v>624</v>
      </c>
      <c r="F970" t="s">
        <v>104</v>
      </c>
      <c r="H970">
        <v>157.75</v>
      </c>
      <c r="I970">
        <v>0</v>
      </c>
      <c r="J970" t="s">
        <v>244</v>
      </c>
      <c r="K970">
        <v>20113</v>
      </c>
    </row>
    <row r="971" spans="1:11" hidden="1">
      <c r="A971" t="s">
        <v>99</v>
      </c>
      <c r="B971" t="s">
        <v>622</v>
      </c>
      <c r="C971" t="s">
        <v>623</v>
      </c>
      <c r="D971" t="s">
        <v>546</v>
      </c>
      <c r="E971" t="s">
        <v>624</v>
      </c>
      <c r="F971" t="s">
        <v>104</v>
      </c>
      <c r="H971">
        <v>145</v>
      </c>
      <c r="I971">
        <v>0</v>
      </c>
      <c r="J971" t="s">
        <v>246</v>
      </c>
      <c r="K971">
        <v>20113</v>
      </c>
    </row>
    <row r="972" spans="1:11" hidden="1">
      <c r="A972" t="s">
        <v>99</v>
      </c>
      <c r="B972" t="s">
        <v>622</v>
      </c>
      <c r="C972" t="s">
        <v>623</v>
      </c>
      <c r="D972" t="s">
        <v>547</v>
      </c>
      <c r="E972" t="s">
        <v>624</v>
      </c>
      <c r="F972" t="s">
        <v>104</v>
      </c>
      <c r="H972">
        <v>131.15</v>
      </c>
      <c r="I972">
        <v>0</v>
      </c>
      <c r="J972" t="s">
        <v>395</v>
      </c>
      <c r="K972">
        <v>20113</v>
      </c>
    </row>
    <row r="973" spans="1:11" hidden="1">
      <c r="A973" t="s">
        <v>99</v>
      </c>
      <c r="B973" t="s">
        <v>622</v>
      </c>
      <c r="C973" t="s">
        <v>623</v>
      </c>
      <c r="D973" t="s">
        <v>554</v>
      </c>
      <c r="E973" t="s">
        <v>624</v>
      </c>
      <c r="F973" t="s">
        <v>104</v>
      </c>
      <c r="H973">
        <v>190</v>
      </c>
      <c r="I973">
        <v>0</v>
      </c>
      <c r="J973" t="s">
        <v>128</v>
      </c>
      <c r="K973">
        <v>20113</v>
      </c>
    </row>
    <row r="974" spans="1:11" hidden="1">
      <c r="A974" t="s">
        <v>99</v>
      </c>
      <c r="B974" t="s">
        <v>622</v>
      </c>
      <c r="C974" t="s">
        <v>623</v>
      </c>
      <c r="D974" t="s">
        <v>625</v>
      </c>
      <c r="E974" t="s">
        <v>624</v>
      </c>
      <c r="F974" t="s">
        <v>104</v>
      </c>
      <c r="H974">
        <v>204.75</v>
      </c>
      <c r="I974">
        <v>0</v>
      </c>
      <c r="J974" t="s">
        <v>142</v>
      </c>
      <c r="K974">
        <v>20113</v>
      </c>
    </row>
    <row r="975" spans="1:11" hidden="1">
      <c r="A975" t="s">
        <v>99</v>
      </c>
      <c r="B975" t="s">
        <v>622</v>
      </c>
      <c r="C975" t="s">
        <v>623</v>
      </c>
      <c r="D975" t="s">
        <v>626</v>
      </c>
      <c r="E975" t="s">
        <v>624</v>
      </c>
      <c r="F975" t="s">
        <v>104</v>
      </c>
      <c r="H975">
        <v>172</v>
      </c>
      <c r="I975">
        <v>0</v>
      </c>
      <c r="J975" t="s">
        <v>134</v>
      </c>
      <c r="K975">
        <v>20113</v>
      </c>
    </row>
    <row r="976" spans="1:11" hidden="1">
      <c r="A976" t="s">
        <v>99</v>
      </c>
      <c r="B976" t="s">
        <v>622</v>
      </c>
      <c r="C976" t="s">
        <v>623</v>
      </c>
      <c r="D976" t="s">
        <v>627</v>
      </c>
      <c r="E976" t="s">
        <v>624</v>
      </c>
      <c r="F976" t="s">
        <v>104</v>
      </c>
      <c r="H976">
        <v>157.75</v>
      </c>
      <c r="I976">
        <v>0</v>
      </c>
      <c r="J976" t="s">
        <v>178</v>
      </c>
      <c r="K976">
        <v>20113</v>
      </c>
    </row>
    <row r="977" spans="1:11" hidden="1">
      <c r="A977" t="s">
        <v>99</v>
      </c>
      <c r="B977" t="s">
        <v>622</v>
      </c>
      <c r="C977" t="s">
        <v>623</v>
      </c>
      <c r="D977" t="s">
        <v>628</v>
      </c>
      <c r="E977" t="s">
        <v>624</v>
      </c>
      <c r="F977" t="s">
        <v>104</v>
      </c>
      <c r="H977">
        <v>145</v>
      </c>
      <c r="I977">
        <v>0</v>
      </c>
      <c r="J977" t="s">
        <v>188</v>
      </c>
      <c r="K977">
        <v>20113</v>
      </c>
    </row>
    <row r="978" spans="1:11" hidden="1">
      <c r="A978" t="s">
        <v>99</v>
      </c>
      <c r="B978" t="s">
        <v>629</v>
      </c>
      <c r="C978" t="s">
        <v>623</v>
      </c>
      <c r="D978" t="s">
        <v>529</v>
      </c>
      <c r="E978" t="s">
        <v>630</v>
      </c>
      <c r="F978" t="s">
        <v>104</v>
      </c>
      <c r="H978">
        <v>189.76</v>
      </c>
      <c r="I978">
        <v>0</v>
      </c>
      <c r="J978" t="s">
        <v>163</v>
      </c>
      <c r="K978">
        <v>20112</v>
      </c>
    </row>
    <row r="979" spans="1:11" hidden="1">
      <c r="A979" t="s">
        <v>99</v>
      </c>
      <c r="B979" t="s">
        <v>629</v>
      </c>
      <c r="C979" t="s">
        <v>623</v>
      </c>
      <c r="D979" t="s">
        <v>530</v>
      </c>
      <c r="E979" t="s">
        <v>630</v>
      </c>
      <c r="F979" t="s">
        <v>104</v>
      </c>
      <c r="H979">
        <v>171.76</v>
      </c>
      <c r="I979">
        <v>0</v>
      </c>
      <c r="J979" t="s">
        <v>242</v>
      </c>
      <c r="K979">
        <v>20112</v>
      </c>
    </row>
    <row r="980" spans="1:11" hidden="1">
      <c r="A980" t="s">
        <v>99</v>
      </c>
      <c r="B980" t="s">
        <v>629</v>
      </c>
      <c r="C980" t="s">
        <v>623</v>
      </c>
      <c r="D980" t="s">
        <v>564</v>
      </c>
      <c r="E980" t="s">
        <v>630</v>
      </c>
      <c r="F980" t="s">
        <v>104</v>
      </c>
      <c r="H980">
        <v>157.5</v>
      </c>
      <c r="I980">
        <v>0</v>
      </c>
      <c r="J980" t="s">
        <v>244</v>
      </c>
      <c r="K980">
        <v>20112</v>
      </c>
    </row>
    <row r="981" spans="1:11" hidden="1">
      <c r="A981" t="s">
        <v>99</v>
      </c>
      <c r="B981" t="s">
        <v>629</v>
      </c>
      <c r="C981" t="s">
        <v>623</v>
      </c>
      <c r="D981" t="s">
        <v>565</v>
      </c>
      <c r="E981" t="s">
        <v>630</v>
      </c>
      <c r="F981" t="s">
        <v>104</v>
      </c>
      <c r="H981">
        <v>144.76</v>
      </c>
      <c r="I981">
        <v>0</v>
      </c>
      <c r="J981" t="s">
        <v>246</v>
      </c>
      <c r="K981">
        <v>20112</v>
      </c>
    </row>
    <row r="982" spans="1:11" hidden="1">
      <c r="A982" t="s">
        <v>99</v>
      </c>
      <c r="B982" t="s">
        <v>629</v>
      </c>
      <c r="C982" t="s">
        <v>623</v>
      </c>
      <c r="D982" t="s">
        <v>631</v>
      </c>
      <c r="E982" t="s">
        <v>630</v>
      </c>
      <c r="F982" t="s">
        <v>104</v>
      </c>
      <c r="H982">
        <v>130.91</v>
      </c>
      <c r="I982">
        <v>0</v>
      </c>
      <c r="J982" t="s">
        <v>395</v>
      </c>
      <c r="K982">
        <v>20112</v>
      </c>
    </row>
    <row r="983" spans="1:11" hidden="1">
      <c r="A983" t="s">
        <v>99</v>
      </c>
      <c r="B983" t="s">
        <v>629</v>
      </c>
      <c r="C983" t="s">
        <v>623</v>
      </c>
      <c r="D983" t="s">
        <v>632</v>
      </c>
      <c r="E983" t="s">
        <v>630</v>
      </c>
      <c r="F983" t="s">
        <v>104</v>
      </c>
      <c r="H983">
        <v>205.7</v>
      </c>
      <c r="I983">
        <v>0</v>
      </c>
      <c r="J983" t="s">
        <v>140</v>
      </c>
      <c r="K983">
        <v>20112</v>
      </c>
    </row>
    <row r="984" spans="1:11" hidden="1">
      <c r="A984" t="s">
        <v>99</v>
      </c>
      <c r="B984" t="s">
        <v>629</v>
      </c>
      <c r="C984" t="s">
        <v>623</v>
      </c>
      <c r="D984" t="s">
        <v>633</v>
      </c>
      <c r="E984" t="s">
        <v>630</v>
      </c>
      <c r="F984" t="s">
        <v>104</v>
      </c>
      <c r="H984">
        <v>205.7</v>
      </c>
      <c r="I984">
        <v>0</v>
      </c>
      <c r="J984" t="s">
        <v>142</v>
      </c>
      <c r="K984">
        <v>20112</v>
      </c>
    </row>
    <row r="985" spans="1:11" hidden="1">
      <c r="A985" t="s">
        <v>99</v>
      </c>
      <c r="B985" t="s">
        <v>634</v>
      </c>
      <c r="C985" t="s">
        <v>635</v>
      </c>
      <c r="D985" t="s">
        <v>571</v>
      </c>
      <c r="E985" t="s">
        <v>636</v>
      </c>
      <c r="F985" t="s">
        <v>104</v>
      </c>
      <c r="H985">
        <v>26.25</v>
      </c>
      <c r="I985">
        <v>0</v>
      </c>
      <c r="J985" t="s">
        <v>159</v>
      </c>
      <c r="K985">
        <v>20108</v>
      </c>
    </row>
    <row r="986" spans="1:11" hidden="1">
      <c r="A986" t="s">
        <v>99</v>
      </c>
      <c r="B986" t="s">
        <v>634</v>
      </c>
      <c r="C986" t="s">
        <v>635</v>
      </c>
      <c r="D986" t="s">
        <v>523</v>
      </c>
      <c r="E986" t="s">
        <v>636</v>
      </c>
      <c r="F986" t="s">
        <v>104</v>
      </c>
      <c r="H986">
        <v>26.25</v>
      </c>
      <c r="I986">
        <v>0</v>
      </c>
      <c r="J986" t="s">
        <v>163</v>
      </c>
      <c r="K986">
        <v>20108</v>
      </c>
    </row>
    <row r="987" spans="1:11" hidden="1">
      <c r="A987" t="s">
        <v>99</v>
      </c>
      <c r="B987" t="s">
        <v>634</v>
      </c>
      <c r="C987" t="s">
        <v>635</v>
      </c>
      <c r="D987" t="s">
        <v>544</v>
      </c>
      <c r="E987" t="s">
        <v>636</v>
      </c>
      <c r="F987" t="s">
        <v>104</v>
      </c>
      <c r="H987">
        <v>24.52</v>
      </c>
      <c r="I987">
        <v>0</v>
      </c>
      <c r="J987" t="s">
        <v>242</v>
      </c>
      <c r="K987">
        <v>20108</v>
      </c>
    </row>
    <row r="988" spans="1:11" hidden="1">
      <c r="A988" t="s">
        <v>99</v>
      </c>
      <c r="B988" t="s">
        <v>634</v>
      </c>
      <c r="C988" t="s">
        <v>635</v>
      </c>
      <c r="D988" t="s">
        <v>545</v>
      </c>
      <c r="E988" t="s">
        <v>636</v>
      </c>
      <c r="F988" t="s">
        <v>104</v>
      </c>
      <c r="H988">
        <v>24.27</v>
      </c>
      <c r="I988">
        <v>0</v>
      </c>
      <c r="J988" t="s">
        <v>244</v>
      </c>
      <c r="K988">
        <v>20108</v>
      </c>
    </row>
    <row r="989" spans="1:11" hidden="1">
      <c r="A989" t="s">
        <v>99</v>
      </c>
      <c r="B989" t="s">
        <v>634</v>
      </c>
      <c r="C989" t="s">
        <v>635</v>
      </c>
      <c r="D989" t="s">
        <v>546</v>
      </c>
      <c r="E989" t="s">
        <v>636</v>
      </c>
      <c r="F989" t="s">
        <v>104</v>
      </c>
      <c r="H989">
        <v>23.77</v>
      </c>
      <c r="I989">
        <v>0</v>
      </c>
      <c r="J989" t="s">
        <v>246</v>
      </c>
      <c r="K989">
        <v>20108</v>
      </c>
    </row>
    <row r="990" spans="1:11" hidden="1">
      <c r="A990" t="s">
        <v>99</v>
      </c>
      <c r="B990" t="s">
        <v>634</v>
      </c>
      <c r="C990" t="s">
        <v>635</v>
      </c>
      <c r="D990" t="s">
        <v>547</v>
      </c>
      <c r="E990" t="s">
        <v>636</v>
      </c>
      <c r="F990" t="s">
        <v>104</v>
      </c>
      <c r="H990">
        <v>23.27</v>
      </c>
      <c r="I990">
        <v>0</v>
      </c>
      <c r="J990" t="s">
        <v>395</v>
      </c>
      <c r="K990">
        <v>20108</v>
      </c>
    </row>
    <row r="991" spans="1:11" hidden="1">
      <c r="A991" t="s">
        <v>99</v>
      </c>
      <c r="B991" t="s">
        <v>634</v>
      </c>
      <c r="C991" t="s">
        <v>635</v>
      </c>
      <c r="D991" t="s">
        <v>554</v>
      </c>
      <c r="E991" t="s">
        <v>636</v>
      </c>
      <c r="F991" t="s">
        <v>104</v>
      </c>
      <c r="H991">
        <v>26.25</v>
      </c>
      <c r="I991">
        <v>0</v>
      </c>
      <c r="J991" t="s">
        <v>128</v>
      </c>
      <c r="K991">
        <v>20108</v>
      </c>
    </row>
    <row r="992" spans="1:11" hidden="1">
      <c r="A992" t="s">
        <v>99</v>
      </c>
      <c r="B992" t="s">
        <v>637</v>
      </c>
      <c r="C992" t="s">
        <v>638</v>
      </c>
      <c r="D992" t="s">
        <v>355</v>
      </c>
      <c r="E992" t="s">
        <v>639</v>
      </c>
      <c r="F992" t="s">
        <v>104</v>
      </c>
      <c r="H992">
        <v>2.52</v>
      </c>
      <c r="I992">
        <v>0</v>
      </c>
      <c r="J992" t="s">
        <v>155</v>
      </c>
      <c r="K992">
        <v>26907</v>
      </c>
    </row>
    <row r="993" spans="1:11" hidden="1">
      <c r="A993" t="s">
        <v>99</v>
      </c>
      <c r="B993" t="s">
        <v>637</v>
      </c>
      <c r="C993" t="s">
        <v>638</v>
      </c>
      <c r="D993" t="s">
        <v>357</v>
      </c>
      <c r="E993" t="s">
        <v>639</v>
      </c>
      <c r="F993" t="s">
        <v>104</v>
      </c>
      <c r="H993">
        <v>3.35</v>
      </c>
      <c r="I993">
        <v>0</v>
      </c>
      <c r="J993" t="s">
        <v>221</v>
      </c>
      <c r="K993">
        <v>26907</v>
      </c>
    </row>
    <row r="994" spans="1:11" hidden="1">
      <c r="A994" t="s">
        <v>99</v>
      </c>
      <c r="B994" t="s">
        <v>637</v>
      </c>
      <c r="C994" t="s">
        <v>638</v>
      </c>
      <c r="D994" t="s">
        <v>358</v>
      </c>
      <c r="E994" t="s">
        <v>639</v>
      </c>
      <c r="F994" t="s">
        <v>104</v>
      </c>
      <c r="H994">
        <v>4.3</v>
      </c>
      <c r="I994">
        <v>0</v>
      </c>
      <c r="J994" t="s">
        <v>223</v>
      </c>
      <c r="K994">
        <v>26907</v>
      </c>
    </row>
    <row r="995" spans="1:11" hidden="1">
      <c r="A995" t="s">
        <v>99</v>
      </c>
      <c r="B995" t="s">
        <v>637</v>
      </c>
      <c r="C995" t="s">
        <v>638</v>
      </c>
      <c r="D995" t="s">
        <v>359</v>
      </c>
      <c r="E995" t="s">
        <v>639</v>
      </c>
      <c r="F995" t="s">
        <v>104</v>
      </c>
      <c r="H995">
        <v>5.24</v>
      </c>
      <c r="I995">
        <v>0</v>
      </c>
      <c r="J995" t="s">
        <v>225</v>
      </c>
      <c r="K995">
        <v>26907</v>
      </c>
    </row>
    <row r="996" spans="1:11" hidden="1">
      <c r="A996" t="s">
        <v>99</v>
      </c>
      <c r="B996" t="s">
        <v>637</v>
      </c>
      <c r="C996" t="s">
        <v>638</v>
      </c>
      <c r="D996" t="s">
        <v>360</v>
      </c>
      <c r="E996" t="s">
        <v>639</v>
      </c>
      <c r="F996" t="s">
        <v>104</v>
      </c>
      <c r="H996">
        <v>5.7</v>
      </c>
      <c r="I996">
        <v>0</v>
      </c>
      <c r="J996" t="s">
        <v>361</v>
      </c>
      <c r="K996">
        <v>26907</v>
      </c>
    </row>
    <row r="997" spans="1:11" hidden="1">
      <c r="A997" t="s">
        <v>99</v>
      </c>
      <c r="B997" t="s">
        <v>637</v>
      </c>
      <c r="C997" t="s">
        <v>638</v>
      </c>
      <c r="D997" t="s">
        <v>362</v>
      </c>
      <c r="E997" t="s">
        <v>639</v>
      </c>
      <c r="F997" t="s">
        <v>104</v>
      </c>
      <c r="H997">
        <v>2.15</v>
      </c>
      <c r="I997">
        <v>0</v>
      </c>
      <c r="J997" t="s">
        <v>139</v>
      </c>
      <c r="K997">
        <v>26907</v>
      </c>
    </row>
    <row r="998" spans="1:11" hidden="1">
      <c r="A998" t="s">
        <v>99</v>
      </c>
      <c r="B998" t="s">
        <v>637</v>
      </c>
      <c r="C998" t="s">
        <v>638</v>
      </c>
      <c r="D998" t="s">
        <v>363</v>
      </c>
      <c r="E998" t="s">
        <v>639</v>
      </c>
      <c r="F998" t="s">
        <v>104</v>
      </c>
      <c r="H998">
        <v>2.52</v>
      </c>
      <c r="I998">
        <v>0</v>
      </c>
      <c r="J998" t="s">
        <v>156</v>
      </c>
      <c r="K998">
        <v>26907</v>
      </c>
    </row>
    <row r="999" spans="1:11" hidden="1">
      <c r="A999" t="s">
        <v>99</v>
      </c>
      <c r="B999" t="s">
        <v>637</v>
      </c>
      <c r="C999" t="s">
        <v>638</v>
      </c>
      <c r="D999" t="s">
        <v>364</v>
      </c>
      <c r="E999" t="s">
        <v>639</v>
      </c>
      <c r="F999" t="s">
        <v>104</v>
      </c>
      <c r="H999">
        <v>3.35</v>
      </c>
      <c r="I999">
        <v>0</v>
      </c>
      <c r="J999" t="s">
        <v>227</v>
      </c>
      <c r="K999">
        <v>26907</v>
      </c>
    </row>
    <row r="1000" spans="1:11" hidden="1">
      <c r="A1000" t="s">
        <v>99</v>
      </c>
      <c r="B1000" t="s">
        <v>637</v>
      </c>
      <c r="C1000" t="s">
        <v>638</v>
      </c>
      <c r="D1000" t="s">
        <v>365</v>
      </c>
      <c r="E1000" t="s">
        <v>639</v>
      </c>
      <c r="F1000" t="s">
        <v>104</v>
      </c>
      <c r="H1000">
        <v>4.3</v>
      </c>
      <c r="I1000">
        <v>0</v>
      </c>
      <c r="J1000" t="s">
        <v>229</v>
      </c>
      <c r="K1000">
        <v>26907</v>
      </c>
    </row>
    <row r="1001" spans="1:11" hidden="1">
      <c r="A1001" t="s">
        <v>99</v>
      </c>
      <c r="B1001" t="s">
        <v>637</v>
      </c>
      <c r="C1001" t="s">
        <v>638</v>
      </c>
      <c r="D1001" t="s">
        <v>366</v>
      </c>
      <c r="E1001" t="s">
        <v>639</v>
      </c>
      <c r="F1001" t="s">
        <v>104</v>
      </c>
      <c r="H1001">
        <v>5.24</v>
      </c>
      <c r="I1001">
        <v>0</v>
      </c>
      <c r="J1001" t="s">
        <v>231</v>
      </c>
      <c r="K1001">
        <v>26907</v>
      </c>
    </row>
    <row r="1002" spans="1:11" hidden="1">
      <c r="A1002" t="s">
        <v>99</v>
      </c>
      <c r="B1002" t="s">
        <v>637</v>
      </c>
      <c r="C1002" t="s">
        <v>638</v>
      </c>
      <c r="D1002" t="s">
        <v>367</v>
      </c>
      <c r="E1002" t="s">
        <v>639</v>
      </c>
      <c r="F1002" t="s">
        <v>104</v>
      </c>
      <c r="H1002">
        <v>5.7</v>
      </c>
      <c r="I1002">
        <v>0</v>
      </c>
      <c r="J1002" t="s">
        <v>368</v>
      </c>
      <c r="K1002">
        <v>26907</v>
      </c>
    </row>
    <row r="1003" spans="1:11" hidden="1">
      <c r="A1003" t="s">
        <v>99</v>
      </c>
      <c r="B1003" t="s">
        <v>637</v>
      </c>
      <c r="C1003" t="s">
        <v>638</v>
      </c>
      <c r="D1003" t="s">
        <v>369</v>
      </c>
      <c r="E1003" t="s">
        <v>639</v>
      </c>
      <c r="F1003" t="s">
        <v>104</v>
      </c>
      <c r="H1003">
        <v>2.15</v>
      </c>
      <c r="I1003">
        <v>0</v>
      </c>
      <c r="J1003" t="s">
        <v>124</v>
      </c>
      <c r="K1003">
        <v>26907</v>
      </c>
    </row>
    <row r="1004" spans="1:11" hidden="1">
      <c r="A1004" t="s">
        <v>99</v>
      </c>
      <c r="B1004" t="s">
        <v>637</v>
      </c>
      <c r="C1004" t="s">
        <v>638</v>
      </c>
      <c r="D1004" t="s">
        <v>370</v>
      </c>
      <c r="E1004" t="s">
        <v>639</v>
      </c>
      <c r="F1004" t="s">
        <v>104</v>
      </c>
      <c r="H1004">
        <v>2.52</v>
      </c>
      <c r="I1004">
        <v>0</v>
      </c>
      <c r="J1004" t="s">
        <v>126</v>
      </c>
      <c r="K1004">
        <v>26907</v>
      </c>
    </row>
    <row r="1005" spans="1:11" hidden="1">
      <c r="A1005" t="s">
        <v>99</v>
      </c>
      <c r="B1005" t="s">
        <v>637</v>
      </c>
      <c r="C1005" t="s">
        <v>638</v>
      </c>
      <c r="D1005" t="s">
        <v>371</v>
      </c>
      <c r="E1005" t="s">
        <v>639</v>
      </c>
      <c r="F1005" t="s">
        <v>104</v>
      </c>
      <c r="H1005">
        <v>3.35</v>
      </c>
      <c r="I1005">
        <v>0</v>
      </c>
      <c r="J1005" t="s">
        <v>372</v>
      </c>
      <c r="K1005">
        <v>26907</v>
      </c>
    </row>
    <row r="1006" spans="1:11" hidden="1">
      <c r="A1006" t="s">
        <v>99</v>
      </c>
      <c r="B1006" t="s">
        <v>637</v>
      </c>
      <c r="C1006" t="s">
        <v>638</v>
      </c>
      <c r="D1006" t="s">
        <v>373</v>
      </c>
      <c r="E1006" t="s">
        <v>639</v>
      </c>
      <c r="F1006" t="s">
        <v>104</v>
      </c>
      <c r="H1006">
        <v>4.3</v>
      </c>
      <c r="I1006">
        <v>0</v>
      </c>
      <c r="J1006" t="s">
        <v>374</v>
      </c>
      <c r="K1006">
        <v>26907</v>
      </c>
    </row>
    <row r="1007" spans="1:11" hidden="1">
      <c r="A1007" t="s">
        <v>99</v>
      </c>
      <c r="B1007" t="s">
        <v>637</v>
      </c>
      <c r="C1007" t="s">
        <v>638</v>
      </c>
      <c r="D1007" t="s">
        <v>375</v>
      </c>
      <c r="E1007" t="s">
        <v>639</v>
      </c>
      <c r="F1007" t="s">
        <v>104</v>
      </c>
      <c r="H1007">
        <v>5.24</v>
      </c>
      <c r="I1007">
        <v>0</v>
      </c>
      <c r="J1007" t="s">
        <v>192</v>
      </c>
      <c r="K1007">
        <v>26907</v>
      </c>
    </row>
    <row r="1008" spans="1:11" hidden="1">
      <c r="A1008" t="s">
        <v>99</v>
      </c>
      <c r="B1008" t="s">
        <v>637</v>
      </c>
      <c r="C1008" t="s">
        <v>638</v>
      </c>
      <c r="D1008" t="s">
        <v>376</v>
      </c>
      <c r="E1008" t="s">
        <v>639</v>
      </c>
      <c r="F1008" t="s">
        <v>104</v>
      </c>
      <c r="H1008">
        <v>5.7</v>
      </c>
      <c r="I1008">
        <v>0</v>
      </c>
      <c r="J1008" t="s">
        <v>377</v>
      </c>
      <c r="K1008">
        <v>26907</v>
      </c>
    </row>
    <row r="1009" spans="1:11" hidden="1">
      <c r="A1009" t="s">
        <v>99</v>
      </c>
      <c r="B1009" t="s">
        <v>637</v>
      </c>
      <c r="C1009" t="s">
        <v>638</v>
      </c>
      <c r="D1009" t="s">
        <v>378</v>
      </c>
      <c r="E1009" t="s">
        <v>639</v>
      </c>
      <c r="F1009" t="s">
        <v>104</v>
      </c>
      <c r="H1009">
        <v>2.52</v>
      </c>
      <c r="I1009">
        <v>0</v>
      </c>
      <c r="J1009" t="s">
        <v>159</v>
      </c>
      <c r="K1009">
        <v>26907</v>
      </c>
    </row>
    <row r="1010" spans="1:11" hidden="1">
      <c r="A1010" t="s">
        <v>99</v>
      </c>
      <c r="B1010" t="s">
        <v>637</v>
      </c>
      <c r="C1010" t="s">
        <v>638</v>
      </c>
      <c r="D1010" t="s">
        <v>379</v>
      </c>
      <c r="E1010" t="s">
        <v>639</v>
      </c>
      <c r="F1010" t="s">
        <v>104</v>
      </c>
      <c r="H1010">
        <v>3.35</v>
      </c>
      <c r="I1010">
        <v>0</v>
      </c>
      <c r="J1010" t="s">
        <v>232</v>
      </c>
      <c r="K1010">
        <v>26907</v>
      </c>
    </row>
    <row r="1011" spans="1:11" hidden="1">
      <c r="A1011" t="s">
        <v>99</v>
      </c>
      <c r="B1011" t="s">
        <v>637</v>
      </c>
      <c r="C1011" t="s">
        <v>638</v>
      </c>
      <c r="D1011" t="s">
        <v>380</v>
      </c>
      <c r="E1011" t="s">
        <v>639</v>
      </c>
      <c r="F1011" t="s">
        <v>104</v>
      </c>
      <c r="H1011">
        <v>4.3</v>
      </c>
      <c r="I1011">
        <v>0</v>
      </c>
      <c r="J1011" t="s">
        <v>234</v>
      </c>
      <c r="K1011">
        <v>26907</v>
      </c>
    </row>
    <row r="1012" spans="1:11" hidden="1">
      <c r="A1012" t="s">
        <v>99</v>
      </c>
      <c r="B1012" t="s">
        <v>637</v>
      </c>
      <c r="C1012" t="s">
        <v>638</v>
      </c>
      <c r="D1012" t="s">
        <v>381</v>
      </c>
      <c r="E1012" t="s">
        <v>639</v>
      </c>
      <c r="F1012" t="s">
        <v>104</v>
      </c>
      <c r="H1012">
        <v>5.24</v>
      </c>
      <c r="I1012">
        <v>0</v>
      </c>
      <c r="J1012" t="s">
        <v>236</v>
      </c>
      <c r="K1012">
        <v>26907</v>
      </c>
    </row>
    <row r="1013" spans="1:11" hidden="1">
      <c r="A1013" t="s">
        <v>99</v>
      </c>
      <c r="B1013" t="s">
        <v>637</v>
      </c>
      <c r="C1013" t="s">
        <v>638</v>
      </c>
      <c r="D1013" t="s">
        <v>382</v>
      </c>
      <c r="E1013" t="s">
        <v>639</v>
      </c>
      <c r="F1013" t="s">
        <v>104</v>
      </c>
      <c r="H1013">
        <v>5.7</v>
      </c>
      <c r="I1013">
        <v>0</v>
      </c>
      <c r="J1013" t="s">
        <v>383</v>
      </c>
      <c r="K1013">
        <v>26907</v>
      </c>
    </row>
    <row r="1014" spans="1:11" hidden="1">
      <c r="A1014" t="s">
        <v>99</v>
      </c>
      <c r="B1014" t="s">
        <v>637</v>
      </c>
      <c r="C1014" t="s">
        <v>638</v>
      </c>
      <c r="D1014" t="s">
        <v>384</v>
      </c>
      <c r="E1014" t="s">
        <v>639</v>
      </c>
      <c r="F1014" t="s">
        <v>104</v>
      </c>
      <c r="H1014">
        <v>2.52</v>
      </c>
      <c r="I1014">
        <v>0</v>
      </c>
      <c r="J1014" t="s">
        <v>161</v>
      </c>
      <c r="K1014">
        <v>26907</v>
      </c>
    </row>
    <row r="1015" spans="1:11" hidden="1">
      <c r="A1015" t="s">
        <v>99</v>
      </c>
      <c r="B1015" t="s">
        <v>637</v>
      </c>
      <c r="C1015" t="s">
        <v>638</v>
      </c>
      <c r="D1015" t="s">
        <v>385</v>
      </c>
      <c r="E1015" t="s">
        <v>639</v>
      </c>
      <c r="F1015" t="s">
        <v>104</v>
      </c>
      <c r="H1015">
        <v>3.35</v>
      </c>
      <c r="I1015">
        <v>0</v>
      </c>
      <c r="J1015" t="s">
        <v>172</v>
      </c>
      <c r="K1015">
        <v>26907</v>
      </c>
    </row>
    <row r="1016" spans="1:11" hidden="1">
      <c r="A1016" t="s">
        <v>99</v>
      </c>
      <c r="B1016" t="s">
        <v>637</v>
      </c>
      <c r="C1016" t="s">
        <v>638</v>
      </c>
      <c r="D1016" t="s">
        <v>386</v>
      </c>
      <c r="E1016" t="s">
        <v>639</v>
      </c>
      <c r="F1016" t="s">
        <v>104</v>
      </c>
      <c r="H1016">
        <v>4.3</v>
      </c>
      <c r="I1016">
        <v>0</v>
      </c>
      <c r="J1016" t="s">
        <v>238</v>
      </c>
      <c r="K1016">
        <v>26907</v>
      </c>
    </row>
    <row r="1017" spans="1:11" hidden="1">
      <c r="A1017" t="s">
        <v>99</v>
      </c>
      <c r="B1017" t="s">
        <v>637</v>
      </c>
      <c r="C1017" t="s">
        <v>638</v>
      </c>
      <c r="D1017" t="s">
        <v>387</v>
      </c>
      <c r="E1017" t="s">
        <v>639</v>
      </c>
      <c r="F1017" t="s">
        <v>104</v>
      </c>
      <c r="H1017">
        <v>5.24</v>
      </c>
      <c r="I1017">
        <v>0</v>
      </c>
      <c r="J1017" t="s">
        <v>240</v>
      </c>
      <c r="K1017">
        <v>26907</v>
      </c>
    </row>
    <row r="1018" spans="1:11" hidden="1">
      <c r="A1018" t="s">
        <v>99</v>
      </c>
      <c r="B1018" t="s">
        <v>637</v>
      </c>
      <c r="C1018" t="s">
        <v>638</v>
      </c>
      <c r="D1018" t="s">
        <v>388</v>
      </c>
      <c r="E1018" t="s">
        <v>639</v>
      </c>
      <c r="F1018" t="s">
        <v>104</v>
      </c>
      <c r="H1018">
        <v>5.7</v>
      </c>
      <c r="I1018">
        <v>0</v>
      </c>
      <c r="J1018" t="s">
        <v>389</v>
      </c>
      <c r="K1018">
        <v>26907</v>
      </c>
    </row>
    <row r="1019" spans="1:11" hidden="1">
      <c r="A1019" t="s">
        <v>99</v>
      </c>
      <c r="B1019" t="s">
        <v>637</v>
      </c>
      <c r="C1019" t="s">
        <v>638</v>
      </c>
      <c r="D1019" t="s">
        <v>390</v>
      </c>
      <c r="E1019" t="s">
        <v>639</v>
      </c>
      <c r="F1019" t="s">
        <v>104</v>
      </c>
      <c r="H1019">
        <v>2.52</v>
      </c>
      <c r="I1019">
        <v>0</v>
      </c>
      <c r="J1019" t="s">
        <v>163</v>
      </c>
      <c r="K1019">
        <v>26907</v>
      </c>
    </row>
    <row r="1020" spans="1:11" hidden="1">
      <c r="A1020" t="s">
        <v>99</v>
      </c>
      <c r="B1020" t="s">
        <v>637</v>
      </c>
      <c r="C1020" t="s">
        <v>638</v>
      </c>
      <c r="D1020" t="s">
        <v>391</v>
      </c>
      <c r="E1020" t="s">
        <v>639</v>
      </c>
      <c r="F1020" t="s">
        <v>104</v>
      </c>
      <c r="H1020">
        <v>3.35</v>
      </c>
      <c r="I1020">
        <v>0</v>
      </c>
      <c r="J1020" t="s">
        <v>242</v>
      </c>
      <c r="K1020">
        <v>26907</v>
      </c>
    </row>
    <row r="1021" spans="1:11" hidden="1">
      <c r="A1021" t="s">
        <v>99</v>
      </c>
      <c r="B1021" t="s">
        <v>637</v>
      </c>
      <c r="C1021" t="s">
        <v>638</v>
      </c>
      <c r="D1021" t="s">
        <v>392</v>
      </c>
      <c r="E1021" t="s">
        <v>639</v>
      </c>
      <c r="F1021" t="s">
        <v>104</v>
      </c>
      <c r="H1021">
        <v>4.3</v>
      </c>
      <c r="I1021">
        <v>0</v>
      </c>
      <c r="J1021" t="s">
        <v>244</v>
      </c>
      <c r="K1021">
        <v>26907</v>
      </c>
    </row>
    <row r="1022" spans="1:11" hidden="1">
      <c r="A1022" t="s">
        <v>99</v>
      </c>
      <c r="B1022" t="s">
        <v>637</v>
      </c>
      <c r="C1022" t="s">
        <v>638</v>
      </c>
      <c r="D1022" t="s">
        <v>393</v>
      </c>
      <c r="E1022" t="s">
        <v>639</v>
      </c>
      <c r="F1022" t="s">
        <v>104</v>
      </c>
      <c r="H1022">
        <v>5.24</v>
      </c>
      <c r="I1022">
        <v>0</v>
      </c>
      <c r="J1022" t="s">
        <v>246</v>
      </c>
      <c r="K1022">
        <v>26907</v>
      </c>
    </row>
    <row r="1023" spans="1:11" hidden="1">
      <c r="A1023" t="s">
        <v>99</v>
      </c>
      <c r="B1023" t="s">
        <v>637</v>
      </c>
      <c r="C1023" t="s">
        <v>638</v>
      </c>
      <c r="D1023" t="s">
        <v>394</v>
      </c>
      <c r="E1023" t="s">
        <v>639</v>
      </c>
      <c r="F1023" t="s">
        <v>104</v>
      </c>
      <c r="H1023">
        <v>5.7</v>
      </c>
      <c r="I1023">
        <v>0</v>
      </c>
      <c r="J1023" t="s">
        <v>395</v>
      </c>
      <c r="K1023">
        <v>26907</v>
      </c>
    </row>
    <row r="1024" spans="1:11" hidden="1">
      <c r="A1024" t="s">
        <v>99</v>
      </c>
      <c r="B1024" t="s">
        <v>637</v>
      </c>
      <c r="C1024" t="s">
        <v>638</v>
      </c>
      <c r="D1024" t="s">
        <v>396</v>
      </c>
      <c r="E1024" t="s">
        <v>639</v>
      </c>
      <c r="F1024" t="s">
        <v>104</v>
      </c>
      <c r="H1024">
        <v>2.52</v>
      </c>
      <c r="I1024">
        <v>0</v>
      </c>
      <c r="J1024" t="s">
        <v>128</v>
      </c>
      <c r="K1024">
        <v>26907</v>
      </c>
    </row>
    <row r="1025" spans="1:11" hidden="1">
      <c r="A1025" t="s">
        <v>99</v>
      </c>
      <c r="B1025" t="s">
        <v>637</v>
      </c>
      <c r="C1025" t="s">
        <v>638</v>
      </c>
      <c r="D1025" t="s">
        <v>397</v>
      </c>
      <c r="E1025" t="s">
        <v>639</v>
      </c>
      <c r="F1025" t="s">
        <v>104</v>
      </c>
      <c r="H1025">
        <v>3.35</v>
      </c>
      <c r="I1025">
        <v>0</v>
      </c>
      <c r="J1025" t="s">
        <v>174</v>
      </c>
      <c r="K1025">
        <v>26907</v>
      </c>
    </row>
    <row r="1026" spans="1:11" hidden="1">
      <c r="A1026" t="s">
        <v>99</v>
      </c>
      <c r="B1026" t="s">
        <v>637</v>
      </c>
      <c r="C1026" t="s">
        <v>638</v>
      </c>
      <c r="D1026" t="s">
        <v>398</v>
      </c>
      <c r="E1026" t="s">
        <v>639</v>
      </c>
      <c r="F1026" t="s">
        <v>104</v>
      </c>
      <c r="H1026">
        <v>4.3</v>
      </c>
      <c r="I1026">
        <v>0</v>
      </c>
      <c r="J1026" t="s">
        <v>184</v>
      </c>
      <c r="K1026">
        <v>26907</v>
      </c>
    </row>
    <row r="1027" spans="1:11" hidden="1">
      <c r="A1027" t="s">
        <v>99</v>
      </c>
      <c r="B1027" t="s">
        <v>637</v>
      </c>
      <c r="C1027" t="s">
        <v>638</v>
      </c>
      <c r="D1027" t="s">
        <v>399</v>
      </c>
      <c r="E1027" t="s">
        <v>639</v>
      </c>
      <c r="F1027" t="s">
        <v>104</v>
      </c>
      <c r="H1027">
        <v>5.24</v>
      </c>
      <c r="I1027">
        <v>0</v>
      </c>
      <c r="J1027" t="s">
        <v>194</v>
      </c>
      <c r="K1027">
        <v>26907</v>
      </c>
    </row>
    <row r="1028" spans="1:11" hidden="1">
      <c r="A1028" t="s">
        <v>99</v>
      </c>
      <c r="B1028" t="s">
        <v>637</v>
      </c>
      <c r="C1028" t="s">
        <v>638</v>
      </c>
      <c r="D1028" t="s">
        <v>400</v>
      </c>
      <c r="E1028" t="s">
        <v>639</v>
      </c>
      <c r="F1028" t="s">
        <v>104</v>
      </c>
      <c r="H1028">
        <v>5.7</v>
      </c>
      <c r="I1028">
        <v>0</v>
      </c>
      <c r="J1028" t="s">
        <v>401</v>
      </c>
      <c r="K1028">
        <v>26907</v>
      </c>
    </row>
    <row r="1029" spans="1:11" hidden="1">
      <c r="A1029" t="s">
        <v>99</v>
      </c>
      <c r="B1029" t="s">
        <v>637</v>
      </c>
      <c r="C1029" t="s">
        <v>638</v>
      </c>
      <c r="D1029" t="s">
        <v>402</v>
      </c>
      <c r="E1029" t="s">
        <v>639</v>
      </c>
      <c r="F1029" t="s">
        <v>104</v>
      </c>
      <c r="H1029">
        <v>2.52</v>
      </c>
      <c r="I1029">
        <v>0</v>
      </c>
      <c r="J1029" t="s">
        <v>130</v>
      </c>
      <c r="K1029">
        <v>26907</v>
      </c>
    </row>
    <row r="1030" spans="1:11" hidden="1">
      <c r="A1030" t="s">
        <v>99</v>
      </c>
      <c r="B1030" t="s">
        <v>637</v>
      </c>
      <c r="C1030" t="s">
        <v>638</v>
      </c>
      <c r="D1030" t="s">
        <v>403</v>
      </c>
      <c r="E1030" t="s">
        <v>639</v>
      </c>
      <c r="F1030" t="s">
        <v>104</v>
      </c>
      <c r="H1030">
        <v>3.35</v>
      </c>
      <c r="I1030">
        <v>0</v>
      </c>
      <c r="J1030" t="s">
        <v>176</v>
      </c>
      <c r="K1030">
        <v>26907</v>
      </c>
    </row>
    <row r="1031" spans="1:11" hidden="1">
      <c r="A1031" t="s">
        <v>99</v>
      </c>
      <c r="B1031" t="s">
        <v>637</v>
      </c>
      <c r="C1031" t="s">
        <v>638</v>
      </c>
      <c r="D1031" t="s">
        <v>404</v>
      </c>
      <c r="E1031" t="s">
        <v>639</v>
      </c>
      <c r="F1031" t="s">
        <v>104</v>
      </c>
      <c r="H1031">
        <v>4.3</v>
      </c>
      <c r="I1031">
        <v>0</v>
      </c>
      <c r="J1031" t="s">
        <v>186</v>
      </c>
      <c r="K1031">
        <v>26907</v>
      </c>
    </row>
    <row r="1032" spans="1:11" hidden="1">
      <c r="A1032" t="s">
        <v>99</v>
      </c>
      <c r="B1032" t="s">
        <v>637</v>
      </c>
      <c r="C1032" t="s">
        <v>638</v>
      </c>
      <c r="D1032" t="s">
        <v>405</v>
      </c>
      <c r="E1032" t="s">
        <v>639</v>
      </c>
      <c r="F1032" t="s">
        <v>104</v>
      </c>
      <c r="H1032">
        <v>5.24</v>
      </c>
      <c r="I1032">
        <v>0</v>
      </c>
      <c r="J1032" t="s">
        <v>196</v>
      </c>
      <c r="K1032">
        <v>26907</v>
      </c>
    </row>
    <row r="1033" spans="1:11" hidden="1">
      <c r="A1033" t="s">
        <v>99</v>
      </c>
      <c r="B1033" t="s">
        <v>637</v>
      </c>
      <c r="C1033" t="s">
        <v>638</v>
      </c>
      <c r="D1033" t="s">
        <v>406</v>
      </c>
      <c r="E1033" t="s">
        <v>639</v>
      </c>
      <c r="F1033" t="s">
        <v>104</v>
      </c>
      <c r="H1033">
        <v>5.7</v>
      </c>
      <c r="I1033">
        <v>0</v>
      </c>
      <c r="J1033" t="s">
        <v>407</v>
      </c>
      <c r="K1033">
        <v>26907</v>
      </c>
    </row>
    <row r="1034" spans="1:11" hidden="1">
      <c r="A1034" t="s">
        <v>99</v>
      </c>
      <c r="B1034" t="s">
        <v>637</v>
      </c>
      <c r="C1034" t="s">
        <v>638</v>
      </c>
      <c r="D1034" t="s">
        <v>408</v>
      </c>
      <c r="E1034" t="s">
        <v>639</v>
      </c>
      <c r="F1034" t="s">
        <v>104</v>
      </c>
      <c r="H1034">
        <v>2.52</v>
      </c>
      <c r="I1034">
        <v>0</v>
      </c>
      <c r="J1034" t="s">
        <v>164</v>
      </c>
      <c r="K1034">
        <v>26907</v>
      </c>
    </row>
    <row r="1035" spans="1:11" hidden="1">
      <c r="A1035" t="s">
        <v>99</v>
      </c>
      <c r="B1035" t="s">
        <v>637</v>
      </c>
      <c r="C1035" t="s">
        <v>638</v>
      </c>
      <c r="D1035" t="s">
        <v>409</v>
      </c>
      <c r="E1035" t="s">
        <v>639</v>
      </c>
      <c r="F1035" t="s">
        <v>104</v>
      </c>
      <c r="H1035">
        <v>3.35</v>
      </c>
      <c r="I1035">
        <v>0</v>
      </c>
      <c r="J1035" t="s">
        <v>248</v>
      </c>
      <c r="K1035">
        <v>26907</v>
      </c>
    </row>
    <row r="1036" spans="1:11" hidden="1">
      <c r="A1036" t="s">
        <v>99</v>
      </c>
      <c r="B1036" t="s">
        <v>637</v>
      </c>
      <c r="C1036" t="s">
        <v>638</v>
      </c>
      <c r="D1036" t="s">
        <v>410</v>
      </c>
      <c r="E1036" t="s">
        <v>639</v>
      </c>
      <c r="F1036" t="s">
        <v>104</v>
      </c>
      <c r="H1036">
        <v>4.3</v>
      </c>
      <c r="I1036">
        <v>0</v>
      </c>
      <c r="J1036" t="s">
        <v>250</v>
      </c>
      <c r="K1036">
        <v>26907</v>
      </c>
    </row>
    <row r="1037" spans="1:11" hidden="1">
      <c r="A1037" t="s">
        <v>99</v>
      </c>
      <c r="B1037" t="s">
        <v>637</v>
      </c>
      <c r="C1037" t="s">
        <v>638</v>
      </c>
      <c r="D1037" t="s">
        <v>411</v>
      </c>
      <c r="E1037" t="s">
        <v>639</v>
      </c>
      <c r="F1037" t="s">
        <v>104</v>
      </c>
      <c r="H1037">
        <v>5.24</v>
      </c>
      <c r="I1037">
        <v>0</v>
      </c>
      <c r="J1037" t="s">
        <v>252</v>
      </c>
      <c r="K1037">
        <v>26907</v>
      </c>
    </row>
    <row r="1038" spans="1:11" hidden="1">
      <c r="A1038" t="s">
        <v>99</v>
      </c>
      <c r="B1038" t="s">
        <v>637</v>
      </c>
      <c r="C1038" t="s">
        <v>638</v>
      </c>
      <c r="D1038" t="s">
        <v>412</v>
      </c>
      <c r="E1038" t="s">
        <v>639</v>
      </c>
      <c r="F1038" t="s">
        <v>104</v>
      </c>
      <c r="H1038">
        <v>5.7</v>
      </c>
      <c r="I1038">
        <v>0</v>
      </c>
      <c r="J1038" t="s">
        <v>350</v>
      </c>
      <c r="K1038">
        <v>26907</v>
      </c>
    </row>
    <row r="1039" spans="1:11" hidden="1">
      <c r="A1039" t="s">
        <v>99</v>
      </c>
      <c r="B1039" t="s">
        <v>637</v>
      </c>
      <c r="C1039" t="s">
        <v>638</v>
      </c>
      <c r="D1039" t="s">
        <v>413</v>
      </c>
      <c r="E1039" t="s">
        <v>639</v>
      </c>
      <c r="F1039" t="s">
        <v>104</v>
      </c>
      <c r="H1039">
        <v>2.15</v>
      </c>
      <c r="I1039">
        <v>0</v>
      </c>
      <c r="J1039" t="s">
        <v>140</v>
      </c>
      <c r="K1039">
        <v>26907</v>
      </c>
    </row>
    <row r="1040" spans="1:11" hidden="1">
      <c r="A1040" t="s">
        <v>99</v>
      </c>
      <c r="B1040" t="s">
        <v>637</v>
      </c>
      <c r="C1040" t="s">
        <v>638</v>
      </c>
      <c r="D1040" t="s">
        <v>414</v>
      </c>
      <c r="E1040" t="s">
        <v>639</v>
      </c>
      <c r="F1040" t="s">
        <v>104</v>
      </c>
      <c r="H1040">
        <v>2.52</v>
      </c>
      <c r="I1040">
        <v>0</v>
      </c>
      <c r="J1040" t="s">
        <v>149</v>
      </c>
      <c r="K1040">
        <v>26907</v>
      </c>
    </row>
    <row r="1041" spans="1:11" hidden="1">
      <c r="A1041" t="s">
        <v>99</v>
      </c>
      <c r="B1041" t="s">
        <v>637</v>
      </c>
      <c r="C1041" t="s">
        <v>638</v>
      </c>
      <c r="D1041" t="s">
        <v>415</v>
      </c>
      <c r="E1041" t="s">
        <v>639</v>
      </c>
      <c r="F1041" t="s">
        <v>104</v>
      </c>
      <c r="H1041">
        <v>3.35</v>
      </c>
      <c r="I1041">
        <v>0</v>
      </c>
      <c r="J1041" t="s">
        <v>166</v>
      </c>
      <c r="K1041">
        <v>26907</v>
      </c>
    </row>
    <row r="1042" spans="1:11" hidden="1">
      <c r="A1042" t="s">
        <v>99</v>
      </c>
      <c r="B1042" t="s">
        <v>637</v>
      </c>
      <c r="C1042" t="s">
        <v>638</v>
      </c>
      <c r="D1042" t="s">
        <v>416</v>
      </c>
      <c r="E1042" t="s">
        <v>639</v>
      </c>
      <c r="F1042" t="s">
        <v>104</v>
      </c>
      <c r="H1042">
        <v>4.3</v>
      </c>
      <c r="I1042">
        <v>0</v>
      </c>
      <c r="J1042" t="s">
        <v>254</v>
      </c>
      <c r="K1042">
        <v>26907</v>
      </c>
    </row>
    <row r="1043" spans="1:11" hidden="1">
      <c r="A1043" t="s">
        <v>99</v>
      </c>
      <c r="B1043" t="s">
        <v>637</v>
      </c>
      <c r="C1043" t="s">
        <v>638</v>
      </c>
      <c r="D1043" t="s">
        <v>417</v>
      </c>
      <c r="E1043" t="s">
        <v>639</v>
      </c>
      <c r="F1043" t="s">
        <v>104</v>
      </c>
      <c r="H1043">
        <v>5.24</v>
      </c>
      <c r="I1043">
        <v>0</v>
      </c>
      <c r="J1043" t="s">
        <v>256</v>
      </c>
      <c r="K1043">
        <v>26907</v>
      </c>
    </row>
    <row r="1044" spans="1:11" hidden="1">
      <c r="A1044" t="s">
        <v>99</v>
      </c>
      <c r="B1044" t="s">
        <v>637</v>
      </c>
      <c r="C1044" t="s">
        <v>638</v>
      </c>
      <c r="D1044" t="s">
        <v>418</v>
      </c>
      <c r="E1044" t="s">
        <v>639</v>
      </c>
      <c r="F1044" t="s">
        <v>104</v>
      </c>
      <c r="H1044">
        <v>5.7</v>
      </c>
      <c r="I1044">
        <v>0</v>
      </c>
      <c r="J1044" t="s">
        <v>419</v>
      </c>
      <c r="K1044">
        <v>26907</v>
      </c>
    </row>
    <row r="1045" spans="1:11" hidden="1">
      <c r="A1045" t="s">
        <v>99</v>
      </c>
      <c r="B1045" t="s">
        <v>637</v>
      </c>
      <c r="C1045" t="s">
        <v>638</v>
      </c>
      <c r="D1045" t="s">
        <v>420</v>
      </c>
      <c r="E1045" t="s">
        <v>639</v>
      </c>
      <c r="F1045" t="s">
        <v>104</v>
      </c>
      <c r="H1045">
        <v>2.15</v>
      </c>
      <c r="I1045">
        <v>0</v>
      </c>
      <c r="J1045" t="s">
        <v>142</v>
      </c>
      <c r="K1045">
        <v>26907</v>
      </c>
    </row>
    <row r="1046" spans="1:11" hidden="1">
      <c r="A1046" t="s">
        <v>99</v>
      </c>
      <c r="B1046" t="s">
        <v>637</v>
      </c>
      <c r="C1046" t="s">
        <v>638</v>
      </c>
      <c r="D1046" t="s">
        <v>421</v>
      </c>
      <c r="E1046" t="s">
        <v>639</v>
      </c>
      <c r="F1046" t="s">
        <v>104</v>
      </c>
      <c r="H1046">
        <v>2.52</v>
      </c>
      <c r="I1046">
        <v>0</v>
      </c>
      <c r="J1046" t="s">
        <v>151</v>
      </c>
      <c r="K1046">
        <v>26907</v>
      </c>
    </row>
    <row r="1047" spans="1:11" hidden="1">
      <c r="A1047" t="s">
        <v>99</v>
      </c>
      <c r="B1047" t="s">
        <v>637</v>
      </c>
      <c r="C1047" t="s">
        <v>638</v>
      </c>
      <c r="D1047" t="s">
        <v>422</v>
      </c>
      <c r="E1047" t="s">
        <v>639</v>
      </c>
      <c r="F1047" t="s">
        <v>104</v>
      </c>
      <c r="H1047">
        <v>3.35</v>
      </c>
      <c r="I1047">
        <v>0</v>
      </c>
      <c r="J1047" t="s">
        <v>168</v>
      </c>
      <c r="K1047">
        <v>26907</v>
      </c>
    </row>
    <row r="1048" spans="1:11" hidden="1">
      <c r="A1048" t="s">
        <v>99</v>
      </c>
      <c r="B1048" t="s">
        <v>637</v>
      </c>
      <c r="C1048" t="s">
        <v>638</v>
      </c>
      <c r="D1048" t="s">
        <v>423</v>
      </c>
      <c r="E1048" t="s">
        <v>639</v>
      </c>
      <c r="F1048" t="s">
        <v>104</v>
      </c>
      <c r="H1048">
        <v>4.3</v>
      </c>
      <c r="I1048">
        <v>0</v>
      </c>
      <c r="J1048" t="s">
        <v>258</v>
      </c>
      <c r="K1048">
        <v>26907</v>
      </c>
    </row>
    <row r="1049" spans="1:11" hidden="1">
      <c r="A1049" t="s">
        <v>99</v>
      </c>
      <c r="B1049" t="s">
        <v>637</v>
      </c>
      <c r="C1049" t="s">
        <v>638</v>
      </c>
      <c r="D1049" t="s">
        <v>424</v>
      </c>
      <c r="E1049" t="s">
        <v>639</v>
      </c>
      <c r="F1049" t="s">
        <v>104</v>
      </c>
      <c r="H1049">
        <v>5.24</v>
      </c>
      <c r="I1049">
        <v>0</v>
      </c>
      <c r="J1049" t="s">
        <v>260</v>
      </c>
      <c r="K1049">
        <v>26907</v>
      </c>
    </row>
    <row r="1050" spans="1:11" hidden="1">
      <c r="A1050" t="s">
        <v>99</v>
      </c>
      <c r="B1050" t="s">
        <v>637</v>
      </c>
      <c r="C1050" t="s">
        <v>638</v>
      </c>
      <c r="D1050" t="s">
        <v>425</v>
      </c>
      <c r="E1050" t="s">
        <v>639</v>
      </c>
      <c r="F1050" t="s">
        <v>104</v>
      </c>
      <c r="H1050">
        <v>5.7</v>
      </c>
      <c r="I1050">
        <v>0</v>
      </c>
      <c r="J1050" t="s">
        <v>426</v>
      </c>
      <c r="K1050">
        <v>26907</v>
      </c>
    </row>
    <row r="1051" spans="1:11" hidden="1">
      <c r="A1051" t="s">
        <v>99</v>
      </c>
      <c r="B1051" t="s">
        <v>637</v>
      </c>
      <c r="C1051" t="s">
        <v>638</v>
      </c>
      <c r="D1051" t="s">
        <v>427</v>
      </c>
      <c r="E1051" t="s">
        <v>639</v>
      </c>
      <c r="F1051" t="s">
        <v>104</v>
      </c>
      <c r="H1051">
        <v>2.15</v>
      </c>
      <c r="I1051">
        <v>0</v>
      </c>
      <c r="J1051" t="s">
        <v>132</v>
      </c>
      <c r="K1051">
        <v>26907</v>
      </c>
    </row>
    <row r="1052" spans="1:11" hidden="1">
      <c r="A1052" t="s">
        <v>99</v>
      </c>
      <c r="B1052" t="s">
        <v>637</v>
      </c>
      <c r="C1052" t="s">
        <v>638</v>
      </c>
      <c r="D1052" t="s">
        <v>428</v>
      </c>
      <c r="E1052" t="s">
        <v>639</v>
      </c>
      <c r="F1052" t="s">
        <v>104</v>
      </c>
      <c r="H1052">
        <v>2.52</v>
      </c>
      <c r="I1052">
        <v>0</v>
      </c>
      <c r="J1052" t="s">
        <v>134</v>
      </c>
      <c r="K1052">
        <v>26907</v>
      </c>
    </row>
    <row r="1053" spans="1:11" hidden="1">
      <c r="A1053" t="s">
        <v>99</v>
      </c>
      <c r="B1053" t="s">
        <v>637</v>
      </c>
      <c r="C1053" t="s">
        <v>638</v>
      </c>
      <c r="D1053" t="s">
        <v>429</v>
      </c>
      <c r="E1053" t="s">
        <v>639</v>
      </c>
      <c r="F1053" t="s">
        <v>104</v>
      </c>
      <c r="H1053">
        <v>3.35</v>
      </c>
      <c r="I1053">
        <v>0</v>
      </c>
      <c r="J1053" t="s">
        <v>178</v>
      </c>
      <c r="K1053">
        <v>26907</v>
      </c>
    </row>
    <row r="1054" spans="1:11" hidden="1">
      <c r="A1054" t="s">
        <v>99</v>
      </c>
      <c r="B1054" t="s">
        <v>637</v>
      </c>
      <c r="C1054" t="s">
        <v>638</v>
      </c>
      <c r="D1054" t="s">
        <v>430</v>
      </c>
      <c r="E1054" t="s">
        <v>639</v>
      </c>
      <c r="F1054" t="s">
        <v>104</v>
      </c>
      <c r="H1054">
        <v>4.3</v>
      </c>
      <c r="I1054">
        <v>0</v>
      </c>
      <c r="J1054" t="s">
        <v>188</v>
      </c>
      <c r="K1054">
        <v>26907</v>
      </c>
    </row>
    <row r="1055" spans="1:11" hidden="1">
      <c r="A1055" t="s">
        <v>99</v>
      </c>
      <c r="B1055" t="s">
        <v>637</v>
      </c>
      <c r="C1055" t="s">
        <v>638</v>
      </c>
      <c r="D1055" t="s">
        <v>431</v>
      </c>
      <c r="E1055" t="s">
        <v>639</v>
      </c>
      <c r="F1055" t="s">
        <v>104</v>
      </c>
      <c r="H1055">
        <v>5.24</v>
      </c>
      <c r="I1055">
        <v>0</v>
      </c>
      <c r="J1055" t="s">
        <v>198</v>
      </c>
      <c r="K1055">
        <v>26907</v>
      </c>
    </row>
    <row r="1056" spans="1:11" hidden="1">
      <c r="A1056" t="s">
        <v>99</v>
      </c>
      <c r="B1056" t="s">
        <v>637</v>
      </c>
      <c r="C1056" t="s">
        <v>638</v>
      </c>
      <c r="D1056" t="s">
        <v>432</v>
      </c>
      <c r="E1056" t="s">
        <v>639</v>
      </c>
      <c r="F1056" t="s">
        <v>104</v>
      </c>
      <c r="H1056">
        <v>5.7</v>
      </c>
      <c r="I1056">
        <v>0</v>
      </c>
      <c r="J1056" t="s">
        <v>433</v>
      </c>
      <c r="K1056">
        <v>26907</v>
      </c>
    </row>
    <row r="1057" spans="1:11" hidden="1">
      <c r="A1057" t="s">
        <v>99</v>
      </c>
      <c r="B1057" t="s">
        <v>640</v>
      </c>
      <c r="C1057" t="s">
        <v>638</v>
      </c>
      <c r="D1057" t="s">
        <v>435</v>
      </c>
      <c r="E1057" t="s">
        <v>641</v>
      </c>
      <c r="F1057" t="s">
        <v>104</v>
      </c>
      <c r="H1057">
        <v>2.79</v>
      </c>
      <c r="I1057">
        <v>0</v>
      </c>
      <c r="J1057" t="s">
        <v>155</v>
      </c>
      <c r="K1057">
        <v>26908</v>
      </c>
    </row>
    <row r="1058" spans="1:11" hidden="1">
      <c r="A1058" t="s">
        <v>99</v>
      </c>
      <c r="B1058" t="s">
        <v>640</v>
      </c>
      <c r="C1058" t="s">
        <v>638</v>
      </c>
      <c r="D1058" t="s">
        <v>437</v>
      </c>
      <c r="E1058" t="s">
        <v>641</v>
      </c>
      <c r="F1058" t="s">
        <v>104</v>
      </c>
      <c r="H1058">
        <v>4.05</v>
      </c>
      <c r="I1058">
        <v>0</v>
      </c>
      <c r="J1058" t="s">
        <v>221</v>
      </c>
      <c r="K1058">
        <v>26908</v>
      </c>
    </row>
    <row r="1059" spans="1:11" hidden="1">
      <c r="A1059" t="s">
        <v>99</v>
      </c>
      <c r="B1059" t="s">
        <v>640</v>
      </c>
      <c r="C1059" t="s">
        <v>638</v>
      </c>
      <c r="D1059" t="s">
        <v>438</v>
      </c>
      <c r="E1059" t="s">
        <v>641</v>
      </c>
      <c r="F1059" t="s">
        <v>104</v>
      </c>
      <c r="H1059">
        <v>4.45</v>
      </c>
      <c r="I1059">
        <v>0</v>
      </c>
      <c r="J1059" t="s">
        <v>223</v>
      </c>
      <c r="K1059">
        <v>26908</v>
      </c>
    </row>
    <row r="1060" spans="1:11" hidden="1">
      <c r="A1060" t="s">
        <v>99</v>
      </c>
      <c r="B1060" t="s">
        <v>640</v>
      </c>
      <c r="C1060" t="s">
        <v>638</v>
      </c>
      <c r="D1060" t="s">
        <v>439</v>
      </c>
      <c r="E1060" t="s">
        <v>641</v>
      </c>
      <c r="F1060" t="s">
        <v>104</v>
      </c>
      <c r="H1060">
        <v>5.2</v>
      </c>
      <c r="I1060">
        <v>0</v>
      </c>
      <c r="J1060" t="s">
        <v>225</v>
      </c>
      <c r="K1060">
        <v>26908</v>
      </c>
    </row>
    <row r="1061" spans="1:11" hidden="1">
      <c r="A1061" t="s">
        <v>99</v>
      </c>
      <c r="B1061" t="s">
        <v>640</v>
      </c>
      <c r="C1061" t="s">
        <v>638</v>
      </c>
      <c r="D1061" t="s">
        <v>440</v>
      </c>
      <c r="E1061" t="s">
        <v>641</v>
      </c>
      <c r="F1061" t="s">
        <v>104</v>
      </c>
      <c r="H1061">
        <v>5.25</v>
      </c>
      <c r="I1061">
        <v>0</v>
      </c>
      <c r="J1061" t="s">
        <v>361</v>
      </c>
      <c r="K1061">
        <v>26908</v>
      </c>
    </row>
    <row r="1062" spans="1:11" hidden="1">
      <c r="A1062" t="s">
        <v>99</v>
      </c>
      <c r="B1062" t="s">
        <v>640</v>
      </c>
      <c r="C1062" t="s">
        <v>638</v>
      </c>
      <c r="D1062" t="s">
        <v>441</v>
      </c>
      <c r="E1062" t="s">
        <v>641</v>
      </c>
      <c r="F1062" t="s">
        <v>104</v>
      </c>
      <c r="H1062">
        <v>2.2999999999999998</v>
      </c>
      <c r="I1062">
        <v>0</v>
      </c>
      <c r="J1062" t="s">
        <v>139</v>
      </c>
      <c r="K1062">
        <v>26908</v>
      </c>
    </row>
    <row r="1063" spans="1:11" hidden="1">
      <c r="A1063" t="s">
        <v>99</v>
      </c>
      <c r="B1063" t="s">
        <v>640</v>
      </c>
      <c r="C1063" t="s">
        <v>638</v>
      </c>
      <c r="D1063" t="s">
        <v>442</v>
      </c>
      <c r="E1063" t="s">
        <v>641</v>
      </c>
      <c r="F1063" t="s">
        <v>104</v>
      </c>
      <c r="H1063">
        <v>2.79</v>
      </c>
      <c r="I1063">
        <v>0</v>
      </c>
      <c r="J1063" t="s">
        <v>156</v>
      </c>
      <c r="K1063">
        <v>26908</v>
      </c>
    </row>
    <row r="1064" spans="1:11" hidden="1">
      <c r="A1064" t="s">
        <v>99</v>
      </c>
      <c r="B1064" t="s">
        <v>640</v>
      </c>
      <c r="C1064" t="s">
        <v>638</v>
      </c>
      <c r="D1064" t="s">
        <v>443</v>
      </c>
      <c r="E1064" t="s">
        <v>641</v>
      </c>
      <c r="F1064" t="s">
        <v>104</v>
      </c>
      <c r="H1064">
        <v>4.05</v>
      </c>
      <c r="I1064">
        <v>0</v>
      </c>
      <c r="J1064" t="s">
        <v>227</v>
      </c>
      <c r="K1064">
        <v>26908</v>
      </c>
    </row>
    <row r="1065" spans="1:11" hidden="1">
      <c r="A1065" t="s">
        <v>99</v>
      </c>
      <c r="B1065" t="s">
        <v>640</v>
      </c>
      <c r="C1065" t="s">
        <v>638</v>
      </c>
      <c r="D1065" t="s">
        <v>444</v>
      </c>
      <c r="E1065" t="s">
        <v>641</v>
      </c>
      <c r="F1065" t="s">
        <v>104</v>
      </c>
      <c r="H1065">
        <v>4.45</v>
      </c>
      <c r="I1065">
        <v>0</v>
      </c>
      <c r="J1065" t="s">
        <v>229</v>
      </c>
      <c r="K1065">
        <v>26908</v>
      </c>
    </row>
    <row r="1066" spans="1:11" hidden="1">
      <c r="A1066" t="s">
        <v>99</v>
      </c>
      <c r="B1066" t="s">
        <v>640</v>
      </c>
      <c r="C1066" t="s">
        <v>638</v>
      </c>
      <c r="D1066" t="s">
        <v>445</v>
      </c>
      <c r="E1066" t="s">
        <v>641</v>
      </c>
      <c r="F1066" t="s">
        <v>104</v>
      </c>
      <c r="H1066">
        <v>5.2</v>
      </c>
      <c r="I1066">
        <v>0</v>
      </c>
      <c r="J1066" t="s">
        <v>231</v>
      </c>
      <c r="K1066">
        <v>26908</v>
      </c>
    </row>
    <row r="1067" spans="1:11" hidden="1">
      <c r="A1067" t="s">
        <v>99</v>
      </c>
      <c r="B1067" t="s">
        <v>640</v>
      </c>
      <c r="C1067" t="s">
        <v>638</v>
      </c>
      <c r="D1067" t="s">
        <v>446</v>
      </c>
      <c r="E1067" t="s">
        <v>641</v>
      </c>
      <c r="F1067" t="s">
        <v>104</v>
      </c>
      <c r="H1067">
        <v>5.25</v>
      </c>
      <c r="I1067">
        <v>0</v>
      </c>
      <c r="J1067" t="s">
        <v>368</v>
      </c>
      <c r="K1067">
        <v>26908</v>
      </c>
    </row>
    <row r="1068" spans="1:11" hidden="1">
      <c r="A1068" t="s">
        <v>99</v>
      </c>
      <c r="B1068" t="s">
        <v>640</v>
      </c>
      <c r="C1068" t="s">
        <v>638</v>
      </c>
      <c r="D1068" t="s">
        <v>447</v>
      </c>
      <c r="E1068" t="s">
        <v>641</v>
      </c>
      <c r="F1068" t="s">
        <v>104</v>
      </c>
      <c r="H1068">
        <v>2.2999999999999998</v>
      </c>
      <c r="I1068">
        <v>0</v>
      </c>
      <c r="J1068" t="s">
        <v>124</v>
      </c>
      <c r="K1068">
        <v>26908</v>
      </c>
    </row>
    <row r="1069" spans="1:11" hidden="1">
      <c r="A1069" t="s">
        <v>99</v>
      </c>
      <c r="B1069" t="s">
        <v>640</v>
      </c>
      <c r="C1069" t="s">
        <v>638</v>
      </c>
      <c r="D1069" t="s">
        <v>448</v>
      </c>
      <c r="E1069" t="s">
        <v>641</v>
      </c>
      <c r="F1069" t="s">
        <v>104</v>
      </c>
      <c r="H1069">
        <v>2.79</v>
      </c>
      <c r="I1069">
        <v>0</v>
      </c>
      <c r="J1069" t="s">
        <v>126</v>
      </c>
      <c r="K1069">
        <v>26908</v>
      </c>
    </row>
    <row r="1070" spans="1:11" hidden="1">
      <c r="A1070" t="s">
        <v>99</v>
      </c>
      <c r="B1070" t="s">
        <v>640</v>
      </c>
      <c r="C1070" t="s">
        <v>638</v>
      </c>
      <c r="D1070" t="s">
        <v>449</v>
      </c>
      <c r="E1070" t="s">
        <v>641</v>
      </c>
      <c r="F1070" t="s">
        <v>104</v>
      </c>
      <c r="H1070">
        <v>4.05</v>
      </c>
      <c r="I1070">
        <v>0</v>
      </c>
      <c r="J1070" t="s">
        <v>372</v>
      </c>
      <c r="K1070">
        <v>26908</v>
      </c>
    </row>
    <row r="1071" spans="1:11" hidden="1">
      <c r="A1071" t="s">
        <v>99</v>
      </c>
      <c r="B1071" t="s">
        <v>640</v>
      </c>
      <c r="C1071" t="s">
        <v>638</v>
      </c>
      <c r="D1071" t="s">
        <v>450</v>
      </c>
      <c r="E1071" t="s">
        <v>641</v>
      </c>
      <c r="F1071" t="s">
        <v>104</v>
      </c>
      <c r="H1071">
        <v>4.45</v>
      </c>
      <c r="I1071">
        <v>0</v>
      </c>
      <c r="J1071" t="s">
        <v>374</v>
      </c>
      <c r="K1071">
        <v>26908</v>
      </c>
    </row>
    <row r="1072" spans="1:11" hidden="1">
      <c r="A1072" t="s">
        <v>99</v>
      </c>
      <c r="B1072" t="s">
        <v>640</v>
      </c>
      <c r="C1072" t="s">
        <v>638</v>
      </c>
      <c r="D1072" t="s">
        <v>451</v>
      </c>
      <c r="E1072" t="s">
        <v>641</v>
      </c>
      <c r="F1072" t="s">
        <v>104</v>
      </c>
      <c r="H1072">
        <v>5.2</v>
      </c>
      <c r="I1072">
        <v>0</v>
      </c>
      <c r="J1072" t="s">
        <v>192</v>
      </c>
      <c r="K1072">
        <v>26908</v>
      </c>
    </row>
    <row r="1073" spans="1:11" hidden="1">
      <c r="A1073" t="s">
        <v>99</v>
      </c>
      <c r="B1073" t="s">
        <v>640</v>
      </c>
      <c r="C1073" t="s">
        <v>638</v>
      </c>
      <c r="D1073" t="s">
        <v>452</v>
      </c>
      <c r="E1073" t="s">
        <v>641</v>
      </c>
      <c r="F1073" t="s">
        <v>104</v>
      </c>
      <c r="H1073">
        <v>5.25</v>
      </c>
      <c r="I1073">
        <v>0</v>
      </c>
      <c r="J1073" t="s">
        <v>377</v>
      </c>
      <c r="K1073">
        <v>26908</v>
      </c>
    </row>
    <row r="1074" spans="1:11" hidden="1">
      <c r="A1074" t="s">
        <v>99</v>
      </c>
      <c r="B1074" t="s">
        <v>640</v>
      </c>
      <c r="C1074" t="s">
        <v>638</v>
      </c>
      <c r="D1074" t="s">
        <v>453</v>
      </c>
      <c r="E1074" t="s">
        <v>641</v>
      </c>
      <c r="F1074" t="s">
        <v>104</v>
      </c>
      <c r="H1074">
        <v>2.79</v>
      </c>
      <c r="I1074">
        <v>0</v>
      </c>
      <c r="J1074" t="s">
        <v>159</v>
      </c>
      <c r="K1074">
        <v>26908</v>
      </c>
    </row>
    <row r="1075" spans="1:11" hidden="1">
      <c r="A1075" t="s">
        <v>99</v>
      </c>
      <c r="B1075" t="s">
        <v>640</v>
      </c>
      <c r="C1075" t="s">
        <v>638</v>
      </c>
      <c r="D1075" t="s">
        <v>454</v>
      </c>
      <c r="E1075" t="s">
        <v>641</v>
      </c>
      <c r="F1075" t="s">
        <v>104</v>
      </c>
      <c r="H1075">
        <v>4.05</v>
      </c>
      <c r="I1075">
        <v>0</v>
      </c>
      <c r="J1075" t="s">
        <v>232</v>
      </c>
      <c r="K1075">
        <v>26908</v>
      </c>
    </row>
    <row r="1076" spans="1:11" hidden="1">
      <c r="A1076" t="s">
        <v>99</v>
      </c>
      <c r="B1076" t="s">
        <v>640</v>
      </c>
      <c r="C1076" t="s">
        <v>638</v>
      </c>
      <c r="D1076" t="s">
        <v>455</v>
      </c>
      <c r="E1076" t="s">
        <v>641</v>
      </c>
      <c r="F1076" t="s">
        <v>104</v>
      </c>
      <c r="H1076">
        <v>4.45</v>
      </c>
      <c r="I1076">
        <v>0</v>
      </c>
      <c r="J1076" t="s">
        <v>234</v>
      </c>
      <c r="K1076">
        <v>26908</v>
      </c>
    </row>
    <row r="1077" spans="1:11" hidden="1">
      <c r="A1077" t="s">
        <v>99</v>
      </c>
      <c r="B1077" t="s">
        <v>640</v>
      </c>
      <c r="C1077" t="s">
        <v>638</v>
      </c>
      <c r="D1077" t="s">
        <v>456</v>
      </c>
      <c r="E1077" t="s">
        <v>641</v>
      </c>
      <c r="F1077" t="s">
        <v>104</v>
      </c>
      <c r="H1077">
        <v>5.2</v>
      </c>
      <c r="I1077">
        <v>0</v>
      </c>
      <c r="J1077" t="s">
        <v>236</v>
      </c>
      <c r="K1077">
        <v>26908</v>
      </c>
    </row>
    <row r="1078" spans="1:11" hidden="1">
      <c r="A1078" t="s">
        <v>99</v>
      </c>
      <c r="B1078" t="s">
        <v>640</v>
      </c>
      <c r="C1078" t="s">
        <v>638</v>
      </c>
      <c r="D1078" t="s">
        <v>457</v>
      </c>
      <c r="E1078" t="s">
        <v>641</v>
      </c>
      <c r="F1078" t="s">
        <v>104</v>
      </c>
      <c r="H1078">
        <v>5.25</v>
      </c>
      <c r="I1078">
        <v>0</v>
      </c>
      <c r="J1078" t="s">
        <v>383</v>
      </c>
      <c r="K1078">
        <v>26908</v>
      </c>
    </row>
    <row r="1079" spans="1:11" hidden="1">
      <c r="A1079" t="s">
        <v>99</v>
      </c>
      <c r="B1079" t="s">
        <v>640</v>
      </c>
      <c r="C1079" t="s">
        <v>638</v>
      </c>
      <c r="D1079" t="s">
        <v>458</v>
      </c>
      <c r="E1079" t="s">
        <v>641</v>
      </c>
      <c r="F1079" t="s">
        <v>104</v>
      </c>
      <c r="H1079">
        <v>2.79</v>
      </c>
      <c r="I1079">
        <v>0</v>
      </c>
      <c r="J1079" t="s">
        <v>161</v>
      </c>
      <c r="K1079">
        <v>26908</v>
      </c>
    </row>
    <row r="1080" spans="1:11" hidden="1">
      <c r="A1080" t="s">
        <v>99</v>
      </c>
      <c r="B1080" t="s">
        <v>640</v>
      </c>
      <c r="C1080" t="s">
        <v>638</v>
      </c>
      <c r="D1080" t="s">
        <v>459</v>
      </c>
      <c r="E1080" t="s">
        <v>641</v>
      </c>
      <c r="F1080" t="s">
        <v>104</v>
      </c>
      <c r="H1080">
        <v>4.05</v>
      </c>
      <c r="I1080">
        <v>0</v>
      </c>
      <c r="J1080" t="s">
        <v>172</v>
      </c>
      <c r="K1080">
        <v>26908</v>
      </c>
    </row>
    <row r="1081" spans="1:11" hidden="1">
      <c r="A1081" t="s">
        <v>99</v>
      </c>
      <c r="B1081" t="s">
        <v>640</v>
      </c>
      <c r="C1081" t="s">
        <v>638</v>
      </c>
      <c r="D1081" t="s">
        <v>460</v>
      </c>
      <c r="E1081" t="s">
        <v>641</v>
      </c>
      <c r="F1081" t="s">
        <v>104</v>
      </c>
      <c r="H1081">
        <v>4.45</v>
      </c>
      <c r="I1081">
        <v>0</v>
      </c>
      <c r="J1081" t="s">
        <v>238</v>
      </c>
      <c r="K1081">
        <v>26908</v>
      </c>
    </row>
    <row r="1082" spans="1:11" hidden="1">
      <c r="A1082" t="s">
        <v>99</v>
      </c>
      <c r="B1082" t="s">
        <v>640</v>
      </c>
      <c r="C1082" t="s">
        <v>638</v>
      </c>
      <c r="D1082" t="s">
        <v>461</v>
      </c>
      <c r="E1082" t="s">
        <v>641</v>
      </c>
      <c r="F1082" t="s">
        <v>104</v>
      </c>
      <c r="H1082">
        <v>5.2</v>
      </c>
      <c r="I1082">
        <v>0</v>
      </c>
      <c r="J1082" t="s">
        <v>240</v>
      </c>
      <c r="K1082">
        <v>26908</v>
      </c>
    </row>
    <row r="1083" spans="1:11" hidden="1">
      <c r="A1083" t="s">
        <v>99</v>
      </c>
      <c r="B1083" t="s">
        <v>640</v>
      </c>
      <c r="C1083" t="s">
        <v>638</v>
      </c>
      <c r="D1083" t="s">
        <v>462</v>
      </c>
      <c r="E1083" t="s">
        <v>641</v>
      </c>
      <c r="F1083" t="s">
        <v>104</v>
      </c>
      <c r="H1083">
        <v>5.25</v>
      </c>
      <c r="I1083">
        <v>0</v>
      </c>
      <c r="J1083" t="s">
        <v>389</v>
      </c>
      <c r="K1083">
        <v>26908</v>
      </c>
    </row>
    <row r="1084" spans="1:11" hidden="1">
      <c r="A1084" t="s">
        <v>99</v>
      </c>
      <c r="B1084" t="s">
        <v>640</v>
      </c>
      <c r="C1084" t="s">
        <v>638</v>
      </c>
      <c r="D1084" t="s">
        <v>463</v>
      </c>
      <c r="E1084" t="s">
        <v>641</v>
      </c>
      <c r="F1084" t="s">
        <v>104</v>
      </c>
      <c r="H1084">
        <v>2.79</v>
      </c>
      <c r="I1084">
        <v>0</v>
      </c>
      <c r="J1084" t="s">
        <v>163</v>
      </c>
      <c r="K1084">
        <v>26908</v>
      </c>
    </row>
    <row r="1085" spans="1:11" hidden="1">
      <c r="A1085" t="s">
        <v>99</v>
      </c>
      <c r="B1085" t="s">
        <v>640</v>
      </c>
      <c r="C1085" t="s">
        <v>638</v>
      </c>
      <c r="D1085" t="s">
        <v>464</v>
      </c>
      <c r="E1085" t="s">
        <v>641</v>
      </c>
      <c r="F1085" t="s">
        <v>104</v>
      </c>
      <c r="H1085">
        <v>4.05</v>
      </c>
      <c r="I1085">
        <v>0</v>
      </c>
      <c r="J1085" t="s">
        <v>242</v>
      </c>
      <c r="K1085">
        <v>26908</v>
      </c>
    </row>
    <row r="1086" spans="1:11" hidden="1">
      <c r="A1086" t="s">
        <v>99</v>
      </c>
      <c r="B1086" t="s">
        <v>640</v>
      </c>
      <c r="C1086" t="s">
        <v>638</v>
      </c>
      <c r="D1086" t="s">
        <v>465</v>
      </c>
      <c r="E1086" t="s">
        <v>641</v>
      </c>
      <c r="F1086" t="s">
        <v>104</v>
      </c>
      <c r="H1086">
        <v>4.45</v>
      </c>
      <c r="I1086">
        <v>0</v>
      </c>
      <c r="J1086" t="s">
        <v>244</v>
      </c>
      <c r="K1086">
        <v>26908</v>
      </c>
    </row>
    <row r="1087" spans="1:11" hidden="1">
      <c r="A1087" t="s">
        <v>99</v>
      </c>
      <c r="B1087" t="s">
        <v>640</v>
      </c>
      <c r="C1087" t="s">
        <v>638</v>
      </c>
      <c r="D1087" t="s">
        <v>466</v>
      </c>
      <c r="E1087" t="s">
        <v>641</v>
      </c>
      <c r="F1087" t="s">
        <v>104</v>
      </c>
      <c r="H1087">
        <v>5.2</v>
      </c>
      <c r="I1087">
        <v>0</v>
      </c>
      <c r="J1087" t="s">
        <v>246</v>
      </c>
      <c r="K1087">
        <v>26908</v>
      </c>
    </row>
    <row r="1088" spans="1:11" hidden="1">
      <c r="A1088" t="s">
        <v>99</v>
      </c>
      <c r="B1088" t="s">
        <v>640</v>
      </c>
      <c r="C1088" t="s">
        <v>638</v>
      </c>
      <c r="D1088" t="s">
        <v>467</v>
      </c>
      <c r="E1088" t="s">
        <v>641</v>
      </c>
      <c r="F1088" t="s">
        <v>104</v>
      </c>
      <c r="H1088">
        <v>5.25</v>
      </c>
      <c r="I1088">
        <v>0</v>
      </c>
      <c r="J1088" t="s">
        <v>395</v>
      </c>
      <c r="K1088">
        <v>26908</v>
      </c>
    </row>
    <row r="1089" spans="1:11" hidden="1">
      <c r="A1089" t="s">
        <v>99</v>
      </c>
      <c r="B1089" t="s">
        <v>640</v>
      </c>
      <c r="C1089" t="s">
        <v>638</v>
      </c>
      <c r="D1089" t="s">
        <v>468</v>
      </c>
      <c r="E1089" t="s">
        <v>641</v>
      </c>
      <c r="F1089" t="s">
        <v>104</v>
      </c>
      <c r="H1089">
        <v>2.79</v>
      </c>
      <c r="I1089">
        <v>0</v>
      </c>
      <c r="J1089" t="s">
        <v>128</v>
      </c>
      <c r="K1089">
        <v>26908</v>
      </c>
    </row>
    <row r="1090" spans="1:11" hidden="1">
      <c r="A1090" t="s">
        <v>99</v>
      </c>
      <c r="B1090" t="s">
        <v>640</v>
      </c>
      <c r="C1090" t="s">
        <v>638</v>
      </c>
      <c r="D1090" t="s">
        <v>469</v>
      </c>
      <c r="E1090" t="s">
        <v>641</v>
      </c>
      <c r="F1090" t="s">
        <v>104</v>
      </c>
      <c r="H1090">
        <v>4.05</v>
      </c>
      <c r="I1090">
        <v>0</v>
      </c>
      <c r="J1090" t="s">
        <v>174</v>
      </c>
      <c r="K1090">
        <v>26908</v>
      </c>
    </row>
    <row r="1091" spans="1:11" hidden="1">
      <c r="A1091" t="s">
        <v>99</v>
      </c>
      <c r="B1091" t="s">
        <v>640</v>
      </c>
      <c r="C1091" t="s">
        <v>638</v>
      </c>
      <c r="D1091" t="s">
        <v>470</v>
      </c>
      <c r="E1091" t="s">
        <v>641</v>
      </c>
      <c r="F1091" t="s">
        <v>104</v>
      </c>
      <c r="H1091">
        <v>4.45</v>
      </c>
      <c r="I1091">
        <v>0</v>
      </c>
      <c r="J1091" t="s">
        <v>184</v>
      </c>
      <c r="K1091">
        <v>26908</v>
      </c>
    </row>
    <row r="1092" spans="1:11" hidden="1">
      <c r="A1092" t="s">
        <v>99</v>
      </c>
      <c r="B1092" t="s">
        <v>640</v>
      </c>
      <c r="C1092" t="s">
        <v>638</v>
      </c>
      <c r="D1092" t="s">
        <v>471</v>
      </c>
      <c r="E1092" t="s">
        <v>641</v>
      </c>
      <c r="F1092" t="s">
        <v>104</v>
      </c>
      <c r="H1092">
        <v>5.2</v>
      </c>
      <c r="I1092">
        <v>0</v>
      </c>
      <c r="J1092" t="s">
        <v>194</v>
      </c>
      <c r="K1092">
        <v>26908</v>
      </c>
    </row>
    <row r="1093" spans="1:11" hidden="1">
      <c r="A1093" t="s">
        <v>99</v>
      </c>
      <c r="B1093" t="s">
        <v>640</v>
      </c>
      <c r="C1093" t="s">
        <v>638</v>
      </c>
      <c r="D1093" t="s">
        <v>472</v>
      </c>
      <c r="E1093" t="s">
        <v>641</v>
      </c>
      <c r="F1093" t="s">
        <v>104</v>
      </c>
      <c r="H1093">
        <v>5.25</v>
      </c>
      <c r="I1093">
        <v>0</v>
      </c>
      <c r="J1093" t="s">
        <v>401</v>
      </c>
      <c r="K1093">
        <v>26908</v>
      </c>
    </row>
    <row r="1094" spans="1:11" hidden="1">
      <c r="A1094" t="s">
        <v>99</v>
      </c>
      <c r="B1094" t="s">
        <v>640</v>
      </c>
      <c r="C1094" t="s">
        <v>638</v>
      </c>
      <c r="D1094" t="s">
        <v>473</v>
      </c>
      <c r="E1094" t="s">
        <v>641</v>
      </c>
      <c r="F1094" t="s">
        <v>104</v>
      </c>
      <c r="H1094">
        <v>2.79</v>
      </c>
      <c r="I1094">
        <v>0</v>
      </c>
      <c r="J1094" t="s">
        <v>130</v>
      </c>
      <c r="K1094">
        <v>26908</v>
      </c>
    </row>
    <row r="1095" spans="1:11" hidden="1">
      <c r="A1095" t="s">
        <v>99</v>
      </c>
      <c r="B1095" t="s">
        <v>640</v>
      </c>
      <c r="C1095" t="s">
        <v>638</v>
      </c>
      <c r="D1095" t="s">
        <v>474</v>
      </c>
      <c r="E1095" t="s">
        <v>641</v>
      </c>
      <c r="F1095" t="s">
        <v>104</v>
      </c>
      <c r="H1095">
        <v>4.05</v>
      </c>
      <c r="I1095">
        <v>0</v>
      </c>
      <c r="J1095" t="s">
        <v>176</v>
      </c>
      <c r="K1095">
        <v>26908</v>
      </c>
    </row>
    <row r="1096" spans="1:11" hidden="1">
      <c r="A1096" t="s">
        <v>99</v>
      </c>
      <c r="B1096" t="s">
        <v>640</v>
      </c>
      <c r="C1096" t="s">
        <v>638</v>
      </c>
      <c r="D1096" t="s">
        <v>475</v>
      </c>
      <c r="E1096" t="s">
        <v>641</v>
      </c>
      <c r="F1096" t="s">
        <v>104</v>
      </c>
      <c r="H1096">
        <v>4.45</v>
      </c>
      <c r="I1096">
        <v>0</v>
      </c>
      <c r="J1096" t="s">
        <v>186</v>
      </c>
      <c r="K1096">
        <v>26908</v>
      </c>
    </row>
    <row r="1097" spans="1:11" hidden="1">
      <c r="A1097" t="s">
        <v>99</v>
      </c>
      <c r="B1097" t="s">
        <v>640</v>
      </c>
      <c r="C1097" t="s">
        <v>638</v>
      </c>
      <c r="D1097" t="s">
        <v>476</v>
      </c>
      <c r="E1097" t="s">
        <v>641</v>
      </c>
      <c r="F1097" t="s">
        <v>104</v>
      </c>
      <c r="H1097">
        <v>5.2</v>
      </c>
      <c r="I1097">
        <v>0</v>
      </c>
      <c r="J1097" t="s">
        <v>196</v>
      </c>
      <c r="K1097">
        <v>26908</v>
      </c>
    </row>
    <row r="1098" spans="1:11" hidden="1">
      <c r="A1098" t="s">
        <v>99</v>
      </c>
      <c r="B1098" t="s">
        <v>640</v>
      </c>
      <c r="C1098" t="s">
        <v>638</v>
      </c>
      <c r="D1098" t="s">
        <v>477</v>
      </c>
      <c r="E1098" t="s">
        <v>641</v>
      </c>
      <c r="F1098" t="s">
        <v>104</v>
      </c>
      <c r="H1098">
        <v>5.25</v>
      </c>
      <c r="I1098">
        <v>0</v>
      </c>
      <c r="J1098" t="s">
        <v>407</v>
      </c>
      <c r="K1098">
        <v>26908</v>
      </c>
    </row>
    <row r="1099" spans="1:11" hidden="1">
      <c r="A1099" t="s">
        <v>99</v>
      </c>
      <c r="B1099" t="s">
        <v>640</v>
      </c>
      <c r="C1099" t="s">
        <v>638</v>
      </c>
      <c r="D1099" t="s">
        <v>478</v>
      </c>
      <c r="E1099" t="s">
        <v>641</v>
      </c>
      <c r="F1099" t="s">
        <v>104</v>
      </c>
      <c r="H1099">
        <v>2.79</v>
      </c>
      <c r="I1099">
        <v>0</v>
      </c>
      <c r="J1099" t="s">
        <v>164</v>
      </c>
      <c r="K1099">
        <v>26908</v>
      </c>
    </row>
    <row r="1100" spans="1:11" hidden="1">
      <c r="A1100" t="s">
        <v>99</v>
      </c>
      <c r="B1100" t="s">
        <v>640</v>
      </c>
      <c r="C1100" t="s">
        <v>638</v>
      </c>
      <c r="D1100" t="s">
        <v>479</v>
      </c>
      <c r="E1100" t="s">
        <v>641</v>
      </c>
      <c r="F1100" t="s">
        <v>104</v>
      </c>
      <c r="H1100">
        <v>4.05</v>
      </c>
      <c r="I1100">
        <v>0</v>
      </c>
      <c r="J1100" t="s">
        <v>248</v>
      </c>
      <c r="K1100">
        <v>26908</v>
      </c>
    </row>
    <row r="1101" spans="1:11" hidden="1">
      <c r="A1101" t="s">
        <v>99</v>
      </c>
      <c r="B1101" t="s">
        <v>640</v>
      </c>
      <c r="C1101" t="s">
        <v>638</v>
      </c>
      <c r="D1101" t="s">
        <v>480</v>
      </c>
      <c r="E1101" t="s">
        <v>641</v>
      </c>
      <c r="F1101" t="s">
        <v>104</v>
      </c>
      <c r="H1101">
        <v>4.45</v>
      </c>
      <c r="I1101">
        <v>0</v>
      </c>
      <c r="J1101" t="s">
        <v>250</v>
      </c>
      <c r="K1101">
        <v>26908</v>
      </c>
    </row>
    <row r="1102" spans="1:11" hidden="1">
      <c r="A1102" t="s">
        <v>99</v>
      </c>
      <c r="B1102" t="s">
        <v>640</v>
      </c>
      <c r="C1102" t="s">
        <v>638</v>
      </c>
      <c r="D1102" t="s">
        <v>481</v>
      </c>
      <c r="E1102" t="s">
        <v>641</v>
      </c>
      <c r="F1102" t="s">
        <v>104</v>
      </c>
      <c r="H1102">
        <v>5.2</v>
      </c>
      <c r="I1102">
        <v>0</v>
      </c>
      <c r="J1102" t="s">
        <v>252</v>
      </c>
      <c r="K1102">
        <v>26908</v>
      </c>
    </row>
    <row r="1103" spans="1:11" hidden="1">
      <c r="A1103" t="s">
        <v>99</v>
      </c>
      <c r="B1103" t="s">
        <v>640</v>
      </c>
      <c r="C1103" t="s">
        <v>638</v>
      </c>
      <c r="D1103" t="s">
        <v>482</v>
      </c>
      <c r="E1103" t="s">
        <v>641</v>
      </c>
      <c r="F1103" t="s">
        <v>104</v>
      </c>
      <c r="H1103">
        <v>5.25</v>
      </c>
      <c r="I1103">
        <v>0</v>
      </c>
      <c r="J1103" t="s">
        <v>350</v>
      </c>
      <c r="K1103">
        <v>26908</v>
      </c>
    </row>
    <row r="1104" spans="1:11" hidden="1">
      <c r="A1104" t="s">
        <v>99</v>
      </c>
      <c r="B1104" t="s">
        <v>640</v>
      </c>
      <c r="C1104" t="s">
        <v>638</v>
      </c>
      <c r="D1104" t="s">
        <v>483</v>
      </c>
      <c r="E1104" t="s">
        <v>641</v>
      </c>
      <c r="F1104" t="s">
        <v>104</v>
      </c>
      <c r="H1104">
        <v>2.2999999999999998</v>
      </c>
      <c r="I1104">
        <v>0</v>
      </c>
      <c r="J1104" t="s">
        <v>140</v>
      </c>
      <c r="K1104">
        <v>26908</v>
      </c>
    </row>
    <row r="1105" spans="1:11" hidden="1">
      <c r="A1105" t="s">
        <v>99</v>
      </c>
      <c r="B1105" t="s">
        <v>640</v>
      </c>
      <c r="C1105" t="s">
        <v>638</v>
      </c>
      <c r="D1105" t="s">
        <v>484</v>
      </c>
      <c r="E1105" t="s">
        <v>641</v>
      </c>
      <c r="F1105" t="s">
        <v>104</v>
      </c>
      <c r="H1105">
        <v>2.79</v>
      </c>
      <c r="I1105">
        <v>0</v>
      </c>
      <c r="J1105" t="s">
        <v>149</v>
      </c>
      <c r="K1105">
        <v>26908</v>
      </c>
    </row>
    <row r="1106" spans="1:11" hidden="1">
      <c r="A1106" t="s">
        <v>99</v>
      </c>
      <c r="B1106" t="s">
        <v>640</v>
      </c>
      <c r="C1106" t="s">
        <v>638</v>
      </c>
      <c r="D1106" t="s">
        <v>485</v>
      </c>
      <c r="E1106" t="s">
        <v>641</v>
      </c>
      <c r="F1106" t="s">
        <v>104</v>
      </c>
      <c r="H1106">
        <v>4.05</v>
      </c>
      <c r="I1106">
        <v>0</v>
      </c>
      <c r="J1106" t="s">
        <v>166</v>
      </c>
      <c r="K1106">
        <v>26908</v>
      </c>
    </row>
    <row r="1107" spans="1:11" hidden="1">
      <c r="A1107" t="s">
        <v>99</v>
      </c>
      <c r="B1107" t="s">
        <v>640</v>
      </c>
      <c r="C1107" t="s">
        <v>638</v>
      </c>
      <c r="D1107" t="s">
        <v>486</v>
      </c>
      <c r="E1107" t="s">
        <v>641</v>
      </c>
      <c r="F1107" t="s">
        <v>104</v>
      </c>
      <c r="H1107">
        <v>4.45</v>
      </c>
      <c r="I1107">
        <v>0</v>
      </c>
      <c r="J1107" t="s">
        <v>254</v>
      </c>
      <c r="K1107">
        <v>26908</v>
      </c>
    </row>
    <row r="1108" spans="1:11" hidden="1">
      <c r="A1108" t="s">
        <v>99</v>
      </c>
      <c r="B1108" t="s">
        <v>640</v>
      </c>
      <c r="C1108" t="s">
        <v>638</v>
      </c>
      <c r="D1108" t="s">
        <v>487</v>
      </c>
      <c r="E1108" t="s">
        <v>641</v>
      </c>
      <c r="F1108" t="s">
        <v>104</v>
      </c>
      <c r="H1108">
        <v>5.2</v>
      </c>
      <c r="I1108">
        <v>0</v>
      </c>
      <c r="J1108" t="s">
        <v>256</v>
      </c>
      <c r="K1108">
        <v>26908</v>
      </c>
    </row>
    <row r="1109" spans="1:11" hidden="1">
      <c r="A1109" t="s">
        <v>99</v>
      </c>
      <c r="B1109" t="s">
        <v>640</v>
      </c>
      <c r="C1109" t="s">
        <v>638</v>
      </c>
      <c r="D1109" t="s">
        <v>488</v>
      </c>
      <c r="E1109" t="s">
        <v>641</v>
      </c>
      <c r="F1109" t="s">
        <v>104</v>
      </c>
      <c r="H1109">
        <v>5.25</v>
      </c>
      <c r="I1109">
        <v>0</v>
      </c>
      <c r="J1109" t="s">
        <v>419</v>
      </c>
      <c r="K1109">
        <v>26908</v>
      </c>
    </row>
    <row r="1110" spans="1:11" hidden="1">
      <c r="A1110" t="s">
        <v>99</v>
      </c>
      <c r="B1110" t="s">
        <v>640</v>
      </c>
      <c r="C1110" t="s">
        <v>638</v>
      </c>
      <c r="D1110" t="s">
        <v>489</v>
      </c>
      <c r="E1110" t="s">
        <v>641</v>
      </c>
      <c r="F1110" t="s">
        <v>104</v>
      </c>
      <c r="H1110">
        <v>2.2999999999999998</v>
      </c>
      <c r="I1110">
        <v>0</v>
      </c>
      <c r="J1110" t="s">
        <v>142</v>
      </c>
      <c r="K1110">
        <v>26908</v>
      </c>
    </row>
    <row r="1111" spans="1:11" hidden="1">
      <c r="A1111" t="s">
        <v>99</v>
      </c>
      <c r="B1111" t="s">
        <v>640</v>
      </c>
      <c r="C1111" t="s">
        <v>638</v>
      </c>
      <c r="D1111" t="s">
        <v>490</v>
      </c>
      <c r="E1111" t="s">
        <v>641</v>
      </c>
      <c r="F1111" t="s">
        <v>104</v>
      </c>
      <c r="H1111">
        <v>2.79</v>
      </c>
      <c r="I1111">
        <v>0</v>
      </c>
      <c r="J1111" t="s">
        <v>151</v>
      </c>
      <c r="K1111">
        <v>26908</v>
      </c>
    </row>
    <row r="1112" spans="1:11" hidden="1">
      <c r="A1112" t="s">
        <v>99</v>
      </c>
      <c r="B1112" t="s">
        <v>640</v>
      </c>
      <c r="C1112" t="s">
        <v>638</v>
      </c>
      <c r="D1112" t="s">
        <v>491</v>
      </c>
      <c r="E1112" t="s">
        <v>641</v>
      </c>
      <c r="F1112" t="s">
        <v>104</v>
      </c>
      <c r="H1112">
        <v>4.05</v>
      </c>
      <c r="I1112">
        <v>0</v>
      </c>
      <c r="J1112" t="s">
        <v>168</v>
      </c>
      <c r="K1112">
        <v>26908</v>
      </c>
    </row>
    <row r="1113" spans="1:11" hidden="1">
      <c r="A1113" t="s">
        <v>99</v>
      </c>
      <c r="B1113" t="s">
        <v>640</v>
      </c>
      <c r="C1113" t="s">
        <v>638</v>
      </c>
      <c r="D1113" t="s">
        <v>492</v>
      </c>
      <c r="E1113" t="s">
        <v>641</v>
      </c>
      <c r="F1113" t="s">
        <v>104</v>
      </c>
      <c r="H1113">
        <v>4.45</v>
      </c>
      <c r="I1113">
        <v>0</v>
      </c>
      <c r="J1113" t="s">
        <v>258</v>
      </c>
      <c r="K1113">
        <v>26908</v>
      </c>
    </row>
    <row r="1114" spans="1:11" hidden="1">
      <c r="A1114" t="s">
        <v>99</v>
      </c>
      <c r="B1114" t="s">
        <v>640</v>
      </c>
      <c r="C1114" t="s">
        <v>638</v>
      </c>
      <c r="D1114" t="s">
        <v>493</v>
      </c>
      <c r="E1114" t="s">
        <v>641</v>
      </c>
      <c r="F1114" t="s">
        <v>104</v>
      </c>
      <c r="H1114">
        <v>5.2</v>
      </c>
      <c r="I1114">
        <v>0</v>
      </c>
      <c r="J1114" t="s">
        <v>260</v>
      </c>
      <c r="K1114">
        <v>26908</v>
      </c>
    </row>
    <row r="1115" spans="1:11" hidden="1">
      <c r="A1115" t="s">
        <v>99</v>
      </c>
      <c r="B1115" t="s">
        <v>640</v>
      </c>
      <c r="C1115" t="s">
        <v>638</v>
      </c>
      <c r="D1115" t="s">
        <v>494</v>
      </c>
      <c r="E1115" t="s">
        <v>641</v>
      </c>
      <c r="F1115" t="s">
        <v>104</v>
      </c>
      <c r="H1115">
        <v>5.25</v>
      </c>
      <c r="I1115">
        <v>0</v>
      </c>
      <c r="J1115" t="s">
        <v>426</v>
      </c>
      <c r="K1115">
        <v>26908</v>
      </c>
    </row>
    <row r="1116" spans="1:11" hidden="1">
      <c r="A1116" t="s">
        <v>99</v>
      </c>
      <c r="B1116" t="s">
        <v>640</v>
      </c>
      <c r="C1116" t="s">
        <v>638</v>
      </c>
      <c r="D1116" t="s">
        <v>495</v>
      </c>
      <c r="E1116" t="s">
        <v>641</v>
      </c>
      <c r="F1116" t="s">
        <v>104</v>
      </c>
      <c r="H1116">
        <v>2.2999999999999998</v>
      </c>
      <c r="I1116">
        <v>0</v>
      </c>
      <c r="J1116" t="s">
        <v>132</v>
      </c>
      <c r="K1116">
        <v>26908</v>
      </c>
    </row>
    <row r="1117" spans="1:11" hidden="1">
      <c r="A1117" t="s">
        <v>99</v>
      </c>
      <c r="B1117" t="s">
        <v>640</v>
      </c>
      <c r="C1117" t="s">
        <v>638</v>
      </c>
      <c r="D1117" t="s">
        <v>496</v>
      </c>
      <c r="E1117" t="s">
        <v>641</v>
      </c>
      <c r="F1117" t="s">
        <v>104</v>
      </c>
      <c r="H1117">
        <v>2.79</v>
      </c>
      <c r="I1117">
        <v>0</v>
      </c>
      <c r="J1117" t="s">
        <v>134</v>
      </c>
      <c r="K1117">
        <v>26908</v>
      </c>
    </row>
    <row r="1118" spans="1:11" hidden="1">
      <c r="A1118" t="s">
        <v>99</v>
      </c>
      <c r="B1118" t="s">
        <v>640</v>
      </c>
      <c r="C1118" t="s">
        <v>638</v>
      </c>
      <c r="D1118" t="s">
        <v>497</v>
      </c>
      <c r="E1118" t="s">
        <v>641</v>
      </c>
      <c r="F1118" t="s">
        <v>104</v>
      </c>
      <c r="H1118">
        <v>4.05</v>
      </c>
      <c r="I1118">
        <v>0</v>
      </c>
      <c r="J1118" t="s">
        <v>178</v>
      </c>
      <c r="K1118">
        <v>26908</v>
      </c>
    </row>
    <row r="1119" spans="1:11" hidden="1">
      <c r="A1119" t="s">
        <v>99</v>
      </c>
      <c r="B1119" t="s">
        <v>640</v>
      </c>
      <c r="C1119" t="s">
        <v>638</v>
      </c>
      <c r="D1119" t="s">
        <v>498</v>
      </c>
      <c r="E1119" t="s">
        <v>641</v>
      </c>
      <c r="F1119" t="s">
        <v>104</v>
      </c>
      <c r="H1119">
        <v>4.45</v>
      </c>
      <c r="I1119">
        <v>0</v>
      </c>
      <c r="J1119" t="s">
        <v>188</v>
      </c>
      <c r="K1119">
        <v>26908</v>
      </c>
    </row>
    <row r="1120" spans="1:11" hidden="1">
      <c r="A1120" t="s">
        <v>99</v>
      </c>
      <c r="B1120" t="s">
        <v>640</v>
      </c>
      <c r="C1120" t="s">
        <v>638</v>
      </c>
      <c r="D1120" t="s">
        <v>499</v>
      </c>
      <c r="E1120" t="s">
        <v>641</v>
      </c>
      <c r="F1120" t="s">
        <v>104</v>
      </c>
      <c r="H1120">
        <v>5.2</v>
      </c>
      <c r="I1120">
        <v>0</v>
      </c>
      <c r="J1120" t="s">
        <v>198</v>
      </c>
      <c r="K1120">
        <v>26908</v>
      </c>
    </row>
    <row r="1121" spans="1:11" hidden="1">
      <c r="A1121" t="s">
        <v>99</v>
      </c>
      <c r="B1121" t="s">
        <v>640</v>
      </c>
      <c r="C1121" t="s">
        <v>638</v>
      </c>
      <c r="D1121" t="s">
        <v>500</v>
      </c>
      <c r="E1121" t="s">
        <v>641</v>
      </c>
      <c r="F1121" t="s">
        <v>104</v>
      </c>
      <c r="H1121">
        <v>5.25</v>
      </c>
      <c r="I1121">
        <v>0</v>
      </c>
      <c r="J1121" t="s">
        <v>433</v>
      </c>
      <c r="K1121">
        <v>26908</v>
      </c>
    </row>
    <row r="1122" spans="1:11" hidden="1">
      <c r="A1122" t="s">
        <v>99</v>
      </c>
      <c r="B1122" t="s">
        <v>642</v>
      </c>
      <c r="C1122" t="s">
        <v>643</v>
      </c>
      <c r="D1122" t="s">
        <v>102</v>
      </c>
      <c r="E1122" t="s">
        <v>642</v>
      </c>
      <c r="F1122" t="s">
        <v>104</v>
      </c>
      <c r="H1122">
        <v>50.24</v>
      </c>
      <c r="I1122">
        <v>-0.59</v>
      </c>
      <c r="J1122" t="s">
        <v>264</v>
      </c>
      <c r="K1122">
        <v>26132</v>
      </c>
    </row>
    <row r="1123" spans="1:11" hidden="1">
      <c r="A1123" t="s">
        <v>99</v>
      </c>
      <c r="B1123" t="s">
        <v>642</v>
      </c>
      <c r="C1123" t="s">
        <v>643</v>
      </c>
      <c r="D1123" t="s">
        <v>122</v>
      </c>
      <c r="E1123" t="s">
        <v>642</v>
      </c>
      <c r="F1123" t="s">
        <v>104</v>
      </c>
      <c r="H1123">
        <v>50.99</v>
      </c>
      <c r="I1123">
        <v>-0.56999999999999995</v>
      </c>
      <c r="J1123" t="s">
        <v>267</v>
      </c>
      <c r="K1123">
        <v>26132</v>
      </c>
    </row>
    <row r="1124" spans="1:11" hidden="1">
      <c r="A1124" t="s">
        <v>99</v>
      </c>
      <c r="B1124" t="s">
        <v>642</v>
      </c>
      <c r="C1124" t="s">
        <v>643</v>
      </c>
      <c r="D1124" t="s">
        <v>125</v>
      </c>
      <c r="E1124" t="s">
        <v>642</v>
      </c>
      <c r="F1124" t="s">
        <v>104</v>
      </c>
      <c r="H1124">
        <v>53.23</v>
      </c>
      <c r="I1124">
        <v>-0.63</v>
      </c>
      <c r="J1124" t="s">
        <v>268</v>
      </c>
      <c r="K1124">
        <v>26132</v>
      </c>
    </row>
    <row r="1125" spans="1:11" hidden="1">
      <c r="A1125" t="s">
        <v>99</v>
      </c>
      <c r="B1125" t="s">
        <v>642</v>
      </c>
      <c r="C1125" t="s">
        <v>643</v>
      </c>
      <c r="D1125" t="s">
        <v>157</v>
      </c>
      <c r="E1125" t="s">
        <v>642</v>
      </c>
      <c r="F1125" t="s">
        <v>104</v>
      </c>
      <c r="H1125">
        <v>55.63</v>
      </c>
      <c r="I1125">
        <v>-0.63</v>
      </c>
      <c r="J1125" t="s">
        <v>269</v>
      </c>
      <c r="K1125">
        <v>26132</v>
      </c>
    </row>
    <row r="1126" spans="1:11" hidden="1">
      <c r="A1126" t="s">
        <v>99</v>
      </c>
      <c r="B1126" t="s">
        <v>642</v>
      </c>
      <c r="C1126" t="s">
        <v>643</v>
      </c>
      <c r="D1126" t="s">
        <v>129</v>
      </c>
      <c r="E1126" t="s">
        <v>642</v>
      </c>
      <c r="F1126" t="s">
        <v>104</v>
      </c>
      <c r="H1126">
        <v>51.59</v>
      </c>
      <c r="I1126">
        <v>-0.59</v>
      </c>
      <c r="J1126" t="s">
        <v>276</v>
      </c>
      <c r="K1126">
        <v>26132</v>
      </c>
    </row>
    <row r="1127" spans="1:11" hidden="1">
      <c r="A1127" t="s">
        <v>99</v>
      </c>
      <c r="B1127" t="s">
        <v>642</v>
      </c>
      <c r="C1127" t="s">
        <v>643</v>
      </c>
      <c r="D1127" t="s">
        <v>175</v>
      </c>
      <c r="E1127" t="s">
        <v>642</v>
      </c>
      <c r="F1127" t="s">
        <v>104</v>
      </c>
      <c r="H1127">
        <v>53.83</v>
      </c>
      <c r="I1127">
        <v>-0.63</v>
      </c>
      <c r="J1127" t="s">
        <v>277</v>
      </c>
      <c r="K1127">
        <v>26132</v>
      </c>
    </row>
    <row r="1128" spans="1:11" hidden="1">
      <c r="A1128" t="s">
        <v>99</v>
      </c>
      <c r="B1128" t="s">
        <v>642</v>
      </c>
      <c r="C1128" t="s">
        <v>643</v>
      </c>
      <c r="D1128" t="s">
        <v>185</v>
      </c>
      <c r="E1128" t="s">
        <v>642</v>
      </c>
      <c r="F1128" t="s">
        <v>104</v>
      </c>
      <c r="H1128">
        <v>56.28</v>
      </c>
      <c r="I1128">
        <v>-0.63</v>
      </c>
      <c r="J1128" t="s">
        <v>278</v>
      </c>
      <c r="K1128">
        <v>26132</v>
      </c>
    </row>
    <row r="1129" spans="1:11" hidden="1">
      <c r="A1129" t="s">
        <v>99</v>
      </c>
      <c r="B1129" t="s">
        <v>642</v>
      </c>
      <c r="C1129" t="s">
        <v>643</v>
      </c>
      <c r="D1129" t="s">
        <v>141</v>
      </c>
      <c r="E1129" t="s">
        <v>642</v>
      </c>
      <c r="F1129" t="s">
        <v>104</v>
      </c>
      <c r="H1129">
        <v>50.72</v>
      </c>
      <c r="I1129">
        <v>-0.59</v>
      </c>
      <c r="J1129" t="s">
        <v>279</v>
      </c>
      <c r="K1129">
        <v>26132</v>
      </c>
    </row>
    <row r="1130" spans="1:11" hidden="1">
      <c r="A1130" t="s">
        <v>99</v>
      </c>
      <c r="B1130" t="s">
        <v>642</v>
      </c>
      <c r="C1130" t="s">
        <v>643</v>
      </c>
      <c r="D1130" t="s">
        <v>131</v>
      </c>
      <c r="E1130" t="s">
        <v>642</v>
      </c>
      <c r="F1130" t="s">
        <v>104</v>
      </c>
      <c r="H1130">
        <v>50.52</v>
      </c>
      <c r="I1130">
        <v>-0.59</v>
      </c>
      <c r="J1130" t="s">
        <v>280</v>
      </c>
      <c r="K1130">
        <v>26132</v>
      </c>
    </row>
    <row r="1131" spans="1:11" hidden="1">
      <c r="A1131" t="s">
        <v>99</v>
      </c>
      <c r="B1131" t="s">
        <v>644</v>
      </c>
      <c r="C1131" t="s">
        <v>645</v>
      </c>
      <c r="D1131" t="s">
        <v>317</v>
      </c>
      <c r="E1131" t="s">
        <v>646</v>
      </c>
      <c r="F1131" t="s">
        <v>319</v>
      </c>
      <c r="H1131">
        <v>50.11</v>
      </c>
      <c r="I1131">
        <v>-0.59</v>
      </c>
      <c r="J1131" t="s">
        <v>320</v>
      </c>
      <c r="K1131">
        <v>26130</v>
      </c>
    </row>
    <row r="1132" spans="1:11" hidden="1">
      <c r="A1132" t="s">
        <v>99</v>
      </c>
      <c r="B1132" t="s">
        <v>644</v>
      </c>
      <c r="C1132" t="s">
        <v>645</v>
      </c>
      <c r="D1132" t="s">
        <v>321</v>
      </c>
      <c r="E1132" t="s">
        <v>646</v>
      </c>
      <c r="F1132" t="s">
        <v>319</v>
      </c>
      <c r="H1132">
        <v>50.11</v>
      </c>
      <c r="I1132">
        <v>-0.59</v>
      </c>
      <c r="J1132" t="s">
        <v>322</v>
      </c>
      <c r="K1132">
        <v>26130</v>
      </c>
    </row>
    <row r="1133" spans="1:11" hidden="1">
      <c r="A1133" t="s">
        <v>99</v>
      </c>
      <c r="B1133" t="s">
        <v>644</v>
      </c>
      <c r="C1133" t="s">
        <v>645</v>
      </c>
      <c r="D1133" t="s">
        <v>323</v>
      </c>
      <c r="E1133" t="s">
        <v>646</v>
      </c>
      <c r="F1133" t="s">
        <v>319</v>
      </c>
      <c r="H1133">
        <v>50.11</v>
      </c>
      <c r="I1133">
        <v>-0.59</v>
      </c>
      <c r="J1133" t="s">
        <v>322</v>
      </c>
      <c r="K1133">
        <v>26130</v>
      </c>
    </row>
    <row r="1134" spans="1:11" hidden="1">
      <c r="A1134" t="s">
        <v>99</v>
      </c>
      <c r="B1134" t="s">
        <v>644</v>
      </c>
      <c r="C1134" t="s">
        <v>645</v>
      </c>
      <c r="D1134" t="s">
        <v>324</v>
      </c>
      <c r="E1134" t="s">
        <v>646</v>
      </c>
      <c r="F1134" t="s">
        <v>319</v>
      </c>
      <c r="H1134">
        <v>50.11</v>
      </c>
      <c r="I1134">
        <v>-0.59</v>
      </c>
      <c r="J1134" t="s">
        <v>322</v>
      </c>
      <c r="K1134">
        <v>26130</v>
      </c>
    </row>
    <row r="1135" spans="1:11" hidden="1">
      <c r="A1135" t="s">
        <v>99</v>
      </c>
      <c r="B1135" t="s">
        <v>644</v>
      </c>
      <c r="C1135" t="s">
        <v>645</v>
      </c>
      <c r="D1135" t="s">
        <v>325</v>
      </c>
      <c r="E1135" t="s">
        <v>646</v>
      </c>
      <c r="F1135" t="s">
        <v>319</v>
      </c>
      <c r="H1135">
        <v>50.11</v>
      </c>
      <c r="J1135" t="s">
        <v>326</v>
      </c>
      <c r="K1135">
        <v>26130</v>
      </c>
    </row>
    <row r="1136" spans="1:11" hidden="1">
      <c r="A1136" t="s">
        <v>99</v>
      </c>
      <c r="B1136" t="s">
        <v>644</v>
      </c>
      <c r="C1136" t="s">
        <v>645</v>
      </c>
      <c r="D1136" t="s">
        <v>327</v>
      </c>
      <c r="E1136" t="s">
        <v>646</v>
      </c>
      <c r="F1136" t="s">
        <v>319</v>
      </c>
      <c r="H1136">
        <v>50.11</v>
      </c>
      <c r="I1136">
        <v>-0.59</v>
      </c>
      <c r="J1136" t="s">
        <v>99</v>
      </c>
      <c r="K1136">
        <v>26130</v>
      </c>
    </row>
    <row r="1137" spans="1:11" hidden="1">
      <c r="A1137" t="s">
        <v>99</v>
      </c>
      <c r="B1137" t="s">
        <v>647</v>
      </c>
      <c r="C1137" t="s">
        <v>648</v>
      </c>
      <c r="D1137" t="s">
        <v>649</v>
      </c>
      <c r="E1137" t="s">
        <v>650</v>
      </c>
      <c r="F1137" t="s">
        <v>319</v>
      </c>
      <c r="H1137">
        <v>48.5</v>
      </c>
      <c r="J1137" t="s">
        <v>99</v>
      </c>
      <c r="K1137">
        <v>26133</v>
      </c>
    </row>
    <row r="1138" spans="1:11" hidden="1">
      <c r="A1138" t="s">
        <v>99</v>
      </c>
      <c r="B1138" t="s">
        <v>651</v>
      </c>
      <c r="C1138" t="s">
        <v>652</v>
      </c>
      <c r="D1138" t="s">
        <v>122</v>
      </c>
      <c r="E1138" t="s">
        <v>653</v>
      </c>
      <c r="F1138" t="s">
        <v>104</v>
      </c>
      <c r="H1138">
        <v>0.13</v>
      </c>
      <c r="I1138">
        <v>0.01</v>
      </c>
      <c r="J1138" t="s">
        <v>124</v>
      </c>
      <c r="K1138">
        <v>26870</v>
      </c>
    </row>
    <row r="1139" spans="1:11" hidden="1">
      <c r="A1139" t="s">
        <v>99</v>
      </c>
      <c r="B1139" t="s">
        <v>651</v>
      </c>
      <c r="C1139" t="s">
        <v>652</v>
      </c>
      <c r="D1139" t="s">
        <v>125</v>
      </c>
      <c r="E1139" t="s">
        <v>653</v>
      </c>
      <c r="F1139" t="s">
        <v>104</v>
      </c>
      <c r="H1139">
        <v>0.14000000000000001</v>
      </c>
      <c r="I1139">
        <v>0.01</v>
      </c>
      <c r="J1139" t="s">
        <v>126</v>
      </c>
      <c r="K1139">
        <v>26870</v>
      </c>
    </row>
    <row r="1140" spans="1:11" hidden="1">
      <c r="A1140" t="s">
        <v>99</v>
      </c>
      <c r="B1140" t="s">
        <v>651</v>
      </c>
      <c r="C1140" t="s">
        <v>652</v>
      </c>
      <c r="D1140" t="s">
        <v>157</v>
      </c>
      <c r="E1140" t="s">
        <v>653</v>
      </c>
      <c r="F1140" t="s">
        <v>104</v>
      </c>
      <c r="H1140">
        <v>0.15</v>
      </c>
      <c r="I1140">
        <v>0.01</v>
      </c>
      <c r="J1140" t="s">
        <v>341</v>
      </c>
      <c r="K1140">
        <v>26870</v>
      </c>
    </row>
    <row r="1141" spans="1:11" hidden="1">
      <c r="A1141" t="s">
        <v>99</v>
      </c>
      <c r="B1141" t="s">
        <v>651</v>
      </c>
      <c r="C1141" t="s">
        <v>652</v>
      </c>
      <c r="D1141" t="s">
        <v>181</v>
      </c>
      <c r="E1141" t="s">
        <v>653</v>
      </c>
      <c r="F1141" t="s">
        <v>104</v>
      </c>
      <c r="H1141">
        <v>0.16</v>
      </c>
      <c r="I1141">
        <v>0.01</v>
      </c>
      <c r="J1141" t="s">
        <v>182</v>
      </c>
      <c r="K1141">
        <v>26870</v>
      </c>
    </row>
    <row r="1142" spans="1:11" hidden="1">
      <c r="A1142" t="s">
        <v>99</v>
      </c>
      <c r="B1142" t="s">
        <v>651</v>
      </c>
      <c r="C1142" t="s">
        <v>652</v>
      </c>
      <c r="D1142" t="s">
        <v>127</v>
      </c>
      <c r="E1142" t="s">
        <v>653</v>
      </c>
      <c r="F1142" t="s">
        <v>104</v>
      </c>
      <c r="H1142">
        <v>0.13</v>
      </c>
      <c r="I1142">
        <v>0.01</v>
      </c>
      <c r="J1142" t="s">
        <v>128</v>
      </c>
      <c r="K1142">
        <v>26870</v>
      </c>
    </row>
    <row r="1143" spans="1:11" hidden="1">
      <c r="A1143" t="s">
        <v>99</v>
      </c>
      <c r="B1143" t="s">
        <v>651</v>
      </c>
      <c r="C1143" t="s">
        <v>652</v>
      </c>
      <c r="D1143" t="s">
        <v>129</v>
      </c>
      <c r="E1143" t="s">
        <v>653</v>
      </c>
      <c r="F1143" t="s">
        <v>104</v>
      </c>
      <c r="H1143">
        <v>0.13</v>
      </c>
      <c r="I1143">
        <v>0.01</v>
      </c>
      <c r="J1143" t="s">
        <v>130</v>
      </c>
      <c r="K1143">
        <v>26870</v>
      </c>
    </row>
    <row r="1144" spans="1:11" hidden="1">
      <c r="A1144" t="s">
        <v>99</v>
      </c>
      <c r="B1144" t="s">
        <v>651</v>
      </c>
      <c r="C1144" t="s">
        <v>652</v>
      </c>
      <c r="D1144" t="s">
        <v>131</v>
      </c>
      <c r="E1144" t="s">
        <v>653</v>
      </c>
      <c r="F1144" t="s">
        <v>104</v>
      </c>
      <c r="H1144">
        <v>0.12</v>
      </c>
      <c r="I1144">
        <v>0.01</v>
      </c>
      <c r="J1144" t="s">
        <v>132</v>
      </c>
      <c r="K1144">
        <v>26870</v>
      </c>
    </row>
    <row r="1145" spans="1:11" hidden="1">
      <c r="A1145" t="s">
        <v>99</v>
      </c>
      <c r="B1145" t="s">
        <v>651</v>
      </c>
      <c r="C1145" t="s">
        <v>652</v>
      </c>
      <c r="D1145" t="s">
        <v>133</v>
      </c>
      <c r="E1145" t="s">
        <v>653</v>
      </c>
      <c r="F1145" t="s">
        <v>104</v>
      </c>
      <c r="H1145">
        <v>0.13</v>
      </c>
      <c r="I1145">
        <v>0.01</v>
      </c>
      <c r="J1145" t="s">
        <v>134</v>
      </c>
      <c r="K1145">
        <v>26870</v>
      </c>
    </row>
    <row r="1146" spans="1:11" hidden="1">
      <c r="A1146" t="s">
        <v>99</v>
      </c>
      <c r="B1146" t="s">
        <v>654</v>
      </c>
      <c r="C1146" t="s">
        <v>652</v>
      </c>
      <c r="D1146" t="s">
        <v>122</v>
      </c>
      <c r="E1146" t="s">
        <v>655</v>
      </c>
      <c r="F1146" t="s">
        <v>104</v>
      </c>
      <c r="H1146">
        <v>0.14000000000000001</v>
      </c>
      <c r="I1146">
        <v>0.01</v>
      </c>
      <c r="J1146" t="s">
        <v>124</v>
      </c>
      <c r="K1146">
        <v>27684</v>
      </c>
    </row>
    <row r="1147" spans="1:11" hidden="1">
      <c r="A1147" t="s">
        <v>99</v>
      </c>
      <c r="B1147" t="s">
        <v>654</v>
      </c>
      <c r="C1147" t="s">
        <v>652</v>
      </c>
      <c r="D1147" t="s">
        <v>125</v>
      </c>
      <c r="E1147" t="s">
        <v>655</v>
      </c>
      <c r="F1147" t="s">
        <v>104</v>
      </c>
      <c r="H1147">
        <v>0.15</v>
      </c>
      <c r="I1147">
        <v>0.01</v>
      </c>
      <c r="J1147" t="s">
        <v>126</v>
      </c>
      <c r="K1147">
        <v>27684</v>
      </c>
    </row>
    <row r="1148" spans="1:11" hidden="1">
      <c r="A1148" t="s">
        <v>99</v>
      </c>
      <c r="B1148" t="s">
        <v>654</v>
      </c>
      <c r="C1148" t="s">
        <v>652</v>
      </c>
      <c r="D1148" t="s">
        <v>157</v>
      </c>
      <c r="E1148" t="s">
        <v>655</v>
      </c>
      <c r="F1148" t="s">
        <v>104</v>
      </c>
      <c r="H1148">
        <v>0.16</v>
      </c>
      <c r="I1148">
        <v>0.01</v>
      </c>
      <c r="J1148" t="s">
        <v>341</v>
      </c>
      <c r="K1148">
        <v>27684</v>
      </c>
    </row>
    <row r="1149" spans="1:11" hidden="1">
      <c r="A1149" t="s">
        <v>99</v>
      </c>
      <c r="B1149" t="s">
        <v>654</v>
      </c>
      <c r="C1149" t="s">
        <v>652</v>
      </c>
      <c r="D1149" t="s">
        <v>181</v>
      </c>
      <c r="E1149" t="s">
        <v>655</v>
      </c>
      <c r="F1149" t="s">
        <v>104</v>
      </c>
      <c r="H1149">
        <v>0.17</v>
      </c>
      <c r="I1149">
        <v>0.01</v>
      </c>
      <c r="J1149" t="s">
        <v>182</v>
      </c>
      <c r="K1149">
        <v>27684</v>
      </c>
    </row>
    <row r="1150" spans="1:11" hidden="1">
      <c r="A1150" t="s">
        <v>99</v>
      </c>
      <c r="B1150" t="s">
        <v>654</v>
      </c>
      <c r="C1150" t="s">
        <v>652</v>
      </c>
      <c r="D1150" t="s">
        <v>127</v>
      </c>
      <c r="E1150" t="s">
        <v>655</v>
      </c>
      <c r="F1150" t="s">
        <v>104</v>
      </c>
      <c r="H1150">
        <v>0.14000000000000001</v>
      </c>
      <c r="I1150">
        <v>0.01</v>
      </c>
      <c r="J1150" t="s">
        <v>128</v>
      </c>
      <c r="K1150">
        <v>27684</v>
      </c>
    </row>
    <row r="1151" spans="1:11" hidden="1">
      <c r="A1151" t="s">
        <v>99</v>
      </c>
      <c r="B1151" t="s">
        <v>654</v>
      </c>
      <c r="C1151" t="s">
        <v>652</v>
      </c>
      <c r="D1151" t="s">
        <v>129</v>
      </c>
      <c r="E1151" t="s">
        <v>655</v>
      </c>
      <c r="F1151" t="s">
        <v>104</v>
      </c>
      <c r="H1151">
        <v>0.14000000000000001</v>
      </c>
      <c r="I1151">
        <v>0.01</v>
      </c>
      <c r="J1151" t="s">
        <v>130</v>
      </c>
      <c r="K1151">
        <v>27684</v>
      </c>
    </row>
    <row r="1152" spans="1:11" hidden="1">
      <c r="A1152" t="s">
        <v>99</v>
      </c>
      <c r="B1152" t="s">
        <v>654</v>
      </c>
      <c r="C1152" t="s">
        <v>652</v>
      </c>
      <c r="D1152" t="s">
        <v>131</v>
      </c>
      <c r="E1152" t="s">
        <v>655</v>
      </c>
      <c r="F1152" t="s">
        <v>104</v>
      </c>
      <c r="H1152">
        <v>0.13</v>
      </c>
      <c r="I1152">
        <v>0.01</v>
      </c>
      <c r="J1152" t="s">
        <v>132</v>
      </c>
      <c r="K1152">
        <v>27684</v>
      </c>
    </row>
    <row r="1153" spans="1:11" hidden="1">
      <c r="A1153" t="s">
        <v>99</v>
      </c>
      <c r="B1153" t="s">
        <v>654</v>
      </c>
      <c r="C1153" t="s">
        <v>652</v>
      </c>
      <c r="D1153" t="s">
        <v>133</v>
      </c>
      <c r="E1153" t="s">
        <v>655</v>
      </c>
      <c r="F1153" t="s">
        <v>104</v>
      </c>
      <c r="H1153">
        <v>0.14000000000000001</v>
      </c>
      <c r="I1153">
        <v>0.01</v>
      </c>
      <c r="J1153" t="s">
        <v>134</v>
      </c>
      <c r="K1153">
        <v>27684</v>
      </c>
    </row>
    <row r="1154" spans="1:11" hidden="1">
      <c r="A1154" t="s">
        <v>99</v>
      </c>
      <c r="B1154" t="s">
        <v>656</v>
      </c>
      <c r="C1154" t="s">
        <v>652</v>
      </c>
      <c r="D1154" t="s">
        <v>122</v>
      </c>
      <c r="E1154" t="s">
        <v>657</v>
      </c>
      <c r="F1154" t="s">
        <v>104</v>
      </c>
      <c r="H1154">
        <v>0.15</v>
      </c>
      <c r="I1154">
        <v>-0.01</v>
      </c>
      <c r="J1154" t="s">
        <v>124</v>
      </c>
      <c r="K1154">
        <v>27685</v>
      </c>
    </row>
    <row r="1155" spans="1:11" hidden="1">
      <c r="A1155" t="s">
        <v>99</v>
      </c>
      <c r="B1155" t="s">
        <v>656</v>
      </c>
      <c r="C1155" t="s">
        <v>652</v>
      </c>
      <c r="D1155" t="s">
        <v>125</v>
      </c>
      <c r="E1155" t="s">
        <v>657</v>
      </c>
      <c r="F1155" t="s">
        <v>104</v>
      </c>
      <c r="H1155">
        <v>0.16</v>
      </c>
      <c r="I1155">
        <v>-0.01</v>
      </c>
      <c r="J1155" t="s">
        <v>126</v>
      </c>
      <c r="K1155">
        <v>27685</v>
      </c>
    </row>
    <row r="1156" spans="1:11" hidden="1">
      <c r="A1156" t="s">
        <v>99</v>
      </c>
      <c r="B1156" t="s">
        <v>656</v>
      </c>
      <c r="C1156" t="s">
        <v>652</v>
      </c>
      <c r="D1156" t="s">
        <v>157</v>
      </c>
      <c r="E1156" t="s">
        <v>657</v>
      </c>
      <c r="F1156" t="s">
        <v>104</v>
      </c>
      <c r="H1156">
        <v>0.17</v>
      </c>
      <c r="I1156">
        <v>-0.01</v>
      </c>
      <c r="J1156" t="s">
        <v>341</v>
      </c>
      <c r="K1156">
        <v>27685</v>
      </c>
    </row>
    <row r="1157" spans="1:11" hidden="1">
      <c r="A1157" t="s">
        <v>99</v>
      </c>
      <c r="B1157" t="s">
        <v>656</v>
      </c>
      <c r="C1157" t="s">
        <v>652</v>
      </c>
      <c r="D1157" t="s">
        <v>181</v>
      </c>
      <c r="E1157" t="s">
        <v>657</v>
      </c>
      <c r="F1157" t="s">
        <v>104</v>
      </c>
      <c r="H1157">
        <v>0.18</v>
      </c>
      <c r="I1157">
        <v>-0.01</v>
      </c>
      <c r="J1157" t="s">
        <v>182</v>
      </c>
      <c r="K1157">
        <v>27685</v>
      </c>
    </row>
    <row r="1158" spans="1:11" hidden="1">
      <c r="A1158" t="s">
        <v>99</v>
      </c>
      <c r="B1158" t="s">
        <v>656</v>
      </c>
      <c r="C1158" t="s">
        <v>652</v>
      </c>
      <c r="D1158" t="s">
        <v>127</v>
      </c>
      <c r="E1158" t="s">
        <v>657</v>
      </c>
      <c r="F1158" t="s">
        <v>104</v>
      </c>
      <c r="H1158">
        <v>0.15</v>
      </c>
      <c r="I1158">
        <v>-0.01</v>
      </c>
      <c r="J1158" t="s">
        <v>128</v>
      </c>
      <c r="K1158">
        <v>27685</v>
      </c>
    </row>
    <row r="1159" spans="1:11" hidden="1">
      <c r="A1159" t="s">
        <v>99</v>
      </c>
      <c r="B1159" t="s">
        <v>656</v>
      </c>
      <c r="C1159" t="s">
        <v>652</v>
      </c>
      <c r="D1159" t="s">
        <v>129</v>
      </c>
      <c r="E1159" t="s">
        <v>657</v>
      </c>
      <c r="F1159" t="s">
        <v>104</v>
      </c>
      <c r="H1159">
        <v>0.15</v>
      </c>
      <c r="I1159">
        <v>-0.01</v>
      </c>
      <c r="J1159" t="s">
        <v>130</v>
      </c>
      <c r="K1159">
        <v>27685</v>
      </c>
    </row>
    <row r="1160" spans="1:11" hidden="1">
      <c r="A1160" t="s">
        <v>99</v>
      </c>
      <c r="B1160" t="s">
        <v>656</v>
      </c>
      <c r="C1160" t="s">
        <v>652</v>
      </c>
      <c r="D1160" t="s">
        <v>131</v>
      </c>
      <c r="E1160" t="s">
        <v>657</v>
      </c>
      <c r="F1160" t="s">
        <v>104</v>
      </c>
      <c r="H1160">
        <v>0.14000000000000001</v>
      </c>
      <c r="I1160">
        <v>-0.01</v>
      </c>
      <c r="J1160" t="s">
        <v>132</v>
      </c>
      <c r="K1160">
        <v>27685</v>
      </c>
    </row>
    <row r="1161" spans="1:11" hidden="1">
      <c r="A1161" t="s">
        <v>99</v>
      </c>
      <c r="B1161" t="s">
        <v>656</v>
      </c>
      <c r="C1161" t="s">
        <v>652</v>
      </c>
      <c r="D1161" t="s">
        <v>133</v>
      </c>
      <c r="E1161" t="s">
        <v>657</v>
      </c>
      <c r="F1161" t="s">
        <v>104</v>
      </c>
      <c r="H1161">
        <v>0.15</v>
      </c>
      <c r="I1161">
        <v>-0.01</v>
      </c>
      <c r="J1161" t="s">
        <v>134</v>
      </c>
      <c r="K1161">
        <v>27685</v>
      </c>
    </row>
    <row r="1162" spans="1:11" hidden="1">
      <c r="A1162" t="s">
        <v>99</v>
      </c>
      <c r="B1162" t="s">
        <v>658</v>
      </c>
      <c r="C1162" t="s">
        <v>652</v>
      </c>
      <c r="D1162" t="s">
        <v>122</v>
      </c>
      <c r="E1162" t="s">
        <v>659</v>
      </c>
      <c r="F1162" t="s">
        <v>104</v>
      </c>
      <c r="H1162">
        <v>0.16</v>
      </c>
      <c r="I1162">
        <v>-0.03</v>
      </c>
      <c r="J1162" t="s">
        <v>124</v>
      </c>
      <c r="K1162">
        <v>27686</v>
      </c>
    </row>
    <row r="1163" spans="1:11" hidden="1">
      <c r="A1163" t="s">
        <v>99</v>
      </c>
      <c r="B1163" t="s">
        <v>658</v>
      </c>
      <c r="C1163" t="s">
        <v>652</v>
      </c>
      <c r="D1163" t="s">
        <v>125</v>
      </c>
      <c r="E1163" t="s">
        <v>659</v>
      </c>
      <c r="F1163" t="s">
        <v>104</v>
      </c>
      <c r="H1163">
        <v>0.17</v>
      </c>
      <c r="I1163">
        <v>-0.03</v>
      </c>
      <c r="J1163" t="s">
        <v>126</v>
      </c>
      <c r="K1163">
        <v>27686</v>
      </c>
    </row>
    <row r="1164" spans="1:11" hidden="1">
      <c r="A1164" t="s">
        <v>99</v>
      </c>
      <c r="B1164" t="s">
        <v>658</v>
      </c>
      <c r="C1164" t="s">
        <v>652</v>
      </c>
      <c r="D1164" t="s">
        <v>157</v>
      </c>
      <c r="E1164" t="s">
        <v>659</v>
      </c>
      <c r="F1164" t="s">
        <v>104</v>
      </c>
      <c r="H1164">
        <v>0.18</v>
      </c>
      <c r="I1164">
        <v>-0.03</v>
      </c>
      <c r="J1164" t="s">
        <v>341</v>
      </c>
      <c r="K1164">
        <v>27686</v>
      </c>
    </row>
    <row r="1165" spans="1:11" hidden="1">
      <c r="A1165" t="s">
        <v>99</v>
      </c>
      <c r="B1165" t="s">
        <v>658</v>
      </c>
      <c r="C1165" t="s">
        <v>652</v>
      </c>
      <c r="D1165" t="s">
        <v>181</v>
      </c>
      <c r="E1165" t="s">
        <v>659</v>
      </c>
      <c r="F1165" t="s">
        <v>104</v>
      </c>
      <c r="H1165">
        <v>0.19</v>
      </c>
      <c r="I1165">
        <v>-0.03</v>
      </c>
      <c r="J1165" t="s">
        <v>182</v>
      </c>
      <c r="K1165">
        <v>27686</v>
      </c>
    </row>
    <row r="1166" spans="1:11" hidden="1">
      <c r="A1166" t="s">
        <v>99</v>
      </c>
      <c r="B1166" t="s">
        <v>658</v>
      </c>
      <c r="C1166" t="s">
        <v>652</v>
      </c>
      <c r="D1166" t="s">
        <v>127</v>
      </c>
      <c r="E1166" t="s">
        <v>659</v>
      </c>
      <c r="F1166" t="s">
        <v>104</v>
      </c>
      <c r="H1166">
        <v>0.16</v>
      </c>
      <c r="I1166">
        <v>-0.03</v>
      </c>
      <c r="J1166" t="s">
        <v>128</v>
      </c>
      <c r="K1166">
        <v>27686</v>
      </c>
    </row>
    <row r="1167" spans="1:11" hidden="1">
      <c r="A1167" t="s">
        <v>99</v>
      </c>
      <c r="B1167" t="s">
        <v>658</v>
      </c>
      <c r="C1167" t="s">
        <v>652</v>
      </c>
      <c r="D1167" t="s">
        <v>129</v>
      </c>
      <c r="E1167" t="s">
        <v>659</v>
      </c>
      <c r="F1167" t="s">
        <v>104</v>
      </c>
      <c r="H1167">
        <v>0.16</v>
      </c>
      <c r="I1167">
        <v>-0.03</v>
      </c>
      <c r="J1167" t="s">
        <v>130</v>
      </c>
      <c r="K1167">
        <v>27686</v>
      </c>
    </row>
    <row r="1168" spans="1:11" hidden="1">
      <c r="A1168" t="s">
        <v>99</v>
      </c>
      <c r="B1168" t="s">
        <v>658</v>
      </c>
      <c r="C1168" t="s">
        <v>652</v>
      </c>
      <c r="D1168" t="s">
        <v>131</v>
      </c>
      <c r="E1168" t="s">
        <v>659</v>
      </c>
      <c r="F1168" t="s">
        <v>104</v>
      </c>
      <c r="H1168">
        <v>0.15</v>
      </c>
      <c r="I1168">
        <v>-0.03</v>
      </c>
      <c r="J1168" t="s">
        <v>132</v>
      </c>
      <c r="K1168">
        <v>27686</v>
      </c>
    </row>
    <row r="1169" spans="1:11" hidden="1">
      <c r="A1169" t="s">
        <v>99</v>
      </c>
      <c r="B1169" t="s">
        <v>658</v>
      </c>
      <c r="C1169" t="s">
        <v>652</v>
      </c>
      <c r="D1169" t="s">
        <v>133</v>
      </c>
      <c r="E1169" t="s">
        <v>659</v>
      </c>
      <c r="F1169" t="s">
        <v>104</v>
      </c>
      <c r="H1169">
        <v>0.16</v>
      </c>
      <c r="I1169">
        <v>-0.03</v>
      </c>
      <c r="J1169" t="s">
        <v>134</v>
      </c>
      <c r="K1169">
        <v>27686</v>
      </c>
    </row>
    <row r="1170" spans="1:11" hidden="1">
      <c r="A1170" t="s">
        <v>99</v>
      </c>
      <c r="B1170" t="s">
        <v>660</v>
      </c>
      <c r="C1170" t="s">
        <v>652</v>
      </c>
      <c r="D1170" t="s">
        <v>122</v>
      </c>
      <c r="E1170" t="s">
        <v>661</v>
      </c>
      <c r="F1170" t="s">
        <v>104</v>
      </c>
      <c r="H1170">
        <v>0.17</v>
      </c>
      <c r="I1170">
        <v>-0.05</v>
      </c>
      <c r="J1170" t="s">
        <v>124</v>
      </c>
      <c r="K1170">
        <v>27687</v>
      </c>
    </row>
    <row r="1171" spans="1:11" hidden="1">
      <c r="A1171" t="s">
        <v>99</v>
      </c>
      <c r="B1171" t="s">
        <v>660</v>
      </c>
      <c r="C1171" t="s">
        <v>652</v>
      </c>
      <c r="D1171" t="s">
        <v>125</v>
      </c>
      <c r="E1171" t="s">
        <v>661</v>
      </c>
      <c r="F1171" t="s">
        <v>104</v>
      </c>
      <c r="H1171">
        <v>0.18</v>
      </c>
      <c r="I1171">
        <v>-0.05</v>
      </c>
      <c r="J1171" t="s">
        <v>126</v>
      </c>
      <c r="K1171">
        <v>27687</v>
      </c>
    </row>
    <row r="1172" spans="1:11" hidden="1">
      <c r="A1172" t="s">
        <v>99</v>
      </c>
      <c r="B1172" t="s">
        <v>660</v>
      </c>
      <c r="C1172" t="s">
        <v>652</v>
      </c>
      <c r="D1172" t="s">
        <v>157</v>
      </c>
      <c r="E1172" t="s">
        <v>661</v>
      </c>
      <c r="F1172" t="s">
        <v>104</v>
      </c>
      <c r="H1172">
        <v>0.19</v>
      </c>
      <c r="I1172">
        <v>-0.05</v>
      </c>
      <c r="J1172" t="s">
        <v>341</v>
      </c>
      <c r="K1172">
        <v>27687</v>
      </c>
    </row>
    <row r="1173" spans="1:11" hidden="1">
      <c r="A1173" t="s">
        <v>99</v>
      </c>
      <c r="B1173" t="s">
        <v>660</v>
      </c>
      <c r="C1173" t="s">
        <v>652</v>
      </c>
      <c r="D1173" t="s">
        <v>181</v>
      </c>
      <c r="E1173" t="s">
        <v>661</v>
      </c>
      <c r="F1173" t="s">
        <v>104</v>
      </c>
      <c r="H1173">
        <v>0.2</v>
      </c>
      <c r="I1173">
        <v>-0.05</v>
      </c>
      <c r="J1173" t="s">
        <v>182</v>
      </c>
      <c r="K1173">
        <v>27687</v>
      </c>
    </row>
    <row r="1174" spans="1:11" hidden="1">
      <c r="A1174" t="s">
        <v>99</v>
      </c>
      <c r="B1174" t="s">
        <v>660</v>
      </c>
      <c r="C1174" t="s">
        <v>652</v>
      </c>
      <c r="D1174" t="s">
        <v>127</v>
      </c>
      <c r="E1174" t="s">
        <v>661</v>
      </c>
      <c r="F1174" t="s">
        <v>104</v>
      </c>
      <c r="H1174">
        <v>0.17</v>
      </c>
      <c r="I1174">
        <v>-0.05</v>
      </c>
      <c r="J1174" t="s">
        <v>128</v>
      </c>
      <c r="K1174">
        <v>27687</v>
      </c>
    </row>
    <row r="1175" spans="1:11" hidden="1">
      <c r="A1175" t="s">
        <v>99</v>
      </c>
      <c r="B1175" t="s">
        <v>660</v>
      </c>
      <c r="C1175" t="s">
        <v>652</v>
      </c>
      <c r="D1175" t="s">
        <v>129</v>
      </c>
      <c r="E1175" t="s">
        <v>661</v>
      </c>
      <c r="F1175" t="s">
        <v>104</v>
      </c>
      <c r="H1175">
        <v>0.17</v>
      </c>
      <c r="I1175">
        <v>-0.05</v>
      </c>
      <c r="J1175" t="s">
        <v>130</v>
      </c>
      <c r="K1175">
        <v>27687</v>
      </c>
    </row>
    <row r="1176" spans="1:11" hidden="1">
      <c r="A1176" t="s">
        <v>99</v>
      </c>
      <c r="B1176" t="s">
        <v>660</v>
      </c>
      <c r="C1176" t="s">
        <v>652</v>
      </c>
      <c r="D1176" t="s">
        <v>131</v>
      </c>
      <c r="E1176" t="s">
        <v>661</v>
      </c>
      <c r="F1176" t="s">
        <v>104</v>
      </c>
      <c r="H1176">
        <v>0.16</v>
      </c>
      <c r="I1176">
        <v>-0.05</v>
      </c>
      <c r="J1176" t="s">
        <v>132</v>
      </c>
      <c r="K1176">
        <v>27687</v>
      </c>
    </row>
    <row r="1177" spans="1:11" hidden="1">
      <c r="A1177" t="s">
        <v>99</v>
      </c>
      <c r="B1177" t="s">
        <v>660</v>
      </c>
      <c r="C1177" t="s">
        <v>652</v>
      </c>
      <c r="D1177" t="s">
        <v>133</v>
      </c>
      <c r="E1177" t="s">
        <v>661</v>
      </c>
      <c r="F1177" t="s">
        <v>104</v>
      </c>
      <c r="H1177">
        <v>0.17</v>
      </c>
      <c r="I1177">
        <v>-0.05</v>
      </c>
      <c r="J1177" t="s">
        <v>134</v>
      </c>
      <c r="K1177">
        <v>27687</v>
      </c>
    </row>
    <row r="1178" spans="1:11" hidden="1">
      <c r="A1178" t="s">
        <v>99</v>
      </c>
      <c r="B1178" t="s">
        <v>662</v>
      </c>
      <c r="C1178" t="s">
        <v>652</v>
      </c>
      <c r="D1178" t="s">
        <v>122</v>
      </c>
      <c r="E1178" t="s">
        <v>663</v>
      </c>
      <c r="F1178" t="s">
        <v>104</v>
      </c>
      <c r="H1178">
        <v>0.62</v>
      </c>
      <c r="I1178">
        <v>-0.04</v>
      </c>
      <c r="J1178" t="s">
        <v>124</v>
      </c>
      <c r="K1178">
        <v>27688</v>
      </c>
    </row>
    <row r="1179" spans="1:11" hidden="1">
      <c r="A1179" t="s">
        <v>99</v>
      </c>
      <c r="B1179" t="s">
        <v>662</v>
      </c>
      <c r="C1179" t="s">
        <v>652</v>
      </c>
      <c r="D1179" t="s">
        <v>125</v>
      </c>
      <c r="E1179" t="s">
        <v>663</v>
      </c>
      <c r="F1179" t="s">
        <v>104</v>
      </c>
      <c r="H1179">
        <v>0.63</v>
      </c>
      <c r="I1179">
        <v>-0.04</v>
      </c>
      <c r="J1179" t="s">
        <v>126</v>
      </c>
      <c r="K1179">
        <v>27688</v>
      </c>
    </row>
    <row r="1180" spans="1:11" hidden="1">
      <c r="A1180" t="s">
        <v>99</v>
      </c>
      <c r="B1180" t="s">
        <v>662</v>
      </c>
      <c r="C1180" t="s">
        <v>652</v>
      </c>
      <c r="D1180" t="s">
        <v>157</v>
      </c>
      <c r="E1180" t="s">
        <v>663</v>
      </c>
      <c r="F1180" t="s">
        <v>104</v>
      </c>
      <c r="H1180">
        <v>0.64</v>
      </c>
      <c r="I1180">
        <v>-0.04</v>
      </c>
      <c r="J1180" t="s">
        <v>341</v>
      </c>
      <c r="K1180">
        <v>27688</v>
      </c>
    </row>
    <row r="1181" spans="1:11" hidden="1">
      <c r="A1181" t="s">
        <v>99</v>
      </c>
      <c r="B1181" t="s">
        <v>662</v>
      </c>
      <c r="C1181" t="s">
        <v>652</v>
      </c>
      <c r="D1181" t="s">
        <v>181</v>
      </c>
      <c r="E1181" t="s">
        <v>663</v>
      </c>
      <c r="F1181" t="s">
        <v>104</v>
      </c>
      <c r="H1181">
        <v>0.65</v>
      </c>
      <c r="I1181">
        <v>-0.04</v>
      </c>
      <c r="J1181" t="s">
        <v>182</v>
      </c>
      <c r="K1181">
        <v>27688</v>
      </c>
    </row>
    <row r="1182" spans="1:11" hidden="1">
      <c r="A1182" t="s">
        <v>99</v>
      </c>
      <c r="B1182" t="s">
        <v>662</v>
      </c>
      <c r="C1182" t="s">
        <v>652</v>
      </c>
      <c r="D1182" t="s">
        <v>127</v>
      </c>
      <c r="E1182" t="s">
        <v>663</v>
      </c>
      <c r="F1182" t="s">
        <v>104</v>
      </c>
      <c r="H1182">
        <v>0.62</v>
      </c>
      <c r="I1182">
        <v>-0.04</v>
      </c>
      <c r="J1182" t="s">
        <v>128</v>
      </c>
      <c r="K1182">
        <v>27688</v>
      </c>
    </row>
    <row r="1183" spans="1:11" hidden="1">
      <c r="A1183" t="s">
        <v>99</v>
      </c>
      <c r="B1183" t="s">
        <v>662</v>
      </c>
      <c r="C1183" t="s">
        <v>652</v>
      </c>
      <c r="D1183" t="s">
        <v>129</v>
      </c>
      <c r="E1183" t="s">
        <v>663</v>
      </c>
      <c r="F1183" t="s">
        <v>104</v>
      </c>
      <c r="H1183">
        <v>0.62</v>
      </c>
      <c r="I1183">
        <v>-0.04</v>
      </c>
      <c r="J1183" t="s">
        <v>130</v>
      </c>
      <c r="K1183">
        <v>27688</v>
      </c>
    </row>
    <row r="1184" spans="1:11" hidden="1">
      <c r="A1184" t="s">
        <v>99</v>
      </c>
      <c r="B1184" t="s">
        <v>662</v>
      </c>
      <c r="C1184" t="s">
        <v>652</v>
      </c>
      <c r="D1184" t="s">
        <v>131</v>
      </c>
      <c r="E1184" t="s">
        <v>663</v>
      </c>
      <c r="F1184" t="s">
        <v>104</v>
      </c>
      <c r="H1184">
        <v>0.61</v>
      </c>
      <c r="I1184">
        <v>-0.04</v>
      </c>
      <c r="J1184" t="s">
        <v>132</v>
      </c>
      <c r="K1184">
        <v>27688</v>
      </c>
    </row>
    <row r="1185" spans="1:11" hidden="1">
      <c r="A1185" t="s">
        <v>99</v>
      </c>
      <c r="B1185" t="s">
        <v>662</v>
      </c>
      <c r="C1185" t="s">
        <v>652</v>
      </c>
      <c r="D1185" t="s">
        <v>133</v>
      </c>
      <c r="E1185" t="s">
        <v>663</v>
      </c>
      <c r="F1185" t="s">
        <v>104</v>
      </c>
      <c r="H1185">
        <v>0.62</v>
      </c>
      <c r="I1185">
        <v>-0.04</v>
      </c>
      <c r="J1185" t="s">
        <v>134</v>
      </c>
      <c r="K1185">
        <v>27688</v>
      </c>
    </row>
    <row r="1186" spans="1:11" hidden="1">
      <c r="A1186" t="s">
        <v>99</v>
      </c>
      <c r="B1186" t="s">
        <v>664</v>
      </c>
      <c r="C1186" t="s">
        <v>652</v>
      </c>
      <c r="D1186" t="s">
        <v>122</v>
      </c>
      <c r="E1186" t="s">
        <v>665</v>
      </c>
      <c r="F1186" t="s">
        <v>104</v>
      </c>
      <c r="H1186">
        <v>1.22</v>
      </c>
      <c r="I1186">
        <v>0</v>
      </c>
      <c r="J1186" t="s">
        <v>124</v>
      </c>
      <c r="K1186">
        <v>27689</v>
      </c>
    </row>
    <row r="1187" spans="1:11" hidden="1">
      <c r="A1187" t="s">
        <v>99</v>
      </c>
      <c r="B1187" t="s">
        <v>664</v>
      </c>
      <c r="C1187" t="s">
        <v>652</v>
      </c>
      <c r="D1187" t="s">
        <v>125</v>
      </c>
      <c r="E1187" t="s">
        <v>665</v>
      </c>
      <c r="F1187" t="s">
        <v>104</v>
      </c>
      <c r="H1187">
        <v>1.23</v>
      </c>
      <c r="I1187">
        <v>0</v>
      </c>
      <c r="J1187" t="s">
        <v>126</v>
      </c>
      <c r="K1187">
        <v>27689</v>
      </c>
    </row>
    <row r="1188" spans="1:11" hidden="1">
      <c r="A1188" t="s">
        <v>99</v>
      </c>
      <c r="B1188" t="s">
        <v>664</v>
      </c>
      <c r="C1188" t="s">
        <v>652</v>
      </c>
      <c r="D1188" t="s">
        <v>157</v>
      </c>
      <c r="E1188" t="s">
        <v>665</v>
      </c>
      <c r="F1188" t="s">
        <v>104</v>
      </c>
      <c r="H1188">
        <v>1.24</v>
      </c>
      <c r="I1188">
        <v>0</v>
      </c>
      <c r="J1188" t="s">
        <v>341</v>
      </c>
      <c r="K1188">
        <v>27689</v>
      </c>
    </row>
    <row r="1189" spans="1:11" hidden="1">
      <c r="A1189" t="s">
        <v>99</v>
      </c>
      <c r="B1189" t="s">
        <v>664</v>
      </c>
      <c r="C1189" t="s">
        <v>652</v>
      </c>
      <c r="D1189" t="s">
        <v>181</v>
      </c>
      <c r="E1189" t="s">
        <v>665</v>
      </c>
      <c r="F1189" t="s">
        <v>104</v>
      </c>
      <c r="H1189">
        <v>1.25</v>
      </c>
      <c r="I1189">
        <v>0</v>
      </c>
      <c r="J1189" t="s">
        <v>182</v>
      </c>
      <c r="K1189">
        <v>27689</v>
      </c>
    </row>
    <row r="1190" spans="1:11" hidden="1">
      <c r="A1190" t="s">
        <v>99</v>
      </c>
      <c r="B1190" t="s">
        <v>664</v>
      </c>
      <c r="C1190" t="s">
        <v>652</v>
      </c>
      <c r="D1190" t="s">
        <v>127</v>
      </c>
      <c r="E1190" t="s">
        <v>665</v>
      </c>
      <c r="F1190" t="s">
        <v>104</v>
      </c>
      <c r="H1190">
        <v>1.22</v>
      </c>
      <c r="I1190">
        <v>0</v>
      </c>
      <c r="J1190" t="s">
        <v>128</v>
      </c>
      <c r="K1190">
        <v>27689</v>
      </c>
    </row>
    <row r="1191" spans="1:11" hidden="1">
      <c r="A1191" t="s">
        <v>99</v>
      </c>
      <c r="B1191" t="s">
        <v>664</v>
      </c>
      <c r="C1191" t="s">
        <v>652</v>
      </c>
      <c r="D1191" t="s">
        <v>129</v>
      </c>
      <c r="E1191" t="s">
        <v>665</v>
      </c>
      <c r="F1191" t="s">
        <v>104</v>
      </c>
      <c r="H1191">
        <v>1.22</v>
      </c>
      <c r="I1191">
        <v>0</v>
      </c>
      <c r="J1191" t="s">
        <v>130</v>
      </c>
      <c r="K1191">
        <v>27689</v>
      </c>
    </row>
    <row r="1192" spans="1:11" hidden="1">
      <c r="A1192" t="s">
        <v>99</v>
      </c>
      <c r="B1192" t="s">
        <v>664</v>
      </c>
      <c r="C1192" t="s">
        <v>652</v>
      </c>
      <c r="D1192" t="s">
        <v>131</v>
      </c>
      <c r="E1192" t="s">
        <v>665</v>
      </c>
      <c r="F1192" t="s">
        <v>104</v>
      </c>
      <c r="H1192">
        <v>1.21</v>
      </c>
      <c r="I1192">
        <v>0</v>
      </c>
      <c r="J1192" t="s">
        <v>132</v>
      </c>
      <c r="K1192">
        <v>27689</v>
      </c>
    </row>
    <row r="1193" spans="1:11" hidden="1">
      <c r="A1193" t="s">
        <v>99</v>
      </c>
      <c r="B1193" t="s">
        <v>664</v>
      </c>
      <c r="C1193" t="s">
        <v>652</v>
      </c>
      <c r="D1193" t="s">
        <v>133</v>
      </c>
      <c r="E1193" t="s">
        <v>665</v>
      </c>
      <c r="F1193" t="s">
        <v>104</v>
      </c>
      <c r="H1193">
        <v>1.22</v>
      </c>
      <c r="I1193">
        <v>0</v>
      </c>
      <c r="J1193" t="s">
        <v>134</v>
      </c>
      <c r="K1193">
        <v>27689</v>
      </c>
    </row>
    <row r="1194" spans="1:11" hidden="1">
      <c r="A1194" t="s">
        <v>99</v>
      </c>
      <c r="B1194" t="s">
        <v>666</v>
      </c>
      <c r="C1194" t="s">
        <v>652</v>
      </c>
      <c r="D1194" t="s">
        <v>122</v>
      </c>
      <c r="E1194" t="s">
        <v>667</v>
      </c>
      <c r="F1194" t="s">
        <v>104</v>
      </c>
      <c r="H1194">
        <v>1.78</v>
      </c>
      <c r="I1194">
        <v>0</v>
      </c>
      <c r="J1194" t="s">
        <v>124</v>
      </c>
      <c r="K1194">
        <v>27690</v>
      </c>
    </row>
    <row r="1195" spans="1:11" hidden="1">
      <c r="A1195" t="s">
        <v>99</v>
      </c>
      <c r="B1195" t="s">
        <v>666</v>
      </c>
      <c r="C1195" t="s">
        <v>652</v>
      </c>
      <c r="D1195" t="s">
        <v>125</v>
      </c>
      <c r="E1195" t="s">
        <v>667</v>
      </c>
      <c r="F1195" t="s">
        <v>104</v>
      </c>
      <c r="H1195">
        <v>1.79</v>
      </c>
      <c r="I1195">
        <v>0</v>
      </c>
      <c r="J1195" t="s">
        <v>126</v>
      </c>
      <c r="K1195">
        <v>27690</v>
      </c>
    </row>
    <row r="1196" spans="1:11" hidden="1">
      <c r="A1196" t="s">
        <v>99</v>
      </c>
      <c r="B1196" t="s">
        <v>666</v>
      </c>
      <c r="C1196" t="s">
        <v>652</v>
      </c>
      <c r="D1196" t="s">
        <v>157</v>
      </c>
      <c r="E1196" t="s">
        <v>667</v>
      </c>
      <c r="F1196" t="s">
        <v>104</v>
      </c>
      <c r="H1196">
        <v>1.8</v>
      </c>
      <c r="I1196">
        <v>0</v>
      </c>
      <c r="J1196" t="s">
        <v>341</v>
      </c>
      <c r="K1196">
        <v>27690</v>
      </c>
    </row>
    <row r="1197" spans="1:11" hidden="1">
      <c r="A1197" t="s">
        <v>99</v>
      </c>
      <c r="B1197" t="s">
        <v>666</v>
      </c>
      <c r="C1197" t="s">
        <v>652</v>
      </c>
      <c r="D1197" t="s">
        <v>181</v>
      </c>
      <c r="E1197" t="s">
        <v>667</v>
      </c>
      <c r="F1197" t="s">
        <v>104</v>
      </c>
      <c r="H1197">
        <v>1.81</v>
      </c>
      <c r="I1197">
        <v>0</v>
      </c>
      <c r="J1197" t="s">
        <v>182</v>
      </c>
      <c r="K1197">
        <v>27690</v>
      </c>
    </row>
    <row r="1198" spans="1:11" hidden="1">
      <c r="A1198" t="s">
        <v>99</v>
      </c>
      <c r="B1198" t="s">
        <v>668</v>
      </c>
      <c r="C1198" t="s">
        <v>652</v>
      </c>
      <c r="D1198" t="s">
        <v>122</v>
      </c>
      <c r="E1198" t="s">
        <v>669</v>
      </c>
      <c r="F1198" t="s">
        <v>104</v>
      </c>
      <c r="H1198">
        <v>2.37</v>
      </c>
      <c r="I1198">
        <v>0</v>
      </c>
      <c r="J1198" t="s">
        <v>124</v>
      </c>
      <c r="K1198">
        <v>27691</v>
      </c>
    </row>
    <row r="1199" spans="1:11" hidden="1">
      <c r="A1199" t="s">
        <v>99</v>
      </c>
      <c r="B1199" t="s">
        <v>668</v>
      </c>
      <c r="C1199" t="s">
        <v>652</v>
      </c>
      <c r="D1199" t="s">
        <v>125</v>
      </c>
      <c r="E1199" t="s">
        <v>669</v>
      </c>
      <c r="F1199" t="s">
        <v>104</v>
      </c>
      <c r="H1199">
        <v>2.38</v>
      </c>
      <c r="I1199">
        <v>0</v>
      </c>
      <c r="J1199" t="s">
        <v>126</v>
      </c>
      <c r="K1199">
        <v>27691</v>
      </c>
    </row>
    <row r="1200" spans="1:11" hidden="1">
      <c r="A1200" t="s">
        <v>99</v>
      </c>
      <c r="B1200" t="s">
        <v>668</v>
      </c>
      <c r="C1200" t="s">
        <v>652</v>
      </c>
      <c r="D1200" t="s">
        <v>157</v>
      </c>
      <c r="E1200" t="s">
        <v>669</v>
      </c>
      <c r="F1200" t="s">
        <v>104</v>
      </c>
      <c r="H1200">
        <v>2.39</v>
      </c>
      <c r="I1200">
        <v>0</v>
      </c>
      <c r="J1200" t="s">
        <v>341</v>
      </c>
      <c r="K1200">
        <v>27691</v>
      </c>
    </row>
    <row r="1201" spans="1:11" hidden="1">
      <c r="A1201" t="s">
        <v>99</v>
      </c>
      <c r="B1201" t="s">
        <v>668</v>
      </c>
      <c r="C1201" t="s">
        <v>652</v>
      </c>
      <c r="D1201" t="s">
        <v>181</v>
      </c>
      <c r="E1201" t="s">
        <v>669</v>
      </c>
      <c r="F1201" t="s">
        <v>104</v>
      </c>
      <c r="H1201">
        <v>2.4</v>
      </c>
      <c r="I1201">
        <v>0</v>
      </c>
      <c r="J1201" t="s">
        <v>182</v>
      </c>
      <c r="K1201">
        <v>27691</v>
      </c>
    </row>
    <row r="1202" spans="1:11" hidden="1">
      <c r="A1202" t="s">
        <v>99</v>
      </c>
      <c r="B1202" t="s">
        <v>670</v>
      </c>
      <c r="C1202" t="s">
        <v>652</v>
      </c>
      <c r="D1202" t="s">
        <v>122</v>
      </c>
      <c r="E1202" t="s">
        <v>671</v>
      </c>
      <c r="F1202" t="s">
        <v>104</v>
      </c>
      <c r="H1202">
        <v>2.96</v>
      </c>
      <c r="I1202">
        <v>0</v>
      </c>
      <c r="J1202" t="s">
        <v>124</v>
      </c>
      <c r="K1202">
        <v>27692</v>
      </c>
    </row>
    <row r="1203" spans="1:11" hidden="1">
      <c r="A1203" t="s">
        <v>99</v>
      </c>
      <c r="B1203" t="s">
        <v>670</v>
      </c>
      <c r="C1203" t="s">
        <v>652</v>
      </c>
      <c r="D1203" t="s">
        <v>125</v>
      </c>
      <c r="E1203" t="s">
        <v>671</v>
      </c>
      <c r="F1203" t="s">
        <v>104</v>
      </c>
      <c r="H1203">
        <v>2.97</v>
      </c>
      <c r="I1203">
        <v>0</v>
      </c>
      <c r="J1203" t="s">
        <v>126</v>
      </c>
      <c r="K1203">
        <v>27692</v>
      </c>
    </row>
    <row r="1204" spans="1:11" hidden="1">
      <c r="A1204" t="s">
        <v>99</v>
      </c>
      <c r="B1204" t="s">
        <v>670</v>
      </c>
      <c r="C1204" t="s">
        <v>652</v>
      </c>
      <c r="D1204" t="s">
        <v>157</v>
      </c>
      <c r="E1204" t="s">
        <v>671</v>
      </c>
      <c r="F1204" t="s">
        <v>104</v>
      </c>
      <c r="H1204">
        <v>2.98</v>
      </c>
      <c r="I1204">
        <v>0</v>
      </c>
      <c r="J1204" t="s">
        <v>341</v>
      </c>
      <c r="K1204">
        <v>27692</v>
      </c>
    </row>
    <row r="1205" spans="1:11" hidden="1">
      <c r="A1205" t="s">
        <v>99</v>
      </c>
      <c r="B1205" t="s">
        <v>672</v>
      </c>
      <c r="C1205" t="s">
        <v>652</v>
      </c>
      <c r="D1205" t="s">
        <v>125</v>
      </c>
      <c r="E1205" t="s">
        <v>673</v>
      </c>
      <c r="F1205" t="s">
        <v>104</v>
      </c>
      <c r="H1205">
        <v>3.55</v>
      </c>
      <c r="I1205">
        <v>0</v>
      </c>
      <c r="J1205" t="s">
        <v>126</v>
      </c>
      <c r="K1205">
        <v>27693</v>
      </c>
    </row>
    <row r="1206" spans="1:11" hidden="1">
      <c r="A1206" t="s">
        <v>99</v>
      </c>
      <c r="B1206" t="s">
        <v>672</v>
      </c>
      <c r="C1206" t="s">
        <v>652</v>
      </c>
      <c r="D1206" t="s">
        <v>157</v>
      </c>
      <c r="E1206" t="s">
        <v>673</v>
      </c>
      <c r="F1206" t="s">
        <v>104</v>
      </c>
      <c r="H1206">
        <v>3.56</v>
      </c>
      <c r="I1206">
        <v>0</v>
      </c>
      <c r="J1206" t="s">
        <v>341</v>
      </c>
      <c r="K1206">
        <v>27693</v>
      </c>
    </row>
    <row r="1207" spans="1:11" hidden="1">
      <c r="A1207" t="s">
        <v>99</v>
      </c>
      <c r="B1207" t="s">
        <v>672</v>
      </c>
      <c r="C1207" t="s">
        <v>652</v>
      </c>
      <c r="D1207" t="s">
        <v>181</v>
      </c>
      <c r="E1207" t="s">
        <v>673</v>
      </c>
      <c r="F1207" t="s">
        <v>104</v>
      </c>
      <c r="H1207">
        <v>3.57</v>
      </c>
      <c r="I1207">
        <v>0</v>
      </c>
      <c r="J1207" t="s">
        <v>182</v>
      </c>
      <c r="K1207">
        <v>27693</v>
      </c>
    </row>
    <row r="1208" spans="1:11" hidden="1">
      <c r="A1208" t="s">
        <v>99</v>
      </c>
      <c r="B1208" t="s">
        <v>674</v>
      </c>
      <c r="C1208" t="s">
        <v>675</v>
      </c>
      <c r="D1208" t="s">
        <v>122</v>
      </c>
      <c r="E1208" t="s">
        <v>676</v>
      </c>
      <c r="F1208" t="s">
        <v>104</v>
      </c>
      <c r="H1208">
        <v>0</v>
      </c>
      <c r="I1208">
        <v>0</v>
      </c>
      <c r="J1208" t="s">
        <v>267</v>
      </c>
      <c r="K1208">
        <v>31326</v>
      </c>
    </row>
    <row r="1209" spans="1:11" hidden="1">
      <c r="A1209" t="s">
        <v>99</v>
      </c>
      <c r="B1209" t="s">
        <v>674</v>
      </c>
      <c r="C1209" t="s">
        <v>677</v>
      </c>
      <c r="D1209" t="s">
        <v>122</v>
      </c>
      <c r="E1209" t="s">
        <v>678</v>
      </c>
      <c r="F1209" t="s">
        <v>104</v>
      </c>
      <c r="H1209">
        <v>-0.14000000000000001</v>
      </c>
      <c r="I1209">
        <v>0</v>
      </c>
      <c r="J1209" t="s">
        <v>267</v>
      </c>
      <c r="K1209">
        <v>28564</v>
      </c>
    </row>
    <row r="1210" spans="1:11" hidden="1">
      <c r="A1210" t="s">
        <v>99</v>
      </c>
      <c r="B1210" t="s">
        <v>674</v>
      </c>
      <c r="C1210" t="s">
        <v>677</v>
      </c>
      <c r="D1210" t="s">
        <v>131</v>
      </c>
      <c r="E1210" t="s">
        <v>678</v>
      </c>
      <c r="F1210" t="s">
        <v>104</v>
      </c>
      <c r="H1210">
        <v>0.39</v>
      </c>
      <c r="I1210">
        <v>0</v>
      </c>
      <c r="J1210" t="s">
        <v>679</v>
      </c>
      <c r="K1210">
        <v>28564</v>
      </c>
    </row>
    <row r="1211" spans="1:11">
      <c r="A1211" t="s">
        <v>99</v>
      </c>
      <c r="B1211" t="s">
        <v>680</v>
      </c>
      <c r="C1211" t="s">
        <v>681</v>
      </c>
      <c r="D1211" t="s">
        <v>122</v>
      </c>
      <c r="E1211" t="s">
        <v>674</v>
      </c>
      <c r="F1211" t="s">
        <v>104</v>
      </c>
      <c r="H1211" s="311">
        <v>62.36</v>
      </c>
      <c r="I1211">
        <v>-0.05</v>
      </c>
      <c r="J1211" t="s">
        <v>124</v>
      </c>
      <c r="K1211">
        <v>28562</v>
      </c>
    </row>
    <row r="1212" spans="1:11" hidden="1">
      <c r="A1212" t="s">
        <v>99</v>
      </c>
      <c r="B1212" t="s">
        <v>680</v>
      </c>
      <c r="C1212" t="s">
        <v>681</v>
      </c>
      <c r="D1212" t="s">
        <v>125</v>
      </c>
      <c r="E1212" t="s">
        <v>674</v>
      </c>
      <c r="F1212" t="s">
        <v>104</v>
      </c>
      <c r="H1212">
        <v>65.06</v>
      </c>
      <c r="I1212">
        <v>-0.05</v>
      </c>
      <c r="J1212" t="s">
        <v>126</v>
      </c>
      <c r="K1212">
        <v>28562</v>
      </c>
    </row>
    <row r="1213" spans="1:11" hidden="1">
      <c r="A1213" t="s">
        <v>99</v>
      </c>
      <c r="B1213" t="s">
        <v>680</v>
      </c>
      <c r="C1213" t="s">
        <v>681</v>
      </c>
      <c r="D1213" t="s">
        <v>157</v>
      </c>
      <c r="E1213" t="s">
        <v>674</v>
      </c>
      <c r="F1213" t="s">
        <v>104</v>
      </c>
      <c r="H1213">
        <v>67.760000000000005</v>
      </c>
      <c r="I1213">
        <v>-0.05</v>
      </c>
      <c r="J1213" t="s">
        <v>158</v>
      </c>
      <c r="K1213">
        <v>28562</v>
      </c>
    </row>
    <row r="1214" spans="1:11" hidden="1">
      <c r="A1214" t="s">
        <v>99</v>
      </c>
      <c r="B1214" t="s">
        <v>680</v>
      </c>
      <c r="C1214" t="s">
        <v>681</v>
      </c>
      <c r="D1214" t="s">
        <v>127</v>
      </c>
      <c r="E1214" t="s">
        <v>674</v>
      </c>
      <c r="F1214" t="s">
        <v>104</v>
      </c>
      <c r="H1214">
        <v>63.74</v>
      </c>
      <c r="I1214">
        <v>-0.05</v>
      </c>
      <c r="J1214" t="s">
        <v>128</v>
      </c>
      <c r="K1214">
        <v>28562</v>
      </c>
    </row>
    <row r="1215" spans="1:11" hidden="1">
      <c r="A1215" t="s">
        <v>99</v>
      </c>
      <c r="B1215" t="s">
        <v>680</v>
      </c>
      <c r="C1215" t="s">
        <v>681</v>
      </c>
      <c r="D1215" t="s">
        <v>173</v>
      </c>
      <c r="E1215" t="s">
        <v>674</v>
      </c>
      <c r="F1215" t="s">
        <v>104</v>
      </c>
      <c r="H1215">
        <v>66.38</v>
      </c>
      <c r="I1215">
        <v>-0.06</v>
      </c>
      <c r="J1215" t="s">
        <v>174</v>
      </c>
      <c r="K1215">
        <v>28562</v>
      </c>
    </row>
    <row r="1216" spans="1:11" hidden="1">
      <c r="A1216" t="s">
        <v>99</v>
      </c>
      <c r="B1216" t="s">
        <v>680</v>
      </c>
      <c r="C1216" t="s">
        <v>681</v>
      </c>
      <c r="D1216" t="s">
        <v>129</v>
      </c>
      <c r="E1216" t="s">
        <v>674</v>
      </c>
      <c r="F1216" t="s">
        <v>104</v>
      </c>
      <c r="H1216">
        <v>63.05</v>
      </c>
      <c r="I1216">
        <v>-0.05</v>
      </c>
      <c r="J1216" t="s">
        <v>130</v>
      </c>
      <c r="K1216">
        <v>28562</v>
      </c>
    </row>
    <row r="1217" spans="1:11" hidden="1">
      <c r="A1217" t="s">
        <v>99</v>
      </c>
      <c r="B1217" t="s">
        <v>680</v>
      </c>
      <c r="C1217" t="s">
        <v>681</v>
      </c>
      <c r="D1217" t="s">
        <v>175</v>
      </c>
      <c r="E1217" t="s">
        <v>674</v>
      </c>
      <c r="F1217" t="s">
        <v>104</v>
      </c>
      <c r="H1217">
        <v>65.72</v>
      </c>
      <c r="I1217">
        <v>-0.05</v>
      </c>
      <c r="J1217" t="s">
        <v>176</v>
      </c>
      <c r="K1217">
        <v>28562</v>
      </c>
    </row>
    <row r="1218" spans="1:11" hidden="1">
      <c r="A1218" t="s">
        <v>99</v>
      </c>
      <c r="B1218" t="s">
        <v>680</v>
      </c>
      <c r="C1218" t="s">
        <v>681</v>
      </c>
      <c r="D1218" t="s">
        <v>131</v>
      </c>
      <c r="E1218" t="s">
        <v>674</v>
      </c>
      <c r="F1218" t="s">
        <v>104</v>
      </c>
      <c r="H1218">
        <v>61.92</v>
      </c>
      <c r="I1218">
        <v>0.03</v>
      </c>
      <c r="J1218" t="s">
        <v>132</v>
      </c>
      <c r="K1218">
        <v>28562</v>
      </c>
    </row>
    <row r="1219" spans="1:11" hidden="1">
      <c r="A1219" t="s">
        <v>99</v>
      </c>
      <c r="B1219" t="s">
        <v>680</v>
      </c>
      <c r="C1219" t="s">
        <v>681</v>
      </c>
      <c r="D1219" t="s">
        <v>133</v>
      </c>
      <c r="E1219" t="s">
        <v>674</v>
      </c>
      <c r="F1219" t="s">
        <v>104</v>
      </c>
      <c r="H1219">
        <v>64.42</v>
      </c>
      <c r="I1219">
        <v>-0.05</v>
      </c>
      <c r="J1219" t="s">
        <v>134</v>
      </c>
      <c r="K1219">
        <v>28562</v>
      </c>
    </row>
    <row r="1220" spans="1:11" hidden="1">
      <c r="A1220" t="s">
        <v>99</v>
      </c>
      <c r="B1220" t="s">
        <v>680</v>
      </c>
      <c r="C1220" t="s">
        <v>681</v>
      </c>
      <c r="D1220" t="s">
        <v>177</v>
      </c>
      <c r="E1220" t="s">
        <v>674</v>
      </c>
      <c r="F1220" t="s">
        <v>104</v>
      </c>
      <c r="H1220">
        <v>67.05</v>
      </c>
      <c r="I1220">
        <v>-0.06</v>
      </c>
      <c r="J1220" t="s">
        <v>178</v>
      </c>
      <c r="K1220">
        <v>28562</v>
      </c>
    </row>
    <row r="1221" spans="1:11" hidden="1">
      <c r="A1221" t="s">
        <v>99</v>
      </c>
      <c r="B1221" t="s">
        <v>682</v>
      </c>
      <c r="C1221" t="s">
        <v>681</v>
      </c>
      <c r="D1221" t="s">
        <v>153</v>
      </c>
      <c r="E1221" t="s">
        <v>683</v>
      </c>
      <c r="F1221" t="s">
        <v>104</v>
      </c>
      <c r="H1221">
        <v>63.28</v>
      </c>
      <c r="I1221">
        <v>-0.05</v>
      </c>
      <c r="J1221" t="s">
        <v>155</v>
      </c>
      <c r="K1221">
        <v>28563</v>
      </c>
    </row>
    <row r="1222" spans="1:11" hidden="1">
      <c r="A1222" t="s">
        <v>99</v>
      </c>
      <c r="B1222" t="s">
        <v>682</v>
      </c>
      <c r="C1222" t="s">
        <v>681</v>
      </c>
      <c r="D1222" t="s">
        <v>102</v>
      </c>
      <c r="E1222" t="s">
        <v>683</v>
      </c>
      <c r="F1222" t="s">
        <v>104</v>
      </c>
      <c r="H1222">
        <v>61.77</v>
      </c>
      <c r="I1222">
        <v>0.06</v>
      </c>
      <c r="J1222" t="s">
        <v>139</v>
      </c>
      <c r="K1222">
        <v>28563</v>
      </c>
    </row>
    <row r="1223" spans="1:11" hidden="1">
      <c r="A1223" t="s">
        <v>99</v>
      </c>
      <c r="B1223" t="s">
        <v>682</v>
      </c>
      <c r="C1223" t="s">
        <v>681</v>
      </c>
      <c r="D1223" t="s">
        <v>110</v>
      </c>
      <c r="E1223" t="s">
        <v>683</v>
      </c>
      <c r="F1223" t="s">
        <v>104</v>
      </c>
      <c r="H1223">
        <v>64.2</v>
      </c>
      <c r="I1223">
        <v>-0.05</v>
      </c>
      <c r="J1223" t="s">
        <v>156</v>
      </c>
      <c r="K1223">
        <v>28563</v>
      </c>
    </row>
    <row r="1224" spans="1:11">
      <c r="A1224" t="s">
        <v>99</v>
      </c>
      <c r="B1224" t="s">
        <v>682</v>
      </c>
      <c r="C1224" t="s">
        <v>681</v>
      </c>
      <c r="D1224" t="s">
        <v>122</v>
      </c>
      <c r="E1224" t="s">
        <v>683</v>
      </c>
      <c r="F1224" t="s">
        <v>104</v>
      </c>
      <c r="H1224" s="311">
        <v>62.36</v>
      </c>
      <c r="I1224">
        <v>-0.05</v>
      </c>
      <c r="J1224" t="s">
        <v>124</v>
      </c>
      <c r="K1224">
        <v>28563</v>
      </c>
    </row>
    <row r="1225" spans="1:11" hidden="1">
      <c r="A1225" t="s">
        <v>99</v>
      </c>
      <c r="B1225" t="s">
        <v>682</v>
      </c>
      <c r="C1225" t="s">
        <v>681</v>
      </c>
      <c r="D1225" t="s">
        <v>125</v>
      </c>
      <c r="E1225" t="s">
        <v>683</v>
      </c>
      <c r="F1225" t="s">
        <v>104</v>
      </c>
      <c r="H1225">
        <v>65.06</v>
      </c>
      <c r="I1225">
        <v>-0.05</v>
      </c>
      <c r="J1225" t="s">
        <v>126</v>
      </c>
      <c r="K1225">
        <v>28563</v>
      </c>
    </row>
    <row r="1226" spans="1:11" hidden="1">
      <c r="A1226" t="s">
        <v>99</v>
      </c>
      <c r="B1226" t="s">
        <v>682</v>
      </c>
      <c r="C1226" t="s">
        <v>681</v>
      </c>
      <c r="D1226" t="s">
        <v>157</v>
      </c>
      <c r="E1226" t="s">
        <v>683</v>
      </c>
      <c r="F1226" t="s">
        <v>104</v>
      </c>
      <c r="H1226">
        <v>67.760000000000005</v>
      </c>
      <c r="I1226">
        <v>-0.05</v>
      </c>
      <c r="J1226" t="s">
        <v>158</v>
      </c>
      <c r="K1226">
        <v>28563</v>
      </c>
    </row>
    <row r="1227" spans="1:11" hidden="1">
      <c r="A1227" t="s">
        <v>99</v>
      </c>
      <c r="B1227" t="s">
        <v>682</v>
      </c>
      <c r="C1227" t="s">
        <v>681</v>
      </c>
      <c r="D1227" t="s">
        <v>112</v>
      </c>
      <c r="E1227" t="s">
        <v>683</v>
      </c>
      <c r="F1227" t="s">
        <v>104</v>
      </c>
      <c r="H1227">
        <v>62.82</v>
      </c>
      <c r="I1227">
        <v>-0.05</v>
      </c>
      <c r="J1227" t="s">
        <v>159</v>
      </c>
      <c r="K1227">
        <v>28563</v>
      </c>
    </row>
    <row r="1228" spans="1:11" hidden="1">
      <c r="A1228" t="s">
        <v>99</v>
      </c>
      <c r="B1228" t="s">
        <v>682</v>
      </c>
      <c r="C1228" t="s">
        <v>681</v>
      </c>
      <c r="D1228" t="s">
        <v>160</v>
      </c>
      <c r="E1228" t="s">
        <v>683</v>
      </c>
      <c r="F1228" t="s">
        <v>104</v>
      </c>
      <c r="H1228">
        <v>62.59</v>
      </c>
      <c r="I1228">
        <v>-0.05</v>
      </c>
      <c r="J1228" t="s">
        <v>161</v>
      </c>
      <c r="K1228">
        <v>28563</v>
      </c>
    </row>
    <row r="1229" spans="1:11" hidden="1">
      <c r="A1229" t="s">
        <v>99</v>
      </c>
      <c r="B1229" t="s">
        <v>682</v>
      </c>
      <c r="C1229" t="s">
        <v>681</v>
      </c>
      <c r="D1229" t="s">
        <v>162</v>
      </c>
      <c r="E1229" t="s">
        <v>683</v>
      </c>
      <c r="F1229" t="s">
        <v>104</v>
      </c>
      <c r="H1229">
        <v>63.97</v>
      </c>
      <c r="I1229">
        <v>-0.05</v>
      </c>
      <c r="J1229" t="s">
        <v>163</v>
      </c>
      <c r="K1229">
        <v>28563</v>
      </c>
    </row>
    <row r="1230" spans="1:11" hidden="1">
      <c r="A1230" t="s">
        <v>99</v>
      </c>
      <c r="B1230" t="s">
        <v>682</v>
      </c>
      <c r="C1230" t="s">
        <v>681</v>
      </c>
      <c r="D1230" t="s">
        <v>127</v>
      </c>
      <c r="E1230" t="s">
        <v>683</v>
      </c>
      <c r="F1230" t="s">
        <v>104</v>
      </c>
      <c r="H1230">
        <v>63.74</v>
      </c>
      <c r="I1230">
        <v>-0.05</v>
      </c>
      <c r="J1230" t="s">
        <v>128</v>
      </c>
      <c r="K1230">
        <v>28563</v>
      </c>
    </row>
    <row r="1231" spans="1:11" hidden="1">
      <c r="A1231" t="s">
        <v>99</v>
      </c>
      <c r="B1231" t="s">
        <v>682</v>
      </c>
      <c r="C1231" t="s">
        <v>681</v>
      </c>
      <c r="D1231" t="s">
        <v>173</v>
      </c>
      <c r="E1231" t="s">
        <v>683</v>
      </c>
      <c r="F1231" t="s">
        <v>104</v>
      </c>
      <c r="H1231">
        <v>66.38</v>
      </c>
      <c r="I1231">
        <v>-0.06</v>
      </c>
      <c r="J1231" t="s">
        <v>174</v>
      </c>
      <c r="K1231">
        <v>28563</v>
      </c>
    </row>
    <row r="1232" spans="1:11" hidden="1">
      <c r="A1232" t="s">
        <v>99</v>
      </c>
      <c r="B1232" t="s">
        <v>682</v>
      </c>
      <c r="C1232" t="s">
        <v>681</v>
      </c>
      <c r="D1232" t="s">
        <v>129</v>
      </c>
      <c r="E1232" t="s">
        <v>683</v>
      </c>
      <c r="F1232" t="s">
        <v>104</v>
      </c>
      <c r="H1232">
        <v>63.05</v>
      </c>
      <c r="I1232">
        <v>-0.05</v>
      </c>
      <c r="J1232" t="s">
        <v>130</v>
      </c>
      <c r="K1232">
        <v>28563</v>
      </c>
    </row>
    <row r="1233" spans="1:11" hidden="1">
      <c r="A1233" t="s">
        <v>99</v>
      </c>
      <c r="B1233" t="s">
        <v>682</v>
      </c>
      <c r="C1233" t="s">
        <v>681</v>
      </c>
      <c r="D1233" t="s">
        <v>175</v>
      </c>
      <c r="E1233" t="s">
        <v>683</v>
      </c>
      <c r="F1233" t="s">
        <v>104</v>
      </c>
      <c r="H1233">
        <v>65.72</v>
      </c>
      <c r="I1233">
        <v>-0.05</v>
      </c>
      <c r="J1233" t="s">
        <v>176</v>
      </c>
      <c r="K1233">
        <v>28563</v>
      </c>
    </row>
    <row r="1234" spans="1:11" hidden="1">
      <c r="A1234" t="s">
        <v>99</v>
      </c>
      <c r="B1234" t="s">
        <v>682</v>
      </c>
      <c r="C1234" t="s">
        <v>681</v>
      </c>
      <c r="D1234" t="s">
        <v>116</v>
      </c>
      <c r="E1234" t="s">
        <v>683</v>
      </c>
      <c r="F1234" t="s">
        <v>104</v>
      </c>
      <c r="H1234">
        <v>63.51</v>
      </c>
      <c r="I1234">
        <v>-0.05</v>
      </c>
      <c r="J1234" t="s">
        <v>164</v>
      </c>
      <c r="K1234">
        <v>28563</v>
      </c>
    </row>
    <row r="1235" spans="1:11" hidden="1">
      <c r="A1235" t="s">
        <v>99</v>
      </c>
      <c r="B1235" t="s">
        <v>682</v>
      </c>
      <c r="C1235" t="s">
        <v>681</v>
      </c>
      <c r="D1235" t="s">
        <v>106</v>
      </c>
      <c r="E1235" t="s">
        <v>683</v>
      </c>
      <c r="F1235" t="s">
        <v>104</v>
      </c>
      <c r="H1235">
        <v>62.22</v>
      </c>
      <c r="I1235">
        <v>-0.02</v>
      </c>
      <c r="J1235" t="s">
        <v>140</v>
      </c>
      <c r="K1235">
        <v>28563</v>
      </c>
    </row>
    <row r="1236" spans="1:11" hidden="1">
      <c r="A1236" t="s">
        <v>99</v>
      </c>
      <c r="B1236" t="s">
        <v>682</v>
      </c>
      <c r="C1236" t="s">
        <v>681</v>
      </c>
      <c r="D1236" t="s">
        <v>118</v>
      </c>
      <c r="E1236" t="s">
        <v>683</v>
      </c>
      <c r="F1236" t="s">
        <v>104</v>
      </c>
      <c r="H1236">
        <v>64.86</v>
      </c>
      <c r="I1236">
        <v>-0.05</v>
      </c>
      <c r="J1236" t="s">
        <v>149</v>
      </c>
      <c r="K1236">
        <v>28563</v>
      </c>
    </row>
    <row r="1237" spans="1:11" hidden="1">
      <c r="A1237" t="s">
        <v>99</v>
      </c>
      <c r="B1237" t="s">
        <v>682</v>
      </c>
      <c r="C1237" t="s">
        <v>681</v>
      </c>
      <c r="D1237" t="s">
        <v>141</v>
      </c>
      <c r="E1237" t="s">
        <v>683</v>
      </c>
      <c r="F1237" t="s">
        <v>104</v>
      </c>
      <c r="H1237">
        <v>62.07</v>
      </c>
      <c r="I1237">
        <v>0.01</v>
      </c>
      <c r="J1237" t="s">
        <v>142</v>
      </c>
      <c r="K1237">
        <v>28563</v>
      </c>
    </row>
    <row r="1238" spans="1:11" hidden="1">
      <c r="A1238" t="s">
        <v>99</v>
      </c>
      <c r="B1238" t="s">
        <v>682</v>
      </c>
      <c r="C1238" t="s">
        <v>681</v>
      </c>
      <c r="D1238" t="s">
        <v>150</v>
      </c>
      <c r="E1238" t="s">
        <v>683</v>
      </c>
      <c r="F1238" t="s">
        <v>104</v>
      </c>
      <c r="H1238">
        <v>64.64</v>
      </c>
      <c r="I1238">
        <v>-0.05</v>
      </c>
      <c r="J1238" t="s">
        <v>151</v>
      </c>
      <c r="K1238">
        <v>28563</v>
      </c>
    </row>
    <row r="1239" spans="1:11" hidden="1">
      <c r="A1239" t="s">
        <v>99</v>
      </c>
      <c r="B1239" t="s">
        <v>682</v>
      </c>
      <c r="C1239" t="s">
        <v>681</v>
      </c>
      <c r="D1239" t="s">
        <v>131</v>
      </c>
      <c r="E1239" t="s">
        <v>683</v>
      </c>
      <c r="F1239" t="s">
        <v>104</v>
      </c>
      <c r="H1239">
        <v>61.92</v>
      </c>
      <c r="I1239">
        <v>0.03</v>
      </c>
      <c r="J1239" t="s">
        <v>132</v>
      </c>
      <c r="K1239">
        <v>28563</v>
      </c>
    </row>
    <row r="1240" spans="1:11" hidden="1">
      <c r="A1240" t="s">
        <v>99</v>
      </c>
      <c r="B1240" t="s">
        <v>682</v>
      </c>
      <c r="C1240" t="s">
        <v>681</v>
      </c>
      <c r="D1240" t="s">
        <v>133</v>
      </c>
      <c r="E1240" t="s">
        <v>683</v>
      </c>
      <c r="F1240" t="s">
        <v>104</v>
      </c>
      <c r="H1240">
        <v>64.42</v>
      </c>
      <c r="I1240">
        <v>-0.05</v>
      </c>
      <c r="J1240" t="s">
        <v>134</v>
      </c>
      <c r="K1240">
        <v>28563</v>
      </c>
    </row>
    <row r="1241" spans="1:11" hidden="1">
      <c r="A1241" t="s">
        <v>99</v>
      </c>
      <c r="B1241" t="s">
        <v>682</v>
      </c>
      <c r="C1241" t="s">
        <v>681</v>
      </c>
      <c r="D1241" t="s">
        <v>177</v>
      </c>
      <c r="E1241" t="s">
        <v>683</v>
      </c>
      <c r="F1241" t="s">
        <v>104</v>
      </c>
      <c r="H1241">
        <v>67.05</v>
      </c>
      <c r="I1241">
        <v>-0.06</v>
      </c>
      <c r="J1241" t="s">
        <v>178</v>
      </c>
      <c r="K1241">
        <v>28563</v>
      </c>
    </row>
    <row r="1242" spans="1:11" hidden="1">
      <c r="A1242" t="s">
        <v>99</v>
      </c>
      <c r="B1242" t="s">
        <v>684</v>
      </c>
      <c r="C1242" t="s">
        <v>681</v>
      </c>
      <c r="D1242" t="s">
        <v>102</v>
      </c>
      <c r="E1242" t="s">
        <v>685</v>
      </c>
      <c r="F1242" t="s">
        <v>104</v>
      </c>
      <c r="H1242">
        <v>61.71</v>
      </c>
      <c r="I1242">
        <v>0.06</v>
      </c>
      <c r="J1242" t="s">
        <v>139</v>
      </c>
      <c r="K1242">
        <v>29101</v>
      </c>
    </row>
    <row r="1243" spans="1:11">
      <c r="A1243" t="s">
        <v>99</v>
      </c>
      <c r="B1243" t="s">
        <v>684</v>
      </c>
      <c r="C1243" t="s">
        <v>681</v>
      </c>
      <c r="D1243" t="s">
        <v>122</v>
      </c>
      <c r="E1243" t="s">
        <v>685</v>
      </c>
      <c r="F1243" t="s">
        <v>104</v>
      </c>
      <c r="H1243" s="311">
        <v>62.3</v>
      </c>
      <c r="I1243">
        <v>-0.05</v>
      </c>
      <c r="J1243" t="s">
        <v>124</v>
      </c>
      <c r="K1243">
        <v>29101</v>
      </c>
    </row>
    <row r="1244" spans="1:11" hidden="1">
      <c r="A1244" t="s">
        <v>99</v>
      </c>
      <c r="B1244" t="s">
        <v>684</v>
      </c>
      <c r="C1244" t="s">
        <v>681</v>
      </c>
      <c r="D1244" t="s">
        <v>125</v>
      </c>
      <c r="E1244" t="s">
        <v>685</v>
      </c>
      <c r="F1244" t="s">
        <v>104</v>
      </c>
      <c r="H1244">
        <v>65</v>
      </c>
      <c r="I1244">
        <v>-0.05</v>
      </c>
      <c r="J1244" t="s">
        <v>126</v>
      </c>
      <c r="K1244">
        <v>29101</v>
      </c>
    </row>
    <row r="1245" spans="1:11" hidden="1">
      <c r="A1245" t="s">
        <v>99</v>
      </c>
      <c r="B1245" t="s">
        <v>684</v>
      </c>
      <c r="C1245" t="s">
        <v>681</v>
      </c>
      <c r="D1245" t="s">
        <v>157</v>
      </c>
      <c r="E1245" t="s">
        <v>685</v>
      </c>
      <c r="F1245" t="s">
        <v>104</v>
      </c>
      <c r="H1245">
        <v>67.7</v>
      </c>
      <c r="I1245">
        <v>-0.05</v>
      </c>
      <c r="J1245" t="s">
        <v>158</v>
      </c>
      <c r="K1245">
        <v>29101</v>
      </c>
    </row>
    <row r="1246" spans="1:11" hidden="1">
      <c r="A1246" t="s">
        <v>99</v>
      </c>
      <c r="B1246" t="s">
        <v>684</v>
      </c>
      <c r="C1246" t="s">
        <v>681</v>
      </c>
      <c r="D1246" t="s">
        <v>160</v>
      </c>
      <c r="E1246" t="s">
        <v>685</v>
      </c>
      <c r="F1246" t="s">
        <v>104</v>
      </c>
      <c r="H1246">
        <v>62.53</v>
      </c>
      <c r="I1246">
        <v>-0.05</v>
      </c>
      <c r="J1246" t="s">
        <v>161</v>
      </c>
      <c r="K1246">
        <v>29101</v>
      </c>
    </row>
    <row r="1247" spans="1:11" hidden="1">
      <c r="A1247" t="s">
        <v>99</v>
      </c>
      <c r="B1247" t="s">
        <v>684</v>
      </c>
      <c r="C1247" t="s">
        <v>681</v>
      </c>
      <c r="D1247" t="s">
        <v>127</v>
      </c>
      <c r="E1247" t="s">
        <v>685</v>
      </c>
      <c r="F1247" t="s">
        <v>104</v>
      </c>
      <c r="H1247">
        <v>63.68</v>
      </c>
      <c r="I1247">
        <v>-0.05</v>
      </c>
      <c r="J1247" t="s">
        <v>128</v>
      </c>
      <c r="K1247">
        <v>29101</v>
      </c>
    </row>
    <row r="1248" spans="1:11" hidden="1">
      <c r="A1248" t="s">
        <v>99</v>
      </c>
      <c r="B1248" t="s">
        <v>684</v>
      </c>
      <c r="C1248" t="s">
        <v>681</v>
      </c>
      <c r="D1248" t="s">
        <v>173</v>
      </c>
      <c r="E1248" t="s">
        <v>685</v>
      </c>
      <c r="F1248" t="s">
        <v>104</v>
      </c>
      <c r="H1248">
        <v>66.319999999999993</v>
      </c>
      <c r="I1248">
        <v>-0.06</v>
      </c>
      <c r="J1248" t="s">
        <v>174</v>
      </c>
      <c r="K1248">
        <v>29101</v>
      </c>
    </row>
    <row r="1249" spans="1:11" hidden="1">
      <c r="A1249" t="s">
        <v>99</v>
      </c>
      <c r="B1249" t="s">
        <v>684</v>
      </c>
      <c r="C1249" t="s">
        <v>681</v>
      </c>
      <c r="D1249" t="s">
        <v>129</v>
      </c>
      <c r="E1249" t="s">
        <v>685</v>
      </c>
      <c r="F1249" t="s">
        <v>104</v>
      </c>
      <c r="H1249">
        <v>62.99</v>
      </c>
      <c r="I1249">
        <v>-0.05</v>
      </c>
      <c r="J1249" t="s">
        <v>130</v>
      </c>
      <c r="K1249">
        <v>29101</v>
      </c>
    </row>
    <row r="1250" spans="1:11" hidden="1">
      <c r="A1250" t="s">
        <v>99</v>
      </c>
      <c r="B1250" t="s">
        <v>684</v>
      </c>
      <c r="C1250" t="s">
        <v>681</v>
      </c>
      <c r="D1250" t="s">
        <v>175</v>
      </c>
      <c r="E1250" t="s">
        <v>685</v>
      </c>
      <c r="F1250" t="s">
        <v>104</v>
      </c>
      <c r="H1250">
        <v>65.66</v>
      </c>
      <c r="I1250">
        <v>-0.05</v>
      </c>
      <c r="J1250" t="s">
        <v>176</v>
      </c>
      <c r="K1250">
        <v>29101</v>
      </c>
    </row>
    <row r="1251" spans="1:11" hidden="1">
      <c r="A1251" t="s">
        <v>99</v>
      </c>
      <c r="B1251" t="s">
        <v>684</v>
      </c>
      <c r="C1251" t="s">
        <v>681</v>
      </c>
      <c r="D1251" t="s">
        <v>106</v>
      </c>
      <c r="E1251" t="s">
        <v>685</v>
      </c>
      <c r="F1251" t="s">
        <v>104</v>
      </c>
      <c r="H1251">
        <v>62.16</v>
      </c>
      <c r="I1251">
        <v>-0.02</v>
      </c>
      <c r="J1251" t="s">
        <v>140</v>
      </c>
      <c r="K1251">
        <v>29101</v>
      </c>
    </row>
    <row r="1252" spans="1:11" hidden="1">
      <c r="A1252" t="s">
        <v>99</v>
      </c>
      <c r="B1252" t="s">
        <v>684</v>
      </c>
      <c r="C1252" t="s">
        <v>681</v>
      </c>
      <c r="D1252" t="s">
        <v>118</v>
      </c>
      <c r="E1252" t="s">
        <v>685</v>
      </c>
      <c r="F1252" t="s">
        <v>104</v>
      </c>
      <c r="H1252">
        <v>64.8</v>
      </c>
      <c r="I1252">
        <v>-0.05</v>
      </c>
      <c r="J1252" t="s">
        <v>149</v>
      </c>
      <c r="K1252">
        <v>29101</v>
      </c>
    </row>
    <row r="1253" spans="1:11" hidden="1">
      <c r="A1253" t="s">
        <v>99</v>
      </c>
      <c r="B1253" t="s">
        <v>684</v>
      </c>
      <c r="C1253" t="s">
        <v>681</v>
      </c>
      <c r="D1253" t="s">
        <v>141</v>
      </c>
      <c r="E1253" t="s">
        <v>685</v>
      </c>
      <c r="F1253" t="s">
        <v>104</v>
      </c>
      <c r="H1253">
        <v>62.01</v>
      </c>
      <c r="I1253">
        <v>0.01</v>
      </c>
      <c r="J1253" t="s">
        <v>142</v>
      </c>
      <c r="K1253">
        <v>29101</v>
      </c>
    </row>
    <row r="1254" spans="1:11" hidden="1">
      <c r="A1254" t="s">
        <v>99</v>
      </c>
      <c r="B1254" t="s">
        <v>684</v>
      </c>
      <c r="C1254" t="s">
        <v>681</v>
      </c>
      <c r="D1254" t="s">
        <v>131</v>
      </c>
      <c r="E1254" t="s">
        <v>685</v>
      </c>
      <c r="F1254" t="s">
        <v>104</v>
      </c>
      <c r="H1254">
        <v>61.86</v>
      </c>
      <c r="I1254">
        <v>0.03</v>
      </c>
      <c r="J1254" t="s">
        <v>132</v>
      </c>
      <c r="K1254">
        <v>29101</v>
      </c>
    </row>
    <row r="1255" spans="1:11" hidden="1">
      <c r="A1255" t="s">
        <v>99</v>
      </c>
      <c r="B1255" t="s">
        <v>684</v>
      </c>
      <c r="C1255" t="s">
        <v>681</v>
      </c>
      <c r="D1255" t="s">
        <v>133</v>
      </c>
      <c r="E1255" t="s">
        <v>685</v>
      </c>
      <c r="F1255" t="s">
        <v>104</v>
      </c>
      <c r="H1255">
        <v>64.36</v>
      </c>
      <c r="I1255">
        <v>-0.05</v>
      </c>
      <c r="J1255" t="s">
        <v>134</v>
      </c>
      <c r="K1255">
        <v>29101</v>
      </c>
    </row>
    <row r="1256" spans="1:11" hidden="1">
      <c r="A1256" t="s">
        <v>99</v>
      </c>
      <c r="B1256" t="s">
        <v>684</v>
      </c>
      <c r="C1256" t="s">
        <v>681</v>
      </c>
      <c r="D1256" t="s">
        <v>177</v>
      </c>
      <c r="E1256" t="s">
        <v>685</v>
      </c>
      <c r="F1256" t="s">
        <v>104</v>
      </c>
      <c r="H1256">
        <v>66.989999999999995</v>
      </c>
      <c r="I1256">
        <v>-0.06</v>
      </c>
      <c r="J1256" t="s">
        <v>178</v>
      </c>
      <c r="K1256">
        <v>29101</v>
      </c>
    </row>
    <row r="1257" spans="1:11" hidden="1">
      <c r="A1257" t="s">
        <v>99</v>
      </c>
      <c r="B1257" t="s">
        <v>686</v>
      </c>
      <c r="C1257" t="s">
        <v>681</v>
      </c>
      <c r="D1257" t="s">
        <v>102</v>
      </c>
      <c r="E1257" t="s">
        <v>687</v>
      </c>
      <c r="F1257" t="s">
        <v>104</v>
      </c>
      <c r="H1257">
        <v>61.71</v>
      </c>
      <c r="I1257">
        <v>0.06</v>
      </c>
      <c r="J1257" t="s">
        <v>139</v>
      </c>
      <c r="K1257">
        <v>29102</v>
      </c>
    </row>
    <row r="1258" spans="1:11" hidden="1">
      <c r="A1258" t="s">
        <v>99</v>
      </c>
      <c r="B1258" t="s">
        <v>686</v>
      </c>
      <c r="C1258" t="s">
        <v>681</v>
      </c>
      <c r="D1258" t="s">
        <v>122</v>
      </c>
      <c r="E1258" t="s">
        <v>687</v>
      </c>
      <c r="F1258" t="s">
        <v>104</v>
      </c>
      <c r="H1258">
        <v>62.3</v>
      </c>
      <c r="I1258">
        <v>-0.05</v>
      </c>
      <c r="J1258" t="s">
        <v>124</v>
      </c>
      <c r="K1258">
        <v>29102</v>
      </c>
    </row>
    <row r="1259" spans="1:11" hidden="1">
      <c r="A1259" t="s">
        <v>99</v>
      </c>
      <c r="B1259" t="s">
        <v>686</v>
      </c>
      <c r="C1259" t="s">
        <v>681</v>
      </c>
      <c r="D1259" t="s">
        <v>125</v>
      </c>
      <c r="E1259" t="s">
        <v>687</v>
      </c>
      <c r="F1259" t="s">
        <v>104</v>
      </c>
      <c r="H1259">
        <v>65</v>
      </c>
      <c r="I1259">
        <v>-0.05</v>
      </c>
      <c r="J1259" t="s">
        <v>126</v>
      </c>
      <c r="K1259">
        <v>29102</v>
      </c>
    </row>
    <row r="1260" spans="1:11" hidden="1">
      <c r="A1260" t="s">
        <v>99</v>
      </c>
      <c r="B1260" t="s">
        <v>686</v>
      </c>
      <c r="C1260" t="s">
        <v>681</v>
      </c>
      <c r="D1260" t="s">
        <v>157</v>
      </c>
      <c r="E1260" t="s">
        <v>687</v>
      </c>
      <c r="F1260" t="s">
        <v>104</v>
      </c>
      <c r="H1260">
        <v>67.7</v>
      </c>
      <c r="I1260">
        <v>-0.05</v>
      </c>
      <c r="J1260" t="s">
        <v>158</v>
      </c>
      <c r="K1260">
        <v>29102</v>
      </c>
    </row>
    <row r="1261" spans="1:11" hidden="1">
      <c r="A1261" t="s">
        <v>99</v>
      </c>
      <c r="B1261" t="s">
        <v>686</v>
      </c>
      <c r="C1261" t="s">
        <v>681</v>
      </c>
      <c r="D1261" t="s">
        <v>127</v>
      </c>
      <c r="E1261" t="s">
        <v>687</v>
      </c>
      <c r="F1261" t="s">
        <v>104</v>
      </c>
      <c r="H1261">
        <v>63.68</v>
      </c>
      <c r="I1261">
        <v>-0.05</v>
      </c>
      <c r="J1261" t="s">
        <v>128</v>
      </c>
      <c r="K1261">
        <v>29102</v>
      </c>
    </row>
    <row r="1262" spans="1:11" hidden="1">
      <c r="A1262" t="s">
        <v>99</v>
      </c>
      <c r="B1262" t="s">
        <v>686</v>
      </c>
      <c r="C1262" t="s">
        <v>681</v>
      </c>
      <c r="D1262" t="s">
        <v>173</v>
      </c>
      <c r="E1262" t="s">
        <v>687</v>
      </c>
      <c r="F1262" t="s">
        <v>104</v>
      </c>
      <c r="H1262">
        <v>66.319999999999993</v>
      </c>
      <c r="I1262">
        <v>-0.06</v>
      </c>
      <c r="J1262" t="s">
        <v>174</v>
      </c>
      <c r="K1262">
        <v>29102</v>
      </c>
    </row>
    <row r="1263" spans="1:11" hidden="1">
      <c r="A1263" t="s">
        <v>99</v>
      </c>
      <c r="B1263" t="s">
        <v>686</v>
      </c>
      <c r="C1263" t="s">
        <v>681</v>
      </c>
      <c r="D1263" t="s">
        <v>129</v>
      </c>
      <c r="E1263" t="s">
        <v>687</v>
      </c>
      <c r="F1263" t="s">
        <v>104</v>
      </c>
      <c r="H1263">
        <v>62.99</v>
      </c>
      <c r="I1263">
        <v>-0.05</v>
      </c>
      <c r="J1263" t="s">
        <v>130</v>
      </c>
      <c r="K1263">
        <v>29102</v>
      </c>
    </row>
    <row r="1264" spans="1:11" hidden="1">
      <c r="A1264" t="s">
        <v>99</v>
      </c>
      <c r="B1264" t="s">
        <v>686</v>
      </c>
      <c r="C1264" t="s">
        <v>681</v>
      </c>
      <c r="D1264" t="s">
        <v>175</v>
      </c>
      <c r="E1264" t="s">
        <v>687</v>
      </c>
      <c r="F1264" t="s">
        <v>104</v>
      </c>
      <c r="H1264">
        <v>65.66</v>
      </c>
      <c r="I1264">
        <v>-0.05</v>
      </c>
      <c r="J1264" t="s">
        <v>176</v>
      </c>
      <c r="K1264">
        <v>29102</v>
      </c>
    </row>
    <row r="1265" spans="1:11" hidden="1">
      <c r="A1265" t="s">
        <v>99</v>
      </c>
      <c r="B1265" t="s">
        <v>686</v>
      </c>
      <c r="C1265" t="s">
        <v>681</v>
      </c>
      <c r="D1265" t="s">
        <v>106</v>
      </c>
      <c r="E1265" t="s">
        <v>687</v>
      </c>
      <c r="F1265" t="s">
        <v>104</v>
      </c>
      <c r="H1265">
        <v>62.16</v>
      </c>
      <c r="I1265">
        <v>-0.02</v>
      </c>
      <c r="J1265" t="s">
        <v>140</v>
      </c>
      <c r="K1265">
        <v>29102</v>
      </c>
    </row>
    <row r="1266" spans="1:11" hidden="1">
      <c r="A1266" t="s">
        <v>99</v>
      </c>
      <c r="B1266" t="s">
        <v>686</v>
      </c>
      <c r="C1266" t="s">
        <v>681</v>
      </c>
      <c r="D1266" t="s">
        <v>165</v>
      </c>
      <c r="E1266" t="s">
        <v>687</v>
      </c>
      <c r="F1266" t="s">
        <v>104</v>
      </c>
      <c r="H1266">
        <v>67.44</v>
      </c>
      <c r="I1266">
        <v>-0.05</v>
      </c>
      <c r="J1266" t="s">
        <v>166</v>
      </c>
      <c r="K1266">
        <v>29102</v>
      </c>
    </row>
    <row r="1267" spans="1:11" hidden="1">
      <c r="A1267" t="s">
        <v>99</v>
      </c>
      <c r="B1267" t="s">
        <v>686</v>
      </c>
      <c r="C1267" t="s">
        <v>681</v>
      </c>
      <c r="D1267" t="s">
        <v>141</v>
      </c>
      <c r="E1267" t="s">
        <v>687</v>
      </c>
      <c r="F1267" t="s">
        <v>104</v>
      </c>
      <c r="H1267">
        <v>62.01</v>
      </c>
      <c r="I1267">
        <v>0.01</v>
      </c>
      <c r="J1267" t="s">
        <v>142</v>
      </c>
      <c r="K1267">
        <v>29102</v>
      </c>
    </row>
    <row r="1268" spans="1:11" hidden="1">
      <c r="A1268" t="s">
        <v>99</v>
      </c>
      <c r="B1268" t="s">
        <v>686</v>
      </c>
      <c r="C1268" t="s">
        <v>681</v>
      </c>
      <c r="D1268" t="s">
        <v>131</v>
      </c>
      <c r="E1268" t="s">
        <v>687</v>
      </c>
      <c r="F1268" t="s">
        <v>104</v>
      </c>
      <c r="H1268">
        <v>61.86</v>
      </c>
      <c r="I1268">
        <v>0.03</v>
      </c>
      <c r="J1268" t="s">
        <v>132</v>
      </c>
      <c r="K1268">
        <v>29102</v>
      </c>
    </row>
    <row r="1269" spans="1:11" hidden="1">
      <c r="A1269" t="s">
        <v>99</v>
      </c>
      <c r="B1269" t="s">
        <v>686</v>
      </c>
      <c r="C1269" t="s">
        <v>681</v>
      </c>
      <c r="D1269" t="s">
        <v>133</v>
      </c>
      <c r="E1269" t="s">
        <v>687</v>
      </c>
      <c r="F1269" t="s">
        <v>104</v>
      </c>
      <c r="H1269">
        <v>64.36</v>
      </c>
      <c r="I1269">
        <v>-0.05</v>
      </c>
      <c r="J1269" t="s">
        <v>134</v>
      </c>
      <c r="K1269">
        <v>29102</v>
      </c>
    </row>
    <row r="1270" spans="1:11" hidden="1">
      <c r="A1270" t="s">
        <v>99</v>
      </c>
      <c r="B1270" t="s">
        <v>686</v>
      </c>
      <c r="C1270" t="s">
        <v>681</v>
      </c>
      <c r="D1270" t="s">
        <v>177</v>
      </c>
      <c r="E1270" t="s">
        <v>687</v>
      </c>
      <c r="F1270" t="s">
        <v>104</v>
      </c>
      <c r="H1270">
        <v>66.989999999999995</v>
      </c>
      <c r="I1270">
        <v>-0.06</v>
      </c>
      <c r="J1270" t="s">
        <v>178</v>
      </c>
      <c r="K1270">
        <v>29102</v>
      </c>
    </row>
    <row r="1271" spans="1:11" hidden="1">
      <c r="A1271" t="s">
        <v>99</v>
      </c>
      <c r="B1271" t="s">
        <v>688</v>
      </c>
      <c r="C1271" t="s">
        <v>681</v>
      </c>
      <c r="D1271" t="s">
        <v>102</v>
      </c>
      <c r="E1271" t="s">
        <v>689</v>
      </c>
      <c r="F1271" t="s">
        <v>104</v>
      </c>
      <c r="H1271">
        <v>51.32</v>
      </c>
      <c r="I1271">
        <v>-0.05</v>
      </c>
      <c r="J1271" t="s">
        <v>139</v>
      </c>
      <c r="K1271">
        <v>29810</v>
      </c>
    </row>
    <row r="1272" spans="1:11" hidden="1">
      <c r="A1272" t="s">
        <v>99</v>
      </c>
      <c r="B1272" t="s">
        <v>688</v>
      </c>
      <c r="C1272" t="s">
        <v>681</v>
      </c>
      <c r="D1272" t="s">
        <v>122</v>
      </c>
      <c r="E1272" t="s">
        <v>689</v>
      </c>
      <c r="F1272" t="s">
        <v>104</v>
      </c>
      <c r="H1272">
        <v>52.3</v>
      </c>
      <c r="I1272">
        <v>-0.05</v>
      </c>
      <c r="J1272" t="s">
        <v>124</v>
      </c>
      <c r="K1272">
        <v>29810</v>
      </c>
    </row>
    <row r="1273" spans="1:11" hidden="1">
      <c r="A1273" t="s">
        <v>99</v>
      </c>
      <c r="B1273" t="s">
        <v>688</v>
      </c>
      <c r="C1273" t="s">
        <v>681</v>
      </c>
      <c r="D1273" t="s">
        <v>125</v>
      </c>
      <c r="E1273" t="s">
        <v>689</v>
      </c>
      <c r="F1273" t="s">
        <v>104</v>
      </c>
      <c r="H1273">
        <v>55</v>
      </c>
      <c r="I1273">
        <v>-0.05</v>
      </c>
      <c r="J1273" t="s">
        <v>126</v>
      </c>
      <c r="K1273">
        <v>29810</v>
      </c>
    </row>
    <row r="1274" spans="1:11" hidden="1">
      <c r="A1274" t="s">
        <v>99</v>
      </c>
      <c r="B1274" t="s">
        <v>688</v>
      </c>
      <c r="C1274" t="s">
        <v>681</v>
      </c>
      <c r="D1274" t="s">
        <v>157</v>
      </c>
      <c r="E1274" t="s">
        <v>689</v>
      </c>
      <c r="F1274" t="s">
        <v>104</v>
      </c>
      <c r="H1274">
        <v>57.65</v>
      </c>
      <c r="I1274">
        <v>-0.05</v>
      </c>
      <c r="J1274" t="s">
        <v>158</v>
      </c>
      <c r="K1274">
        <v>29810</v>
      </c>
    </row>
    <row r="1275" spans="1:11" hidden="1">
      <c r="A1275" t="s">
        <v>99</v>
      </c>
      <c r="B1275" t="s">
        <v>688</v>
      </c>
      <c r="C1275" t="s">
        <v>681</v>
      </c>
      <c r="D1275" t="s">
        <v>127</v>
      </c>
      <c r="E1275" t="s">
        <v>689</v>
      </c>
      <c r="F1275" t="s">
        <v>104</v>
      </c>
      <c r="H1275">
        <v>53.68</v>
      </c>
      <c r="I1275">
        <v>-0.05</v>
      </c>
      <c r="J1275" t="s">
        <v>128</v>
      </c>
      <c r="K1275">
        <v>29810</v>
      </c>
    </row>
    <row r="1276" spans="1:11" hidden="1">
      <c r="A1276" t="s">
        <v>99</v>
      </c>
      <c r="B1276" t="s">
        <v>688</v>
      </c>
      <c r="C1276" t="s">
        <v>681</v>
      </c>
      <c r="D1276" t="s">
        <v>173</v>
      </c>
      <c r="E1276" t="s">
        <v>689</v>
      </c>
      <c r="F1276" t="s">
        <v>104</v>
      </c>
      <c r="H1276">
        <v>56.32</v>
      </c>
      <c r="I1276">
        <v>-0.05</v>
      </c>
      <c r="J1276" t="s">
        <v>174</v>
      </c>
      <c r="K1276">
        <v>29810</v>
      </c>
    </row>
    <row r="1277" spans="1:11" hidden="1">
      <c r="A1277" t="s">
        <v>99</v>
      </c>
      <c r="B1277" t="s">
        <v>688</v>
      </c>
      <c r="C1277" t="s">
        <v>681</v>
      </c>
      <c r="D1277" t="s">
        <v>129</v>
      </c>
      <c r="E1277" t="s">
        <v>689</v>
      </c>
      <c r="F1277" t="s">
        <v>104</v>
      </c>
      <c r="H1277">
        <v>52.99</v>
      </c>
      <c r="I1277">
        <v>-0.05</v>
      </c>
      <c r="J1277" t="s">
        <v>130</v>
      </c>
      <c r="K1277">
        <v>29810</v>
      </c>
    </row>
    <row r="1278" spans="1:11" hidden="1">
      <c r="A1278" t="s">
        <v>99</v>
      </c>
      <c r="B1278" t="s">
        <v>688</v>
      </c>
      <c r="C1278" t="s">
        <v>681</v>
      </c>
      <c r="D1278" t="s">
        <v>175</v>
      </c>
      <c r="E1278" t="s">
        <v>689</v>
      </c>
      <c r="F1278" t="s">
        <v>104</v>
      </c>
      <c r="H1278">
        <v>55.66</v>
      </c>
      <c r="I1278">
        <v>-0.05</v>
      </c>
      <c r="J1278" t="s">
        <v>176</v>
      </c>
      <c r="K1278">
        <v>29810</v>
      </c>
    </row>
    <row r="1279" spans="1:11" hidden="1">
      <c r="A1279" t="s">
        <v>99</v>
      </c>
      <c r="B1279" t="s">
        <v>688</v>
      </c>
      <c r="C1279" t="s">
        <v>681</v>
      </c>
      <c r="D1279" t="s">
        <v>106</v>
      </c>
      <c r="E1279" t="s">
        <v>689</v>
      </c>
      <c r="F1279" t="s">
        <v>104</v>
      </c>
      <c r="H1279">
        <v>52.07</v>
      </c>
      <c r="I1279">
        <v>-0.05</v>
      </c>
      <c r="J1279" t="s">
        <v>140</v>
      </c>
      <c r="K1279">
        <v>29810</v>
      </c>
    </row>
    <row r="1280" spans="1:11" hidden="1">
      <c r="A1280" t="s">
        <v>99</v>
      </c>
      <c r="B1280" t="s">
        <v>688</v>
      </c>
      <c r="C1280" t="s">
        <v>681</v>
      </c>
      <c r="D1280" t="s">
        <v>141</v>
      </c>
      <c r="E1280" t="s">
        <v>689</v>
      </c>
      <c r="F1280" t="s">
        <v>104</v>
      </c>
      <c r="H1280">
        <v>51.82</v>
      </c>
      <c r="I1280">
        <v>-0.05</v>
      </c>
      <c r="J1280" t="s">
        <v>142</v>
      </c>
      <c r="K1280">
        <v>29810</v>
      </c>
    </row>
    <row r="1281" spans="1:11" hidden="1">
      <c r="A1281" t="s">
        <v>99</v>
      </c>
      <c r="B1281" t="s">
        <v>688</v>
      </c>
      <c r="C1281" t="s">
        <v>681</v>
      </c>
      <c r="D1281" t="s">
        <v>131</v>
      </c>
      <c r="E1281" t="s">
        <v>689</v>
      </c>
      <c r="F1281" t="s">
        <v>104</v>
      </c>
      <c r="H1281">
        <v>51.57</v>
      </c>
      <c r="I1281">
        <v>-0.05</v>
      </c>
      <c r="J1281" t="s">
        <v>132</v>
      </c>
      <c r="K1281">
        <v>29810</v>
      </c>
    </row>
    <row r="1282" spans="1:11" hidden="1">
      <c r="A1282" t="s">
        <v>99</v>
      </c>
      <c r="B1282" t="s">
        <v>688</v>
      </c>
      <c r="C1282" t="s">
        <v>681</v>
      </c>
      <c r="D1282" t="s">
        <v>133</v>
      </c>
      <c r="E1282" t="s">
        <v>689</v>
      </c>
      <c r="F1282" t="s">
        <v>104</v>
      </c>
      <c r="H1282">
        <v>54.37</v>
      </c>
      <c r="I1282">
        <v>-0.05</v>
      </c>
      <c r="J1282" t="s">
        <v>134</v>
      </c>
      <c r="K1282">
        <v>29810</v>
      </c>
    </row>
    <row r="1283" spans="1:11" hidden="1">
      <c r="A1283" t="s">
        <v>99</v>
      </c>
      <c r="B1283" t="s">
        <v>688</v>
      </c>
      <c r="C1283" t="s">
        <v>681</v>
      </c>
      <c r="D1283" t="s">
        <v>177</v>
      </c>
      <c r="E1283" t="s">
        <v>689</v>
      </c>
      <c r="F1283" t="s">
        <v>104</v>
      </c>
      <c r="H1283">
        <v>56.98</v>
      </c>
      <c r="I1283">
        <v>-0.05</v>
      </c>
      <c r="J1283" t="s">
        <v>178</v>
      </c>
      <c r="K1283">
        <v>29810</v>
      </c>
    </row>
    <row r="1284" spans="1:11" hidden="1">
      <c r="A1284" t="s">
        <v>99</v>
      </c>
      <c r="B1284" t="s">
        <v>690</v>
      </c>
      <c r="C1284" t="s">
        <v>681</v>
      </c>
      <c r="D1284" t="s">
        <v>102</v>
      </c>
      <c r="E1284" t="s">
        <v>691</v>
      </c>
      <c r="F1284" t="s">
        <v>104</v>
      </c>
      <c r="H1284">
        <v>33.44</v>
      </c>
      <c r="I1284">
        <v>-0.05</v>
      </c>
      <c r="J1284" t="s">
        <v>139</v>
      </c>
      <c r="K1284">
        <v>30059</v>
      </c>
    </row>
    <row r="1285" spans="1:11" hidden="1">
      <c r="A1285" t="s">
        <v>99</v>
      </c>
      <c r="B1285" t="s">
        <v>690</v>
      </c>
      <c r="C1285" t="s">
        <v>681</v>
      </c>
      <c r="D1285" t="s">
        <v>122</v>
      </c>
      <c r="E1285" t="s">
        <v>691</v>
      </c>
      <c r="F1285" t="s">
        <v>104</v>
      </c>
      <c r="H1285">
        <v>34.1</v>
      </c>
      <c r="I1285">
        <v>-0.05</v>
      </c>
      <c r="J1285" t="s">
        <v>124</v>
      </c>
      <c r="K1285">
        <v>30059</v>
      </c>
    </row>
    <row r="1286" spans="1:11" hidden="1">
      <c r="A1286" t="s">
        <v>99</v>
      </c>
      <c r="B1286" t="s">
        <v>690</v>
      </c>
      <c r="C1286" t="s">
        <v>681</v>
      </c>
      <c r="D1286" t="s">
        <v>125</v>
      </c>
      <c r="E1286" t="s">
        <v>691</v>
      </c>
      <c r="F1286" t="s">
        <v>104</v>
      </c>
      <c r="H1286">
        <v>36.799999999999997</v>
      </c>
      <c r="I1286">
        <v>-0.05</v>
      </c>
      <c r="J1286" t="s">
        <v>126</v>
      </c>
      <c r="K1286">
        <v>30059</v>
      </c>
    </row>
    <row r="1287" spans="1:11" hidden="1">
      <c r="A1287" t="s">
        <v>99</v>
      </c>
      <c r="B1287" t="s">
        <v>690</v>
      </c>
      <c r="C1287" t="s">
        <v>681</v>
      </c>
      <c r="D1287" t="s">
        <v>157</v>
      </c>
      <c r="E1287" t="s">
        <v>691</v>
      </c>
      <c r="F1287" t="s">
        <v>104</v>
      </c>
      <c r="H1287">
        <v>39.5</v>
      </c>
      <c r="I1287">
        <v>-0.05</v>
      </c>
      <c r="J1287" t="s">
        <v>158</v>
      </c>
      <c r="K1287">
        <v>30059</v>
      </c>
    </row>
    <row r="1288" spans="1:11" hidden="1">
      <c r="A1288" t="s">
        <v>99</v>
      </c>
      <c r="B1288" t="s">
        <v>690</v>
      </c>
      <c r="C1288" t="s">
        <v>681</v>
      </c>
      <c r="D1288" t="s">
        <v>181</v>
      </c>
      <c r="E1288" t="s">
        <v>691</v>
      </c>
      <c r="F1288" t="s">
        <v>104</v>
      </c>
      <c r="H1288">
        <v>42.2</v>
      </c>
      <c r="I1288">
        <v>-0.05</v>
      </c>
      <c r="J1288" t="s">
        <v>182</v>
      </c>
      <c r="K1288">
        <v>30059</v>
      </c>
    </row>
    <row r="1289" spans="1:11" hidden="1">
      <c r="A1289" t="s">
        <v>99</v>
      </c>
      <c r="B1289" t="s">
        <v>690</v>
      </c>
      <c r="C1289" t="s">
        <v>681</v>
      </c>
      <c r="D1289" t="s">
        <v>127</v>
      </c>
      <c r="E1289" t="s">
        <v>691</v>
      </c>
      <c r="F1289" t="s">
        <v>104</v>
      </c>
      <c r="H1289">
        <v>35.47</v>
      </c>
      <c r="I1289">
        <v>-0.06</v>
      </c>
      <c r="J1289" t="s">
        <v>128</v>
      </c>
      <c r="K1289">
        <v>30059</v>
      </c>
    </row>
    <row r="1290" spans="1:11" hidden="1">
      <c r="A1290" t="s">
        <v>99</v>
      </c>
      <c r="B1290" t="s">
        <v>690</v>
      </c>
      <c r="C1290" t="s">
        <v>681</v>
      </c>
      <c r="D1290" t="s">
        <v>173</v>
      </c>
      <c r="E1290" t="s">
        <v>691</v>
      </c>
      <c r="F1290" t="s">
        <v>104</v>
      </c>
      <c r="H1290">
        <v>38.18</v>
      </c>
      <c r="I1290">
        <v>-0.05</v>
      </c>
      <c r="J1290" t="s">
        <v>174</v>
      </c>
      <c r="K1290">
        <v>30059</v>
      </c>
    </row>
    <row r="1291" spans="1:11" hidden="1">
      <c r="A1291" t="s">
        <v>99</v>
      </c>
      <c r="B1291" t="s">
        <v>690</v>
      </c>
      <c r="C1291" t="s">
        <v>681</v>
      </c>
      <c r="D1291" t="s">
        <v>183</v>
      </c>
      <c r="E1291" t="s">
        <v>691</v>
      </c>
      <c r="F1291" t="s">
        <v>104</v>
      </c>
      <c r="H1291">
        <v>40.869999999999997</v>
      </c>
      <c r="I1291">
        <v>-0.06</v>
      </c>
      <c r="J1291" t="s">
        <v>184</v>
      </c>
      <c r="K1291">
        <v>30059</v>
      </c>
    </row>
    <row r="1292" spans="1:11" hidden="1">
      <c r="A1292" t="s">
        <v>99</v>
      </c>
      <c r="B1292" t="s">
        <v>690</v>
      </c>
      <c r="C1292" t="s">
        <v>681</v>
      </c>
      <c r="D1292" t="s">
        <v>129</v>
      </c>
      <c r="E1292" t="s">
        <v>691</v>
      </c>
      <c r="F1292" t="s">
        <v>104</v>
      </c>
      <c r="H1292">
        <v>34.78</v>
      </c>
      <c r="I1292">
        <v>-0.06</v>
      </c>
      <c r="J1292" t="s">
        <v>130</v>
      </c>
      <c r="K1292">
        <v>30059</v>
      </c>
    </row>
    <row r="1293" spans="1:11" hidden="1">
      <c r="A1293" t="s">
        <v>99</v>
      </c>
      <c r="B1293" t="s">
        <v>690</v>
      </c>
      <c r="C1293" t="s">
        <v>681</v>
      </c>
      <c r="D1293" t="s">
        <v>175</v>
      </c>
      <c r="E1293" t="s">
        <v>691</v>
      </c>
      <c r="F1293" t="s">
        <v>104</v>
      </c>
      <c r="H1293">
        <v>37.49</v>
      </c>
      <c r="I1293">
        <v>-0.05</v>
      </c>
      <c r="J1293" t="s">
        <v>176</v>
      </c>
      <c r="K1293">
        <v>30059</v>
      </c>
    </row>
    <row r="1294" spans="1:11" hidden="1">
      <c r="A1294" t="s">
        <v>99</v>
      </c>
      <c r="B1294" t="s">
        <v>690</v>
      </c>
      <c r="C1294" t="s">
        <v>681</v>
      </c>
      <c r="D1294" t="s">
        <v>185</v>
      </c>
      <c r="E1294" t="s">
        <v>691</v>
      </c>
      <c r="F1294" t="s">
        <v>104</v>
      </c>
      <c r="H1294">
        <v>40.18</v>
      </c>
      <c r="I1294">
        <v>-0.06</v>
      </c>
      <c r="J1294" t="s">
        <v>186</v>
      </c>
      <c r="K1294">
        <v>30059</v>
      </c>
    </row>
    <row r="1295" spans="1:11" hidden="1">
      <c r="A1295" t="s">
        <v>99</v>
      </c>
      <c r="B1295" t="s">
        <v>690</v>
      </c>
      <c r="C1295" t="s">
        <v>681</v>
      </c>
      <c r="D1295" t="s">
        <v>106</v>
      </c>
      <c r="E1295" t="s">
        <v>691</v>
      </c>
      <c r="F1295" t="s">
        <v>104</v>
      </c>
      <c r="H1295">
        <v>33.94</v>
      </c>
      <c r="I1295">
        <v>-0.05</v>
      </c>
      <c r="J1295" t="s">
        <v>140</v>
      </c>
      <c r="K1295">
        <v>30059</v>
      </c>
    </row>
    <row r="1296" spans="1:11" hidden="1">
      <c r="A1296" t="s">
        <v>99</v>
      </c>
      <c r="B1296" t="s">
        <v>690</v>
      </c>
      <c r="C1296" t="s">
        <v>681</v>
      </c>
      <c r="D1296" t="s">
        <v>141</v>
      </c>
      <c r="E1296" t="s">
        <v>691</v>
      </c>
      <c r="F1296" t="s">
        <v>104</v>
      </c>
      <c r="H1296">
        <v>33.770000000000003</v>
      </c>
      <c r="I1296">
        <v>-0.06</v>
      </c>
      <c r="J1296" t="s">
        <v>142</v>
      </c>
      <c r="K1296">
        <v>30059</v>
      </c>
    </row>
    <row r="1297" spans="1:11" hidden="1">
      <c r="A1297" t="s">
        <v>99</v>
      </c>
      <c r="B1297" t="s">
        <v>690</v>
      </c>
      <c r="C1297" t="s">
        <v>681</v>
      </c>
      <c r="D1297" t="s">
        <v>131</v>
      </c>
      <c r="E1297" t="s">
        <v>691</v>
      </c>
      <c r="F1297" t="s">
        <v>104</v>
      </c>
      <c r="H1297">
        <v>33.6</v>
      </c>
      <c r="I1297">
        <v>-0.06</v>
      </c>
      <c r="J1297" t="s">
        <v>132</v>
      </c>
      <c r="K1297">
        <v>30059</v>
      </c>
    </row>
    <row r="1298" spans="1:11" hidden="1">
      <c r="A1298" t="s">
        <v>99</v>
      </c>
      <c r="B1298" t="s">
        <v>690</v>
      </c>
      <c r="C1298" t="s">
        <v>681</v>
      </c>
      <c r="D1298" t="s">
        <v>133</v>
      </c>
      <c r="E1298" t="s">
        <v>691</v>
      </c>
      <c r="F1298" t="s">
        <v>104</v>
      </c>
      <c r="H1298">
        <v>36.159999999999997</v>
      </c>
      <c r="I1298">
        <v>-0.06</v>
      </c>
      <c r="J1298" t="s">
        <v>134</v>
      </c>
      <c r="K1298">
        <v>30059</v>
      </c>
    </row>
    <row r="1299" spans="1:11" hidden="1">
      <c r="A1299" t="s">
        <v>99</v>
      </c>
      <c r="B1299" t="s">
        <v>690</v>
      </c>
      <c r="C1299" t="s">
        <v>681</v>
      </c>
      <c r="D1299" t="s">
        <v>177</v>
      </c>
      <c r="E1299" t="s">
        <v>691</v>
      </c>
      <c r="F1299" t="s">
        <v>104</v>
      </c>
      <c r="H1299">
        <v>38.869999999999997</v>
      </c>
      <c r="I1299">
        <v>-0.05</v>
      </c>
      <c r="J1299" t="s">
        <v>178</v>
      </c>
      <c r="K1299">
        <v>30059</v>
      </c>
    </row>
    <row r="1300" spans="1:11" hidden="1">
      <c r="A1300" t="s">
        <v>99</v>
      </c>
      <c r="B1300" t="s">
        <v>690</v>
      </c>
      <c r="C1300" t="s">
        <v>681</v>
      </c>
      <c r="D1300" t="s">
        <v>187</v>
      </c>
      <c r="E1300" t="s">
        <v>691</v>
      </c>
      <c r="F1300" t="s">
        <v>104</v>
      </c>
      <c r="H1300">
        <v>41.56</v>
      </c>
      <c r="I1300">
        <v>-0.06</v>
      </c>
      <c r="J1300" t="s">
        <v>188</v>
      </c>
      <c r="K1300">
        <v>30059</v>
      </c>
    </row>
    <row r="1301" spans="1:11" hidden="1">
      <c r="A1301" t="s">
        <v>99</v>
      </c>
      <c r="B1301" t="s">
        <v>692</v>
      </c>
      <c r="C1301" t="s">
        <v>693</v>
      </c>
      <c r="D1301" t="s">
        <v>122</v>
      </c>
      <c r="E1301" t="s">
        <v>694</v>
      </c>
      <c r="F1301" t="s">
        <v>104</v>
      </c>
      <c r="H1301">
        <v>62.3</v>
      </c>
      <c r="I1301">
        <v>-0.05</v>
      </c>
      <c r="J1301" t="s">
        <v>124</v>
      </c>
      <c r="K1301">
        <v>29811</v>
      </c>
    </row>
    <row r="1302" spans="1:11" hidden="1">
      <c r="A1302" t="s">
        <v>99</v>
      </c>
      <c r="B1302" t="s">
        <v>692</v>
      </c>
      <c r="C1302" t="s">
        <v>693</v>
      </c>
      <c r="D1302" t="s">
        <v>125</v>
      </c>
      <c r="E1302" t="s">
        <v>694</v>
      </c>
      <c r="F1302" t="s">
        <v>104</v>
      </c>
      <c r="H1302">
        <v>65</v>
      </c>
      <c r="I1302">
        <v>-0.05</v>
      </c>
      <c r="J1302" t="s">
        <v>126</v>
      </c>
      <c r="K1302">
        <v>29811</v>
      </c>
    </row>
    <row r="1303" spans="1:11" hidden="1">
      <c r="A1303" t="s">
        <v>99</v>
      </c>
      <c r="B1303" t="s">
        <v>692</v>
      </c>
      <c r="C1303" t="s">
        <v>693</v>
      </c>
      <c r="D1303" t="s">
        <v>157</v>
      </c>
      <c r="E1303" t="s">
        <v>694</v>
      </c>
      <c r="F1303" t="s">
        <v>104</v>
      </c>
      <c r="H1303">
        <v>67.7</v>
      </c>
      <c r="I1303">
        <v>-0.05</v>
      </c>
      <c r="J1303" t="s">
        <v>158</v>
      </c>
      <c r="K1303">
        <v>29811</v>
      </c>
    </row>
    <row r="1304" spans="1:11" hidden="1">
      <c r="A1304" t="s">
        <v>99</v>
      </c>
      <c r="B1304" t="s">
        <v>692</v>
      </c>
      <c r="C1304" t="s">
        <v>693</v>
      </c>
      <c r="D1304" t="s">
        <v>127</v>
      </c>
      <c r="E1304" t="s">
        <v>694</v>
      </c>
      <c r="F1304" t="s">
        <v>104</v>
      </c>
      <c r="H1304">
        <v>63.68</v>
      </c>
      <c r="I1304">
        <v>-0.05</v>
      </c>
      <c r="J1304" t="s">
        <v>128</v>
      </c>
      <c r="K1304">
        <v>29811</v>
      </c>
    </row>
    <row r="1305" spans="1:11" hidden="1">
      <c r="A1305" t="s">
        <v>99</v>
      </c>
      <c r="B1305" t="s">
        <v>692</v>
      </c>
      <c r="C1305" t="s">
        <v>693</v>
      </c>
      <c r="D1305" t="s">
        <v>173</v>
      </c>
      <c r="E1305" t="s">
        <v>694</v>
      </c>
      <c r="F1305" t="s">
        <v>104</v>
      </c>
      <c r="H1305">
        <v>66.319999999999993</v>
      </c>
      <c r="I1305">
        <v>-0.06</v>
      </c>
      <c r="J1305" t="s">
        <v>174</v>
      </c>
      <c r="K1305">
        <v>29811</v>
      </c>
    </row>
    <row r="1306" spans="1:11" hidden="1">
      <c r="A1306" t="s">
        <v>99</v>
      </c>
      <c r="B1306" t="s">
        <v>692</v>
      </c>
      <c r="C1306" t="s">
        <v>693</v>
      </c>
      <c r="D1306" t="s">
        <v>129</v>
      </c>
      <c r="E1306" t="s">
        <v>694</v>
      </c>
      <c r="F1306" t="s">
        <v>104</v>
      </c>
      <c r="H1306">
        <v>62.99</v>
      </c>
      <c r="I1306">
        <v>-0.05</v>
      </c>
      <c r="J1306" t="s">
        <v>130</v>
      </c>
      <c r="K1306">
        <v>29811</v>
      </c>
    </row>
    <row r="1307" spans="1:11" hidden="1">
      <c r="A1307" t="s">
        <v>99</v>
      </c>
      <c r="B1307" t="s">
        <v>692</v>
      </c>
      <c r="C1307" t="s">
        <v>693</v>
      </c>
      <c r="D1307" t="s">
        <v>175</v>
      </c>
      <c r="E1307" t="s">
        <v>694</v>
      </c>
      <c r="F1307" t="s">
        <v>104</v>
      </c>
      <c r="H1307">
        <v>65.66</v>
      </c>
      <c r="I1307">
        <v>-0.05</v>
      </c>
      <c r="J1307" t="s">
        <v>176</v>
      </c>
      <c r="K1307">
        <v>29811</v>
      </c>
    </row>
    <row r="1308" spans="1:11" hidden="1">
      <c r="A1308" t="s">
        <v>99</v>
      </c>
      <c r="B1308" t="s">
        <v>692</v>
      </c>
      <c r="C1308" t="s">
        <v>693</v>
      </c>
      <c r="D1308" t="s">
        <v>131</v>
      </c>
      <c r="E1308" t="s">
        <v>694</v>
      </c>
      <c r="F1308" t="s">
        <v>104</v>
      </c>
      <c r="H1308">
        <v>61.86</v>
      </c>
      <c r="I1308">
        <v>0.03</v>
      </c>
      <c r="J1308" t="s">
        <v>132</v>
      </c>
      <c r="K1308">
        <v>29811</v>
      </c>
    </row>
    <row r="1309" spans="1:11" hidden="1">
      <c r="A1309" t="s">
        <v>99</v>
      </c>
      <c r="B1309" t="s">
        <v>692</v>
      </c>
      <c r="C1309" t="s">
        <v>693</v>
      </c>
      <c r="D1309" t="s">
        <v>133</v>
      </c>
      <c r="E1309" t="s">
        <v>694</v>
      </c>
      <c r="F1309" t="s">
        <v>104</v>
      </c>
      <c r="H1309">
        <v>64.36</v>
      </c>
      <c r="I1309">
        <v>-0.05</v>
      </c>
      <c r="J1309" t="s">
        <v>134</v>
      </c>
      <c r="K1309">
        <v>29811</v>
      </c>
    </row>
    <row r="1310" spans="1:11" hidden="1">
      <c r="A1310" t="s">
        <v>99</v>
      </c>
      <c r="B1310" t="s">
        <v>692</v>
      </c>
      <c r="C1310" t="s">
        <v>693</v>
      </c>
      <c r="D1310" t="s">
        <v>177</v>
      </c>
      <c r="E1310" t="s">
        <v>694</v>
      </c>
      <c r="F1310" t="s">
        <v>104</v>
      </c>
      <c r="H1310">
        <v>66.989999999999995</v>
      </c>
      <c r="I1310">
        <v>-0.06</v>
      </c>
      <c r="J1310" t="s">
        <v>178</v>
      </c>
      <c r="K1310">
        <v>29811</v>
      </c>
    </row>
    <row r="1311" spans="1:11" hidden="1">
      <c r="A1311" t="s">
        <v>99</v>
      </c>
      <c r="B1311" t="s">
        <v>695</v>
      </c>
      <c r="C1311" t="s">
        <v>693</v>
      </c>
      <c r="D1311" t="s">
        <v>122</v>
      </c>
      <c r="E1311" t="s">
        <v>696</v>
      </c>
      <c r="F1311" t="s">
        <v>104</v>
      </c>
      <c r="H1311">
        <v>52.3</v>
      </c>
      <c r="I1311">
        <v>-0.05</v>
      </c>
      <c r="J1311" t="s">
        <v>124</v>
      </c>
      <c r="K1311">
        <v>29812</v>
      </c>
    </row>
    <row r="1312" spans="1:11" hidden="1">
      <c r="A1312" t="s">
        <v>99</v>
      </c>
      <c r="B1312" t="s">
        <v>695</v>
      </c>
      <c r="C1312" t="s">
        <v>693</v>
      </c>
      <c r="D1312" t="s">
        <v>125</v>
      </c>
      <c r="E1312" t="s">
        <v>696</v>
      </c>
      <c r="F1312" t="s">
        <v>104</v>
      </c>
      <c r="H1312">
        <v>55</v>
      </c>
      <c r="I1312">
        <v>-0.05</v>
      </c>
      <c r="J1312" t="s">
        <v>126</v>
      </c>
      <c r="K1312">
        <v>29812</v>
      </c>
    </row>
    <row r="1313" spans="1:11" hidden="1">
      <c r="A1313" t="s">
        <v>99</v>
      </c>
      <c r="B1313" t="s">
        <v>695</v>
      </c>
      <c r="C1313" t="s">
        <v>693</v>
      </c>
      <c r="D1313" t="s">
        <v>157</v>
      </c>
      <c r="E1313" t="s">
        <v>696</v>
      </c>
      <c r="F1313" t="s">
        <v>104</v>
      </c>
      <c r="H1313">
        <v>57.65</v>
      </c>
      <c r="I1313">
        <v>-0.05</v>
      </c>
      <c r="J1313" t="s">
        <v>158</v>
      </c>
      <c r="K1313">
        <v>29812</v>
      </c>
    </row>
    <row r="1314" spans="1:11" hidden="1">
      <c r="A1314" t="s">
        <v>99</v>
      </c>
      <c r="B1314" t="s">
        <v>695</v>
      </c>
      <c r="C1314" t="s">
        <v>693</v>
      </c>
      <c r="D1314" t="s">
        <v>127</v>
      </c>
      <c r="E1314" t="s">
        <v>696</v>
      </c>
      <c r="F1314" t="s">
        <v>104</v>
      </c>
      <c r="H1314">
        <v>53.68</v>
      </c>
      <c r="I1314">
        <v>-0.05</v>
      </c>
      <c r="J1314" t="s">
        <v>128</v>
      </c>
      <c r="K1314">
        <v>29812</v>
      </c>
    </row>
    <row r="1315" spans="1:11" hidden="1">
      <c r="A1315" t="s">
        <v>99</v>
      </c>
      <c r="B1315" t="s">
        <v>695</v>
      </c>
      <c r="C1315" t="s">
        <v>693</v>
      </c>
      <c r="D1315" t="s">
        <v>173</v>
      </c>
      <c r="E1315" t="s">
        <v>696</v>
      </c>
      <c r="F1315" t="s">
        <v>104</v>
      </c>
      <c r="H1315">
        <v>56.32</v>
      </c>
      <c r="I1315">
        <v>-0.05</v>
      </c>
      <c r="J1315" t="s">
        <v>174</v>
      </c>
      <c r="K1315">
        <v>29812</v>
      </c>
    </row>
    <row r="1316" spans="1:11" hidden="1">
      <c r="A1316" t="s">
        <v>99</v>
      </c>
      <c r="B1316" t="s">
        <v>695</v>
      </c>
      <c r="C1316" t="s">
        <v>693</v>
      </c>
      <c r="D1316" t="s">
        <v>129</v>
      </c>
      <c r="E1316" t="s">
        <v>696</v>
      </c>
      <c r="F1316" t="s">
        <v>104</v>
      </c>
      <c r="H1316">
        <v>52.99</v>
      </c>
      <c r="I1316">
        <v>-0.05</v>
      </c>
      <c r="J1316" t="s">
        <v>130</v>
      </c>
      <c r="K1316">
        <v>29812</v>
      </c>
    </row>
    <row r="1317" spans="1:11" hidden="1">
      <c r="A1317" t="s">
        <v>99</v>
      </c>
      <c r="B1317" t="s">
        <v>695</v>
      </c>
      <c r="C1317" t="s">
        <v>693</v>
      </c>
      <c r="D1317" t="s">
        <v>175</v>
      </c>
      <c r="E1317" t="s">
        <v>696</v>
      </c>
      <c r="F1317" t="s">
        <v>104</v>
      </c>
      <c r="H1317">
        <v>55.66</v>
      </c>
      <c r="I1317">
        <v>-0.05</v>
      </c>
      <c r="J1317" t="s">
        <v>176</v>
      </c>
      <c r="K1317">
        <v>29812</v>
      </c>
    </row>
    <row r="1318" spans="1:11" hidden="1">
      <c r="A1318" t="s">
        <v>99</v>
      </c>
      <c r="B1318" t="s">
        <v>695</v>
      </c>
      <c r="C1318" t="s">
        <v>693</v>
      </c>
      <c r="D1318" t="s">
        <v>131</v>
      </c>
      <c r="E1318" t="s">
        <v>696</v>
      </c>
      <c r="F1318" t="s">
        <v>104</v>
      </c>
      <c r="H1318">
        <v>51.57</v>
      </c>
      <c r="I1318">
        <v>-0.05</v>
      </c>
      <c r="J1318" t="s">
        <v>132</v>
      </c>
      <c r="K1318">
        <v>29812</v>
      </c>
    </row>
    <row r="1319" spans="1:11" hidden="1">
      <c r="A1319" t="s">
        <v>99</v>
      </c>
      <c r="B1319" t="s">
        <v>695</v>
      </c>
      <c r="C1319" t="s">
        <v>693</v>
      </c>
      <c r="D1319" t="s">
        <v>133</v>
      </c>
      <c r="E1319" t="s">
        <v>696</v>
      </c>
      <c r="F1319" t="s">
        <v>104</v>
      </c>
      <c r="H1319">
        <v>54.37</v>
      </c>
      <c r="I1319">
        <v>-0.05</v>
      </c>
      <c r="J1319" t="s">
        <v>134</v>
      </c>
      <c r="K1319">
        <v>29812</v>
      </c>
    </row>
    <row r="1320" spans="1:11" hidden="1">
      <c r="A1320" t="s">
        <v>99</v>
      </c>
      <c r="B1320" t="s">
        <v>695</v>
      </c>
      <c r="C1320" t="s">
        <v>693</v>
      </c>
      <c r="D1320" t="s">
        <v>177</v>
      </c>
      <c r="E1320" t="s">
        <v>696</v>
      </c>
      <c r="F1320" t="s">
        <v>104</v>
      </c>
      <c r="H1320">
        <v>56.98</v>
      </c>
      <c r="I1320">
        <v>-0.05</v>
      </c>
      <c r="J1320" t="s">
        <v>178</v>
      </c>
      <c r="K1320">
        <v>29812</v>
      </c>
    </row>
    <row r="1321" spans="1:11" hidden="1">
      <c r="A1321" t="s">
        <v>99</v>
      </c>
      <c r="B1321" t="s">
        <v>697</v>
      </c>
      <c r="C1321" t="s">
        <v>693</v>
      </c>
      <c r="D1321" t="s">
        <v>153</v>
      </c>
      <c r="E1321" t="s">
        <v>698</v>
      </c>
      <c r="F1321" t="s">
        <v>104</v>
      </c>
      <c r="H1321">
        <v>35.01</v>
      </c>
      <c r="I1321">
        <v>-0.06</v>
      </c>
      <c r="J1321" t="s">
        <v>155</v>
      </c>
      <c r="K1321">
        <v>30060</v>
      </c>
    </row>
    <row r="1322" spans="1:11" hidden="1">
      <c r="A1322" t="s">
        <v>99</v>
      </c>
      <c r="B1322" t="s">
        <v>697</v>
      </c>
      <c r="C1322" t="s">
        <v>693</v>
      </c>
      <c r="D1322" t="s">
        <v>102</v>
      </c>
      <c r="E1322" t="s">
        <v>698</v>
      </c>
      <c r="F1322" t="s">
        <v>104</v>
      </c>
      <c r="H1322">
        <v>33.44</v>
      </c>
      <c r="I1322">
        <v>-0.05</v>
      </c>
      <c r="J1322" t="s">
        <v>139</v>
      </c>
      <c r="K1322">
        <v>30060</v>
      </c>
    </row>
    <row r="1323" spans="1:11" hidden="1">
      <c r="A1323" t="s">
        <v>99</v>
      </c>
      <c r="B1323" t="s">
        <v>697</v>
      </c>
      <c r="C1323" t="s">
        <v>693</v>
      </c>
      <c r="D1323" t="s">
        <v>110</v>
      </c>
      <c r="E1323" t="s">
        <v>698</v>
      </c>
      <c r="F1323" t="s">
        <v>104</v>
      </c>
      <c r="H1323">
        <v>35.93</v>
      </c>
      <c r="I1323">
        <v>-0.06</v>
      </c>
      <c r="J1323" t="s">
        <v>156</v>
      </c>
      <c r="K1323">
        <v>30060</v>
      </c>
    </row>
    <row r="1324" spans="1:11" hidden="1">
      <c r="A1324" t="s">
        <v>99</v>
      </c>
      <c r="B1324" t="s">
        <v>697</v>
      </c>
      <c r="C1324" t="s">
        <v>693</v>
      </c>
      <c r="D1324" t="s">
        <v>122</v>
      </c>
      <c r="E1324" t="s">
        <v>698</v>
      </c>
      <c r="F1324" t="s">
        <v>104</v>
      </c>
      <c r="H1324">
        <v>34.1</v>
      </c>
      <c r="I1324">
        <v>-0.05</v>
      </c>
      <c r="J1324" t="s">
        <v>124</v>
      </c>
      <c r="K1324">
        <v>30060</v>
      </c>
    </row>
    <row r="1325" spans="1:11" hidden="1">
      <c r="A1325" t="s">
        <v>99</v>
      </c>
      <c r="B1325" t="s">
        <v>697</v>
      </c>
      <c r="C1325" t="s">
        <v>693</v>
      </c>
      <c r="D1325" t="s">
        <v>125</v>
      </c>
      <c r="E1325" t="s">
        <v>698</v>
      </c>
      <c r="F1325" t="s">
        <v>104</v>
      </c>
      <c r="H1325">
        <v>36.799999999999997</v>
      </c>
      <c r="I1325">
        <v>-0.05</v>
      </c>
      <c r="J1325" t="s">
        <v>126</v>
      </c>
      <c r="K1325">
        <v>30060</v>
      </c>
    </row>
    <row r="1326" spans="1:11" hidden="1">
      <c r="A1326" t="s">
        <v>99</v>
      </c>
      <c r="B1326" t="s">
        <v>697</v>
      </c>
      <c r="C1326" t="s">
        <v>693</v>
      </c>
      <c r="D1326" t="s">
        <v>157</v>
      </c>
      <c r="E1326" t="s">
        <v>698</v>
      </c>
      <c r="F1326" t="s">
        <v>104</v>
      </c>
      <c r="H1326">
        <v>39.5</v>
      </c>
      <c r="I1326">
        <v>-0.05</v>
      </c>
      <c r="J1326" t="s">
        <v>158</v>
      </c>
      <c r="K1326">
        <v>30060</v>
      </c>
    </row>
    <row r="1327" spans="1:11" hidden="1">
      <c r="A1327" t="s">
        <v>99</v>
      </c>
      <c r="B1327" t="s">
        <v>697</v>
      </c>
      <c r="C1327" t="s">
        <v>693</v>
      </c>
      <c r="D1327" t="s">
        <v>181</v>
      </c>
      <c r="E1327" t="s">
        <v>698</v>
      </c>
      <c r="F1327" t="s">
        <v>104</v>
      </c>
      <c r="H1327">
        <v>42.2</v>
      </c>
      <c r="I1327">
        <v>-0.05</v>
      </c>
      <c r="J1327" t="s">
        <v>182</v>
      </c>
      <c r="K1327">
        <v>30060</v>
      </c>
    </row>
    <row r="1328" spans="1:11" hidden="1">
      <c r="A1328" t="s">
        <v>99</v>
      </c>
      <c r="B1328" t="s">
        <v>697</v>
      </c>
      <c r="C1328" t="s">
        <v>693</v>
      </c>
      <c r="D1328" t="s">
        <v>112</v>
      </c>
      <c r="E1328" t="s">
        <v>698</v>
      </c>
      <c r="F1328" t="s">
        <v>104</v>
      </c>
      <c r="H1328">
        <v>34.56</v>
      </c>
      <c r="I1328">
        <v>-0.05</v>
      </c>
      <c r="J1328" t="s">
        <v>159</v>
      </c>
      <c r="K1328">
        <v>30060</v>
      </c>
    </row>
    <row r="1329" spans="1:11" hidden="1">
      <c r="A1329" t="s">
        <v>99</v>
      </c>
      <c r="B1329" t="s">
        <v>697</v>
      </c>
      <c r="C1329" t="s">
        <v>693</v>
      </c>
      <c r="D1329" t="s">
        <v>160</v>
      </c>
      <c r="E1329" t="s">
        <v>698</v>
      </c>
      <c r="F1329" t="s">
        <v>104</v>
      </c>
      <c r="H1329">
        <v>34.33</v>
      </c>
      <c r="I1329">
        <v>-0.05</v>
      </c>
      <c r="J1329" t="s">
        <v>161</v>
      </c>
      <c r="K1329">
        <v>30060</v>
      </c>
    </row>
    <row r="1330" spans="1:11" hidden="1">
      <c r="A1330" t="s">
        <v>99</v>
      </c>
      <c r="B1330" t="s">
        <v>697</v>
      </c>
      <c r="C1330" t="s">
        <v>693</v>
      </c>
      <c r="D1330" t="s">
        <v>162</v>
      </c>
      <c r="E1330" t="s">
        <v>698</v>
      </c>
      <c r="F1330" t="s">
        <v>104</v>
      </c>
      <c r="H1330">
        <v>35.700000000000003</v>
      </c>
      <c r="I1330">
        <v>-0.06</v>
      </c>
      <c r="J1330" t="s">
        <v>163</v>
      </c>
      <c r="K1330">
        <v>30060</v>
      </c>
    </row>
    <row r="1331" spans="1:11" hidden="1">
      <c r="A1331" t="s">
        <v>99</v>
      </c>
      <c r="B1331" t="s">
        <v>697</v>
      </c>
      <c r="C1331" t="s">
        <v>693</v>
      </c>
      <c r="D1331" t="s">
        <v>127</v>
      </c>
      <c r="E1331" t="s">
        <v>698</v>
      </c>
      <c r="F1331" t="s">
        <v>104</v>
      </c>
      <c r="H1331">
        <v>35.47</v>
      </c>
      <c r="I1331">
        <v>-0.06</v>
      </c>
      <c r="J1331" t="s">
        <v>128</v>
      </c>
      <c r="K1331">
        <v>30060</v>
      </c>
    </row>
    <row r="1332" spans="1:11" hidden="1">
      <c r="A1332" t="s">
        <v>99</v>
      </c>
      <c r="B1332" t="s">
        <v>697</v>
      </c>
      <c r="C1332" t="s">
        <v>693</v>
      </c>
      <c r="D1332" t="s">
        <v>173</v>
      </c>
      <c r="E1332" t="s">
        <v>698</v>
      </c>
      <c r="F1332" t="s">
        <v>104</v>
      </c>
      <c r="H1332">
        <v>38.18</v>
      </c>
      <c r="I1332">
        <v>-0.05</v>
      </c>
      <c r="J1332" t="s">
        <v>174</v>
      </c>
      <c r="K1332">
        <v>30060</v>
      </c>
    </row>
    <row r="1333" spans="1:11" hidden="1">
      <c r="A1333" t="s">
        <v>99</v>
      </c>
      <c r="B1333" t="s">
        <v>697</v>
      </c>
      <c r="C1333" t="s">
        <v>693</v>
      </c>
      <c r="D1333" t="s">
        <v>183</v>
      </c>
      <c r="E1333" t="s">
        <v>698</v>
      </c>
      <c r="F1333" t="s">
        <v>104</v>
      </c>
      <c r="H1333">
        <v>40.869999999999997</v>
      </c>
      <c r="I1333">
        <v>-0.06</v>
      </c>
      <c r="J1333" t="s">
        <v>184</v>
      </c>
      <c r="K1333">
        <v>30060</v>
      </c>
    </row>
    <row r="1334" spans="1:11" hidden="1">
      <c r="A1334" t="s">
        <v>99</v>
      </c>
      <c r="B1334" t="s">
        <v>697</v>
      </c>
      <c r="C1334" t="s">
        <v>693</v>
      </c>
      <c r="D1334" t="s">
        <v>129</v>
      </c>
      <c r="E1334" t="s">
        <v>698</v>
      </c>
      <c r="F1334" t="s">
        <v>104</v>
      </c>
      <c r="H1334">
        <v>34.78</v>
      </c>
      <c r="I1334">
        <v>-0.06</v>
      </c>
      <c r="J1334" t="s">
        <v>130</v>
      </c>
      <c r="K1334">
        <v>30060</v>
      </c>
    </row>
    <row r="1335" spans="1:11" hidden="1">
      <c r="A1335" t="s">
        <v>99</v>
      </c>
      <c r="B1335" t="s">
        <v>697</v>
      </c>
      <c r="C1335" t="s">
        <v>693</v>
      </c>
      <c r="D1335" t="s">
        <v>175</v>
      </c>
      <c r="E1335" t="s">
        <v>698</v>
      </c>
      <c r="F1335" t="s">
        <v>104</v>
      </c>
      <c r="H1335">
        <v>37.49</v>
      </c>
      <c r="I1335">
        <v>-0.05</v>
      </c>
      <c r="J1335" t="s">
        <v>176</v>
      </c>
      <c r="K1335">
        <v>30060</v>
      </c>
    </row>
    <row r="1336" spans="1:11" hidden="1">
      <c r="A1336" t="s">
        <v>99</v>
      </c>
      <c r="B1336" t="s">
        <v>697</v>
      </c>
      <c r="C1336" t="s">
        <v>693</v>
      </c>
      <c r="D1336" t="s">
        <v>185</v>
      </c>
      <c r="E1336" t="s">
        <v>698</v>
      </c>
      <c r="F1336" t="s">
        <v>104</v>
      </c>
      <c r="H1336">
        <v>40.18</v>
      </c>
      <c r="I1336">
        <v>-0.06</v>
      </c>
      <c r="J1336" t="s">
        <v>186</v>
      </c>
      <c r="K1336">
        <v>30060</v>
      </c>
    </row>
    <row r="1337" spans="1:11" hidden="1">
      <c r="A1337" t="s">
        <v>99</v>
      </c>
      <c r="B1337" t="s">
        <v>697</v>
      </c>
      <c r="C1337" t="s">
        <v>693</v>
      </c>
      <c r="D1337" t="s">
        <v>116</v>
      </c>
      <c r="E1337" t="s">
        <v>698</v>
      </c>
      <c r="F1337" t="s">
        <v>104</v>
      </c>
      <c r="H1337">
        <v>35.24</v>
      </c>
      <c r="I1337">
        <v>-0.06</v>
      </c>
      <c r="J1337" t="s">
        <v>164</v>
      </c>
      <c r="K1337">
        <v>30060</v>
      </c>
    </row>
    <row r="1338" spans="1:11" hidden="1">
      <c r="A1338" t="s">
        <v>99</v>
      </c>
      <c r="B1338" t="s">
        <v>697</v>
      </c>
      <c r="C1338" t="s">
        <v>693</v>
      </c>
      <c r="D1338" t="s">
        <v>106</v>
      </c>
      <c r="E1338" t="s">
        <v>698</v>
      </c>
      <c r="F1338" t="s">
        <v>104</v>
      </c>
      <c r="H1338">
        <v>33.94</v>
      </c>
      <c r="I1338">
        <v>-0.05</v>
      </c>
      <c r="J1338" t="s">
        <v>140</v>
      </c>
      <c r="K1338">
        <v>30060</v>
      </c>
    </row>
    <row r="1339" spans="1:11" hidden="1">
      <c r="A1339" t="s">
        <v>99</v>
      </c>
      <c r="B1339" t="s">
        <v>697</v>
      </c>
      <c r="C1339" t="s">
        <v>693</v>
      </c>
      <c r="D1339" t="s">
        <v>118</v>
      </c>
      <c r="E1339" t="s">
        <v>698</v>
      </c>
      <c r="F1339" t="s">
        <v>104</v>
      </c>
      <c r="H1339">
        <v>36.619999999999997</v>
      </c>
      <c r="I1339">
        <v>-0.06</v>
      </c>
      <c r="J1339" t="s">
        <v>149</v>
      </c>
      <c r="K1339">
        <v>30060</v>
      </c>
    </row>
    <row r="1340" spans="1:11" hidden="1">
      <c r="A1340" t="s">
        <v>99</v>
      </c>
      <c r="B1340" t="s">
        <v>697</v>
      </c>
      <c r="C1340" t="s">
        <v>693</v>
      </c>
      <c r="D1340" t="s">
        <v>141</v>
      </c>
      <c r="E1340" t="s">
        <v>698</v>
      </c>
      <c r="F1340" t="s">
        <v>104</v>
      </c>
      <c r="H1340">
        <v>33.770000000000003</v>
      </c>
      <c r="I1340">
        <v>-0.06</v>
      </c>
      <c r="J1340" t="s">
        <v>142</v>
      </c>
      <c r="K1340">
        <v>30060</v>
      </c>
    </row>
    <row r="1341" spans="1:11" hidden="1">
      <c r="A1341" t="s">
        <v>99</v>
      </c>
      <c r="B1341" t="s">
        <v>697</v>
      </c>
      <c r="C1341" t="s">
        <v>693</v>
      </c>
      <c r="D1341" t="s">
        <v>150</v>
      </c>
      <c r="E1341" t="s">
        <v>698</v>
      </c>
      <c r="F1341" t="s">
        <v>104</v>
      </c>
      <c r="H1341">
        <v>36.39</v>
      </c>
      <c r="I1341">
        <v>-0.06</v>
      </c>
      <c r="J1341" t="s">
        <v>151</v>
      </c>
      <c r="K1341">
        <v>30060</v>
      </c>
    </row>
    <row r="1342" spans="1:11" hidden="1">
      <c r="A1342" t="s">
        <v>99</v>
      </c>
      <c r="B1342" t="s">
        <v>697</v>
      </c>
      <c r="C1342" t="s">
        <v>693</v>
      </c>
      <c r="D1342" t="s">
        <v>131</v>
      </c>
      <c r="E1342" t="s">
        <v>698</v>
      </c>
      <c r="F1342" t="s">
        <v>104</v>
      </c>
      <c r="H1342">
        <v>33.6</v>
      </c>
      <c r="I1342">
        <v>-0.06</v>
      </c>
      <c r="J1342" t="s">
        <v>132</v>
      </c>
      <c r="K1342">
        <v>30060</v>
      </c>
    </row>
    <row r="1343" spans="1:11" hidden="1">
      <c r="A1343" t="s">
        <v>99</v>
      </c>
      <c r="B1343" t="s">
        <v>697</v>
      </c>
      <c r="C1343" t="s">
        <v>693</v>
      </c>
      <c r="D1343" t="s">
        <v>133</v>
      </c>
      <c r="E1343" t="s">
        <v>698</v>
      </c>
      <c r="F1343" t="s">
        <v>104</v>
      </c>
      <c r="H1343">
        <v>36.159999999999997</v>
      </c>
      <c r="I1343">
        <v>-0.06</v>
      </c>
      <c r="J1343" t="s">
        <v>134</v>
      </c>
      <c r="K1343">
        <v>30060</v>
      </c>
    </row>
    <row r="1344" spans="1:11" hidden="1">
      <c r="A1344" t="s">
        <v>99</v>
      </c>
      <c r="B1344" t="s">
        <v>697</v>
      </c>
      <c r="C1344" t="s">
        <v>693</v>
      </c>
      <c r="D1344" t="s">
        <v>177</v>
      </c>
      <c r="E1344" t="s">
        <v>698</v>
      </c>
      <c r="F1344" t="s">
        <v>104</v>
      </c>
      <c r="H1344">
        <v>38.869999999999997</v>
      </c>
      <c r="I1344">
        <v>-0.05</v>
      </c>
      <c r="J1344" t="s">
        <v>178</v>
      </c>
      <c r="K1344">
        <v>30060</v>
      </c>
    </row>
    <row r="1345" spans="1:11" hidden="1">
      <c r="A1345" t="s">
        <v>99</v>
      </c>
      <c r="B1345" t="s">
        <v>697</v>
      </c>
      <c r="C1345" t="s">
        <v>693</v>
      </c>
      <c r="D1345" t="s">
        <v>187</v>
      </c>
      <c r="E1345" t="s">
        <v>698</v>
      </c>
      <c r="F1345" t="s">
        <v>104</v>
      </c>
      <c r="H1345">
        <v>41.56</v>
      </c>
      <c r="I1345">
        <v>-0.06</v>
      </c>
      <c r="J1345" t="s">
        <v>188</v>
      </c>
      <c r="K1345">
        <v>30060</v>
      </c>
    </row>
    <row r="1346" spans="1:11">
      <c r="H1346" s="311"/>
    </row>
    <row r="1347" spans="1:11">
      <c r="H1347" s="311">
        <f>SUBTOTAL(9,H1211:H1243)</f>
        <v>187.01999999999998</v>
      </c>
    </row>
    <row r="1348" spans="1:11">
      <c r="H1348" s="312" t="s">
        <v>699</v>
      </c>
    </row>
    <row r="1349" spans="1:11">
      <c r="H1349" s="313">
        <f>ROUND(H1347/3,2)</f>
        <v>62.34</v>
      </c>
      <c r="I1349" t="s">
        <v>763</v>
      </c>
    </row>
    <row r="1350" spans="1:11">
      <c r="H1350" s="311"/>
    </row>
    <row r="1351" spans="1:11">
      <c r="C1351" s="142"/>
      <c r="D1351" s="143"/>
      <c r="H1351" s="311"/>
    </row>
    <row r="1352" spans="1:11">
      <c r="C1352" s="142"/>
      <c r="D1352" s="143"/>
      <c r="H1352" s="311"/>
    </row>
    <row r="1353" spans="1:11">
      <c r="H1353" s="209">
        <v>0.05</v>
      </c>
      <c r="I1353" s="69" t="s">
        <v>764</v>
      </c>
    </row>
    <row r="1354" spans="1:11">
      <c r="H1354" s="209">
        <v>0.03</v>
      </c>
      <c r="I1354" s="69" t="s">
        <v>765</v>
      </c>
    </row>
    <row r="1355" spans="1:11">
      <c r="H1355" s="311"/>
    </row>
    <row r="1356" spans="1:11">
      <c r="H1356" s="313">
        <v>67.327200000000005</v>
      </c>
      <c r="I1356" t="s">
        <v>766</v>
      </c>
    </row>
    <row r="1357" spans="1:11">
      <c r="H1357" s="311"/>
    </row>
    <row r="1358" spans="1:11">
      <c r="D1358" s="144"/>
      <c r="E1358" s="144"/>
      <c r="H1358" s="311"/>
    </row>
    <row r="1359" spans="1:11">
      <c r="D1359" s="70"/>
    </row>
    <row r="1360" spans="1:11">
      <c r="D1360" s="70"/>
      <c r="E1360" s="70"/>
    </row>
  </sheetData>
  <autoFilter ref="A1:K1345" xr:uid="{C3CF2124-13DB-4C0C-A688-C562C70F182C}">
    <filterColumn colId="1">
      <filters>
        <filter val="WCA V23"/>
        <filter val="WCA V24"/>
        <filter val="WCA V25"/>
      </filters>
    </filterColumn>
    <filterColumn colId="3">
      <filters>
        <filter val="Dec25"/>
      </filters>
    </filterColumn>
  </autoFilter>
  <pageMargins left="0.7" right="0.7" top="0.75" bottom="0.75" header="0.3" footer="0.3"/>
  <pageSetup scale="69" orientation="landscape" horizontalDpi="1200" verticalDpi="1200" r:id="rId1"/>
  <headerFooter>
    <oddFooter>&amp;L&amp;Z&amp;F&amp;R&amp;A</oddFooter>
  </headerFooter>
  <customProperties>
    <customPr name="xxe4aP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D943-EE0F-467E-A737-28CFE872EF0C}">
  <sheetPr>
    <tabColor theme="9" tint="0.59999389629810485"/>
    <pageSetUpPr fitToPage="1"/>
  </sheetPr>
  <dimension ref="A1:S32"/>
  <sheetViews>
    <sheetView workbookViewId="0">
      <selection activeCell="D25" sqref="D25"/>
    </sheetView>
  </sheetViews>
  <sheetFormatPr defaultColWidth="9.140625" defaultRowHeight="15"/>
  <cols>
    <col min="1" max="2" width="9.140625" style="54"/>
    <col min="3" max="3" width="4.7109375" style="54" bestFit="1" customWidth="1"/>
    <col min="4" max="4" width="51" style="54" customWidth="1"/>
    <col min="5" max="5" width="9.7109375" style="55" bestFit="1" customWidth="1"/>
    <col min="6" max="6" width="15.28515625" style="56" bestFit="1" customWidth="1"/>
    <col min="7" max="7" width="19.85546875" style="56" customWidth="1"/>
    <col min="8" max="8" width="31.140625" style="54" customWidth="1"/>
    <col min="9" max="9" width="15.28515625" style="54" bestFit="1" customWidth="1"/>
    <col min="10" max="10" width="14.7109375" style="54" customWidth="1"/>
    <col min="11" max="11" width="10.5703125" style="54" bestFit="1" customWidth="1"/>
    <col min="12" max="12" width="13.140625" style="54" bestFit="1" customWidth="1"/>
    <col min="13" max="13" width="11.140625" style="54" bestFit="1" customWidth="1"/>
    <col min="14" max="14" width="14.42578125" style="54" customWidth="1"/>
    <col min="15" max="15" width="13.5703125" style="54" bestFit="1" customWidth="1"/>
    <col min="16" max="16" width="13.42578125" style="54" bestFit="1" customWidth="1"/>
    <col min="17" max="17" width="7.5703125" style="54" bestFit="1" customWidth="1"/>
    <col min="18" max="18" width="13.140625" style="54" bestFit="1" customWidth="1"/>
    <col min="19" max="19" width="11.140625" style="54" bestFit="1" customWidth="1"/>
    <col min="20" max="16384" width="9.140625" style="54"/>
  </cols>
  <sheetData>
    <row r="1" spans="1:9">
      <c r="A1" t="s">
        <v>84</v>
      </c>
    </row>
    <row r="2" spans="1:9" ht="21">
      <c r="C2" s="53" t="s">
        <v>70</v>
      </c>
    </row>
    <row r="4" spans="1:9">
      <c r="C4" s="57" t="s">
        <v>71</v>
      </c>
      <c r="D4" s="57" t="s">
        <v>72</v>
      </c>
      <c r="E4" s="57" t="s">
        <v>73</v>
      </c>
      <c r="F4" s="58" t="s">
        <v>7</v>
      </c>
      <c r="G4" s="58" t="s">
        <v>74</v>
      </c>
    </row>
    <row r="5" spans="1:9">
      <c r="C5" s="54">
        <v>1</v>
      </c>
      <c r="D5" s="54" t="s">
        <v>710</v>
      </c>
      <c r="E5" s="59" t="s">
        <v>69</v>
      </c>
      <c r="F5" s="60">
        <v>1220950.2665596937</v>
      </c>
      <c r="G5" s="56" t="s">
        <v>75</v>
      </c>
      <c r="I5" s="60"/>
    </row>
    <row r="6" spans="1:9">
      <c r="C6" s="54">
        <f>C5+1</f>
        <v>2</v>
      </c>
      <c r="D6" s="54" t="s">
        <v>76</v>
      </c>
      <c r="E6" s="59" t="s">
        <v>69</v>
      </c>
      <c r="F6" s="60">
        <v>151829</v>
      </c>
      <c r="G6" s="56" t="s">
        <v>77</v>
      </c>
      <c r="I6" s="60"/>
    </row>
    <row r="7" spans="1:9">
      <c r="C7" s="54">
        <f>C6+1</f>
        <v>3</v>
      </c>
      <c r="D7" s="54" t="s">
        <v>711</v>
      </c>
      <c r="E7" s="59" t="s">
        <v>69</v>
      </c>
      <c r="F7" s="84">
        <v>1069121.2665596937</v>
      </c>
      <c r="G7" s="56" t="s">
        <v>79</v>
      </c>
      <c r="I7" s="60"/>
    </row>
    <row r="8" spans="1:9">
      <c r="D8" s="63"/>
      <c r="F8" s="80"/>
      <c r="G8" s="81"/>
      <c r="I8" s="60"/>
    </row>
    <row r="9" spans="1:9">
      <c r="F9" s="82"/>
      <c r="G9" s="83"/>
      <c r="I9" s="60"/>
    </row>
    <row r="10" spans="1:9">
      <c r="C10" s="57"/>
      <c r="F10" s="62"/>
      <c r="G10" s="58"/>
    </row>
    <row r="11" spans="1:9">
      <c r="D11" s="365"/>
      <c r="E11" s="365"/>
      <c r="F11" s="365"/>
      <c r="G11" s="365"/>
    </row>
    <row r="12" spans="1:9">
      <c r="D12" s="365"/>
      <c r="E12" s="365"/>
      <c r="F12" s="365"/>
      <c r="G12" s="365"/>
    </row>
    <row r="13" spans="1:9">
      <c r="D13" s="365"/>
      <c r="E13" s="365"/>
      <c r="F13" s="365"/>
      <c r="G13" s="365"/>
    </row>
    <row r="14" spans="1:9">
      <c r="D14" s="365"/>
      <c r="E14" s="365"/>
      <c r="F14" s="365"/>
      <c r="G14" s="365"/>
    </row>
    <row r="15" spans="1:9">
      <c r="D15" s="365"/>
      <c r="E15" s="365"/>
      <c r="F15" s="365"/>
      <c r="G15" s="365"/>
    </row>
    <row r="19" spans="1:19">
      <c r="E19" s="54"/>
      <c r="F19" s="86"/>
      <c r="G19" s="54"/>
    </row>
    <row r="20" spans="1:19">
      <c r="E20" s="54"/>
      <c r="F20" s="54"/>
      <c r="G20" s="54"/>
    </row>
    <row r="21" spans="1:19">
      <c r="E21" s="54"/>
      <c r="F21" s="54"/>
      <c r="G21" s="54"/>
    </row>
    <row r="22" spans="1:19">
      <c r="E22" s="54"/>
      <c r="F22" s="54"/>
      <c r="G22" s="54"/>
    </row>
    <row r="23" spans="1:19">
      <c r="E23" s="54"/>
      <c r="F23" s="54"/>
      <c r="G23" s="54"/>
    </row>
    <row r="24" spans="1:19">
      <c r="E24" s="54"/>
      <c r="F24" s="54"/>
      <c r="G24" s="54"/>
    </row>
    <row r="25" spans="1:19">
      <c r="E25" s="54"/>
      <c r="F25" s="54"/>
      <c r="G25" s="54"/>
    </row>
    <row r="26" spans="1:19">
      <c r="E26" s="54"/>
      <c r="F26" s="54"/>
      <c r="G26" s="54"/>
    </row>
    <row r="32" spans="1:19" s="56" customFormat="1">
      <c r="A32" s="54"/>
      <c r="B32" s="54"/>
      <c r="C32" s="54"/>
      <c r="D32" s="54"/>
      <c r="E32" s="55"/>
      <c r="F32" s="72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</sheetData>
  <mergeCells count="1">
    <mergeCell ref="D11:G15"/>
  </mergeCells>
  <pageMargins left="0.7" right="0.7" top="0.75" bottom="0.75" header="0.3" footer="0.3"/>
  <pageSetup scale="74" orientation="landscape" r:id="rId1"/>
  <headerFooter>
    <oddFooter>&amp;L&amp;Z&amp;F&amp;R&amp;A</oddFooter>
  </headerFooter>
  <customProperties>
    <customPr name="xxe4aP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xe4awand xmlns="http://www.excel4apps.com"><![CDATA[rO0ABXoAAAEcCMCtii8CJwK9Ah4AAERjb20uZXhjZWw0YXBwcy53YW5kLm9yYWNs
ZS5nbHdhbmQuY2FsY3VsYXRpb25zLmdldGJhbGFuY2UuR2V0QmFsYW5jZQIBAExb
TkVXLUFWQS1BZGRpdGlvbmFsIENDQSBXb3JrcGFwZXJzLTgtMjktMjUgKEMpLnhs
c3hdQ0NBIEFsbG93YW5jZSBJbnZlbnRvcnkgAgIAATACAwAGMjAyNTA0AgQAA1lU
RAIFAANVU0QCBgAFVG90YWwCBwABQQIIAAACCQADMDAxAgoABjE1ODEwMAILAAJF
RAIMAAJJRAINAAJETAIIAggCCAIIAggCCAIIAggCCAIIAggCCAIIAggCCAIIAggC
CQIDAg5zcgIPABRqYXZhLm1hdGguQmlnRGVjaW1hbFTHFVf5gShPAwACSQIQAAVz
Y2FsZUwCEQAGaW50VmFsdAAWTGphdmEvbWF0aC9CaWdJbnRlZ2VyO3hyAhIAEGph
dmEubGFuZy5OdW1iZXKGrJUdC5TgiwIAAHhwAAAAAnNyAhMAFGphdmEubWF0aC5C
aWdJbnRlZ2VyjPyfH6k7+x0DAAZJAhQACGJpdENvdW50SQIVAAliaXRMZW5ndGhJ
AhYAE2ZpcnN0Tm9uemVyb0J5dGVOdW1JAhcADGxvd2VzdFNldEJpdEkCGAAGc2ln
bnVtWwIZAAltYWduaXR1ZGV0AAJbQnhxAH4AAv///////////////v////4AAAAB
dXICGgACW0Ks8xf4BghU4AIAAHhwAAAABApevcV4eHdVAh4AAgECAgIbAAYyMDI1
MDYCBAIFAgYCBwIIAgkCCgIcAAJHRAIdAAJXQQINAggCCAIIAggCCAIIAggCCAII
AggCCAIIAggCCAIIAggCCAIJAgMCHnNxAH4AAAAAAAJzcQB+AAT/////////////
//7////+AAAAAXVxAH4ABwAAAAUCUYN2rHh4d1ACHgACAQICAh8ABjIwMjQxMgIE
AgUCBgIHAggCCQIKAiAAASUCIAINAggCCAIIAggCCAIIAggCCAIIAggCCAIIAggC
CAIIAggCCAIJAgMCIXNxAH4AAAAAAAJzcQB+AAT///////////////7////+AAAA
AXVxAH4ABwAAAAUB1Rk/qHh4d00CHgACAQICAiIABjIwMjUxMAIEAgUCBgIHAggC
CQIKAgsCDAINAggCCAIIAggCCAIIAggCCAIIAggCCAIIAggCCAIIAggCCAIJAgMC
I3NxAH4AAAAAAABzcQB+AAT///////////////7////+AAAAAHVxAH4ABwAAAAB4
eHdNAh4AAgECAgIkAAYyMDI1MDICBAIFAgYCBwIIAgkCCgILAh0CDQIIAggCCAII
AggCCAIIAggCCAIIAggCCAIIAggCCAIIAggCCQIDAiVzcQB+AAAAAAACc3EAfgAE
///////////////+/////gAAAAF1cQB+AAcAAAAEBUC0knh4d5ICHgACAQICAiYA
BjIwMjUxMgIEAgUCBgIHAggCCQIKAhwCHQINAggCCAIIAggCCAIIAggCCAIIAggC
CAIIAggCCAIIAggCCAIJAgMCIwIeAAIBAgICHwIEAgUCBgIHAggCCQIKAhwCHQIN
AggCCAIIAggCCAIIAggCCAIIAggCCAIIAggCCAIIAggCCAIJAgMCJ3NxAH4AAAAA
AAJzcQB+AAT///////////////7////+AAAAAXVxAH4ABwAAAAUBxMg7jnh4d00CHgACAQICAigABjIwMjQxMAIEAgUCBgIHAggCCQIKAgsCDAINAggCCAIIAggCCAIIAggCCAIIAggCCAIIAggCCAIIAggCCAIJAgMCKXNxAH4AAAAAAAJzcQB+AAT///////////////7////+AAAAAXVxAH4ABwAAAAQIyJESeHh3RQIeAAIBAgICGwIEAgUCBgIHAggCCQIKAiACIAINAggCCAIIAggCCAIIAggCCAIIAggCCAIIAggCCAIIAggCCAIJAgMCKnNxAH4AAAAAAAJzcQB+AAT///////////////7////+AAAAAXVxAH4ABwAAAAUCY+1SAHh4d00CHgACAQICAisABjIwMjQwMgIEAgUCBgIHAggCCQIKAgsCDAINAggCCAIIAggCCAIIAggCCAIIAggCCAIIAggCCAIIAggCCAIJAgMCLHNxAH4AAAAAAAJzcQB+AAT///////////////7////+AAAAAXVxAH4ABwAAAAQEvBwzeHh3TQIeAAIBAgICLQAGMjAyNDA0AgQCBQIGAgcCCAIJAgoCIAIgAg0CCAIIAggCCAIIAggCCAIIAggCCAIIAggCCAIIAggCCAIIAgkCAwIuc3EAfgAAAAAAAnNxAH4ABP///////////////v////4AAAABdXEAfgAHAAAABQFmoCa4eHh3TQIeAAIBAgICLwAGMjAyNDA2AgQCBQIGAgcCCAIJAgoCHAIdAg0CCAIIAggCCAIIAggCCAIIAggCCAIIAggCCAIIAggCCAIIAgkCAwIwc3EAfgAAAAAAAnNxAH4ABP///////////////v////4AAAABdXEAfgAHAAAABQF8qqfueHh3RQIeAAIBAgICKwIEAgUCBgIHAggCCQIKAgsCHQINAggCCAIIAggCCAIIAggCCAIIAggCCAIIAggCCAIIAggCCAIJAgMCMXNxAH4AAAAAAAJxAH4AEHh3kgIeAAIBAgICJgIEAgUCBgIHAggCCQIKAiACIAINAggCCAIIAggCCAIIAggCCAIIAggCCAIIAggCCAIIAggCCAIJAgMCIwIeAAIBAgICMgAGMjAyMzEyAgQCBQIGAgcCCAIJAgoCHAIdAg0CCAIIAggCCAIIAggCCAIIAggCCAIIAggCCAIIAggCCAIIAgkCAwIzc3EAfgAAAAAAAnNxAH4ABP///////////////v////4AAAABdXEAfgAHAAAABQFJdKE6eHh3igIeAAIBAgICIgIEAgUCBgIHAggCCQIKAgsCHQINAggCCAIIAggCCAIIAggCCAIIAggCCAIIAggCCAIIAggCCAIJAgMCIwIeAAIBAgICHwIEAgUCBgIHAggCCQIKAgsCDAINAggCCAIIAggCCAIIAggCCAIIAggCCAIIAggCCAIIAggCCAIJAgMCNHNxAH4AAAAAAAJzcQB+AAT///////////////7////+AAAAAXVxAH4ABwAAAAQKIQtkeHh3TQIeAAIBAgICNQAGMjAyNDA4AgQCBQIGAgcCCAIJAgoCIAIgAg0CCAIIAggCCAIIAggCCAIIAggCCAIIAggCCAIIAggCCAIIAgkCAwI2c3EAfgAAAAAAAnNxAH4ABP///////////////v////4AAAABdXEAfgAHAAAABQGC+y84eHh3RQIeAAIBAgICJAIEAgUCBgIHAggCCQIKAgsCDAINAggCCAIIAggCCAIIAggCCAIIAggCCAIIAggCCAIIAggCCAIJAgMCN3NxAH4AAAAAAAJzcQB+AAT///////////////7////+AAAAAXVxAH4ABwAAAAQJI6u6eHh3TQIeAAIBAgICOAAGMjAyNTA4AgQCBQIGAgcCCAIJAgoCHAIdAg0CCAIIAggCCAIIAggCCAIIAggCCAIIAggCCAIIAggCCAIIAgkCAwI5c3EAfgAAAAAAAnNxAH4ABP///////////////v////4AAAABdXEAfgAHAAAABQJRBqobeHh3RQIeAAIBAgICAwIEAgUCBgIHAggCCQIKAgsCHQINAggCCAIIAggCCAIIAggCCAIIAggCCAIIAggCCAIIAggCCAIJAgMCOnNxAH4AAAAAAAJzcQB+AAT///////////////7////+AAAAAXVxAH4ABwAAAAQFlouReHh3RQIeAAIBAgICAwIEAgUCBgIHAggCCQIKAiACIAINAggCCAIIAggCCAIIAggCCAIIAggCCAIIAggCCAIIAggCCAIJAgMCO3NxAH4AAAAAAAJzcQB+AAT///////////////7////+AAAAAXVxAH4ABwAAAAUCGaTbKHh4d0UCHgACAQICAhsCBAIFAgYCBwIIAgkCCgILAh0CDQIIAggCCAIIAggCCAIIAggCCAIIAggCCAIIAggCCAIIAggCCQIDAjxzcQB+AAAAAAACc3EAfgAE///////////////+/////gAAAAF1cQB+AAcAAAAEBi1e0Hh4d0UCHgACAQICAi0CBAIFAgYCBwIIAgkCCgILAgwCDQIIAggCCAIIAggCCAIIAggCCAIIAggCCAIIAggCCAIIAggCCQIDAj1zcQB+AAAAAAACc3EAfgAE///////////////+/////gAAAAF1cQB+AAcAAAAEBV9kHHh4d0UCHgACAQICAigCBAIFAgYCBwIIAgkCCgIcAh0CDQIIAggCCAIIAggCCAIIAggCCAIIAggCCAIIAggCCAIIAggCCQIDAj5zcQB+AAAAAAACc3EAfgAE///////////////+/////gAAAAF1cQB+AAcAAAAFAZfDGWZ4eHdFAh4AAgECAgItAgQCBQIGAgcCCAIJAgoCHAIdAg0CCAIIAggCCAIIAggCCAIIAggCCAIIAggCCAIIAggCCAIIAgkCAwI/c3EAfgAAAAAAAnNxAH4ABP///////////////v////4AAAABdXEAfgAHAAAABQFhQMKceHh3igIeAAIBAgICLwIEAgUCBgIHAggCCQIKAiACIAINAggCCAIIAggCCAIIAggCCAIIAggCCAIIAggCCAIIAggCCAIJAgMCNgIeAAIBAgICOAIEAgUCBgIHAggCCQIKAgsCDAINAggCCAIIAggCCAIIAggCCAIIAggCCAIIAggCCAIIAggCCAIJAgMCQHNxAH4AAAAAAAJzcQB+AAT///////////////7////+AAAAAXVxAH4ABwAAAAQMyz++eHh6AAACAwIeAAIBAgICIgIEAgUCBgIHAggCCQIKAiACIAINAggCCAIIAggCCAIIAggCCAIIAggCCAIIAggCCAIIAggCCAIJAgMCIwIeAAIBAgICJgIEAgUCBgIHAggCCQIKAgsCHQINAggCCAIIAggCCAIIAggCCAIIAggCCAIIAggCCAIIAggCCAIJAgMCIwIeAAIBAgICQQAGMjAyNjAyAgQCBQIGAgcCCAIJAgoCCwIdAg0CCAIIAggCCAIIAggCCAIIAggCCAIIAggCCAIIAggCCAIIAgkCAwIjAh4AAgECAgJCAAYyMDI1MDkCBAIFAgYCBwIIAgkCCgILAh0CDQIIAggCCAIIAggCCAIIAggCCAIIAggCCAIIAggCCAIIAggCCQIDAiMCHgACAQICAkMABjIwMjYwMQIEAgUCBgIHAggCCQIKAhwCHQINAggCCAIIAggCCAIIAggCCAIIAggCCAIIAggCCAIIAggCCAIJAgMCIwIeAAIBAgICMgIEAgUCBgIHAggCCQIKAgsCHQINAggCCAIIAggCCAIIAggCCAIIAggCCAIIAggCCAIIAggCCAIJAgMCMQIeAAIBAgICRAAGMjAyNDA5AgQCBQIGAgcCCAIJAgoCHAIdAg0CCAIIAggCCAIIAggCCAIIAggCCAIIAggCCAIIAggCCAIIAgkCAwJFc3EAfgAAAAAAAnNxAH4ABP///////////////v////4AAAABdXEAfgAHAAAABQGYIbpBeHh3TQIeAAIBAgICRgAGMjAyNTAxAgQCBQIGAgcCCAIJAgoCHAIdAg0CCAIIAggCCAIIAggCCAIIAggCCAIIAggCCAIIAggCCAIIAgkCAwJHc3EAfgAAAAAAAnNxAH4ABP///////////////v////4AAAABdXEAfgAHAAAABQHGEuG9eHh3TQIeAAIBAgICSAAGMjAyNDA3AgQCBQIGAgcCCAIJAgoCCwIMAg0CCAIIAggCCAIIAggCCAIIAggCCAIIAggCCAIIAggCCAIIAgkCAwJJc3EAfgAAAAAAAnNxAH4ABP///////////////v////4AAAABdXEAfgAHAAAABAbFYIB4eHdFAh4AAgECAgI4AgQCBQIGAgcCCAIJAgoCCwIdAg0CCAIIAggCCAIIAggCCAIIAggCCAIIAggCCAIIAggCCAIIAgkCAwJKc3EAfgAAAAAAAnNxAH4ABP///////////////v////4AAAABdXEAfgAHAAAABAYbaCd4eHeKAh4AAgECAgIkAgQCBQIGAgcCCAIJAgoCIAIgAg0CCAIIAggCCAIIAggCCAIIAggCCAIIAggCCAIIAggCCAIIAgkCAwIhAh4AAgECAgJEAgQCBQIGAgcCCAIJAgoCIAIgAg0CCAIIAggCCAIIAggCCAIIAggCCAIIAggCCAIIAggCCAIIAgkCAwJLc3EAfgAAAAAAAXNxAH4ABP///////////////v////4AAAABdXEAfgAHAAAABCmnkQx4eHdFAh4AAgECAgJEAgQCBQIGAgcCCAIJAgoCCwIMAg0CCAIIAggCCAIIAggCCAIIAggCCAIIAggCCAIIAggCCAIIAgkCAwJMc3EAfgAAAAAAAnNxAH4ABP///////////////v////4AAAABdXEAfgAHAAAABAhp8Dd4eHeSAh4AAgECAgJNAAYyMDI1MDcCBAIFAgYCBwIIAgkCCgILAgwCDQIIAggCCAIIAggCCAIIAggCCAIIAggCCAIIAggCCAIIAggCCQIDAkACHgACAQICAisCBAIFAgYCBwIIAgkCCgIcAh0CDQIIAggCCAIIAggCCAIIAggCCAIIAggCCAIIAggCCAIIAggCCQIDAk5zcQB+AAAAAAACc3EAfgAE///////////////+/////gAAAAF1cQB+AAcAAAAFAUmhl4V4eHdFAh4AAgECAgIkAgQCBQIGAgcCCAIJAgoCHAIdAg0CCAIIAggCCAIIAggCCAIIAggCCAIIAggCCAIIAggCCAIIAgkCAwJPc3EAfgAAAAAAAnNxAH4ABP///////////////v////4AAAABdXEAfgAHAAAABQHGtN9ceHh6AAABngIeAAIBAgICQQIEAgUCBgIHAggCCQIKAiACIAINAggCCAIIAggCCAIIAggCCAIIAggCCAIIAggCCAIIAggCCAIJAgMCIwIeAAIBAgICTQIEAgUCBgIHAggCCQIKAgsCHQINAggCCAIIAggCCAIIAggCCAIIAggCCAIIAggCCAIIAggCCAIJAgMCSgIeAAIBAgICQgIEAgUCBgIHAggCCQIKAiACIAINAggCCAIIAggCCAIIAggCCAIIAggCCAIIAggCCAIIAggCCAIJAgMCIwIeAAIBAgICLQIEAgUCBgIHAggCCQIKAgsCHQINAggCCAIIAggCCAIIAggCCAIIAggCCAIIAggCCAIIAggCCAIJAgMCMQIeAAIBAgICQwIEAgUCBgIHAggCCQIKAgsCHQINAggCCAIIAggCCAIIAggCCAIIAggCCAIIAggCCAIIAggCCAIJAgMCIwIeAAIBAgICGwIEAgUCBgIHAggCCQIKAgsCDAINAggCCAIIAggCCAIIAggCCAIIAggCCAIIAggCCAIIAggCCAIJAgMCUHNxAH4AAAAAAAJzcQB+AAT///////////////7////+AAAAAXVxAH4ABwAAAAQMPHyEeHh3TQIeAAIBAgICUQAGMjAyNDAzAgQCBQIGAgcCCAIJAgoCHAIdAg0CCAIIAggCCAIIAggCCAIIAggCCAIIAggCCAIIAggCCAIIAgkCAwJSc3EAfgAAAAAAAnNxAH4ABP///////////////v////4AAAABdXEAfgAHAAAABQFhxQE7eHh3zwIeAAIBAgICKAIEAgUCBgIHAggCCQIKAgsCHQINAggCCAIIAggCCAIIAggCCAIIAggCCAIIAggCCAIIAggCCAIJAgMCMQIeAAIBAgICRAIEAgUCBgIHAggCCQIKAgsCHQINAggCCAIIAggCCAIIAggCCAIIAggCCAIIAggCCAIIAggCCAIJAgMCMQIeAAIBAgICKAIEAgUCBgIHAggCCQIKAiACIAINAggCCAIIAggCCAIIAggCCAIIAggCCAIIAggCCAIIAggCCAIJAgMCU3NxAH4AAAAAAAJzcQB+AAT///////////////7////+AAAAAXVxAH4ABwAAAAUBoIuqeHh4d88CHgACAQICAkMCBAIFAgYCBwIIAgkCCgIgAiACDQIIAggCCAIIAggCCAIIAggCCAIIAggCCAIIAggCCAIIAggCCQIDAiMCHgACAQICAjgCBAIFAgYCBwIIAgkCCgIgAiACDQIIAggCCAIIAggCCAIIAggCCAIIAggCCAIIAggCCAIIAggCCQIDAioCHgACAQICAjICBAIFAgYCBwIIAgkCCgIgAiACDQIIAggCCAIIAggCCAIIAggCCAIIAggCCAIIAggCCAIIAggCCQIDAlRzcQB+AAAAAAACc3EAfgAE///////////////+/////gAAAAF1cQB+AAcAAAAFAU5ds7h4eHdFAh4AAgECAgI1AgQCBQIGAgcCCAIJAgoCHAIdAg0CCAIIAggCCAIIAggCCAIIAggCCAIIAggCCAIIAggCCAIIAgkCAwJVc3EAfgAAAAAAAnNxAH4ABP///////////////v////4AAAABdXEAfgAHAAAABQF7uvtreHh3RQIeAAIBAgICRgIEAgUCBgIHAggCCQIKAgsCDAINAggCCAIIAggCCAIIAggCCAIIAggCCAIIAggCCAIIAggCCAIJAgMCVnNxAH4AAAAAAAJzcQB+AAT///////////////7////+AAAAAXVxAH4ABwAAAAQJXqCoeHh3igIeAAIBAgICJgIEAgUCBgIHAggCCQIKAgsCDAINAggCCAIIAggCCAIIAggCCAIIAggCCAIIAggCCAIIAggCCAIJAgMCIwIeAAIBAgICNQIEAgUCBgIHAggCCQIKAgsCDAINAggCCAIIAggCCAIIAggCCAIIAggCCAIIAggCCAIIAggCCAIJAgMCV3NxAH4AAAAAAAJzcQB+AAT///////////////7////+AAAAAXVxAH4ABwAAAAQHQDPNeHh3mgIeAAIBAgICWAAGMjAyNTAzAgQCBQIGAgcCCAIJAgoCIAIgAg0CCAIIAggCCAIIAggCCAIIAggCCAIIAggCCAIIAggCCAIIAgkCAwI7Ah4AAgECAgJZAAYyMDI0MDUCBAIFAgYCBwIIAgkCCgIcAh0CDQIIAggCCAIIAggCCAIIAggCCAIIAggCCAIIAggCCAIIAggCCQIDAlpzcQB+AAAAAAACc3EAfgAE///////////////+/////gAAAAF1cQB+AAcAAAAFAWEIqxl4eHdFAh4AAgECAgJRAgQCBQIGAgcCCAIJAgoCCwIMAg0CCAIIAggCCAIIAggCCAIIAggCCAIIAggCCAIIAggCCAIIAgkCAwJbc3EAfgAAAAAAAnNxAH4ABP///////////////v////4AAAABdXEAfgAHAAAABATbJX14eHoAAAJIAh4AAgECAgJcAAYyMDI1MTECBAIFAgYCBwIIAgkCCgILAgwCDQIIAggCCAIIAggCCAIIAggCCAIIAggCCAIIAggCCAIIAggCCQIDAiMCHgACAQICAl0ABjIwMjQwMQIEAgUCBgIHAggCCQIKAgsCHQINAggCCAIIAggCCAIIAggCCAIIAggCCAIIAggCCAIIAggCCAIJAgMCMQIeAAIBAgICWQIEAgUCBgIHAggCCQIKAiACIAINAggCCAIIAggCCAIIAggCCAIIAggCCAIIAggCCAIIAggCCAIJAgMCLgIeAAIBAgICXgAGMjAyNjAzAgQCBQIGAgcCCAIJAgoCCwIdAg0CCAIIAggCCAIIAggCCAIIAggCCAIIAggCCAIIAggCCAIIAgkCAwIjAh4AAgECAgJNAgQCBQIGAgcCCAIJAgoCHAIdAg0CCAIIAggCCAIIAggCCAIIAggCCAIIAggCCAIIAggCCAIIAgkCAwI5Ah4AAgECAgJfAAYyMDI0MTECBAIFAgYCBwIIAgkCCgIgAiACDQIIAggCCAIIAggCCAIIAggCCAIIAggCCAIIAggCCAIIAggCCQIDAlMCHgACAQICAlECBAIFAgYCBwIIAgkCCgILAh0CDQIIAggCCAIIAggCCAIIAggCCAIIAggCCAIIAggCCAIIAggCCQIDAjECHgACAQICAlgCBAIFAgYCBwIIAgkCCgILAgwCDQIIAggCCAIIAggCCAIIAggCCAIIAggCCAIIAggCCAIIAggCCQIDAmBzcQB+AAAAAAACc3EAfgAE///////////////+/////gAAAAF1cQB+AAcAAAAECl4+s3h4d4oCHgACAQICAl4CBAIFAgYCBwIIAgkCCgILAgwCDQIIAggCCAIIAggCCAIIAggCCAIIAggCCAIIAggCCAIIAggCCQIDAiMCHgACAQICAlgCBAIFAgYCBwIIAgkCCgILAh0CDQIIAggCCAIIAggCCAIIAggCCAIIAggCCAIIAggCCAIIAggCCQIDAmFzcQB+AAAAAAACc3EAfgAE///////////////+/////gAAAAF1cQB+AAcAAAAEBb/08nh4d5ICHgACAQICAmIABjIwMjUwNQIEAgUCBgIHAggCCQIKAiACIAINAggCCAIIAggCCAIIAggCCAIIAggCCAIIAggCCAIIAggCCAIJAgMCOwIeAAIBAgICXQIEAgUCBgIHAggCCQIKAgsCDAINAggCCAIIAggCCAIIAggCCAIIAggCCAIIAggCCAIIAggCCAIJAgMCY3NxAH4AAAAAAAJzcQB+AAT///////////////7////+AAAAAXVxAH4ABwAAAAQEvc6NeHh3igIeAAIBAgICUQIEAgUCBgIHAggCCQIKAiACIAINAggCCAIIAggCCAIIAggCCAIIAggCCAIIAggCCAIIAggCCAIJAgMCLgIeAAIBAgICSAIEAgUCBgIHAggCCQIKAhwCHQINAggCCAIIAggCCAIIAggCCAIIAggCCAIIAggCCAIIAggCCAIJAgMCZHNxAH4AAAAAAAJzcQB+AAT///////////////7////+AAAAAXVxAH4ABwAAAAUBfDXOuHh4d0UCHgACAQICAlgCBAIFAgYCBwIIAgkCCgIcAh0CDQIIAggCCAIIAggCCAIIAggCCAIIAggCCAIIAggCCAIIAggCCQIDAmVzcQB+AAAAAAACc3EAfgAE///////////////+/////gAAAAF1cQB+AAcAAAAFAgmGp4N4eHeKAh4AAgECAgJZAgQCBQIGAgcCCAIJAgoCCwIdAg0CCAIIAggCCAIIAggCCAIIAggCCAIIAggCCAIIAggCCAIIAgkCAwIxAh4AAgECAgJiAgQCBQIGAgcCCAIJAgoCHAIdAg0CCAIIAggCCAIIAggCCAIIAggCCAIIAggCCAIIAggCCAIIAgkCAwJmc3EAfgAAAAAAAnNxAH4ABP///////////////v////4AAAABdXEAfgAHAAAABQIJvogceHh3igIeAAIBAgICXAIEAgUCBgIHAggCCQIKAhwCHQINAggCCAIIAggCCAIIAggCCAIIAggCCAIIAggCCAIIAggCCAIJAgMCIwIeAAIBAgICYgIEAgUCBgIHAggCCQIKAgsCDAINAggCCAIIAggCCAIIAggCCAIIAggCCAIIAggCCAIIAggCCAIJAgMCZ3NxAH4AAAAAAAJzcQB+AAT///////////////7////+AAAAAXVxAH4ABwAAAAQKaHS9eHh3igIeAAIBAgICQwIEAgUCBgIHAggCCQIKAgsCDAINAggCCAIIAggCCAIIAggCCAIIAggCCAIIAggCCAIIAggCCAIJAgMCIwIeAAIBAgICXwIEAgUCBgIHAggCCQIKAgsCHQINAggCCAIIAggCCAIIAggCCAIIAggCCAIIAggCCAIIAggCCAIJAgMCaHNxAH4AAAAAAAJzcQB+AAT///////////////7////+AAAAAXVxAH4ABwAAAAQF5J8keHh3igIeAAIBAgICNQIEAgUCBgIHAggCCQIKAgsCHQINAggCCAIIAggCCAIIAggCCAIIAggCCAIIAggCCAIIAggCCAIJAgMCMQIeAAIBAgICRgIEAgUCBgIHAggCCQIKAgsCHQINAggCCAIIAggCCAIIAggCCAIIAggCCAIIAggCCAIIAggCCAIJAgMCaXNxAH4AAAAAAAJzcQB+AAT///////////////7////+AAAAAXVxAH4ABwAAAAQFp71DeHh6AAABngIeAAIBAgICTQIEAgUCBgIHAggCCQIKAiACIAINAggCCAIIAggCCAIIAggCCAIIAggCCAIIAggCCAIIAggCCAIJAgMCKgIeAAIBAgICLwIEAgUCBgIHAggCCQIKAgsCHQINAggCCAIIAggCCAIIAggCCAIIAggCCAIIAggCCAIIAggCCAIJAgMCMQIeAAIBAgICXgIEAgUCBgIHAggCCQIKAiACIAINAggCCAIIAggCCAIIAggCCAIIAggCCAIIAggCCAIIAggCCAIJAgMCIwIeAAIBAgICXQIEAgUCBgIHAggCCQIKAiACIAINAggCCAIIAggCCAIIAggCCAIIAggCCAIIAggCCAIIAggCCAIJAgMCVAIeAAIBAgICQgIEAgUCBgIHAggCCQIKAgsCDAINAggCCAIIAggCCAIIAggCCAIIAggCCAIIAggCCAIIAggCCAIJAgMCIwIeAAIBAgICXQIEAgUCBgIHAggCCQIKAhwCHQINAggCCAIIAggCCAIIAggCCAIIAggCCAIIAggCCAIIAggCCAIJAgMCanNxAH4AAAAAAAJzcQB+AAT///////////////7////+AAAAAXVxAH4ABwAAAAUBSZ/lK3h4d0UCHgACAQICAh8CBAIFAgYCBwIIAgkCCgILAh0CDQIIAggCCAIIAggCCAIIAggCCAIIAggCCAIIAggCCAIIAggCCQIDAmtzcQB+AAAAAAACc3EAfgAE///////////////+/////gAAAAF1cQB+AAcAAAAEBi/4tnh4d4oCHgACAQICAkECBAIFAgYCBwIIAgkCCgIcAh0CDQIIAggCCAIIAggCCAIIAggCCAIIAggCCAIIAggCCAIIAggCCQIDAiMCHgACAQICAjICBAIFAgYCBwIIAgkCCgILAgwCDQIIAggCCAIIAggCCAIIAggCCAIIAggCCAIIAggCCAIIAggCCQIDAmxzcQB+AAAAAAACc3EAfgAE///////////////+/////gAAAAF1cQB+AAcAAAAEBOkSfnh4d4oCHgACAQICAkgCBAIFAgYCBwIIAgkCCgILAh0CDQIIAggCCAIIAggCCAIIAggCCAIIAggCCAIIAggCCAIIAggCCQIDAjECHgACAQICAi8CBAIFAgYCBwIIAgkCCgILAgwCDQIIAggCCAIIAggCCAIIAggCCAIIAggCCAIIAggCCAIIAggCCQIDAm1zcQB+AAAAAAACc3EAfgAE///////////////+/////gAAAAF1cQB+AAcAAAAEBlCHSnh4d88CHgACAQICAl4CBAIFAgYCBwIIAgkCCgIcAh0CDQIIAggCCAIIAggCCAIIAggCCAIIAggCCAIIAggCCAIIAggCCQIDAiMCHgACAQICAkYCBAIFAgYCBwIIAgkCCgIgAiACDQIIAggCCAIIAggCCAIIAggCCAIIAggCCAIIAggCCAIIAggCCQIDAiECHgACAQICAgMCBAIFAgYCBwIIAgkCCgIcAh0CDQIIAggCCAIIAggCCAIIAggCCAIIAggCCAIIAggCCAIIAggCCQIDAm5zcQB+AAAAAAACc3EAfgAE///////////////+/////gAAAAF1cQB+AAcAAAAFAgmvkdJ4eHoAAAFZAh4AAgECAgIiAgQCBQIGAgcCCAIJAgoCHAIdAg0CCAIIAggCCAIIAggCCAIIAggCCAIIAggCCAIIAggCCAIIAgkCAwIjAh4AAgECAgJIAgQCBQIGAgcCCAIJAgoCIAIgAg0CCAIIAggCCAIIAggCCAIIAggCCAIIAggCCAIIAggCCAIIAgkCAwI2Ah4AAgECAgJBAgQCBQIGAgcCCAIJAgoCCwIMAg0CCAIIAggCCAIIAggCCAIIAggCCAIIAggCCAIIAggCCAIIAgkCAwIjAh4AAgECAgJCAgQCBQIGAgcCCAIJAgoCHAIdAg0CCAIIAggCCAIIAggCCAIIAggCCAIIAggCCAIIAggCCAIIAgkCAwIjAh4AAgECAgJZAgQCBQIGAgcCCAIJAgoCCwIMAg0CCAIIAggCCAIIAggCCAIIAggCCAIIAggCCAIIAggCCAIIAgkCAwJvc3EAfgAAAAAAAnNxAH4ABP///////////////v////4AAAABdXEAfgAHAAAABAWXe594eHoAAAEUAh4AAgECAgJcAgQCBQIGAgcCCAIJAgoCCwIdAg0CCAIIAggCCAIIAggCCAIIAggCCAIIAggCCAIIAggCCAIIAgkCAwIjAh4AAgECAgJcAgQCBQIGAgcCCAIJAgoCIAIgAg0CCAIIAggCCAIIAggCCAIIAggCCAIIAggCCAIIAggCCAIIAgkCAwIjAh4AAgECAgIrAgQCBQIGAgcCCAIJAgoCIAIgAg0CCAIIAggCCAIIAggCCAIIAggCCAIIAggCCAIIAggCCAIIAgkCAwJUAh4AAgECAgJfAgQCBQIGAgcCCAIJAgoCHAIdAg0CCAIIAggCCAIIAggCCAIIAggCCAIIAggCCAIIAggCCAIIAgkCAwJwc3EAfgAAAAAAAnNxAH4ABP///////////////v////4AAAABdXEAfgAHAAAABQGRNjvJeHh3RQIeAAIBAgICXwIEAgUCBgIHAggCCQIKAgsCDAINAggCCAIIAggCCAIIAggCCAIIAggCCAIIAggCCAIIAggCCAIJAgMCcXNxAH4AAAAAAAJzcQB+AAT///////////////7////+AAAAAXVxAH4ABwAAAAQJcM+LeHh3RQIeAAIBAgICYgIEAgUCBgIHAggCCQIKAgsCHQINAggCCAIIAggCCAIIAggCCAIIAggCCAIIAggCCAIIAggCCAIJAgMCcnNxAH4AAAAAAAJzcQB+AAT///////////////7////+AAAAAXVxAH4ABwAAAAQFfd5PeHh3kQIeAAJzAEJbTkVXLUFWQS1BZGRpdGlvbmFsIENDQSBXb3JrcGFwZXJzLTgtMjktMjUgKEMpLnhsc3hdQ0NBIExpYWJpbGl0eSACAgIbAgQCBQIGAgcCCAIJAnQABjI1MzA3MAILAh0CDQIIAggCCAIIAggCCAIIAggCCAIIAggCCAIIAggCCAIIAggCCgIDAnVzcQB+AAAAAAACc3EAfgAE///////////////+/////v////91cQB+AAcAAAAEBltByXh4d4oCHgACcwICAl4CBAIFAgYCBwIIAgkCdAILAh0CDQIIAggCCAIIAggCCAIIAggCCAIIAggCCAIIAggCCAIIAggCCgIDAiMCHgACcwICAiQCBAIFAgYCBwIIAgkCdAILAh0CDQIIAggCCAIIAggCCAIIAggCCAIIAggCCAIIAggCCAIIAggCCgIDAnZzcQB+AAAAAAACc3EAfgAE///////////////+/////v////91cQB+AAcAAAAEBjkkknh4d0UCHgACcwICAh8CBAIFAgYCBwIIAgkCdAILAh0CDQIIAggCCAIIAggCCAIIAggCCAIIAggCCAIIAggCCAIIAggCCgIDAndzcQB+AAAAAAACc3EAfgAE///////////////+/////v////91cQB+AAcAAAAEBhhRknh4d0UCHgACcwICAkQCBAIFAgYCBwIIAgkCdAILAh0CDQIIAggCCAIIAggCCAIIAggCCAIIAggCCAIIAggCCAIIAggCCgIDAnhzcQB+AAAAAAABcQB+ABB4d88CHgACcwICAlkCBAIFAgYCBwIIAgkCdAILAh0CDQIIAggCCAIIAggCCAIIAggCCAIIAggCCAIIAggCCAIIAggCCgIDAngCHgACcwICAl0CBAIFAgYCBwIIAgkCdAILAh0CDQIIAggCCAIIAggCCAIIAggCCAIIAggCCAIIAggCCAIIAggCCgIDAngCHgACcwICAmICBAIFAgYCBwIIAgkCdAILAh0CDQIIAggCCAIIAggCCAIIAggCCAIIAggCCAIIAggCCAIIAggCCgIDAnlzcQB+AAAAAAACc3EAfgAE///////////////+/////v////91cQB+AAcAAAAEBlZrcHh4egAAARQCHgACcwICAi0CBAIFAgYCBwIIAgkCdAILAh0CDQIIAggCCAIIAggCCAIIAggCCAIIAggCCAIIAggCCAIIAggCCgIDAngCHgACcwICAkMCBAIFAgYCBwIIAgkCdAILAh0CDQIIAggCCAIIAggCCAIIAggCCAIIAggCCAIIAggCCAIIAggCCgIDAiMCHgACcwICAkECBAIFAgYCBwIIAgkCdAILAh0CDQIIAggCCAIIAggCCAIIAggCCAIIAggCCAIIAggCCAIIAggCCgIDAiMCHgACcwICAkYCBAIFAgYCBwIIAgkCdAILAh0CDQIIAggCCAIIAggCCAIIAggCCAIIAggCCAIIAggCCAIIAggCCgIDAnpzcQB+AAAAAAACc3EAfgAE///////////////+/////v////91cQB+AAcAAAAEBiwG93h4d4oCHgACcwICAkICBAIFAgYCBwIIAgkCdAILAh0CDQIIAggCCAIIAggCCAIIAggCCAIIAggCCAIIAggCCAIIAggCCgIDAiMCHgACcwICAl8CBAIFAgYCBwIIAgkCdAILAh0CDQIIAggCCAIIAggCCAIIAggCCAIIAggCCAIIAggCCAIIAggCCgIDAntzcQB+AAAAAAACc3EAfgAE///////////////+/////v////91cQB+AAcAAAAEBkgCHHh4d88CHgACcwICAjUCBAIFAgYCBwIIAgkCdAILAh0CDQIIAggCCAIIAggCCAIIAggCCAIIAggCCAIIAggCCAIIAggCCgIDAngCHgACcwICAiYCBAIFAgYCBwIIAgkCdAILAh0CDQIIAggCCAIIAggCCAIIAggCCAIIAggCCAIIAggCCAIIAggCCgIDAiMCHgACcwICAgMCBAIFAgYCBwIIAgkCdAILAh0CDQIIAggCCAIIAggCCAIIAggCCAIIAggCCAIIAggCCAIIAggCCgIDAnxzcQB+AAAAAAACc3EAfgAE///////////////+/////v////91cQB+AAcAAAAEBk+y9Hh4egAAARQCHgACcwICAkgCBAIFAgYCBwIIAgkCdAILAh0CDQIIAggCCAIIAggCCAIIAggCCAIIAggCCAIIAggCCAIIAggCCgIDAngCHgACcwICAigCBAIFAgYCBwIIAgkCdAILAh0CDQIIAggCCAIIAggCCAIIAggCCAIIAggCCAIIAggCCAIIAggCCgIDAngCHgACcwICAlwCBAIFAgYCBwIIAgkCdAILAh0CDQIIAggCCAIIAggCCAIIAggCCAIIAggCCAIIAggCCAIIAggCCgIDAiMCHgACcwICAjgCBAIFAgYCBwIIAgkCdAILAh0CDQIIAggCCAIIAggCCAIIAggCCAIIAggCCAIIAggCCAIIAggCCgIDAn1zcQB+AAAAAAACc3EAfgAE///////////////+/////v////91cQB+AAcAAAAEBmE6M3h4d88CHgACcwICAlECBAIFAgYCBwIIAgkCdAILAh0CDQIIAggCCAIIAggCCAIIAggCCAIIAggCCAIIAggCCAIIAggCCgIDAngCHgACcwICAk0CBAIFAgYCBwIIAgkCdAILAh0CDQIIAggCCAIIAggCCAIIAggCCAIIAggCCAIIAggCCAIIAggCCgIDAn0CHgACcwICAlgCBAIFAgYCBwIIAgkCdAILAh0CDQIIAggCCAIIAggCCAIIAggCCAIIAggCCAIIAggCCAIIAggCCgIDAn5zcQB+AAAAAAACc3EAfgAE///////////////+/////v////91cQB+AAcAAAAEBkf7lnh4egAAAWECHgACcwICAi8CBAIFAgYCBwIIAgkCdAILAh0CDQIIAggCCAIIAggCCAIIAggCCAIIAggCCAIIAggCCAIIAggCCgIDAngCHgACcwICAisCBAIFAgYCBwIIAgkCdAILAh0CDQIIAggCCAIIAggCCAIIAggCCAIIAggCCAIIAggCCAIIAggCCgIDAngCHgACcwICAiICBAIFAgYCBwIIAgkCdAILAh0CDQIIAggCCAIIAggCCAIIAggCCAIIAggCCAIIAggCCAIIAggCCgIDAiMCHgACfwBDW05FVy1BVkEtQWRkaXRpb25hbCBDQ0EgV29ya3BhcGVycy04LTI5LTI1IChDKS54bHN4XVNjaCAxNjIgU3VtbWFyeQICAigCBAIFAgYCBwIIAgkCgAAGMTgyNDAyAhwCHQINAggCCAIIAggCCAIIAggCCAIIAggCCAIIAggCCAIIAggCCAIUAgMCgXNxAH4AAAAAAAJzcQB+AAT///////////////7////+AAAAAXVxAH4ABwAAAATNHBDyeHh3TQIeAAJ/AgICGwIEAgUCBgIHAggCCQKCAAYyNTQzNTACHAIdAg0CCAIIAggCCAIIAggCCAIIAggCCAIIAggCCAIIAggCCAIIAhQCAwKDc3EAfgAAAAAAAnNxAH4ABP///////////////v////7/////dXEAfgAHAAAABEWOJXx4eHdFAh4AAn8CAgI1AgQCBQIGAgcCCAIJAoACHAIdAg0CCAIIAggCCAIIAggCCAIIAggCCAIIAggCCAIIAggCCAIIAhQCAwKEc3EAfgAAAAAAAnNxAH4ABP///////////////v////4AAAABdXEAfgAHAAAABN5lt0F4eHdFAh4AAn8CAgItAgQCBQIGAgcCCAIJAoACHAIdAg0CCAIIAggCCAIIAggCCAIIAggCCAIIAggCCAIIAggCCAIIAhQCAwKFc3EAfgAAAAAAAnNxAH4ABP///////////////v////4AAAABdXEAfgAHAAAABQEF400ZeHh3RQIeAAJ/AgICAwIEAgUCBgIHAggCCQKAAhwCHQINAggCCAIIAggCCAIIAggCCAIIAggCCAIIAggCCAIIAggCCAIUAgMChnNxAH4AAAAAAAJzcQB+AAT///////////////7////+AAAAAXVxAH4ABwAAAAQOtBZJeHh3RQIeAAJ/AgICHwIEAgUCBgIHAggCCQKCAhwCHQINAggCCAIIAggCCAIIAggCCAIIAggCCAIIAggCCAIIAggCCAIUAgMCh3NxAH4AAAAAAAJzcQB+AAT///////////////7////+/////3VxAH4ABwAAAASckgWBeHh3RQIeAAJ/AgICJAIEAgUCBgIHAggCCQKCAhwCHQINAggCCAIIAggCCAIIAggCCAIIAggCCAIIAggCCAIIAggCCAIUAgMCiHNxAH4AAAAAAAJzcQB+AAT///////////////7////+/////3VxAH4ABwAAAARsj5jpeHh3RQIeAAJ/AgICWQIEAgUCBgIHAggCCQKCAhwCHQINAggCCAIIAggCCAIIAggCCAIIAggCCAIIAggCCAIIAggCCAIUAgMCiXNxAH4AAAAAAAJzcQB+AAT///////////////7////+/////3VxAH4ABwAAAATT1JBseHh3RQIeAAJ/AgICRAIEAgUCBgIHAggCCQKCAhwCHQINAggCCAIIAggCCAIIAggCCAIIAggCCAIIAggCCAIIAggCCAIUAgMCinNxAH4AAAAAAAJzcQB+AAT///////////////7////+/////3VxAH4ABwAAAATEYVDGeHh3RQIeAAJ/AgICSAIEAgUCBgIHAggCCQKAAhwCHQINAggCCAIIAggCCAIIAggCCAIIAggCCAIIAggCCAIIAggCCAIUAgMCi3NxAH4AAAAAAAJzcQB+AAT///////////////7////+AAAAAXVxAH4ABwAAAATkpbMbeHh3RQIeAAJ/AgICTQIEAgUCBgIHAggCCQKCAhwCHQINAggCCAIIAggCCAIIAggCCAIIAggCCAIIAggCCAIIAggCCAIUAgMCjHNxAH4AAAAAAAJzcQB+AAT///////////////7////+/////3VxAH4ABwAAAARF1STNeHh3RQIeAAJ/AgICWAIEAgUCBgIHAggCCQKAAhwCHQINAggCCAIIAggCCAIIAggCCAIIAggCCAIIAggCCAIIAggCCAIUAgMCjXNxAH4AAAAAAAJzcQB+AAT///////////////7////+AAAAAXVxAH4ABwAAAAQcgZQUeHh3RQIeAAJ/AgICWAIEAgUCBgIHAggCCQKCAhwCHQINAggCCAIIAggCCAIIAggCCAIIAggCCAIIAggCCAIIAggCCAIUAgMCjnNxAH4AAAAAAAJzcQB+AAT///////////////7////+/////3VxAH4ABwAAAARX28+reHh3RQIeAAJ/AgICLwIEAgUCBgIHAggCCQKCAhwCHQINAggCCAIIAggCCAIIAggCCAIIAggCCAIIAggCCAIIAggCCAIUAgMCj3NxAH4AAAAAAAJzcQB+AAT///////////////7////+/////3VxAH4ABwAAAATOpqPkeHh3RQIeAAJ/AgICTQIEAgUCBgIHAggCCQKAAhwCHQINAggCCAIIAggCCAIIAggCCAIIAggCCAIIAggCCAIIAggCCAIUAgMCkHNxAH4AAAAAAAJzcQB+AAT///////////////7////+AAAAAXVxAH4ABwAAAAQO1yjneHh3RQIeAAJ/AgICJAIEAgUCBgIHAggCCQKAAhwCHQINAggCCAIIAggCCAIIAggCCAIIAggCCAIIAggCCAIIAggCCAIUAgMCkXNxAH4AAAAAAAJzcQB+AAT///////////////7////+AAAAAXVxAH4ABwAAAAQ+oBOteHh3RQIeAAJ/AgICHwIEAgUCBgIHAggCCQKAAhwCHQINAggCCAIIAggCCAIIAggCCAIIAggCCAIIAggCCAIIAggCCAIUAgMCknNxAH4AAAAAAAJzcQB+AAT///////////////7////+AAAAAXVxAH4ABwAAAASVF9WbeHh3RQIeAAJ/AgICLwIEAgUCBgIHAggCCQKAAhwCHQINAggCCAIIAggCCAIIAggCCAIIAggCCAIIAggCCAIIAggCCAIUAgMCk3NxAH4AAAAAAAJzcQB+AAT///////////////7////+AAAAAXVxAH4ABwAAAATryWkReHh3RQIeAAJ/AgICAwIEAgUCBgIHAggCCQKCAhwCHQINAggCCAIIAggCCAIIAggCCAIIAggCCAIIAggCCAIIAggCCAIUAgMClHNxAH4AAAAAAAJzcQB+AAT///////////////7////+/////3VxAH4ABwAAAARPTjzEeHh3RQIeAAJ/AgICKAIEAgUCBgIHAggCCQKCAhwCHQINAggCCAIIAggCCAIIAggCCAIIAggCCAIIAggCCAIIAggCCAIUAgMClXNxAH4AAAAAAAJzcQB+AAT///////////////7////+/////3VxAH4ABwAAAAS/UrBZeHh3RQIeAAJ/AgICSAIEAgUCBgIHAggCCQKCAhwCHQINAggCCAIIAggCCAIIAggCCAIIAggCCAIIAggCCAIIAggCCAIUAgMClnNxAH4AAAAAAAJzcQB+AAT///////////////7////+/////3VxAH4ABwAAAATK/5SZeHh3RQIeAAJ/AgICRgIEAgUCBgIHAggCCQKAAhwCHQINAggCCAIIAggCCAIIAggCCAIIAggCCAIIAggCCAIIAggCCAIUAgMCl3NxAH4AAAAAAAJzcQB+AAT///////////////7////+AAAAAXVxAH4ABwAAAARryCtpeHh3RQIeAAJ/AgICYgIEAgUCBgIHAggCCQKCAhwCHQINAggCCAIIAggCCAIIAggCCAIIAggCCAIIAggCCAIIAggCCAIUAgMCmHNxAH4AAAAAAAJzcQB+AAT///////////////7////+/////3VxAH4ABwAAAARPkxWSeHh3RQIeAAJ/AgICWQIEAgUCBgIHAggCCQKAAhwCHQINAggCCAIIAggCCAIIAggCCAIIAggCCAIIAggCCAIIAggCCAIUAgMCmXNxAH4AAAAAAAJzcQB+AAT///////////////7////+AAAAAXVxAH4ABwAAAAT2F6tZeHh3RQIeAAJ/AgICGwIEAgUCBgIHAggCCQKAAhwCHQINAggCCAIIAggCCAIIAggCCAIIAggCCAIIAggCCAIIAggCCAIUAgMCmnNxAH4AAAAAAAJzcQB+AAT///////////////7////+AAAAAXVxAH4ABwAAAAQOx4HQeHh3RQIeAAJ/AgICRAIEAgUCBgIHAggCCQKAAhwCHQINAggCCAIIAggCCAIIAggCCAIIAggCCAIIAggCCAIIAggCCAIUAgMCm3NxAH4AAAAAAAJzcQB+AAT///////////////7////+AAAAAXVxAH4ABwAAAATXLtA9eHh3RQIeAAJ/AgICXwIEAgUCBgIHAggCCQKAAhwCHQINAggCCAIIAggCCAIIAggCCAIIAggCCAIIAggCCAIIAggCCAIUAgMCnHNxAH4AAAAAAAJzcQB+AAT///////////////7////+AAAAAXVxAH4ABwAAAAS2uoaneHh3RQIeAAJ/AgICYgIEAgUCBgIHAggCCQKAAhwCHQINAggCCAIIAggCCAIIAggCCAIIAggCCAIIAggCCAIIAggCCAIUAgMCnXNxAH4AAAAAAAJzcQB+AAT///////////////7////+AAAAAXVxAH4ABwAAAAQOt2T/eHh3RQIeAAJ/AgICRgIEAgUCBgIHAggCCQKCAhwCHQINAggCCAIIAggCCAIIAggCCAIIAggCCAIIAggCCAIIAggCCAIUAgMCnnNxAH4AAAAAAAJzcQB+AAT///////////////7////+/////3VxAH4ABwAAAASFDRmBeHh3RQIeAAJ/AgICXwIEAgUCBgIHAggCCQKCAhwCHQINAggCCAIIAggCCAIIAggCCAIIAggCCAIIAggCCAIIAggCCAIUAgMCn3NxAH4AAAAAAAJzcQB+AAT///////////////7////+/////3VxAH4ABwAAAASyv6oQeHh3RQIeAAJ/AgICLQIEAgUCBgIHAggCCQKCAhwCHQINAggCCAIIAggCCAIIAggCCAIIAggCCAIIAggCCAIIAggCCAIUAgMCoHNxAH4AAAAAAAJzcQB+AAT///////////////7////+/////3VxAH4ABwAAAATa8+0OeHh3RQIeAAJ/AgICNQIEAgUCBgIHAggCCQKCAhwCHQINAggCCAIIAggCCAIIAggCCAIIAggCCAIIAggCCAIIAggCCAIUAgMCoXNxAH4AAAAAAAJzcQB+AAT///////////////7////+/////3VxAH4ABwAAAATH5811eHh3kgIeAAKiAENbTkVXLUFWQS1BZGRpdGlvbmFsIENDQSBXb3JrcGFwZXJzLTgtMjktMjUgKEMpLnhsc3hdU2NoIDE2MyBTdW1tYXJ5AgICJAIEAgUCBgIHAggCCQKjAAYxODI0MDUCHAIdAg0CCAIIAggCCAIIAggCCAIIAggCCAIIAggCCAIIAggCCAIIAiECAwKkc3EAfgAAAAAAAnNxAH4ABP///////////////v////4AAAABdXEAfgAHAAAABC3ypiJ4eHdFAh4AAqICAgIfAgQCBQIGAgcCCAIJAqMCHAIdAg0CCAIIAggCCAIIAggCCAIIAggCCAIIAggCCAIIAggCCAIIAiECAwKlc3EAfgAAAAAAAnNxAH4ABP///////////////v////4AAAABdXEAfgAHAAAABJLUpp54eHdNAh4AAqICAgIfAgQCBQIGAgcCCAIJAqYABjI1NDM1NQIcAh0CDQIIAggCCAIIAggCCAIIAggCCAIIAggCCAIIAggCCAIIAggCIQIDAqdzcQB+AAAAAAACc3EAfgAE///////////////+/////v////91cQB+AAcAAAAEaH6Zpnh4d0UCHgACogICAgMCBAIFAgYCBwIIAgkCowIcAh0CDQIIAggCCAIIAggCCAIIAggCCAIIAggCCAIIAggCCAIIAggCIQIDAqhzcQB+AAAAAAACc3EAfgAE///////////////+/////gAAAAF1cQB+AAcAAAAEKEOj/3h4d0UCHgACogICAmICBAIFAgYCBwIIAgkCpgIcAh0CDQIIAggCCAIIAggCCAIIAggCCAIIAggCCAIIAggCCAIIAggCIQIDAqlzcQB+AAAAAAACc3EAfgAE///////////////+/////v////91cQB+AAcAAAAEQVtGFnh4d0UCHgACogICAhsCBAIFAgYCBwIIAgkCowIcAh0CDQIIAggCCAIIAggCCAIIAggCCAIIAggCCAIIAggCCAIIAggCIQIDAqpzcQB+AAAAAAACc3EAfgAE///////////////+/////gAAAAF1cQB+AAcAAAAEUmi7znh4d0UCHgACogICAlgCBAIFAgYCBwIIAgkCpgIcAh0CDQIIAggCCAIIAggCCAIIAggCCAIIAggCCAIIAggCCAIIAggCIQIDAqtzcQB+AAAAAAACc3EAfgAE///////////////+/////v////91cQB+AAcAAAAEVO6Cq3h4d0UCHgACogICAk0CBAIFAgYCBwIIAgkCpgIcAh0CDQIIAggCCAIIAggCCAIIAggCCAIIAggCCAIIAggCCAIIAggCIQIDAqxzcQB+AAAAAAACc3EAfgAE///////////////+/////v////91cQB+AAcAAAAEb8FzlHh4d0UCHgACogICAkYCBAIFAgYCBwIIAgkCpgIcAh0CDQIIAggCCAIIAggCCAIIAggCCAIIAggCCAIIAggCCAIIAggCIQIDAq1zcQB+AAAAAAACc3EAfgAE///////////////+/////v////91cQB+AAcAAAAEUdemM3h4d0UCHgACogICAl8CBAIFAgYCBwIIAgkCowIcAh0CDQIIAggCCAIIAggCCAIIAggCCAIIAggCCAIIAggCCAIIAggCIQIDAq5zcQB+AAAAAAACc3EAfgAE///////////////+/////gAAAAF1cQB+AAcAAAAEjXsdhHh4d0UCHgACogICAkYCBAIFAgYCBwIIAgkCowIcAh0CDQIIAggCCAIIAggCCAIIAggCCAIIAggCCAIIAggCCAIIAggCIQIDAq9zcQB+AAAAAAACc3EAfgAE///////////////+/////gAAAAF1cQB+AAcAAAAEZoTTNXh4d0UCHgACogICAlgCBAIFAgYCBwIIAgkCowIcAh0CDQIIAggCCAIIAggCCAIIAggCCAIIAggCCAIIAggCCAIIAggCIQIDArBzcQB+AAAAAAACc3EAfgAE///////////////+/////gAAAAF1cQB+AAcAAAAERagPcHh4d0UCHgACogICAl8CBAIFAgYCBwIIAgkCpgIcAh0CDQIIAggCCAIIAggCCAIIAggCCAIIAggCCAIIAggCCAIIAggCIQIDArFzcQB+AAAAAAACc3EAfgAE///////////////+/////v////91cQB+AAcAAAAEVE/w/nh4d0UCHgACogICAmICBAIFAgYCBwIIAgkCowIcAh0CDQIIAggCCAIIAggCCAIIAggCCAIIAggCCAIIAggCCAIIAggCIQIDArJzcQB+AAAAAAACc3EAfgAE///////////////+/////gAAAAF1cQB+AAcAAAAEFsBXE3h4d0UCHgACogICAk0CBAIFAgYCBwIIAgkCowIcAh0CDQIIAggCCAIIAggCCAIIAggCCAIIAggCCAIIAggCCAIIAggCIQIDArNzcQB+AAAAAAACc3EAfgAE///////////////+/////gAAAAF1cQB+AAcAAAAESM93g3h4d0UCHgACogICAhsCBAIFAgYCBwIIAgkCpgIcAh0CDQIIAggCCAIIAggCCAIIAggCCAIIAggCCAIIAggCCAIIAggCIQIDArRzcQB+AAAAAAACc3EAfgAE///////////////+/////v////91cQB+AAcAAAAEcyMxW3h4d0UCHgACogICAgMCBAIFAgYCBwIIAgkCpgIcAh0CDQIIAggCCAIIAggCCAIIAggCCAIIAggCCAIIAggCCAIIAggCIQIDArVzcQB+AAAAAAACc3EAfgAE///////////////+/////v////91cQB+AAcAAAAER/TGM3h4d0UCHgACogICAiQCBAIFAgYCBwIIAgkCpgIcAh0CDQIIAggCCAIIAggCCAIIAggCCAIIAggCCAIIAggCCAIIAggCIQIDArZzcQB+AAAAAAACc3EAfgAE///////////////+/////v////91cQB+AAcAAAAEOhvCKnh4]]></xxe4awand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961D798B6A71F041B88853107C187BE9" ma:contentTypeVersion="19" ma:contentTypeDescription="" ma:contentTypeScope="" ma:versionID="7bef11d66517d3e6c13a23a3d45cce9b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2025-08-29T07:00:00+00:00</OpenedDate>
    <SignificantOrder xmlns="dc463f71-b30c-4ab2-9473-d307f9d35888">false</SignificantOrder>
    <Date1 xmlns="dc463f71-b30c-4ab2-9473-d307f9d35888">2025-08-29T07:00:00+00:00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250663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29734173-2B7D-4A5D-BEFF-9FCE4285AC8D}">
  <ds:schemaRefs>
    <ds:schemaRef ds:uri="http://www.excel4apps.com"/>
  </ds:schemaRefs>
</ds:datastoreItem>
</file>

<file path=customXml/itemProps2.xml><?xml version="1.0" encoding="utf-8"?>
<ds:datastoreItem xmlns:ds="http://schemas.openxmlformats.org/officeDocument/2006/customXml" ds:itemID="{AC62EFA5-0D02-4C57-8BDB-6CFC37598C69}"/>
</file>

<file path=customXml/itemProps3.xml><?xml version="1.0" encoding="utf-8"?>
<ds:datastoreItem xmlns:ds="http://schemas.openxmlformats.org/officeDocument/2006/customXml" ds:itemID="{CBDBC900-703A-4F2F-A679-FB758299D259}"/>
</file>

<file path=customXml/itemProps4.xml><?xml version="1.0" encoding="utf-8"?>
<ds:datastoreItem xmlns:ds="http://schemas.openxmlformats.org/officeDocument/2006/customXml" ds:itemID="{DCEFB983-FD14-4F6F-8FB8-89BB07E24D94}"/>
</file>

<file path=customXml/itemProps5.xml><?xml version="1.0" encoding="utf-8"?>
<ds:datastoreItem xmlns:ds="http://schemas.openxmlformats.org/officeDocument/2006/customXml" ds:itemID="{1EBF1C77-6FE3-4688-8D43-2F2B0A74D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Summary</vt:lpstr>
      <vt:lpstr>Sch 162 Summary</vt:lpstr>
      <vt:lpstr>Sch 163 Summary</vt:lpstr>
      <vt:lpstr>CCA Allowance Inventory </vt:lpstr>
      <vt:lpstr>CCA Liability </vt:lpstr>
      <vt:lpstr>Purchases</vt:lpstr>
      <vt:lpstr>Sales</vt:lpstr>
      <vt:lpstr>Pricing</vt:lpstr>
      <vt:lpstr>2026 NG Oblig </vt:lpstr>
      <vt:lpstr>NG Forecast 2026</vt:lpstr>
      <vt:lpstr>2025 NG Oblig</vt:lpstr>
      <vt:lpstr>NG Actuals thru 7.31.25</vt:lpstr>
      <vt:lpstr>182402 CCA Costs Amort </vt:lpstr>
      <vt:lpstr>182402 CCA Costs Amort Sched</vt:lpstr>
      <vt:lpstr>254350 CCA Revenues Amort</vt:lpstr>
      <vt:lpstr>254350 CCA Rev Amort Sched </vt:lpstr>
      <vt:lpstr>182405 CCA Costs Amort </vt:lpstr>
      <vt:lpstr>182405 CCA Costs Amort Sched </vt:lpstr>
      <vt:lpstr>254355 CCA Revenues Amort </vt:lpstr>
      <vt:lpstr>254355 CCA Rev Amort Sched </vt:lpstr>
      <vt:lpstr>'182402 CCA Costs Amort '!Print_Area</vt:lpstr>
      <vt:lpstr>'182402 CCA Costs Amort Sched'!Print_Area</vt:lpstr>
      <vt:lpstr>'182405 CCA Costs Amort '!Print_Area</vt:lpstr>
      <vt:lpstr>'182405 CCA Costs Amort Sched '!Print_Area</vt:lpstr>
      <vt:lpstr>'254350 CCA Rev Amort Sched '!Print_Area</vt:lpstr>
      <vt:lpstr>'254350 CCA Revenues Amort'!Print_Area</vt:lpstr>
      <vt:lpstr>'254355 CCA Rev Amort Sched '!Print_Area</vt:lpstr>
      <vt:lpstr>'254355 CCA Revenues Amort '!Print_Area</vt:lpstr>
      <vt:lpstr>'CCA Allowance Inventory '!Print_Area</vt:lpstr>
      <vt:lpstr>'CCA Liability '!Print_Area</vt:lpstr>
      <vt:lpstr>'182402 CCA Costs Amort Sched'!Print_Titles</vt:lpstr>
      <vt:lpstr>'182405 CCA Costs Amort Sched '!Print_Titles</vt:lpstr>
      <vt:lpstr>'254350 CCA Rev Amort Sched '!Print_Titles</vt:lpstr>
      <vt:lpstr>'254355 CCA Rev Amort Sched '!Print_Titles</vt:lpstr>
      <vt:lpstr>'CCA Allowance Inventory '!Print_Titles</vt:lpstr>
      <vt:lpstr>'CCA Liability '!Print_Titles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</dc:creator>
  <cp:lastModifiedBy>Bonfield, Shawn</cp:lastModifiedBy>
  <cp:lastPrinted>2024-10-07T15:29:33Z</cp:lastPrinted>
  <dcterms:created xsi:type="dcterms:W3CDTF">2024-03-15T20:16:02Z</dcterms:created>
  <dcterms:modified xsi:type="dcterms:W3CDTF">2025-08-27T16:44:36Z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0x0101006E56B4D1795A2E4DB2F0B01679ED314A00961D798B6A71F041B88853107C187BE9</vt:lpwstr>
  </property>
</Properties>
</file>