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40F3F0FD-5153-4744-AE58-4DC6AD95F4E1}" xr6:coauthVersionLast="47" xr6:coauthVersionMax="47" xr10:uidLastSave="{00000000-0000-0000-0000-000000000000}"/>
  <bookViews>
    <workbookView xWindow="-49410" yWindow="-120" windowWidth="29040" windowHeight="15840" activeTab="2" xr2:uid="{00000000-000D-0000-FFFF-FFFF00000000}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7" l="1"/>
  <c r="F37" i="7"/>
  <c r="F38" i="7"/>
  <c r="H38" i="7" s="1"/>
  <c r="F39" i="7"/>
  <c r="F40" i="7"/>
  <c r="F41" i="7"/>
  <c r="H41" i="7" s="1"/>
  <c r="F42" i="7"/>
  <c r="H42" i="7" s="1"/>
  <c r="F43" i="7"/>
  <c r="F44" i="7"/>
  <c r="F45" i="7"/>
  <c r="F46" i="7"/>
  <c r="F47" i="7"/>
  <c r="F48" i="7"/>
  <c r="F49" i="7"/>
  <c r="F50" i="7"/>
  <c r="H50" i="7" s="1"/>
  <c r="F51" i="7"/>
  <c r="F52" i="7"/>
  <c r="F53" i="7"/>
  <c r="F54" i="7"/>
  <c r="F55" i="7"/>
  <c r="F56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E36" i="7"/>
  <c r="F36" i="7" s="1"/>
  <c r="E35" i="7"/>
  <c r="F35" i="7" s="1"/>
  <c r="E34" i="7"/>
  <c r="F34" i="7" s="1"/>
  <c r="R11" i="7" l="1"/>
  <c r="R3" i="7"/>
  <c r="P87" i="7"/>
  <c r="Q87" i="7" s="1"/>
  <c r="L87" i="7"/>
  <c r="M87" i="7" s="1"/>
  <c r="G87" i="7"/>
  <c r="H87" i="7" s="1"/>
  <c r="P84" i="7"/>
  <c r="Q84" i="7" s="1"/>
  <c r="L84" i="7"/>
  <c r="M84" i="7" s="1"/>
  <c r="G84" i="7"/>
  <c r="H84" i="7" s="1"/>
  <c r="R16" i="7"/>
  <c r="S87" i="7" l="1"/>
  <c r="R87" i="7"/>
  <c r="J87" i="7"/>
  <c r="N87" i="7"/>
  <c r="S84" i="7"/>
  <c r="R84" i="7"/>
  <c r="J84" i="7"/>
  <c r="N84" i="7"/>
  <c r="T84" i="7" l="1"/>
  <c r="T87" i="7"/>
  <c r="G290" i="7" l="1"/>
  <c r="H290" i="7" s="1"/>
  <c r="L290" i="7"/>
  <c r="M290" i="7" s="1"/>
  <c r="P290" i="7"/>
  <c r="Q290" i="7" s="1"/>
  <c r="G291" i="7"/>
  <c r="H291" i="7" s="1"/>
  <c r="J291" i="7" s="1"/>
  <c r="L291" i="7"/>
  <c r="M291" i="7" s="1"/>
  <c r="P291" i="7"/>
  <c r="Q291" i="7" s="1"/>
  <c r="G292" i="7"/>
  <c r="H292" i="7" s="1"/>
  <c r="L292" i="7"/>
  <c r="M292" i="7" s="1"/>
  <c r="P292" i="7"/>
  <c r="Q292" i="7" s="1"/>
  <c r="G287" i="7"/>
  <c r="H287" i="7" s="1"/>
  <c r="L287" i="7"/>
  <c r="M287" i="7" s="1"/>
  <c r="P287" i="7"/>
  <c r="Q287" i="7" s="1"/>
  <c r="G288" i="7"/>
  <c r="H288" i="7" s="1"/>
  <c r="L288" i="7"/>
  <c r="M288" i="7" s="1"/>
  <c r="P288" i="7"/>
  <c r="Q288" i="7" s="1"/>
  <c r="G289" i="7"/>
  <c r="H289" i="7" s="1"/>
  <c r="J289" i="7" s="1"/>
  <c r="L289" i="7"/>
  <c r="M289" i="7" s="1"/>
  <c r="P289" i="7"/>
  <c r="Q289" i="7" s="1"/>
  <c r="E21" i="7"/>
  <c r="N291" i="7" l="1"/>
  <c r="S289" i="7"/>
  <c r="N289" i="7"/>
  <c r="J287" i="7"/>
  <c r="N287" i="7"/>
  <c r="R290" i="7"/>
  <c r="J290" i="7"/>
  <c r="S290" i="7"/>
  <c r="N290" i="7"/>
  <c r="S291" i="7"/>
  <c r="R291" i="7"/>
  <c r="J292" i="7"/>
  <c r="R292" i="7"/>
  <c r="S292" i="7"/>
  <c r="N292" i="7"/>
  <c r="J288" i="7"/>
  <c r="R288" i="7"/>
  <c r="S288" i="7"/>
  <c r="N288" i="7"/>
  <c r="S287" i="7"/>
  <c r="R287" i="7"/>
  <c r="R289" i="7"/>
  <c r="G108" i="7"/>
  <c r="H108" i="7" s="1"/>
  <c r="L108" i="7"/>
  <c r="M108" i="7" s="1"/>
  <c r="T289" i="7" l="1"/>
  <c r="T290" i="7"/>
  <c r="T291" i="7"/>
  <c r="T292" i="7"/>
  <c r="T287" i="7"/>
  <c r="T288" i="7"/>
  <c r="J108" i="7"/>
  <c r="N108" i="7"/>
  <c r="R108" i="7"/>
  <c r="O48" i="7"/>
  <c r="P48" i="7" s="1"/>
  <c r="Q48" i="7" s="1"/>
  <c r="L48" i="7"/>
  <c r="M48" i="7" s="1"/>
  <c r="G48" i="7"/>
  <c r="H48" i="7" s="1"/>
  <c r="S48" i="7" l="1"/>
  <c r="R48" i="7"/>
  <c r="J48" i="7"/>
  <c r="N48" i="7"/>
  <c r="P264" i="7"/>
  <c r="Q264" i="7" s="1"/>
  <c r="P260" i="7"/>
  <c r="Q260" i="7" s="1"/>
  <c r="P256" i="7"/>
  <c r="Q256" i="7" s="1"/>
  <c r="P252" i="7"/>
  <c r="Q252" i="7" s="1"/>
  <c r="P248" i="7"/>
  <c r="Q248" i="7" s="1"/>
  <c r="P244" i="7"/>
  <c r="Q244" i="7" s="1"/>
  <c r="P238" i="7"/>
  <c r="Q238" i="7" s="1"/>
  <c r="P240" i="7"/>
  <c r="Q240" i="7" s="1"/>
  <c r="P201" i="7"/>
  <c r="Q201" i="7" s="1"/>
  <c r="P198" i="7"/>
  <c r="Q198" i="7" s="1"/>
  <c r="P194" i="7"/>
  <c r="Q194" i="7" s="1"/>
  <c r="P190" i="7"/>
  <c r="Q190" i="7" s="1"/>
  <c r="P186" i="7"/>
  <c r="Q186" i="7" s="1"/>
  <c r="P182" i="7"/>
  <c r="Q182" i="7" s="1"/>
  <c r="P176" i="7"/>
  <c r="Q176" i="7" s="1"/>
  <c r="P178" i="7"/>
  <c r="Q178" i="7" s="1"/>
  <c r="P152" i="7"/>
  <c r="Q152" i="7" s="1"/>
  <c r="P150" i="7"/>
  <c r="P151" i="7"/>
  <c r="P153" i="7"/>
  <c r="P154" i="7"/>
  <c r="P286" i="7"/>
  <c r="P149" i="7"/>
  <c r="P167" i="7"/>
  <c r="P168" i="7"/>
  <c r="P169" i="7"/>
  <c r="P170" i="7"/>
  <c r="P171" i="7"/>
  <c r="P172" i="7"/>
  <c r="P173" i="7"/>
  <c r="P174" i="7"/>
  <c r="P175" i="7"/>
  <c r="P177" i="7"/>
  <c r="P179" i="7"/>
  <c r="P180" i="7"/>
  <c r="P181" i="7"/>
  <c r="P166" i="7"/>
  <c r="T48" i="7" l="1"/>
  <c r="P16" i="7"/>
  <c r="Q16" i="7" s="1"/>
  <c r="S16" i="7" s="1"/>
  <c r="T16" i="7" s="1"/>
  <c r="P99" i="7"/>
  <c r="P133" i="7" s="1"/>
  <c r="Q7" i="7" l="1"/>
  <c r="E117" i="7"/>
  <c r="E111" i="7"/>
  <c r="E92" i="7"/>
  <c r="E80" i="7"/>
  <c r="E31" i="7"/>
  <c r="R6" i="7"/>
  <c r="R8" i="7" s="1"/>
  <c r="R28" i="7" l="1"/>
  <c r="R24" i="7"/>
  <c r="E103" i="7" l="1"/>
  <c r="E118" i="7" s="1"/>
  <c r="R41" i="7" l="1"/>
  <c r="R38" i="7"/>
  <c r="R17" i="7"/>
  <c r="R18" i="7"/>
  <c r="H19" i="7"/>
  <c r="J19" i="7" s="1"/>
  <c r="R19" i="7"/>
  <c r="H20" i="7"/>
  <c r="J20" i="7" s="1"/>
  <c r="R20" i="7"/>
  <c r="H21" i="7"/>
  <c r="J21" i="7" s="1"/>
  <c r="R21" i="7"/>
  <c r="R25" i="7"/>
  <c r="R26" i="7"/>
  <c r="R27" i="7"/>
  <c r="H205" i="7"/>
  <c r="H203" i="7"/>
  <c r="H196" i="7"/>
  <c r="H192" i="7"/>
  <c r="R192" i="7" s="1"/>
  <c r="H188" i="7"/>
  <c r="H184" i="7"/>
  <c r="H180" i="7"/>
  <c r="J42" i="7" l="1"/>
  <c r="R42" i="7"/>
  <c r="R180" i="7"/>
  <c r="J184" i="7"/>
  <c r="R188" i="7"/>
  <c r="J188" i="7"/>
  <c r="R203" i="7"/>
  <c r="J203" i="7"/>
  <c r="R205" i="7"/>
  <c r="J205" i="7"/>
  <c r="R184" i="7"/>
  <c r="J196" i="7"/>
  <c r="R196" i="7"/>
  <c r="J180" i="7"/>
  <c r="J192" i="7"/>
  <c r="U77" i="7"/>
  <c r="R35" i="7" l="1"/>
  <c r="R219" i="7" l="1"/>
  <c r="R218" i="7"/>
  <c r="R217" i="7"/>
  <c r="R159" i="7"/>
  <c r="R158" i="7"/>
  <c r="R157" i="7"/>
  <c r="R156" i="7"/>
  <c r="R155" i="7"/>
  <c r="P85" i="7" l="1"/>
  <c r="Q85" i="7" s="1"/>
  <c r="S7" i="7"/>
  <c r="T7" i="7" s="1"/>
  <c r="J50" i="7"/>
  <c r="P97" i="7" l="1"/>
  <c r="Q97" i="7" s="1"/>
  <c r="P98" i="7"/>
  <c r="P108" i="7" s="1"/>
  <c r="Q108" i="7" s="1"/>
  <c r="S108" i="7" s="1"/>
  <c r="T108" i="7" s="1"/>
  <c r="P102" i="7"/>
  <c r="Q102" i="7" s="1"/>
  <c r="P100" i="7"/>
  <c r="Q100" i="7" s="1"/>
  <c r="Q99" i="7"/>
  <c r="P101" i="7"/>
  <c r="Q101" i="7" s="1"/>
  <c r="P75" i="7"/>
  <c r="Q75" i="7" s="1"/>
  <c r="P77" i="7"/>
  <c r="Q77" i="7" s="1"/>
  <c r="P76" i="7"/>
  <c r="Q76" i="7" s="1"/>
  <c r="P72" i="7"/>
  <c r="Q72" i="7" s="1"/>
  <c r="P71" i="7"/>
  <c r="Q71" i="7" s="1"/>
  <c r="P67" i="7"/>
  <c r="Q67" i="7" s="1"/>
  <c r="P73" i="7"/>
  <c r="Q73" i="7" s="1"/>
  <c r="P69" i="7"/>
  <c r="Q69" i="7" s="1"/>
  <c r="P68" i="7"/>
  <c r="Q68" i="7" s="1"/>
  <c r="P64" i="7"/>
  <c r="Q64" i="7" s="1"/>
  <c r="P63" i="7"/>
  <c r="Q63" i="7" s="1"/>
  <c r="P61" i="7"/>
  <c r="Q61" i="7" s="1"/>
  <c r="P65" i="7"/>
  <c r="Q65" i="7" s="1"/>
  <c r="P59" i="7"/>
  <c r="Q59" i="7" s="1"/>
  <c r="P60" i="7"/>
  <c r="Q60" i="7" s="1"/>
  <c r="P28" i="7"/>
  <c r="P29" i="7"/>
  <c r="Q29" i="7" s="1"/>
  <c r="P24" i="7"/>
  <c r="Q24" i="7" s="1"/>
  <c r="S24" i="7" s="1"/>
  <c r="T24" i="7" s="1"/>
  <c r="P37" i="7"/>
  <c r="Q37" i="7" s="1"/>
  <c r="P40" i="7"/>
  <c r="Q40" i="7" s="1"/>
  <c r="P51" i="7"/>
  <c r="Q51" i="7" s="1"/>
  <c r="P54" i="7"/>
  <c r="Q54" i="7" s="1"/>
  <c r="P56" i="7"/>
  <c r="Q56" i="7" s="1"/>
  <c r="P53" i="7"/>
  <c r="Q53" i="7" s="1"/>
  <c r="P52" i="7"/>
  <c r="Q52" i="7" s="1"/>
  <c r="P47" i="7"/>
  <c r="Q47" i="7" s="1"/>
  <c r="P49" i="7"/>
  <c r="Q49" i="7" s="1"/>
  <c r="P45" i="7"/>
  <c r="Q45" i="7" s="1"/>
  <c r="P44" i="7"/>
  <c r="Q44" i="7" s="1"/>
  <c r="P42" i="7"/>
  <c r="Q42" i="7" s="1"/>
  <c r="S42" i="7" s="1"/>
  <c r="T42" i="7" s="1"/>
  <c r="P46" i="7"/>
  <c r="Q46" i="7" s="1"/>
  <c r="P41" i="7"/>
  <c r="P38" i="7"/>
  <c r="Q38" i="7" s="1"/>
  <c r="S38" i="7" s="1"/>
  <c r="T38" i="7" s="1"/>
  <c r="P36" i="7"/>
  <c r="Q36" i="7" s="1"/>
  <c r="P35" i="7"/>
  <c r="Q35" i="7" s="1"/>
  <c r="S35" i="7" s="1"/>
  <c r="T35" i="7" s="1"/>
  <c r="P22" i="7"/>
  <c r="Q22" i="7" s="1"/>
  <c r="P17" i="7"/>
  <c r="Q17" i="7" s="1"/>
  <c r="S17" i="7" s="1"/>
  <c r="T17" i="7" s="1"/>
  <c r="P106" i="7"/>
  <c r="Q106" i="7" s="1"/>
  <c r="P26" i="7"/>
  <c r="Q26" i="7" s="1"/>
  <c r="S26" i="7" s="1"/>
  <c r="T26" i="7" s="1"/>
  <c r="P18" i="7"/>
  <c r="Q18" i="7" s="1"/>
  <c r="S18" i="7" s="1"/>
  <c r="T18" i="7" s="1"/>
  <c r="P20" i="7"/>
  <c r="Q20" i="7" s="1"/>
  <c r="S20" i="7" s="1"/>
  <c r="T20" i="7" s="1"/>
  <c r="P25" i="7"/>
  <c r="Q25" i="7" s="1"/>
  <c r="S25" i="7" s="1"/>
  <c r="T25" i="7" s="1"/>
  <c r="P27" i="7"/>
  <c r="Q27" i="7" s="1"/>
  <c r="S27" i="7" s="1"/>
  <c r="T27" i="7" s="1"/>
  <c r="P21" i="7"/>
  <c r="Q21" i="7" s="1"/>
  <c r="S21" i="7" s="1"/>
  <c r="T21" i="7" s="1"/>
  <c r="P19" i="7"/>
  <c r="Q19" i="7" s="1"/>
  <c r="S19" i="7" s="1"/>
  <c r="T19" i="7" s="1"/>
  <c r="P110" i="7"/>
  <c r="Q110" i="7" s="1"/>
  <c r="P109" i="7"/>
  <c r="Q109" i="7" s="1"/>
  <c r="P114" i="7"/>
  <c r="Q114" i="7" s="1"/>
  <c r="P115" i="7"/>
  <c r="Q115" i="7" s="1"/>
  <c r="Q286" i="7"/>
  <c r="P243" i="7"/>
  <c r="Q243" i="7" s="1"/>
  <c r="P266" i="7"/>
  <c r="Q266" i="7" s="1"/>
  <c r="P251" i="7"/>
  <c r="Q251" i="7" s="1"/>
  <c r="P239" i="7"/>
  <c r="Q239" i="7" s="1"/>
  <c r="P270" i="7"/>
  <c r="Q270" i="7" s="1"/>
  <c r="P261" i="7"/>
  <c r="Q261" i="7" s="1"/>
  <c r="P267" i="7"/>
  <c r="Q267" i="7" s="1"/>
  <c r="P257" i="7"/>
  <c r="Q257" i="7" s="1"/>
  <c r="P262" i="7"/>
  <c r="Q262" i="7" s="1"/>
  <c r="P249" i="7"/>
  <c r="Q249" i="7" s="1"/>
  <c r="P245" i="7"/>
  <c r="Q245" i="7" s="1"/>
  <c r="P268" i="7"/>
  <c r="Q268" i="7" s="1"/>
  <c r="P263" i="7"/>
  <c r="Q263" i="7" s="1"/>
  <c r="P258" i="7"/>
  <c r="Q258" i="7" s="1"/>
  <c r="P253" i="7"/>
  <c r="Q253" i="7" s="1"/>
  <c r="P269" i="7"/>
  <c r="Q269" i="7" s="1"/>
  <c r="P259" i="7"/>
  <c r="Q259" i="7" s="1"/>
  <c r="P246" i="7"/>
  <c r="Q246" i="7" s="1"/>
  <c r="P241" i="7"/>
  <c r="Q241" i="7" s="1"/>
  <c r="P265" i="7"/>
  <c r="Q265" i="7" s="1"/>
  <c r="P255" i="7"/>
  <c r="Q255" i="7" s="1"/>
  <c r="P254" i="7"/>
  <c r="Q254" i="7" s="1"/>
  <c r="P250" i="7"/>
  <c r="Q250" i="7" s="1"/>
  <c r="P247" i="7"/>
  <c r="Q247" i="7" s="1"/>
  <c r="P242" i="7"/>
  <c r="Q242" i="7" s="1"/>
  <c r="P206" i="7"/>
  <c r="Q206" i="7" s="1"/>
  <c r="Q179" i="7"/>
  <c r="P199" i="7"/>
  <c r="Q199" i="7" s="1"/>
  <c r="P195" i="7"/>
  <c r="Q195" i="7" s="1"/>
  <c r="P187" i="7"/>
  <c r="Q187" i="7" s="1"/>
  <c r="P183" i="7"/>
  <c r="Q183" i="7" s="1"/>
  <c r="P204" i="7"/>
  <c r="Q204" i="7" s="1"/>
  <c r="P202" i="7"/>
  <c r="Q202" i="7" s="1"/>
  <c r="P196" i="7"/>
  <c r="Q196" i="7" s="1"/>
  <c r="S196" i="7" s="1"/>
  <c r="T196" i="7" s="1"/>
  <c r="P191" i="7"/>
  <c r="Q191" i="7" s="1"/>
  <c r="P184" i="7"/>
  <c r="Q184" i="7" s="1"/>
  <c r="S184" i="7" s="1"/>
  <c r="T184" i="7" s="1"/>
  <c r="P205" i="7"/>
  <c r="Q205" i="7" s="1"/>
  <c r="S205" i="7" s="1"/>
  <c r="T205" i="7" s="1"/>
  <c r="P188" i="7"/>
  <c r="Q188" i="7" s="1"/>
  <c r="S188" i="7" s="1"/>
  <c r="T188" i="7" s="1"/>
  <c r="P203" i="7"/>
  <c r="Q203" i="7" s="1"/>
  <c r="S203" i="7" s="1"/>
  <c r="T203" i="7" s="1"/>
  <c r="P197" i="7"/>
  <c r="Q197" i="7" s="1"/>
  <c r="P193" i="7"/>
  <c r="Q193" i="7" s="1"/>
  <c r="P192" i="7"/>
  <c r="Q192" i="7" s="1"/>
  <c r="S192" i="7" s="1"/>
  <c r="T192" i="7" s="1"/>
  <c r="P185" i="7"/>
  <c r="Q185" i="7" s="1"/>
  <c r="Q177" i="7"/>
  <c r="P200" i="7"/>
  <c r="Q200" i="7" s="1"/>
  <c r="P189" i="7"/>
  <c r="Q189" i="7" s="1"/>
  <c r="Q181" i="7"/>
  <c r="Q180" i="7"/>
  <c r="S180" i="7" s="1"/>
  <c r="T180" i="7" s="1"/>
  <c r="P86" i="7"/>
  <c r="Q86" i="7" s="1"/>
  <c r="P88" i="7"/>
  <c r="Q88" i="7" s="1"/>
  <c r="P89" i="7"/>
  <c r="Q89" i="7" s="1"/>
  <c r="P83" i="7"/>
  <c r="P90" i="7"/>
  <c r="Q90" i="7" s="1"/>
  <c r="P91" i="7"/>
  <c r="P284" i="7"/>
  <c r="P216" i="7"/>
  <c r="P211" i="7"/>
  <c r="P213" i="7"/>
  <c r="P208" i="7"/>
  <c r="P215" i="7"/>
  <c r="P210" i="7"/>
  <c r="P212" i="7"/>
  <c r="P207" i="7"/>
  <c r="P209" i="7"/>
  <c r="P214" i="7"/>
  <c r="P280" i="7"/>
  <c r="P277" i="7"/>
  <c r="P278" i="7"/>
  <c r="P279" i="7"/>
  <c r="P276" i="7"/>
  <c r="P271" i="7"/>
  <c r="P272" i="7"/>
  <c r="P273" i="7"/>
  <c r="P274" i="7"/>
  <c r="P275" i="7"/>
  <c r="P70" i="7"/>
  <c r="P62" i="7"/>
  <c r="P78" i="7"/>
  <c r="P58" i="7"/>
  <c r="P79" i="7"/>
  <c r="P74" i="7"/>
  <c r="P66" i="7"/>
  <c r="P82" i="7"/>
  <c r="P147" i="7"/>
  <c r="P148" i="7"/>
  <c r="P143" i="7"/>
  <c r="P145" i="7"/>
  <c r="P146" i="7"/>
  <c r="P144" i="7"/>
  <c r="P142" i="7"/>
  <c r="P141" i="7"/>
  <c r="Q175" i="7"/>
  <c r="P236" i="7"/>
  <c r="P232" i="7"/>
  <c r="P235" i="7"/>
  <c r="P233" i="7"/>
  <c r="P229" i="7"/>
  <c r="P230" i="7"/>
  <c r="P231" i="7"/>
  <c r="P228" i="7"/>
  <c r="P234" i="7"/>
  <c r="P225" i="7"/>
  <c r="P164" i="7"/>
  <c r="P161" i="7"/>
  <c r="P221" i="7"/>
  <c r="P222" i="7"/>
  <c r="P162" i="7"/>
  <c r="P163" i="7"/>
  <c r="P160" i="7"/>
  <c r="P165" i="7"/>
  <c r="P139" i="7"/>
  <c r="P140" i="7" s="1"/>
  <c r="P135" i="7"/>
  <c r="P136" i="7" s="1"/>
  <c r="P137" i="7"/>
  <c r="P138" i="7" s="1"/>
  <c r="P122" i="7"/>
  <c r="P123" i="7"/>
  <c r="P124" i="7"/>
  <c r="P125" i="7"/>
  <c r="P126" i="7"/>
  <c r="P128" i="7"/>
  <c r="P130" i="7"/>
  <c r="P129" i="7"/>
  <c r="P131" i="7"/>
  <c r="P127" i="7"/>
  <c r="P132" i="7"/>
  <c r="P134" i="7" s="1"/>
  <c r="P227" i="7"/>
  <c r="P224" i="7"/>
  <c r="P226" i="7"/>
  <c r="P223" i="7"/>
  <c r="P237" i="7"/>
  <c r="P220" i="7"/>
  <c r="P285" i="7"/>
  <c r="P283" i="7"/>
  <c r="P282" i="7"/>
  <c r="P281" i="7"/>
  <c r="P219" i="7"/>
  <c r="P217" i="7"/>
  <c r="P218" i="7"/>
  <c r="P158" i="7"/>
  <c r="P159" i="7"/>
  <c r="P156" i="7"/>
  <c r="P155" i="7"/>
  <c r="P157" i="7"/>
  <c r="Q98" i="7" l="1"/>
  <c r="P107" i="7"/>
  <c r="Q107" i="7" s="1"/>
  <c r="U28" i="7"/>
  <c r="Q28" i="7"/>
  <c r="S28" i="7" s="1"/>
  <c r="T28" i="7" s="1"/>
  <c r="Q41" i="7"/>
  <c r="S41" i="7" s="1"/>
  <c r="T41" i="7" s="1"/>
  <c r="U24" i="7"/>
  <c r="U66" i="7"/>
  <c r="Q83" i="7"/>
  <c r="U67" i="7"/>
  <c r="U65" i="7"/>
  <c r="U68" i="7"/>
  <c r="Q91" i="7"/>
  <c r="Q284" i="7"/>
  <c r="Q285" i="7"/>
  <c r="Q281" i="7"/>
  <c r="Q282" i="7"/>
  <c r="Q283" i="7"/>
  <c r="Q210" i="7"/>
  <c r="Q215" i="7"/>
  <c r="Q214" i="7"/>
  <c r="Q208" i="7"/>
  <c r="Q209" i="7"/>
  <c r="Q213" i="7"/>
  <c r="Q207" i="7"/>
  <c r="Q211" i="7"/>
  <c r="Q212" i="7"/>
  <c r="Q216" i="7"/>
  <c r="Q279" i="7"/>
  <c r="Q278" i="7"/>
  <c r="Q277" i="7"/>
  <c r="Q280" i="7"/>
  <c r="Q274" i="7"/>
  <c r="Q275" i="7"/>
  <c r="Q273" i="7"/>
  <c r="Q272" i="7"/>
  <c r="Q271" i="7"/>
  <c r="Q276" i="7"/>
  <c r="Q74" i="7"/>
  <c r="Q79" i="7"/>
  <c r="Q62" i="7"/>
  <c r="Q58" i="7"/>
  <c r="Q78" i="7"/>
  <c r="Q70" i="7"/>
  <c r="Q66" i="7"/>
  <c r="Q82" i="7"/>
  <c r="Q153" i="7"/>
  <c r="Q154" i="7"/>
  <c r="Q151" i="7"/>
  <c r="Q149" i="7"/>
  <c r="Q150" i="7"/>
  <c r="Q147" i="7"/>
  <c r="Q144" i="7"/>
  <c r="Q146" i="7"/>
  <c r="Q145" i="7"/>
  <c r="Q143" i="7"/>
  <c r="Q148" i="7"/>
  <c r="Q141" i="7"/>
  <c r="Q142" i="7"/>
  <c r="Q237" i="7"/>
  <c r="Q233" i="7"/>
  <c r="Q234" i="7"/>
  <c r="Q235" i="7"/>
  <c r="Q228" i="7"/>
  <c r="U197" i="7"/>
  <c r="Q231" i="7"/>
  <c r="Q232" i="7"/>
  <c r="Q230" i="7"/>
  <c r="Q236" i="7"/>
  <c r="Q229" i="7"/>
  <c r="U69" i="7"/>
  <c r="Q173" i="7"/>
  <c r="Q171" i="7"/>
  <c r="Q172" i="7"/>
  <c r="Q169" i="7"/>
  <c r="Q170" i="7"/>
  <c r="Q174" i="7"/>
  <c r="U136" i="7"/>
  <c r="Q168" i="7"/>
  <c r="Q225" i="7"/>
  <c r="Q167" i="7"/>
  <c r="Q166" i="7"/>
  <c r="Q164" i="7"/>
  <c r="Q161" i="7"/>
  <c r="Q224" i="7"/>
  <c r="Q222" i="7"/>
  <c r="Q223" i="7"/>
  <c r="Q221" i="7"/>
  <c r="Q227" i="7"/>
  <c r="Q226" i="7"/>
  <c r="Q220" i="7"/>
  <c r="Q219" i="7"/>
  <c r="S219" i="7" s="1"/>
  <c r="T219" i="7" s="1"/>
  <c r="Q217" i="7"/>
  <c r="S217" i="7" s="1"/>
  <c r="T217" i="7" s="1"/>
  <c r="Q218" i="7"/>
  <c r="S218" i="7" s="1"/>
  <c r="T218" i="7" s="1"/>
  <c r="Q126" i="7"/>
  <c r="Q165" i="7"/>
  <c r="Q160" i="7"/>
  <c r="Q163" i="7"/>
  <c r="Q162" i="7"/>
  <c r="U122" i="7"/>
  <c r="Q158" i="7"/>
  <c r="S158" i="7" s="1"/>
  <c r="T158" i="7" s="1"/>
  <c r="U123" i="7"/>
  <c r="Q157" i="7"/>
  <c r="S157" i="7" s="1"/>
  <c r="T157" i="7" s="1"/>
  <c r="Q155" i="7"/>
  <c r="S155" i="7" s="1"/>
  <c r="T155" i="7" s="1"/>
  <c r="Q156" i="7"/>
  <c r="S156" i="7" s="1"/>
  <c r="T156" i="7" s="1"/>
  <c r="Q159" i="7"/>
  <c r="S159" i="7" s="1"/>
  <c r="T159" i="7" s="1"/>
  <c r="Q138" i="7"/>
  <c r="Q140" i="7"/>
  <c r="Q139" i="7"/>
  <c r="Q136" i="7"/>
  <c r="Q137" i="7"/>
  <c r="Q135" i="7"/>
  <c r="Q124" i="7"/>
  <c r="Q121" i="7"/>
  <c r="Q123" i="7"/>
  <c r="Q122" i="7"/>
  <c r="Q125" i="7"/>
  <c r="Q131" i="7"/>
  <c r="Q129" i="7"/>
  <c r="Q130" i="7"/>
  <c r="Q127" i="7"/>
  <c r="Q128" i="7"/>
  <c r="Q134" i="7"/>
  <c r="Q132" i="7"/>
  <c r="Q133" i="7"/>
  <c r="U70" i="7" l="1"/>
  <c r="P43" i="7" l="1"/>
  <c r="P39" i="7"/>
  <c r="P55" i="7"/>
  <c r="P116" i="7"/>
  <c r="P50" i="7"/>
  <c r="B17" i="4" l="1"/>
  <c r="B20" i="4" s="1"/>
  <c r="C16" i="4"/>
  <c r="C15" i="4"/>
  <c r="C17" i="4" l="1"/>
  <c r="D6" i="4"/>
  <c r="G6" i="4" l="1"/>
  <c r="G55" i="7"/>
  <c r="G51" i="7"/>
  <c r="H51" i="7" s="1"/>
  <c r="L182" i="7"/>
  <c r="L264" i="7"/>
  <c r="L240" i="7"/>
  <c r="L176" i="7"/>
  <c r="L201" i="7"/>
  <c r="L256" i="7"/>
  <c r="L178" i="7"/>
  <c r="L198" i="7"/>
  <c r="L252" i="7"/>
  <c r="L152" i="7"/>
  <c r="L194" i="7"/>
  <c r="L248" i="7"/>
  <c r="L186" i="7"/>
  <c r="L238" i="7"/>
  <c r="L260" i="7"/>
  <c r="L190" i="7"/>
  <c r="L244" i="7"/>
  <c r="L72" i="7"/>
  <c r="L61" i="7"/>
  <c r="L100" i="7"/>
  <c r="L73" i="7"/>
  <c r="L60" i="7"/>
  <c r="L99" i="7"/>
  <c r="L59" i="7"/>
  <c r="L98" i="7"/>
  <c r="L67" i="7"/>
  <c r="L28" i="7"/>
  <c r="L68" i="7"/>
  <c r="L97" i="7"/>
  <c r="L69" i="7"/>
  <c r="L29" i="7"/>
  <c r="L24" i="7"/>
  <c r="L75" i="7"/>
  <c r="L76" i="7"/>
  <c r="L63" i="7"/>
  <c r="L64" i="7"/>
  <c r="L85" i="7"/>
  <c r="L77" i="7"/>
  <c r="L65" i="7"/>
  <c r="L102" i="7"/>
  <c r="L101" i="7"/>
  <c r="L71" i="7"/>
  <c r="L40" i="7"/>
  <c r="L37" i="7"/>
  <c r="L52" i="7"/>
  <c r="L22" i="7"/>
  <c r="L25" i="7"/>
  <c r="L286" i="7"/>
  <c r="L259" i="7"/>
  <c r="L246" i="7"/>
  <c r="L202" i="7"/>
  <c r="L188" i="7"/>
  <c r="L53" i="7"/>
  <c r="L255" i="7"/>
  <c r="L197" i="7"/>
  <c r="L285" i="7"/>
  <c r="L45" i="7"/>
  <c r="L18" i="7"/>
  <c r="L106" i="7"/>
  <c r="L254" i="7"/>
  <c r="L241" i="7"/>
  <c r="L183" i="7"/>
  <c r="L263" i="7"/>
  <c r="L179" i="7"/>
  <c r="L56" i="7"/>
  <c r="L270" i="7"/>
  <c r="L258" i="7"/>
  <c r="L245" i="7"/>
  <c r="L200" i="7"/>
  <c r="L187" i="7"/>
  <c r="L49" i="7"/>
  <c r="L17" i="7"/>
  <c r="L26" i="7"/>
  <c r="L269" i="7"/>
  <c r="L257" i="7"/>
  <c r="L243" i="7"/>
  <c r="L199" i="7"/>
  <c r="L185" i="7"/>
  <c r="L47" i="7"/>
  <c r="L16" i="7"/>
  <c r="L284" i="7"/>
  <c r="L27" i="7"/>
  <c r="L268" i="7"/>
  <c r="L242" i="7"/>
  <c r="L184" i="7"/>
  <c r="L267" i="7"/>
  <c r="L196" i="7"/>
  <c r="L44" i="7"/>
  <c r="L109" i="7"/>
  <c r="L266" i="7"/>
  <c r="L253" i="7"/>
  <c r="L239" i="7"/>
  <c r="L195" i="7"/>
  <c r="L181" i="7"/>
  <c r="L46" i="7"/>
  <c r="L19" i="7"/>
  <c r="L54" i="7"/>
  <c r="L42" i="7"/>
  <c r="L110" i="7"/>
  <c r="L265" i="7"/>
  <c r="L251" i="7"/>
  <c r="L206" i="7"/>
  <c r="L193" i="7"/>
  <c r="L180" i="7"/>
  <c r="L20" i="7"/>
  <c r="L107" i="7"/>
  <c r="L250" i="7"/>
  <c r="L205" i="7"/>
  <c r="L204" i="7"/>
  <c r="L203" i="7"/>
  <c r="L51" i="7"/>
  <c r="L192" i="7"/>
  <c r="L114" i="7"/>
  <c r="L191" i="7"/>
  <c r="L36" i="7"/>
  <c r="L115" i="7"/>
  <c r="L35" i="7"/>
  <c r="L189" i="7"/>
  <c r="L262" i="7"/>
  <c r="L261" i="7"/>
  <c r="L249" i="7"/>
  <c r="L177" i="7"/>
  <c r="L247" i="7"/>
  <c r="L21" i="7"/>
  <c r="L88" i="7"/>
  <c r="L89" i="7"/>
  <c r="L90" i="7"/>
  <c r="L91" i="7"/>
  <c r="L83" i="7"/>
  <c r="L86" i="7"/>
  <c r="L82" i="7"/>
  <c r="L50" i="7"/>
  <c r="E6" i="4"/>
  <c r="F6" i="4"/>
  <c r="H55" i="7" l="1"/>
  <c r="J55" i="7" s="1"/>
  <c r="L55" i="7" s="1"/>
  <c r="J51" i="7"/>
  <c r="R51" i="7"/>
  <c r="S51" i="7"/>
  <c r="F15" i="4"/>
  <c r="F16" i="4"/>
  <c r="D9" i="4"/>
  <c r="D8" i="4"/>
  <c r="D7" i="4"/>
  <c r="T51" i="7" l="1"/>
  <c r="G59" i="7"/>
  <c r="H59" i="7" s="1"/>
  <c r="G70" i="7"/>
  <c r="H70" i="7" s="1"/>
  <c r="G78" i="7"/>
  <c r="H78" i="7" s="1"/>
  <c r="G66" i="7"/>
  <c r="H66" i="7" s="1"/>
  <c r="G74" i="7"/>
  <c r="H74" i="7" s="1"/>
  <c r="G62" i="7"/>
  <c r="H62" i="7" s="1"/>
  <c r="G40" i="7"/>
  <c r="H40" i="7" s="1"/>
  <c r="G26" i="7"/>
  <c r="H26" i="7" s="1"/>
  <c r="J26" i="7" s="1"/>
  <c r="G52" i="7"/>
  <c r="H52" i="7" s="1"/>
  <c r="G35" i="7"/>
  <c r="G238" i="7"/>
  <c r="H238" i="7" s="1"/>
  <c r="G182" i="7"/>
  <c r="H182" i="7" s="1"/>
  <c r="G264" i="7"/>
  <c r="H264" i="7" s="1"/>
  <c r="G176" i="7"/>
  <c r="H176" i="7" s="1"/>
  <c r="G240" i="7"/>
  <c r="H240" i="7" s="1"/>
  <c r="G260" i="7"/>
  <c r="H260" i="7" s="1"/>
  <c r="G201" i="7"/>
  <c r="H201" i="7" s="1"/>
  <c r="G178" i="7"/>
  <c r="H178" i="7" s="1"/>
  <c r="G256" i="7"/>
  <c r="H256" i="7" s="1"/>
  <c r="G198" i="7"/>
  <c r="H198" i="7" s="1"/>
  <c r="G152" i="7"/>
  <c r="H152" i="7" s="1"/>
  <c r="G252" i="7"/>
  <c r="H252" i="7" s="1"/>
  <c r="G194" i="7"/>
  <c r="H194" i="7" s="1"/>
  <c r="G248" i="7"/>
  <c r="H248" i="7" s="1"/>
  <c r="G190" i="7"/>
  <c r="H190" i="7" s="1"/>
  <c r="G244" i="7"/>
  <c r="H244" i="7" s="1"/>
  <c r="G186" i="7"/>
  <c r="H186" i="7" s="1"/>
  <c r="G101" i="7"/>
  <c r="H101" i="7" s="1"/>
  <c r="G100" i="7"/>
  <c r="H100" i="7" s="1"/>
  <c r="G99" i="7"/>
  <c r="H99" i="7" s="1"/>
  <c r="G67" i="7"/>
  <c r="H67" i="7" s="1"/>
  <c r="G98" i="7"/>
  <c r="H98" i="7" s="1"/>
  <c r="G29" i="7"/>
  <c r="H29" i="7" s="1"/>
  <c r="G97" i="7"/>
  <c r="H97" i="7" s="1"/>
  <c r="G75" i="7"/>
  <c r="H75" i="7" s="1"/>
  <c r="G63" i="7"/>
  <c r="H63" i="7" s="1"/>
  <c r="G85" i="7"/>
  <c r="H85" i="7" s="1"/>
  <c r="G102" i="7"/>
  <c r="H102" i="7" s="1"/>
  <c r="G71" i="7"/>
  <c r="H71" i="7" s="1"/>
  <c r="G60" i="7"/>
  <c r="H60" i="7" s="1"/>
  <c r="G37" i="7"/>
  <c r="H37" i="7" s="1"/>
  <c r="G89" i="7"/>
  <c r="H89" i="7" s="1"/>
  <c r="G22" i="7"/>
  <c r="H22" i="7" s="1"/>
  <c r="G286" i="7"/>
  <c r="H286" i="7" s="1"/>
  <c r="G259" i="7"/>
  <c r="H259" i="7" s="1"/>
  <c r="G202" i="7"/>
  <c r="H202" i="7" s="1"/>
  <c r="G199" i="7"/>
  <c r="H199" i="7" s="1"/>
  <c r="G183" i="7"/>
  <c r="H183" i="7" s="1"/>
  <c r="G193" i="7"/>
  <c r="H193" i="7" s="1"/>
  <c r="G88" i="7"/>
  <c r="G86" i="7"/>
  <c r="H86" i="7" s="1"/>
  <c r="G270" i="7"/>
  <c r="H270" i="7" s="1"/>
  <c r="G245" i="7"/>
  <c r="H245" i="7" s="1"/>
  <c r="G200" i="7"/>
  <c r="H200" i="7" s="1"/>
  <c r="G187" i="7"/>
  <c r="H187" i="7" s="1"/>
  <c r="G83" i="7"/>
  <c r="H83" i="7" s="1"/>
  <c r="G49" i="7"/>
  <c r="H49" i="7" s="1"/>
  <c r="G116" i="7"/>
  <c r="H116" i="7" s="1"/>
  <c r="G257" i="7"/>
  <c r="H257" i="7" s="1"/>
  <c r="G243" i="7"/>
  <c r="H243" i="7" s="1"/>
  <c r="G185" i="7"/>
  <c r="H185" i="7" s="1"/>
  <c r="G18" i="7"/>
  <c r="H18" i="7" s="1"/>
  <c r="J18" i="7" s="1"/>
  <c r="G268" i="7"/>
  <c r="H268" i="7" s="1"/>
  <c r="G255" i="7"/>
  <c r="H255" i="7" s="1"/>
  <c r="G197" i="7"/>
  <c r="H197" i="7" s="1"/>
  <c r="G106" i="7"/>
  <c r="H106" i="7" s="1"/>
  <c r="G241" i="7"/>
  <c r="H241" i="7" s="1"/>
  <c r="G44" i="7"/>
  <c r="H44" i="7" s="1"/>
  <c r="G109" i="7"/>
  <c r="H109" i="7" s="1"/>
  <c r="G253" i="7"/>
  <c r="H253" i="7" s="1"/>
  <c r="G239" i="7"/>
  <c r="H239" i="7" s="1"/>
  <c r="G195" i="7"/>
  <c r="H195" i="7" s="1"/>
  <c r="G181" i="7"/>
  <c r="H181" i="7" s="1"/>
  <c r="G110" i="7"/>
  <c r="H110" i="7" s="1"/>
  <c r="G265" i="7"/>
  <c r="H265" i="7" s="1"/>
  <c r="G251" i="7"/>
  <c r="H251" i="7" s="1"/>
  <c r="G206" i="7"/>
  <c r="H206" i="7" s="1"/>
  <c r="G46" i="7"/>
  <c r="H46" i="7" s="1"/>
  <c r="G25" i="7"/>
  <c r="H25" i="7" s="1"/>
  <c r="J25" i="7" s="1"/>
  <c r="G204" i="7"/>
  <c r="H204" i="7" s="1"/>
  <c r="G115" i="7"/>
  <c r="H115" i="7" s="1"/>
  <c r="G191" i="7"/>
  <c r="H191" i="7" s="1"/>
  <c r="G263" i="7"/>
  <c r="H263" i="7" s="1"/>
  <c r="G189" i="7"/>
  <c r="H189" i="7" s="1"/>
  <c r="G261" i="7"/>
  <c r="H261" i="7" s="1"/>
  <c r="G179" i="7"/>
  <c r="H179" i="7" s="1"/>
  <c r="G249" i="7"/>
  <c r="H249" i="7" s="1"/>
  <c r="G177" i="7"/>
  <c r="H177" i="7" s="1"/>
  <c r="G91" i="7"/>
  <c r="H91" i="7" s="1"/>
  <c r="G247" i="7"/>
  <c r="H247" i="7" s="1"/>
  <c r="G90" i="7"/>
  <c r="H90" i="7" s="1"/>
  <c r="G107" i="7"/>
  <c r="H107" i="7" s="1"/>
  <c r="G114" i="7"/>
  <c r="H114" i="7" s="1"/>
  <c r="G207" i="7"/>
  <c r="H207" i="7" s="1"/>
  <c r="G230" i="7"/>
  <c r="H230" i="7" s="1"/>
  <c r="G162" i="7"/>
  <c r="H162" i="7" s="1"/>
  <c r="G131" i="7"/>
  <c r="H131" i="7" s="1"/>
  <c r="G280" i="7"/>
  <c r="H280" i="7" s="1"/>
  <c r="G151" i="7"/>
  <c r="H151" i="7" s="1"/>
  <c r="G229" i="7"/>
  <c r="H229" i="7" s="1"/>
  <c r="G160" i="7"/>
  <c r="H160" i="7" s="1"/>
  <c r="G126" i="7"/>
  <c r="H126" i="7" s="1"/>
  <c r="G279" i="7"/>
  <c r="H279" i="7" s="1"/>
  <c r="G153" i="7"/>
  <c r="H153" i="7" s="1"/>
  <c r="G228" i="7"/>
  <c r="H228" i="7" s="1"/>
  <c r="G134" i="7"/>
  <c r="H134" i="7" s="1"/>
  <c r="G278" i="7"/>
  <c r="H278" i="7" s="1"/>
  <c r="G154" i="7"/>
  <c r="H154" i="7" s="1"/>
  <c r="G175" i="7"/>
  <c r="H175" i="7" s="1"/>
  <c r="G138" i="7"/>
  <c r="H138" i="7" s="1"/>
  <c r="G133" i="7"/>
  <c r="H133" i="7" s="1"/>
  <c r="G277" i="7"/>
  <c r="H277" i="7" s="1"/>
  <c r="G149" i="7"/>
  <c r="H149" i="7" s="1"/>
  <c r="G174" i="7"/>
  <c r="H174" i="7" s="1"/>
  <c r="G139" i="7"/>
  <c r="H139" i="7" s="1"/>
  <c r="G276" i="7"/>
  <c r="H276" i="7" s="1"/>
  <c r="G150" i="7"/>
  <c r="H150" i="7" s="1"/>
  <c r="G173" i="7"/>
  <c r="H173" i="7" s="1"/>
  <c r="G140" i="7"/>
  <c r="H140" i="7" s="1"/>
  <c r="G132" i="7"/>
  <c r="H132" i="7" s="1"/>
  <c r="G275" i="7"/>
  <c r="H275" i="7" s="1"/>
  <c r="G143" i="7"/>
  <c r="H143" i="7" s="1"/>
  <c r="G172" i="7"/>
  <c r="H172" i="7" s="1"/>
  <c r="G135" i="7"/>
  <c r="H135" i="7" s="1"/>
  <c r="G237" i="7"/>
  <c r="H237" i="7" s="1"/>
  <c r="G274" i="7"/>
  <c r="H274" i="7" s="1"/>
  <c r="G144" i="7"/>
  <c r="H144" i="7" s="1"/>
  <c r="G171" i="7"/>
  <c r="H171" i="7" s="1"/>
  <c r="G136" i="7"/>
  <c r="H136" i="7" s="1"/>
  <c r="G227" i="7"/>
  <c r="H227" i="7" s="1"/>
  <c r="G273" i="7"/>
  <c r="H273" i="7" s="1"/>
  <c r="G145" i="7"/>
  <c r="H145" i="7" s="1"/>
  <c r="G170" i="7"/>
  <c r="H170" i="7" s="1"/>
  <c r="G137" i="7"/>
  <c r="H137" i="7" s="1"/>
  <c r="G226" i="7"/>
  <c r="H226" i="7" s="1"/>
  <c r="G271" i="7"/>
  <c r="H271" i="7" s="1"/>
  <c r="G147" i="7"/>
  <c r="H147" i="7" s="1"/>
  <c r="G168" i="7"/>
  <c r="H168" i="7" s="1"/>
  <c r="G216" i="7"/>
  <c r="H216" i="7" s="1"/>
  <c r="G148" i="7"/>
  <c r="H148" i="7" s="1"/>
  <c r="G167" i="7"/>
  <c r="H167" i="7" s="1"/>
  <c r="G121" i="7"/>
  <c r="H121" i="7" s="1"/>
  <c r="G215" i="7"/>
  <c r="H215" i="7" s="1"/>
  <c r="G141" i="7"/>
  <c r="H141" i="7" s="1"/>
  <c r="G166" i="7"/>
  <c r="H166" i="7" s="1"/>
  <c r="G285" i="7"/>
  <c r="H285" i="7" s="1"/>
  <c r="G214" i="7"/>
  <c r="H214" i="7" s="1"/>
  <c r="G142" i="7"/>
  <c r="H142" i="7" s="1"/>
  <c r="G123" i="7"/>
  <c r="H123" i="7" s="1"/>
  <c r="G225" i="7"/>
  <c r="H225" i="7" s="1"/>
  <c r="G282" i="7"/>
  <c r="H282" i="7" s="1"/>
  <c r="G222" i="7"/>
  <c r="H222" i="7" s="1"/>
  <c r="G281" i="7"/>
  <c r="H281" i="7" s="1"/>
  <c r="G221" i="7"/>
  <c r="H221" i="7" s="1"/>
  <c r="G210" i="7"/>
  <c r="H210" i="7" s="1"/>
  <c r="G233" i="7"/>
  <c r="H233" i="7" s="1"/>
  <c r="G128" i="7"/>
  <c r="H128" i="7" s="1"/>
  <c r="G82" i="7"/>
  <c r="H82" i="7" s="1"/>
  <c r="G232" i="7"/>
  <c r="H232" i="7" s="1"/>
  <c r="G165" i="7"/>
  <c r="H165" i="7" s="1"/>
  <c r="G208" i="7"/>
  <c r="H208" i="7" s="1"/>
  <c r="G231" i="7"/>
  <c r="H231" i="7" s="1"/>
  <c r="G163" i="7"/>
  <c r="H163" i="7" s="1"/>
  <c r="G130" i="7"/>
  <c r="H130" i="7" s="1"/>
  <c r="G272" i="7"/>
  <c r="H272" i="7" s="1"/>
  <c r="G146" i="7"/>
  <c r="H146" i="7" s="1"/>
  <c r="G169" i="7"/>
  <c r="H169" i="7" s="1"/>
  <c r="G224" i="7"/>
  <c r="H224" i="7" s="1"/>
  <c r="G284" i="7"/>
  <c r="H284" i="7" s="1"/>
  <c r="G223" i="7"/>
  <c r="H223" i="7" s="1"/>
  <c r="G220" i="7"/>
  <c r="H220" i="7" s="1"/>
  <c r="G122" i="7"/>
  <c r="H122" i="7" s="1"/>
  <c r="G164" i="7"/>
  <c r="H164" i="7" s="1"/>
  <c r="G283" i="7"/>
  <c r="H283" i="7" s="1"/>
  <c r="G213" i="7"/>
  <c r="H213" i="7" s="1"/>
  <c r="G236" i="7"/>
  <c r="H236" i="7" s="1"/>
  <c r="G125" i="7"/>
  <c r="H125" i="7" s="1"/>
  <c r="G212" i="7"/>
  <c r="H212" i="7" s="1"/>
  <c r="G235" i="7"/>
  <c r="H235" i="7" s="1"/>
  <c r="G124" i="7"/>
  <c r="H124" i="7" s="1"/>
  <c r="G211" i="7"/>
  <c r="H211" i="7" s="1"/>
  <c r="G234" i="7"/>
  <c r="H234" i="7" s="1"/>
  <c r="G127" i="7"/>
  <c r="H127" i="7" s="1"/>
  <c r="G161" i="7"/>
  <c r="H161" i="7" s="1"/>
  <c r="G209" i="7"/>
  <c r="H209" i="7" s="1"/>
  <c r="G129" i="7"/>
  <c r="H129" i="7" s="1"/>
  <c r="G72" i="7"/>
  <c r="H72" i="7" s="1"/>
  <c r="G61" i="7"/>
  <c r="H61" i="7" s="1"/>
  <c r="G73" i="7"/>
  <c r="H73" i="7" s="1"/>
  <c r="G28" i="7"/>
  <c r="H28" i="7" s="1"/>
  <c r="J28" i="7" s="1"/>
  <c r="G68" i="7"/>
  <c r="H68" i="7" s="1"/>
  <c r="G69" i="7"/>
  <c r="H69" i="7" s="1"/>
  <c r="G24" i="7"/>
  <c r="H24" i="7" s="1"/>
  <c r="J24" i="7" s="1"/>
  <c r="G76" i="7"/>
  <c r="H76" i="7" s="1"/>
  <c r="G64" i="7"/>
  <c r="H64" i="7" s="1"/>
  <c r="G77" i="7"/>
  <c r="H77" i="7" s="1"/>
  <c r="G65" i="7"/>
  <c r="H65" i="7" s="1"/>
  <c r="G246" i="7"/>
  <c r="H246" i="7" s="1"/>
  <c r="G47" i="7"/>
  <c r="H47" i="7" s="1"/>
  <c r="G56" i="7"/>
  <c r="H56" i="7" s="1"/>
  <c r="G53" i="7"/>
  <c r="H53" i="7" s="1"/>
  <c r="G258" i="7"/>
  <c r="H258" i="7" s="1"/>
  <c r="G17" i="7"/>
  <c r="H17" i="7" s="1"/>
  <c r="J17" i="7" s="1"/>
  <c r="G27" i="7"/>
  <c r="H27" i="7" s="1"/>
  <c r="J27" i="7" s="1"/>
  <c r="G269" i="7"/>
  <c r="H269" i="7" s="1"/>
  <c r="G16" i="7"/>
  <c r="H16" i="7" s="1"/>
  <c r="G242" i="7"/>
  <c r="H242" i="7" s="1"/>
  <c r="G45" i="7"/>
  <c r="H45" i="7" s="1"/>
  <c r="G267" i="7"/>
  <c r="H267" i="7" s="1"/>
  <c r="G254" i="7"/>
  <c r="H254" i="7" s="1"/>
  <c r="G266" i="7"/>
  <c r="H266" i="7" s="1"/>
  <c r="G54" i="7"/>
  <c r="H54" i="7" s="1"/>
  <c r="G36" i="7"/>
  <c r="H36" i="7" s="1"/>
  <c r="G262" i="7"/>
  <c r="H262" i="7" s="1"/>
  <c r="G250" i="7"/>
  <c r="H250" i="7" s="1"/>
  <c r="G79" i="7"/>
  <c r="H79" i="7" s="1"/>
  <c r="G58" i="7"/>
  <c r="H58" i="7" s="1"/>
  <c r="G218" i="7"/>
  <c r="H218" i="7" s="1"/>
  <c r="G217" i="7"/>
  <c r="H217" i="7" s="1"/>
  <c r="G159" i="7"/>
  <c r="H159" i="7" s="1"/>
  <c r="G156" i="7"/>
  <c r="H156" i="7" s="1"/>
  <c r="G155" i="7"/>
  <c r="H155" i="7" s="1"/>
  <c r="G219" i="7"/>
  <c r="H219" i="7" s="1"/>
  <c r="G158" i="7"/>
  <c r="H158" i="7" s="1"/>
  <c r="G157" i="7"/>
  <c r="H157" i="7" s="1"/>
  <c r="G43" i="7"/>
  <c r="G39" i="7"/>
  <c r="G34" i="7"/>
  <c r="R55" i="7"/>
  <c r="H88" i="7"/>
  <c r="F17" i="4"/>
  <c r="F18" i="4" s="1"/>
  <c r="G8" i="4"/>
  <c r="F8" i="4"/>
  <c r="E8" i="4"/>
  <c r="G7" i="4"/>
  <c r="F7" i="4"/>
  <c r="E7" i="4"/>
  <c r="G9" i="4"/>
  <c r="F9" i="4"/>
  <c r="E9" i="4"/>
  <c r="H35" i="7" l="1"/>
  <c r="J35" i="7" s="1"/>
  <c r="H34" i="7"/>
  <c r="H39" i="7"/>
  <c r="R39" i="7" s="1"/>
  <c r="H43" i="7"/>
  <c r="J43" i="7" s="1"/>
  <c r="L43" i="7" s="1"/>
  <c r="M43" i="7" s="1"/>
  <c r="N43" i="7" s="1"/>
  <c r="H80" i="7"/>
  <c r="J80" i="7" s="1"/>
  <c r="R250" i="7"/>
  <c r="J250" i="7"/>
  <c r="S250" i="7"/>
  <c r="T250" i="7" s="1"/>
  <c r="R213" i="7"/>
  <c r="J213" i="7"/>
  <c r="L213" i="7" s="1"/>
  <c r="M213" i="7" s="1"/>
  <c r="N213" i="7" s="1"/>
  <c r="U169" i="7"/>
  <c r="S213" i="7"/>
  <c r="J147" i="7"/>
  <c r="L147" i="7" s="1"/>
  <c r="M147" i="7" s="1"/>
  <c r="N147" i="7" s="1"/>
  <c r="R147" i="7"/>
  <c r="U111" i="7"/>
  <c r="S147" i="7"/>
  <c r="R151" i="7"/>
  <c r="J151" i="7"/>
  <c r="L151" i="7" s="1"/>
  <c r="M151" i="7" s="1"/>
  <c r="N151" i="7" s="1"/>
  <c r="U115" i="7"/>
  <c r="S151" i="7"/>
  <c r="T151" i="7" s="1"/>
  <c r="R60" i="7"/>
  <c r="J60" i="7"/>
  <c r="S60" i="7"/>
  <c r="J76" i="7"/>
  <c r="R76" i="7"/>
  <c r="S76" i="7"/>
  <c r="J210" i="7"/>
  <c r="L210" i="7" s="1"/>
  <c r="M210" i="7" s="1"/>
  <c r="N210" i="7" s="1"/>
  <c r="R210" i="7"/>
  <c r="U166" i="7"/>
  <c r="S210" i="7"/>
  <c r="J276" i="7"/>
  <c r="L276" i="7" s="1"/>
  <c r="M276" i="7" s="1"/>
  <c r="N276" i="7" s="1"/>
  <c r="R276" i="7"/>
  <c r="U230" i="7"/>
  <c r="S276" i="7"/>
  <c r="S256" i="7"/>
  <c r="R256" i="7"/>
  <c r="J256" i="7"/>
  <c r="J221" i="7"/>
  <c r="L221" i="7" s="1"/>
  <c r="M221" i="7" s="1"/>
  <c r="N221" i="7" s="1"/>
  <c r="R221" i="7"/>
  <c r="U183" i="7"/>
  <c r="S221" i="7"/>
  <c r="U101" i="7"/>
  <c r="J131" i="7"/>
  <c r="L131" i="7" s="1"/>
  <c r="M131" i="7" s="1"/>
  <c r="N131" i="7" s="1"/>
  <c r="R131" i="7"/>
  <c r="U99" i="7"/>
  <c r="S131" i="7"/>
  <c r="J46" i="7"/>
  <c r="R46" i="7"/>
  <c r="S46" i="7"/>
  <c r="R102" i="7"/>
  <c r="J102" i="7"/>
  <c r="S102" i="7"/>
  <c r="R178" i="7"/>
  <c r="S178" i="7"/>
  <c r="J178" i="7"/>
  <c r="J69" i="7"/>
  <c r="R69" i="7"/>
  <c r="S69" i="7"/>
  <c r="T69" i="7" s="1"/>
  <c r="R281" i="7"/>
  <c r="J281" i="7"/>
  <c r="L281" i="7" s="1"/>
  <c r="M281" i="7" s="1"/>
  <c r="N281" i="7" s="1"/>
  <c r="U234" i="7"/>
  <c r="S281" i="7"/>
  <c r="J137" i="7"/>
  <c r="L137" i="7" s="1"/>
  <c r="M137" i="7" s="1"/>
  <c r="N137" i="7" s="1"/>
  <c r="R137" i="7"/>
  <c r="S137" i="7"/>
  <c r="R162" i="7"/>
  <c r="J162" i="7"/>
  <c r="L162" i="7" s="1"/>
  <c r="M162" i="7" s="1"/>
  <c r="N162" i="7" s="1"/>
  <c r="U131" i="7"/>
  <c r="S162" i="7"/>
  <c r="T162" i="7" s="1"/>
  <c r="J49" i="7"/>
  <c r="R49" i="7"/>
  <c r="S49" i="7"/>
  <c r="S201" i="7"/>
  <c r="J201" i="7"/>
  <c r="R201" i="7"/>
  <c r="J266" i="7"/>
  <c r="R266" i="7"/>
  <c r="S266" i="7"/>
  <c r="T266" i="7" s="1"/>
  <c r="J68" i="7"/>
  <c r="R68" i="7"/>
  <c r="S68" i="7"/>
  <c r="J220" i="7"/>
  <c r="L220" i="7" s="1"/>
  <c r="M220" i="7" s="1"/>
  <c r="N220" i="7" s="1"/>
  <c r="R220" i="7"/>
  <c r="U181" i="7"/>
  <c r="S220" i="7"/>
  <c r="R222" i="7"/>
  <c r="J222" i="7"/>
  <c r="L222" i="7" s="1"/>
  <c r="M222" i="7" s="1"/>
  <c r="N222" i="7" s="1"/>
  <c r="U184" i="7"/>
  <c r="S222" i="7"/>
  <c r="J170" i="7"/>
  <c r="L170" i="7" s="1"/>
  <c r="M170" i="7" s="1"/>
  <c r="N170" i="7" s="1"/>
  <c r="R170" i="7"/>
  <c r="U137" i="7"/>
  <c r="S170" i="7"/>
  <c r="R174" i="7"/>
  <c r="J174" i="7"/>
  <c r="L174" i="7" s="1"/>
  <c r="M174" i="7" s="1"/>
  <c r="N174" i="7" s="1"/>
  <c r="U141" i="7"/>
  <c r="S174" i="7"/>
  <c r="R230" i="7"/>
  <c r="J230" i="7"/>
  <c r="L230" i="7" s="1"/>
  <c r="M230" i="7" s="1"/>
  <c r="N230" i="7" s="1"/>
  <c r="U195" i="7"/>
  <c r="S230" i="7"/>
  <c r="J251" i="7"/>
  <c r="R251" i="7"/>
  <c r="S251" i="7"/>
  <c r="R83" i="7"/>
  <c r="J83" i="7"/>
  <c r="U54" i="7"/>
  <c r="S83" i="7"/>
  <c r="J63" i="7"/>
  <c r="R63" i="7"/>
  <c r="S63" i="7"/>
  <c r="S260" i="7"/>
  <c r="J260" i="7"/>
  <c r="R260" i="7"/>
  <c r="R254" i="7"/>
  <c r="J254" i="7"/>
  <c r="S254" i="7"/>
  <c r="R223" i="7"/>
  <c r="J223" i="7"/>
  <c r="L223" i="7" s="1"/>
  <c r="M223" i="7" s="1"/>
  <c r="N223" i="7" s="1"/>
  <c r="U185" i="7"/>
  <c r="S223" i="7"/>
  <c r="R282" i="7"/>
  <c r="J282" i="7"/>
  <c r="L282" i="7" s="1"/>
  <c r="M282" i="7" s="1"/>
  <c r="N282" i="7" s="1"/>
  <c r="U235" i="7"/>
  <c r="S282" i="7"/>
  <c r="R145" i="7"/>
  <c r="J145" i="7"/>
  <c r="L145" i="7" s="1"/>
  <c r="M145" i="7" s="1"/>
  <c r="N145" i="7" s="1"/>
  <c r="U109" i="7"/>
  <c r="S145" i="7"/>
  <c r="T145" i="7" s="1"/>
  <c r="R149" i="7"/>
  <c r="J149" i="7"/>
  <c r="L149" i="7" s="1"/>
  <c r="M149" i="7" s="1"/>
  <c r="N149" i="7" s="1"/>
  <c r="U113" i="7"/>
  <c r="S149" i="7"/>
  <c r="U118" i="7"/>
  <c r="R265" i="7"/>
  <c r="J265" i="7"/>
  <c r="S265" i="7"/>
  <c r="R187" i="7"/>
  <c r="J187" i="7"/>
  <c r="S187" i="7"/>
  <c r="R75" i="7"/>
  <c r="J75" i="7"/>
  <c r="S75" i="7"/>
  <c r="R240" i="7"/>
  <c r="J240" i="7"/>
  <c r="S240" i="7"/>
  <c r="J157" i="7"/>
  <c r="L157" i="7" s="1"/>
  <c r="M157" i="7" s="1"/>
  <c r="N157" i="7" s="1"/>
  <c r="U125" i="7"/>
  <c r="R267" i="7"/>
  <c r="J267" i="7"/>
  <c r="S267" i="7"/>
  <c r="R73" i="7"/>
  <c r="J73" i="7"/>
  <c r="S73" i="7"/>
  <c r="R284" i="7"/>
  <c r="J284" i="7"/>
  <c r="U237" i="7"/>
  <c r="S284" i="7"/>
  <c r="J225" i="7"/>
  <c r="L225" i="7" s="1"/>
  <c r="M225" i="7" s="1"/>
  <c r="N225" i="7" s="1"/>
  <c r="R225" i="7"/>
  <c r="U188" i="7"/>
  <c r="S225" i="7"/>
  <c r="R273" i="7"/>
  <c r="J273" i="7"/>
  <c r="L273" i="7" s="1"/>
  <c r="M273" i="7" s="1"/>
  <c r="N273" i="7" s="1"/>
  <c r="U227" i="7"/>
  <c r="S273" i="7"/>
  <c r="J277" i="7"/>
  <c r="L277" i="7" s="1"/>
  <c r="M277" i="7" s="1"/>
  <c r="N277" i="7" s="1"/>
  <c r="R277" i="7"/>
  <c r="U231" i="7"/>
  <c r="S277" i="7"/>
  <c r="R207" i="7"/>
  <c r="J207" i="7"/>
  <c r="L207" i="7" s="1"/>
  <c r="M207" i="7" s="1"/>
  <c r="N207" i="7" s="1"/>
  <c r="U163" i="7"/>
  <c r="S207" i="7"/>
  <c r="R110" i="7"/>
  <c r="J110" i="7"/>
  <c r="J111" i="7" s="1"/>
  <c r="S110" i="7"/>
  <c r="R200" i="7"/>
  <c r="J200" i="7"/>
  <c r="S200" i="7"/>
  <c r="R97" i="7"/>
  <c r="J97" i="7"/>
  <c r="S97" i="7"/>
  <c r="J176" i="7"/>
  <c r="R176" i="7"/>
  <c r="S176" i="7"/>
  <c r="J158" i="7"/>
  <c r="L158" i="7" s="1"/>
  <c r="M158" i="7" s="1"/>
  <c r="N158" i="7" s="1"/>
  <c r="U126" i="7"/>
  <c r="J45" i="7"/>
  <c r="R45" i="7"/>
  <c r="S45" i="7"/>
  <c r="J61" i="7"/>
  <c r="R61" i="7"/>
  <c r="S61" i="7"/>
  <c r="R224" i="7"/>
  <c r="J224" i="7"/>
  <c r="L224" i="7" s="1"/>
  <c r="M224" i="7" s="1"/>
  <c r="N224" i="7" s="1"/>
  <c r="U187" i="7"/>
  <c r="S224" i="7"/>
  <c r="J123" i="7"/>
  <c r="L123" i="7" s="1"/>
  <c r="M123" i="7" s="1"/>
  <c r="N123" i="7" s="1"/>
  <c r="R123" i="7"/>
  <c r="U91" i="7"/>
  <c r="S123" i="7"/>
  <c r="R227" i="7"/>
  <c r="J227" i="7"/>
  <c r="L227" i="7" s="1"/>
  <c r="M227" i="7" s="1"/>
  <c r="N227" i="7" s="1"/>
  <c r="U191" i="7"/>
  <c r="S227" i="7"/>
  <c r="R133" i="7"/>
  <c r="J133" i="7"/>
  <c r="L133" i="7" s="1"/>
  <c r="M133" i="7" s="1"/>
  <c r="N133" i="7" s="1"/>
  <c r="U102" i="7"/>
  <c r="S133" i="7"/>
  <c r="J114" i="7"/>
  <c r="R114" i="7"/>
  <c r="S114" i="7"/>
  <c r="R181" i="7"/>
  <c r="J181" i="7"/>
  <c r="S181" i="7"/>
  <c r="R245" i="7"/>
  <c r="J245" i="7"/>
  <c r="S245" i="7"/>
  <c r="R29" i="7"/>
  <c r="J29" i="7"/>
  <c r="S29" i="7"/>
  <c r="S264" i="7"/>
  <c r="J264" i="7"/>
  <c r="R264" i="7"/>
  <c r="U174" i="7"/>
  <c r="R242" i="7"/>
  <c r="J242" i="7"/>
  <c r="S242" i="7"/>
  <c r="R72" i="7"/>
  <c r="J72" i="7"/>
  <c r="S72" i="7"/>
  <c r="J142" i="7"/>
  <c r="L142" i="7" s="1"/>
  <c r="M142" i="7" s="1"/>
  <c r="N142" i="7" s="1"/>
  <c r="R142" i="7"/>
  <c r="U105" i="7"/>
  <c r="S142" i="7"/>
  <c r="J136" i="7"/>
  <c r="L136" i="7" s="1"/>
  <c r="M136" i="7" s="1"/>
  <c r="N136" i="7" s="1"/>
  <c r="R136" i="7"/>
  <c r="S136" i="7"/>
  <c r="R138" i="7"/>
  <c r="J138" i="7"/>
  <c r="L138" i="7" s="1"/>
  <c r="M138" i="7" s="1"/>
  <c r="N138" i="7" s="1"/>
  <c r="S138" i="7"/>
  <c r="R107" i="7"/>
  <c r="J107" i="7"/>
  <c r="S107" i="7"/>
  <c r="R195" i="7"/>
  <c r="J195" i="7"/>
  <c r="S195" i="7"/>
  <c r="J270" i="7"/>
  <c r="R270" i="7"/>
  <c r="S270" i="7"/>
  <c r="R98" i="7"/>
  <c r="J98" i="7"/>
  <c r="S98" i="7"/>
  <c r="S182" i="7"/>
  <c r="R182" i="7"/>
  <c r="J182" i="7"/>
  <c r="J219" i="7"/>
  <c r="L219" i="7" s="1"/>
  <c r="M219" i="7" s="1"/>
  <c r="N219" i="7" s="1"/>
  <c r="U175" i="7"/>
  <c r="J16" i="7"/>
  <c r="H31" i="7"/>
  <c r="J129" i="7"/>
  <c r="L129" i="7" s="1"/>
  <c r="M129" i="7" s="1"/>
  <c r="N129" i="7" s="1"/>
  <c r="R129" i="7"/>
  <c r="U97" i="7"/>
  <c r="S129" i="7"/>
  <c r="J169" i="7"/>
  <c r="L169" i="7" s="1"/>
  <c r="M169" i="7" s="1"/>
  <c r="N169" i="7" s="1"/>
  <c r="R169" i="7"/>
  <c r="U135" i="7"/>
  <c r="S169" i="7"/>
  <c r="R214" i="7"/>
  <c r="J214" i="7"/>
  <c r="L214" i="7" s="1"/>
  <c r="M214" i="7" s="1"/>
  <c r="N214" i="7" s="1"/>
  <c r="S214" i="7"/>
  <c r="J171" i="7"/>
  <c r="L171" i="7" s="1"/>
  <c r="M171" i="7" s="1"/>
  <c r="N171" i="7" s="1"/>
  <c r="R171" i="7"/>
  <c r="U138" i="7"/>
  <c r="S171" i="7"/>
  <c r="J175" i="7"/>
  <c r="L175" i="7" s="1"/>
  <c r="M175" i="7" s="1"/>
  <c r="N175" i="7" s="1"/>
  <c r="R175" i="7"/>
  <c r="U142" i="7"/>
  <c r="S175" i="7"/>
  <c r="R239" i="7"/>
  <c r="J239" i="7"/>
  <c r="S239" i="7"/>
  <c r="R67" i="7"/>
  <c r="J67" i="7"/>
  <c r="S67" i="7"/>
  <c r="R238" i="7"/>
  <c r="S238" i="7"/>
  <c r="J238" i="7"/>
  <c r="U177" i="7"/>
  <c r="R269" i="7"/>
  <c r="J269" i="7"/>
  <c r="S269" i="7"/>
  <c r="R209" i="7"/>
  <c r="J209" i="7"/>
  <c r="L209" i="7" s="1"/>
  <c r="M209" i="7" s="1"/>
  <c r="N209" i="7" s="1"/>
  <c r="U165" i="7"/>
  <c r="S209" i="7"/>
  <c r="R146" i="7"/>
  <c r="J146" i="7"/>
  <c r="L146" i="7" s="1"/>
  <c r="M146" i="7" s="1"/>
  <c r="N146" i="7" s="1"/>
  <c r="U110" i="7"/>
  <c r="S146" i="7"/>
  <c r="J285" i="7"/>
  <c r="R285" i="7"/>
  <c r="U239" i="7"/>
  <c r="S285" i="7"/>
  <c r="J144" i="7"/>
  <c r="L144" i="7" s="1"/>
  <c r="M144" i="7" s="1"/>
  <c r="N144" i="7" s="1"/>
  <c r="R144" i="7"/>
  <c r="U107" i="7"/>
  <c r="S144" i="7"/>
  <c r="T144" i="7" s="1"/>
  <c r="J154" i="7"/>
  <c r="L154" i="7" s="1"/>
  <c r="M154" i="7" s="1"/>
  <c r="N154" i="7" s="1"/>
  <c r="R154" i="7"/>
  <c r="U117" i="7"/>
  <c r="S154" i="7"/>
  <c r="J247" i="7"/>
  <c r="R247" i="7"/>
  <c r="S247" i="7"/>
  <c r="R253" i="7"/>
  <c r="J253" i="7"/>
  <c r="S253" i="7"/>
  <c r="R99" i="7"/>
  <c r="J99" i="7"/>
  <c r="S99" i="7"/>
  <c r="R64" i="7"/>
  <c r="J64" i="7"/>
  <c r="S64" i="7"/>
  <c r="J233" i="7"/>
  <c r="L233" i="7" s="1"/>
  <c r="M233" i="7" s="1"/>
  <c r="N233" i="7" s="1"/>
  <c r="R233" i="7"/>
  <c r="S233" i="7"/>
  <c r="J150" i="7"/>
  <c r="L150" i="7" s="1"/>
  <c r="M150" i="7" s="1"/>
  <c r="N150" i="7" s="1"/>
  <c r="R150" i="7"/>
  <c r="U114" i="7"/>
  <c r="S150" i="7"/>
  <c r="J204" i="7"/>
  <c r="R204" i="7"/>
  <c r="S204" i="7"/>
  <c r="R243" i="7"/>
  <c r="J243" i="7"/>
  <c r="S243" i="7"/>
  <c r="R198" i="7"/>
  <c r="J198" i="7"/>
  <c r="S198" i="7"/>
  <c r="R262" i="7"/>
  <c r="J262" i="7"/>
  <c r="S262" i="7"/>
  <c r="J283" i="7"/>
  <c r="L283" i="7" s="1"/>
  <c r="M283" i="7" s="1"/>
  <c r="N283" i="7" s="1"/>
  <c r="R283" i="7"/>
  <c r="U236" i="7"/>
  <c r="S283" i="7"/>
  <c r="J271" i="7"/>
  <c r="L271" i="7" s="1"/>
  <c r="M271" i="7" s="1"/>
  <c r="N271" i="7" s="1"/>
  <c r="R271" i="7"/>
  <c r="U225" i="7"/>
  <c r="S271" i="7"/>
  <c r="J280" i="7"/>
  <c r="L280" i="7" s="1"/>
  <c r="M280" i="7" s="1"/>
  <c r="N280" i="7" s="1"/>
  <c r="R280" i="7"/>
  <c r="U233" i="7"/>
  <c r="S280" i="7"/>
  <c r="J257" i="7"/>
  <c r="R257" i="7"/>
  <c r="S257" i="7"/>
  <c r="J71" i="7"/>
  <c r="R71" i="7"/>
  <c r="S71" i="7"/>
  <c r="R36" i="7"/>
  <c r="J36" i="7"/>
  <c r="S36" i="7"/>
  <c r="J164" i="7"/>
  <c r="L164" i="7" s="1"/>
  <c r="M164" i="7" s="1"/>
  <c r="N164" i="7" s="1"/>
  <c r="R164" i="7"/>
  <c r="S164" i="7"/>
  <c r="T164" i="7" s="1"/>
  <c r="R226" i="7"/>
  <c r="J226" i="7"/>
  <c r="L226" i="7" s="1"/>
  <c r="M226" i="7" s="1"/>
  <c r="N226" i="7" s="1"/>
  <c r="U189" i="7"/>
  <c r="S226" i="7"/>
  <c r="H117" i="7"/>
  <c r="R116" i="7"/>
  <c r="J116" i="7"/>
  <c r="J54" i="7"/>
  <c r="R54" i="7"/>
  <c r="S54" i="7"/>
  <c r="T54" i="7" s="1"/>
  <c r="R122" i="7"/>
  <c r="J122" i="7"/>
  <c r="L122" i="7" s="1"/>
  <c r="M122" i="7" s="1"/>
  <c r="N122" i="7" s="1"/>
  <c r="U90" i="7"/>
  <c r="S122" i="7"/>
  <c r="J139" i="7"/>
  <c r="L139" i="7" s="1"/>
  <c r="M139" i="7" s="1"/>
  <c r="N139" i="7" s="1"/>
  <c r="R139" i="7"/>
  <c r="S139" i="7"/>
  <c r="T139" i="7" s="1"/>
  <c r="J206" i="7"/>
  <c r="R206" i="7"/>
  <c r="S206" i="7"/>
  <c r="J85" i="7"/>
  <c r="R85" i="7"/>
  <c r="S85" i="7"/>
  <c r="J155" i="7"/>
  <c r="L155" i="7" s="1"/>
  <c r="M155" i="7" s="1"/>
  <c r="N155" i="7" s="1"/>
  <c r="U121" i="7"/>
  <c r="R161" i="7"/>
  <c r="J161" i="7"/>
  <c r="L161" i="7" s="1"/>
  <c r="M161" i="7" s="1"/>
  <c r="N161" i="7" s="1"/>
  <c r="U130" i="7"/>
  <c r="S161" i="7"/>
  <c r="R272" i="7"/>
  <c r="J272" i="7"/>
  <c r="L272" i="7" s="1"/>
  <c r="M272" i="7" s="1"/>
  <c r="N272" i="7" s="1"/>
  <c r="U226" i="7"/>
  <c r="S272" i="7"/>
  <c r="R166" i="7"/>
  <c r="J166" i="7"/>
  <c r="L166" i="7" s="1"/>
  <c r="M166" i="7" s="1"/>
  <c r="N166" i="7" s="1"/>
  <c r="U134" i="7"/>
  <c r="S166" i="7"/>
  <c r="J274" i="7"/>
  <c r="L274" i="7" s="1"/>
  <c r="M274" i="7" s="1"/>
  <c r="N274" i="7" s="1"/>
  <c r="R274" i="7"/>
  <c r="U228" i="7"/>
  <c r="S274" i="7"/>
  <c r="T274" i="7" s="1"/>
  <c r="R278" i="7"/>
  <c r="J278" i="7"/>
  <c r="L278" i="7" s="1"/>
  <c r="M278" i="7" s="1"/>
  <c r="N278" i="7" s="1"/>
  <c r="S278" i="7"/>
  <c r="R91" i="7"/>
  <c r="J91" i="7"/>
  <c r="U59" i="7"/>
  <c r="S91" i="7"/>
  <c r="R109" i="7"/>
  <c r="J109" i="7"/>
  <c r="S109" i="7"/>
  <c r="R193" i="7"/>
  <c r="J193" i="7"/>
  <c r="S193" i="7"/>
  <c r="H103" i="7"/>
  <c r="J100" i="7"/>
  <c r="R100" i="7"/>
  <c r="S100" i="7"/>
  <c r="J52" i="7"/>
  <c r="R52" i="7"/>
  <c r="S52" i="7"/>
  <c r="T52" i="7" s="1"/>
  <c r="U179" i="7"/>
  <c r="R127" i="7"/>
  <c r="J127" i="7"/>
  <c r="L127" i="7" s="1"/>
  <c r="M127" i="7" s="1"/>
  <c r="N127" i="7" s="1"/>
  <c r="U95" i="7"/>
  <c r="S127" i="7"/>
  <c r="R130" i="7"/>
  <c r="J130" i="7"/>
  <c r="L130" i="7" s="1"/>
  <c r="M130" i="7" s="1"/>
  <c r="N130" i="7" s="1"/>
  <c r="U98" i="7"/>
  <c r="S130" i="7"/>
  <c r="R141" i="7"/>
  <c r="J141" i="7"/>
  <c r="L141" i="7" s="1"/>
  <c r="M141" i="7" s="1"/>
  <c r="N141" i="7" s="1"/>
  <c r="U104" i="7"/>
  <c r="S141" i="7"/>
  <c r="R237" i="7"/>
  <c r="J237" i="7"/>
  <c r="L237" i="7" s="1"/>
  <c r="M237" i="7" s="1"/>
  <c r="N237" i="7" s="1"/>
  <c r="U203" i="7"/>
  <c r="S237" i="7"/>
  <c r="J134" i="7"/>
  <c r="L134" i="7" s="1"/>
  <c r="M134" i="7" s="1"/>
  <c r="N134" i="7" s="1"/>
  <c r="R134" i="7"/>
  <c r="S134" i="7"/>
  <c r="J177" i="7"/>
  <c r="R177" i="7"/>
  <c r="S177" i="7"/>
  <c r="J44" i="7"/>
  <c r="R44" i="7"/>
  <c r="S44" i="7"/>
  <c r="R183" i="7"/>
  <c r="J183" i="7"/>
  <c r="S183" i="7"/>
  <c r="J101" i="7"/>
  <c r="R101" i="7"/>
  <c r="S101" i="7"/>
  <c r="J156" i="7"/>
  <c r="L156" i="7" s="1"/>
  <c r="M156" i="7" s="1"/>
  <c r="N156" i="7" s="1"/>
  <c r="U124" i="7"/>
  <c r="J258" i="7"/>
  <c r="R258" i="7"/>
  <c r="S258" i="7"/>
  <c r="J234" i="7"/>
  <c r="L234" i="7" s="1"/>
  <c r="M234" i="7" s="1"/>
  <c r="N234" i="7" s="1"/>
  <c r="R234" i="7"/>
  <c r="U200" i="7"/>
  <c r="S234" i="7"/>
  <c r="R163" i="7"/>
  <c r="J163" i="7"/>
  <c r="L163" i="7" s="1"/>
  <c r="M163" i="7" s="1"/>
  <c r="N163" i="7" s="1"/>
  <c r="U132" i="7"/>
  <c r="S163" i="7"/>
  <c r="R215" i="7"/>
  <c r="J215" i="7"/>
  <c r="L215" i="7" s="1"/>
  <c r="M215" i="7" s="1"/>
  <c r="N215" i="7" s="1"/>
  <c r="U170" i="7"/>
  <c r="S215" i="7"/>
  <c r="R135" i="7"/>
  <c r="J135" i="7"/>
  <c r="L135" i="7" s="1"/>
  <c r="M135" i="7" s="1"/>
  <c r="N135" i="7" s="1"/>
  <c r="S135" i="7"/>
  <c r="U128" i="7"/>
  <c r="R249" i="7"/>
  <c r="J249" i="7"/>
  <c r="S249" i="7"/>
  <c r="J241" i="7"/>
  <c r="R241" i="7"/>
  <c r="S241" i="7"/>
  <c r="R199" i="7"/>
  <c r="J199" i="7"/>
  <c r="S199" i="7"/>
  <c r="S186" i="7"/>
  <c r="J186" i="7"/>
  <c r="R186" i="7"/>
  <c r="J40" i="7"/>
  <c r="R40" i="7"/>
  <c r="S40" i="7"/>
  <c r="T40" i="7" s="1"/>
  <c r="U180" i="7"/>
  <c r="J53" i="7"/>
  <c r="R53" i="7"/>
  <c r="S53" i="7"/>
  <c r="R211" i="7"/>
  <c r="J211" i="7"/>
  <c r="L211" i="7" s="1"/>
  <c r="M211" i="7" s="1"/>
  <c r="N211" i="7" s="1"/>
  <c r="U167" i="7"/>
  <c r="S211" i="7"/>
  <c r="J231" i="7"/>
  <c r="L231" i="7" s="1"/>
  <c r="M231" i="7" s="1"/>
  <c r="N231" i="7" s="1"/>
  <c r="R231" i="7"/>
  <c r="U196" i="7"/>
  <c r="S231" i="7"/>
  <c r="R121" i="7"/>
  <c r="J121" i="7"/>
  <c r="L121" i="7" s="1"/>
  <c r="M121" i="7" s="1"/>
  <c r="N121" i="7" s="1"/>
  <c r="U89" i="7"/>
  <c r="S121" i="7"/>
  <c r="R172" i="7"/>
  <c r="J172" i="7"/>
  <c r="L172" i="7" s="1"/>
  <c r="M172" i="7" s="1"/>
  <c r="N172" i="7" s="1"/>
  <c r="U139" i="7"/>
  <c r="S172" i="7"/>
  <c r="R228" i="7"/>
  <c r="J228" i="7"/>
  <c r="L228" i="7" s="1"/>
  <c r="M228" i="7" s="1"/>
  <c r="N228" i="7" s="1"/>
  <c r="U192" i="7"/>
  <c r="S228" i="7"/>
  <c r="J179" i="7"/>
  <c r="R179" i="7"/>
  <c r="S179" i="7"/>
  <c r="R106" i="7"/>
  <c r="J106" i="7"/>
  <c r="H111" i="7"/>
  <c r="S106" i="7"/>
  <c r="R202" i="7"/>
  <c r="J202" i="7"/>
  <c r="S202" i="7"/>
  <c r="R244" i="7"/>
  <c r="J244" i="7"/>
  <c r="S244" i="7"/>
  <c r="R62" i="7"/>
  <c r="J62" i="7"/>
  <c r="L62" i="7" s="1"/>
  <c r="M62" i="7" s="1"/>
  <c r="N62" i="7" s="1"/>
  <c r="U44" i="7"/>
  <c r="S62" i="7"/>
  <c r="J159" i="7"/>
  <c r="L159" i="7" s="1"/>
  <c r="M159" i="7" s="1"/>
  <c r="N159" i="7" s="1"/>
  <c r="U127" i="7"/>
  <c r="J56" i="7"/>
  <c r="R56" i="7"/>
  <c r="S56" i="7"/>
  <c r="R124" i="7"/>
  <c r="J124" i="7"/>
  <c r="L124" i="7" s="1"/>
  <c r="M124" i="7" s="1"/>
  <c r="N124" i="7" s="1"/>
  <c r="U92" i="7"/>
  <c r="S124" i="7"/>
  <c r="R208" i="7"/>
  <c r="J208" i="7"/>
  <c r="L208" i="7" s="1"/>
  <c r="M208" i="7" s="1"/>
  <c r="N208" i="7" s="1"/>
  <c r="U164" i="7"/>
  <c r="S208" i="7"/>
  <c r="J167" i="7"/>
  <c r="L167" i="7" s="1"/>
  <c r="M167" i="7" s="1"/>
  <c r="N167" i="7" s="1"/>
  <c r="R167" i="7"/>
  <c r="S167" i="7"/>
  <c r="J143" i="7"/>
  <c r="L143" i="7" s="1"/>
  <c r="M143" i="7" s="1"/>
  <c r="N143" i="7" s="1"/>
  <c r="R143" i="7"/>
  <c r="U106" i="7"/>
  <c r="S143" i="7"/>
  <c r="J153" i="7"/>
  <c r="L153" i="7" s="1"/>
  <c r="M153" i="7" s="1"/>
  <c r="N153" i="7" s="1"/>
  <c r="R153" i="7"/>
  <c r="U116" i="7"/>
  <c r="S153" i="7"/>
  <c r="R261" i="7"/>
  <c r="J261" i="7"/>
  <c r="S261" i="7"/>
  <c r="R197" i="7"/>
  <c r="J197" i="7"/>
  <c r="S197" i="7"/>
  <c r="R259" i="7"/>
  <c r="J259" i="7"/>
  <c r="S259" i="7"/>
  <c r="J190" i="7"/>
  <c r="R190" i="7"/>
  <c r="S190" i="7"/>
  <c r="R74" i="7"/>
  <c r="J74" i="7"/>
  <c r="L74" i="7" s="1"/>
  <c r="M74" i="7" s="1"/>
  <c r="N74" i="7" s="1"/>
  <c r="U47" i="7"/>
  <c r="S74" i="7"/>
  <c r="M35" i="7"/>
  <c r="N35" i="7" s="1"/>
  <c r="M253" i="7"/>
  <c r="N253" i="7" s="1"/>
  <c r="M21" i="7"/>
  <c r="N21" i="7" s="1"/>
  <c r="M110" i="7"/>
  <c r="N110" i="7" s="1"/>
  <c r="M17" i="7"/>
  <c r="N17" i="7" s="1"/>
  <c r="M258" i="7"/>
  <c r="N258" i="7" s="1"/>
  <c r="M60" i="7"/>
  <c r="N60" i="7" s="1"/>
  <c r="M199" i="7"/>
  <c r="N199" i="7" s="1"/>
  <c r="M202" i="7"/>
  <c r="N202" i="7" s="1"/>
  <c r="M180" i="7"/>
  <c r="N180" i="7" s="1"/>
  <c r="M24" i="7"/>
  <c r="N24" i="7" s="1"/>
  <c r="M25" i="7"/>
  <c r="N25" i="7" s="1"/>
  <c r="M249" i="7"/>
  <c r="N249" i="7" s="1"/>
  <c r="M85" i="7"/>
  <c r="N85" i="7" s="1"/>
  <c r="M194" i="7"/>
  <c r="N194" i="7" s="1"/>
  <c r="M179" i="7"/>
  <c r="N179" i="7" s="1"/>
  <c r="M106" i="7"/>
  <c r="N106" i="7" s="1"/>
  <c r="M248" i="7"/>
  <c r="N248" i="7" s="1"/>
  <c r="M178" i="7"/>
  <c r="N178" i="7" s="1"/>
  <c r="M251" i="7"/>
  <c r="N251" i="7" s="1"/>
  <c r="M115" i="7"/>
  <c r="N115" i="7" s="1"/>
  <c r="M86" i="7"/>
  <c r="N86" i="7" s="1"/>
  <c r="M37" i="7"/>
  <c r="N37" i="7" s="1"/>
  <c r="M65" i="7"/>
  <c r="N65" i="7" s="1"/>
  <c r="M82" i="7"/>
  <c r="N82" i="7" s="1"/>
  <c r="M107" i="7"/>
  <c r="N107" i="7" s="1"/>
  <c r="M101" i="7"/>
  <c r="N101" i="7" s="1"/>
  <c r="M19" i="7"/>
  <c r="N19" i="7" s="1"/>
  <c r="M203" i="7"/>
  <c r="N203" i="7" s="1"/>
  <c r="M59" i="7"/>
  <c r="N59" i="7" s="1"/>
  <c r="M61" i="7"/>
  <c r="N61" i="7" s="1"/>
  <c r="M51" i="7"/>
  <c r="N51" i="7" s="1"/>
  <c r="M270" i="7"/>
  <c r="N270" i="7" s="1"/>
  <c r="M182" i="7"/>
  <c r="N182" i="7" s="1"/>
  <c r="M285" i="7"/>
  <c r="N285" i="7" s="1"/>
  <c r="M266" i="7"/>
  <c r="N266" i="7" s="1"/>
  <c r="M247" i="7"/>
  <c r="N247" i="7" s="1"/>
  <c r="M55" i="7"/>
  <c r="N55" i="7" s="1"/>
  <c r="M49" i="7"/>
  <c r="N49" i="7" s="1"/>
  <c r="M67" i="7"/>
  <c r="N67" i="7" s="1"/>
  <c r="M265" i="7"/>
  <c r="N265" i="7" s="1"/>
  <c r="M64" i="7"/>
  <c r="N64" i="7" s="1"/>
  <c r="M240" i="7"/>
  <c r="N240" i="7" s="1"/>
  <c r="M54" i="7"/>
  <c r="N54" i="7" s="1"/>
  <c r="M29" i="7"/>
  <c r="N29" i="7" s="1"/>
  <c r="M36" i="7"/>
  <c r="N36" i="7" s="1"/>
  <c r="M177" i="7"/>
  <c r="N177" i="7" s="1"/>
  <c r="M45" i="7"/>
  <c r="N45" i="7" s="1"/>
  <c r="M88" i="7"/>
  <c r="N88" i="7" s="1"/>
  <c r="M260" i="7"/>
  <c r="N260" i="7" s="1"/>
  <c r="M27" i="7"/>
  <c r="N27" i="7" s="1"/>
  <c r="M152" i="7"/>
  <c r="N152" i="7" s="1"/>
  <c r="M183" i="7"/>
  <c r="N183" i="7" s="1"/>
  <c r="M83" i="7"/>
  <c r="N83" i="7" s="1"/>
  <c r="M262" i="7"/>
  <c r="N262" i="7" s="1"/>
  <c r="M44" i="7"/>
  <c r="N44" i="7" s="1"/>
  <c r="M190" i="7"/>
  <c r="N190" i="7" s="1"/>
  <c r="M98" i="7"/>
  <c r="N98" i="7" s="1"/>
  <c r="M286" i="7"/>
  <c r="N286" i="7" s="1"/>
  <c r="M46" i="7"/>
  <c r="N46" i="7" s="1"/>
  <c r="M201" i="7"/>
  <c r="N201" i="7" s="1"/>
  <c r="M255" i="7"/>
  <c r="N255" i="7" s="1"/>
  <c r="M200" i="7"/>
  <c r="N200" i="7" s="1"/>
  <c r="M196" i="7"/>
  <c r="N196" i="7" s="1"/>
  <c r="M97" i="7"/>
  <c r="N97" i="7" s="1"/>
  <c r="M18" i="7"/>
  <c r="N18" i="7" s="1"/>
  <c r="M195" i="7"/>
  <c r="N195" i="7" s="1"/>
  <c r="M63" i="7"/>
  <c r="N63" i="7" s="1"/>
  <c r="M193" i="7"/>
  <c r="N193" i="7" s="1"/>
  <c r="M53" i="7"/>
  <c r="N53" i="7" s="1"/>
  <c r="M238" i="7"/>
  <c r="N238" i="7" s="1"/>
  <c r="M268" i="7"/>
  <c r="N268" i="7" s="1"/>
  <c r="M75" i="7"/>
  <c r="N75" i="7" s="1"/>
  <c r="M114" i="7"/>
  <c r="N114" i="7" s="1"/>
  <c r="M263" i="7"/>
  <c r="N263" i="7" s="1"/>
  <c r="M50" i="7"/>
  <c r="N50" i="7" s="1"/>
  <c r="M22" i="7"/>
  <c r="N22" i="7" s="1"/>
  <c r="M254" i="7"/>
  <c r="N254" i="7" s="1"/>
  <c r="M26" i="7"/>
  <c r="N26" i="7" s="1"/>
  <c r="M198" i="7"/>
  <c r="N198" i="7" s="1"/>
  <c r="M40" i="7"/>
  <c r="N40" i="7" s="1"/>
  <c r="M20" i="7"/>
  <c r="N20" i="7" s="1"/>
  <c r="M102" i="7"/>
  <c r="N102" i="7" s="1"/>
  <c r="M186" i="7"/>
  <c r="N186" i="7" s="1"/>
  <c r="M99" i="7"/>
  <c r="N99" i="7" s="1"/>
  <c r="M100" i="7"/>
  <c r="N100" i="7" s="1"/>
  <c r="M47" i="7"/>
  <c r="N47" i="7" s="1"/>
  <c r="M246" i="7"/>
  <c r="N246" i="7" s="1"/>
  <c r="M256" i="7"/>
  <c r="N256" i="7" s="1"/>
  <c r="M69" i="7"/>
  <c r="N69" i="7" s="1"/>
  <c r="M187" i="7"/>
  <c r="N187" i="7" s="1"/>
  <c r="M259" i="7"/>
  <c r="N259" i="7" s="1"/>
  <c r="M244" i="7"/>
  <c r="N244" i="7" s="1"/>
  <c r="M184" i="7"/>
  <c r="N184" i="7" s="1"/>
  <c r="M191" i="7"/>
  <c r="N191" i="7" s="1"/>
  <c r="M205" i="7"/>
  <c r="N205" i="7" s="1"/>
  <c r="M243" i="7"/>
  <c r="N243" i="7" s="1"/>
  <c r="M56" i="7"/>
  <c r="N56" i="7" s="1"/>
  <c r="M181" i="7"/>
  <c r="N181" i="7" s="1"/>
  <c r="M71" i="7"/>
  <c r="N71" i="7" s="1"/>
  <c r="M204" i="7"/>
  <c r="N204" i="7" s="1"/>
  <c r="M189" i="7"/>
  <c r="N189" i="7" s="1"/>
  <c r="M269" i="7"/>
  <c r="N269" i="7" s="1"/>
  <c r="M264" i="7"/>
  <c r="N264" i="7" s="1"/>
  <c r="M109" i="7"/>
  <c r="N109" i="7" s="1"/>
  <c r="M42" i="7"/>
  <c r="N42" i="7" s="1"/>
  <c r="M68" i="7"/>
  <c r="N68" i="7" s="1"/>
  <c r="M284" i="7"/>
  <c r="N284" i="7" s="1"/>
  <c r="M257" i="7"/>
  <c r="N257" i="7" s="1"/>
  <c r="M242" i="7"/>
  <c r="N242" i="7" s="1"/>
  <c r="M185" i="7"/>
  <c r="N185" i="7" s="1"/>
  <c r="M76" i="7"/>
  <c r="N76" i="7" s="1"/>
  <c r="M241" i="7"/>
  <c r="N241" i="7" s="1"/>
  <c r="M197" i="7"/>
  <c r="N197" i="7" s="1"/>
  <c r="M176" i="7"/>
  <c r="N176" i="7" s="1"/>
  <c r="M28" i="7"/>
  <c r="N28" i="7" s="1"/>
  <c r="M73" i="7"/>
  <c r="N73" i="7" s="1"/>
  <c r="M252" i="7"/>
  <c r="N252" i="7" s="1"/>
  <c r="M77" i="7"/>
  <c r="N77" i="7" s="1"/>
  <c r="M89" i="7"/>
  <c r="N89" i="7" s="1"/>
  <c r="M261" i="7"/>
  <c r="N261" i="7" s="1"/>
  <c r="M91" i="7"/>
  <c r="N91" i="7" s="1"/>
  <c r="M72" i="7"/>
  <c r="N72" i="7" s="1"/>
  <c r="M267" i="7"/>
  <c r="N267" i="7" s="1"/>
  <c r="M16" i="7"/>
  <c r="N16" i="7" s="1"/>
  <c r="M245" i="7"/>
  <c r="N245" i="7" s="1"/>
  <c r="M192" i="7"/>
  <c r="N192" i="7" s="1"/>
  <c r="M90" i="7"/>
  <c r="N90" i="7" s="1"/>
  <c r="M188" i="7"/>
  <c r="N188" i="7" s="1"/>
  <c r="M52" i="7"/>
  <c r="N52" i="7" s="1"/>
  <c r="M239" i="7"/>
  <c r="N239" i="7" s="1"/>
  <c r="M250" i="7"/>
  <c r="N250" i="7" s="1"/>
  <c r="M206" i="7"/>
  <c r="N206" i="7" s="1"/>
  <c r="J217" i="7"/>
  <c r="L217" i="7" s="1"/>
  <c r="M217" i="7" s="1"/>
  <c r="N217" i="7" s="1"/>
  <c r="U172" i="7"/>
  <c r="R47" i="7"/>
  <c r="J47" i="7"/>
  <c r="S47" i="7"/>
  <c r="R235" i="7"/>
  <c r="J235" i="7"/>
  <c r="L235" i="7" s="1"/>
  <c r="M235" i="7" s="1"/>
  <c r="N235" i="7" s="1"/>
  <c r="U202" i="7"/>
  <c r="S235" i="7"/>
  <c r="R165" i="7"/>
  <c r="J165" i="7"/>
  <c r="L165" i="7" s="1"/>
  <c r="M165" i="7" s="1"/>
  <c r="N165" i="7" s="1"/>
  <c r="U133" i="7"/>
  <c r="S165" i="7"/>
  <c r="R148" i="7"/>
  <c r="J148" i="7"/>
  <c r="L148" i="7" s="1"/>
  <c r="M148" i="7" s="1"/>
  <c r="N148" i="7" s="1"/>
  <c r="U112" i="7"/>
  <c r="S148" i="7"/>
  <c r="J275" i="7"/>
  <c r="L275" i="7" s="1"/>
  <c r="M275" i="7" s="1"/>
  <c r="N275" i="7" s="1"/>
  <c r="R275" i="7"/>
  <c r="U229" i="7"/>
  <c r="S275" i="7"/>
  <c r="J279" i="7"/>
  <c r="L279" i="7" s="1"/>
  <c r="M279" i="7" s="1"/>
  <c r="N279" i="7" s="1"/>
  <c r="R279" i="7"/>
  <c r="U232" i="7"/>
  <c r="S279" i="7"/>
  <c r="R189" i="7"/>
  <c r="J189" i="7"/>
  <c r="S189" i="7"/>
  <c r="R255" i="7"/>
  <c r="J255" i="7"/>
  <c r="S255" i="7"/>
  <c r="R286" i="7"/>
  <c r="J286" i="7"/>
  <c r="S286" i="7"/>
  <c r="J248" i="7"/>
  <c r="R248" i="7"/>
  <c r="S248" i="7"/>
  <c r="R66" i="7"/>
  <c r="J66" i="7"/>
  <c r="L66" i="7" s="1"/>
  <c r="M66" i="7" s="1"/>
  <c r="N66" i="7" s="1"/>
  <c r="U45" i="7"/>
  <c r="S66" i="7"/>
  <c r="J218" i="7"/>
  <c r="L218" i="7" s="1"/>
  <c r="M218" i="7" s="1"/>
  <c r="N218" i="7" s="1"/>
  <c r="U173" i="7"/>
  <c r="J246" i="7"/>
  <c r="R246" i="7"/>
  <c r="S246" i="7"/>
  <c r="R212" i="7"/>
  <c r="J212" i="7"/>
  <c r="L212" i="7" s="1"/>
  <c r="M212" i="7" s="1"/>
  <c r="N212" i="7" s="1"/>
  <c r="U168" i="7"/>
  <c r="S212" i="7"/>
  <c r="R232" i="7"/>
  <c r="J232" i="7"/>
  <c r="L232" i="7" s="1"/>
  <c r="M232" i="7" s="1"/>
  <c r="N232" i="7" s="1"/>
  <c r="U199" i="7"/>
  <c r="S232" i="7"/>
  <c r="R216" i="7"/>
  <c r="J216" i="7"/>
  <c r="L216" i="7" s="1"/>
  <c r="M216" i="7" s="1"/>
  <c r="N216" i="7" s="1"/>
  <c r="U171" i="7"/>
  <c r="S216" i="7"/>
  <c r="R132" i="7"/>
  <c r="J132" i="7"/>
  <c r="L132" i="7" s="1"/>
  <c r="M132" i="7" s="1"/>
  <c r="N132" i="7" s="1"/>
  <c r="U100" i="7"/>
  <c r="S132" i="7"/>
  <c r="R126" i="7"/>
  <c r="J126" i="7"/>
  <c r="L126" i="7" s="1"/>
  <c r="M126" i="7" s="1"/>
  <c r="N126" i="7" s="1"/>
  <c r="U94" i="7"/>
  <c r="S126" i="7"/>
  <c r="R263" i="7"/>
  <c r="J263" i="7"/>
  <c r="S263" i="7"/>
  <c r="R268" i="7"/>
  <c r="J268" i="7"/>
  <c r="S268" i="7"/>
  <c r="J22" i="7"/>
  <c r="R22" i="7"/>
  <c r="S22" i="7"/>
  <c r="R194" i="7"/>
  <c r="S194" i="7"/>
  <c r="J194" i="7"/>
  <c r="R78" i="7"/>
  <c r="J78" i="7"/>
  <c r="L78" i="7" s="1"/>
  <c r="M78" i="7" s="1"/>
  <c r="N78" i="7" s="1"/>
  <c r="U49" i="7"/>
  <c r="S78" i="7"/>
  <c r="J58" i="7"/>
  <c r="L58" i="7" s="1"/>
  <c r="M58" i="7" s="1"/>
  <c r="N58" i="7" s="1"/>
  <c r="R58" i="7"/>
  <c r="U43" i="7"/>
  <c r="S58" i="7"/>
  <c r="J65" i="7"/>
  <c r="R65" i="7"/>
  <c r="S65" i="7"/>
  <c r="J125" i="7"/>
  <c r="L125" i="7" s="1"/>
  <c r="M125" i="7" s="1"/>
  <c r="N125" i="7" s="1"/>
  <c r="R125" i="7"/>
  <c r="U93" i="7"/>
  <c r="S125" i="7"/>
  <c r="J82" i="7"/>
  <c r="R82" i="7"/>
  <c r="U53" i="7"/>
  <c r="S82" i="7"/>
  <c r="J140" i="7"/>
  <c r="L140" i="7" s="1"/>
  <c r="M140" i="7" s="1"/>
  <c r="N140" i="7" s="1"/>
  <c r="R140" i="7"/>
  <c r="U103" i="7"/>
  <c r="S140" i="7"/>
  <c r="R160" i="7"/>
  <c r="J160" i="7"/>
  <c r="L160" i="7" s="1"/>
  <c r="M160" i="7" s="1"/>
  <c r="N160" i="7" s="1"/>
  <c r="U129" i="7"/>
  <c r="S160" i="7"/>
  <c r="R191" i="7"/>
  <c r="J191" i="7"/>
  <c r="S191" i="7"/>
  <c r="S252" i="7"/>
  <c r="R252" i="7"/>
  <c r="J252" i="7"/>
  <c r="J70" i="7"/>
  <c r="L70" i="7" s="1"/>
  <c r="M70" i="7" s="1"/>
  <c r="N70" i="7" s="1"/>
  <c r="R70" i="7"/>
  <c r="U46" i="7"/>
  <c r="S70" i="7"/>
  <c r="J79" i="7"/>
  <c r="L79" i="7" s="1"/>
  <c r="M79" i="7" s="1"/>
  <c r="N79" i="7" s="1"/>
  <c r="R79" i="7"/>
  <c r="U50" i="7"/>
  <c r="S79" i="7"/>
  <c r="J77" i="7"/>
  <c r="R77" i="7"/>
  <c r="S77" i="7"/>
  <c r="R236" i="7"/>
  <c r="J236" i="7"/>
  <c r="L236" i="7" s="1"/>
  <c r="M236" i="7" s="1"/>
  <c r="N236" i="7" s="1"/>
  <c r="S236" i="7"/>
  <c r="R128" i="7"/>
  <c r="J128" i="7"/>
  <c r="L128" i="7" s="1"/>
  <c r="M128" i="7" s="1"/>
  <c r="N128" i="7" s="1"/>
  <c r="U96" i="7"/>
  <c r="S128" i="7"/>
  <c r="J168" i="7"/>
  <c r="L168" i="7" s="1"/>
  <c r="M168" i="7" s="1"/>
  <c r="N168" i="7" s="1"/>
  <c r="R168" i="7"/>
  <c r="S168" i="7"/>
  <c r="J173" i="7"/>
  <c r="L173" i="7" s="1"/>
  <c r="M173" i="7" s="1"/>
  <c r="N173" i="7" s="1"/>
  <c r="R173" i="7"/>
  <c r="U140" i="7"/>
  <c r="S173" i="7"/>
  <c r="J229" i="7"/>
  <c r="L229" i="7" s="1"/>
  <c r="M229" i="7" s="1"/>
  <c r="N229" i="7" s="1"/>
  <c r="R229" i="7"/>
  <c r="U193" i="7"/>
  <c r="S229" i="7"/>
  <c r="R115" i="7"/>
  <c r="J115" i="7"/>
  <c r="S115" i="7"/>
  <c r="R185" i="7"/>
  <c r="J185" i="7"/>
  <c r="S185" i="7"/>
  <c r="R37" i="7"/>
  <c r="J37" i="7"/>
  <c r="S37" i="7"/>
  <c r="R152" i="7"/>
  <c r="J152" i="7"/>
  <c r="S152" i="7"/>
  <c r="R59" i="7"/>
  <c r="J59" i="7"/>
  <c r="S59" i="7"/>
  <c r="R88" i="7"/>
  <c r="J88" i="7"/>
  <c r="S88" i="7"/>
  <c r="U56" i="7"/>
  <c r="J89" i="7"/>
  <c r="S89" i="7"/>
  <c r="U57" i="7"/>
  <c r="R89" i="7"/>
  <c r="J90" i="7"/>
  <c r="S90" i="7"/>
  <c r="U58" i="7"/>
  <c r="R90" i="7"/>
  <c r="U55" i="7"/>
  <c r="R86" i="7"/>
  <c r="J86" i="7"/>
  <c r="S86" i="7"/>
  <c r="H92" i="7"/>
  <c r="B23" i="4"/>
  <c r="R50" i="7"/>
  <c r="T46" i="7" l="1"/>
  <c r="J39" i="7"/>
  <c r="L39" i="7" s="1"/>
  <c r="M39" i="7" s="1"/>
  <c r="N39" i="7" s="1"/>
  <c r="R34" i="7"/>
  <c r="J34" i="7"/>
  <c r="L34" i="7" s="1"/>
  <c r="M34" i="7" s="1"/>
  <c r="N34" i="7" s="1"/>
  <c r="T284" i="7"/>
  <c r="T110" i="7"/>
  <c r="T254" i="7"/>
  <c r="T114" i="7"/>
  <c r="T77" i="7"/>
  <c r="T154" i="7"/>
  <c r="T98" i="7"/>
  <c r="T61" i="7"/>
  <c r="T73" i="7"/>
  <c r="T185" i="7"/>
  <c r="T70" i="7"/>
  <c r="T223" i="7"/>
  <c r="T134" i="7"/>
  <c r="T204" i="7"/>
  <c r="T269" i="7"/>
  <c r="T181" i="7"/>
  <c r="T224" i="7"/>
  <c r="T210" i="7"/>
  <c r="T246" i="7"/>
  <c r="T233" i="7"/>
  <c r="T265" i="7"/>
  <c r="T230" i="7"/>
  <c r="T222" i="7"/>
  <c r="T227" i="7"/>
  <c r="T273" i="7"/>
  <c r="T240" i="7"/>
  <c r="T232" i="7"/>
  <c r="T286" i="7"/>
  <c r="T261" i="7"/>
  <c r="T211" i="7"/>
  <c r="T125" i="7"/>
  <c r="T179" i="7"/>
  <c r="T207" i="7"/>
  <c r="T174" i="7"/>
  <c r="T278" i="7"/>
  <c r="T226" i="7"/>
  <c r="T271" i="7"/>
  <c r="T150" i="7"/>
  <c r="T214" i="7"/>
  <c r="T82" i="7"/>
  <c r="T248" i="7"/>
  <c r="T241" i="7"/>
  <c r="T85" i="7"/>
  <c r="T72" i="7"/>
  <c r="T124" i="7"/>
  <c r="T270" i="7"/>
  <c r="T45" i="7"/>
  <c r="T100" i="7"/>
  <c r="T53" i="7"/>
  <c r="T83" i="7"/>
  <c r="T65" i="7"/>
  <c r="T239" i="7"/>
  <c r="T71" i="7"/>
  <c r="T68" i="7"/>
  <c r="T59" i="7"/>
  <c r="T249" i="7"/>
  <c r="T206" i="7"/>
  <c r="T194" i="7"/>
  <c r="T178" i="7"/>
  <c r="T176" i="7"/>
  <c r="T56" i="7"/>
  <c r="T234" i="7"/>
  <c r="T99" i="7"/>
  <c r="T143" i="7"/>
  <c r="T213" i="7"/>
  <c r="T198" i="7"/>
  <c r="T251" i="7"/>
  <c r="T221" i="7"/>
  <c r="R31" i="7"/>
  <c r="T165" i="7"/>
  <c r="T283" i="7"/>
  <c r="T169" i="7"/>
  <c r="T267" i="7"/>
  <c r="T255" i="7"/>
  <c r="T153" i="7"/>
  <c r="T258" i="7"/>
  <c r="T237" i="7"/>
  <c r="T238" i="7"/>
  <c r="T272" i="7"/>
  <c r="T146" i="7"/>
  <c r="T138" i="7"/>
  <c r="T75" i="7"/>
  <c r="T131" i="7"/>
  <c r="T115" i="7"/>
  <c r="T190" i="7"/>
  <c r="T167" i="7"/>
  <c r="T244" i="7"/>
  <c r="T215" i="7"/>
  <c r="T183" i="7"/>
  <c r="T130" i="7"/>
  <c r="T109" i="7"/>
  <c r="T257" i="7"/>
  <c r="T253" i="7"/>
  <c r="T175" i="7"/>
  <c r="T29" i="7"/>
  <c r="T123" i="7"/>
  <c r="T225" i="7"/>
  <c r="T220" i="7"/>
  <c r="T137" i="7"/>
  <c r="T37" i="7"/>
  <c r="T182" i="7"/>
  <c r="T79" i="7"/>
  <c r="T199" i="7"/>
  <c r="T280" i="7"/>
  <c r="T247" i="7"/>
  <c r="T245" i="7"/>
  <c r="T281" i="7"/>
  <c r="R111" i="7"/>
  <c r="T212" i="7"/>
  <c r="T228" i="7"/>
  <c r="T263" i="7"/>
  <c r="T235" i="7"/>
  <c r="T166" i="7"/>
  <c r="T195" i="7"/>
  <c r="T236" i="7"/>
  <c r="T160" i="7"/>
  <c r="T189" i="7"/>
  <c r="T36" i="7"/>
  <c r="T64" i="7"/>
  <c r="T285" i="7"/>
  <c r="T67" i="7"/>
  <c r="T63" i="7"/>
  <c r="T276" i="7"/>
  <c r="T78" i="7"/>
  <c r="T132" i="7"/>
  <c r="T121" i="7"/>
  <c r="T66" i="7"/>
  <c r="T275" i="7"/>
  <c r="T161" i="7"/>
  <c r="T243" i="7"/>
  <c r="T173" i="7"/>
  <c r="T259" i="7"/>
  <c r="T208" i="7"/>
  <c r="T202" i="7"/>
  <c r="T44" i="7"/>
  <c r="T91" i="7"/>
  <c r="T209" i="7"/>
  <c r="T136" i="7"/>
  <c r="T60" i="7"/>
  <c r="R103" i="7"/>
  <c r="T74" i="7"/>
  <c r="J103" i="7"/>
  <c r="T58" i="7"/>
  <c r="T126" i="7"/>
  <c r="T62" i="7"/>
  <c r="T141" i="7"/>
  <c r="T262" i="7"/>
  <c r="T129" i="7"/>
  <c r="T242" i="7"/>
  <c r="T133" i="7"/>
  <c r="T277" i="7"/>
  <c r="T149" i="7"/>
  <c r="T170" i="7"/>
  <c r="T201" i="7"/>
  <c r="T147" i="7"/>
  <c r="T229" i="7"/>
  <c r="T140" i="7"/>
  <c r="T279" i="7"/>
  <c r="T47" i="7"/>
  <c r="T172" i="7"/>
  <c r="T135" i="7"/>
  <c r="T101" i="7"/>
  <c r="T193" i="7"/>
  <c r="T122" i="7"/>
  <c r="T107" i="7"/>
  <c r="T260" i="7"/>
  <c r="T49" i="7"/>
  <c r="T102" i="7"/>
  <c r="T256" i="7"/>
  <c r="T128" i="7"/>
  <c r="T22" i="7"/>
  <c r="S31" i="7"/>
  <c r="T252" i="7"/>
  <c r="T191" i="7"/>
  <c r="T268" i="7"/>
  <c r="H118" i="7"/>
  <c r="T186" i="7"/>
  <c r="T264" i="7"/>
  <c r="S103" i="7"/>
  <c r="T97" i="7"/>
  <c r="T216" i="7"/>
  <c r="T163" i="7"/>
  <c r="T127" i="7"/>
  <c r="T282" i="7"/>
  <c r="T152" i="7"/>
  <c r="T168" i="7"/>
  <c r="T148" i="7"/>
  <c r="T197" i="7"/>
  <c r="T231" i="7"/>
  <c r="R117" i="7"/>
  <c r="T171" i="7"/>
  <c r="S111" i="7"/>
  <c r="T106" i="7"/>
  <c r="T177" i="7"/>
  <c r="T142" i="7"/>
  <c r="T200" i="7"/>
  <c r="T187" i="7"/>
  <c r="T76" i="7"/>
  <c r="T86" i="7"/>
  <c r="T90" i="7"/>
  <c r="T88" i="7"/>
  <c r="J92" i="7"/>
  <c r="R92" i="7"/>
  <c r="T89" i="7"/>
  <c r="J31" i="7"/>
  <c r="R43" i="7"/>
  <c r="R80" i="7" s="1"/>
  <c r="T92" i="7" l="1"/>
  <c r="T31" i="7"/>
  <c r="Q3" i="7"/>
  <c r="S3" i="7" s="1"/>
  <c r="T3" i="7" s="1"/>
  <c r="T111" i="7"/>
  <c r="T103" i="7"/>
  <c r="Q5" i="7"/>
  <c r="S5" i="7" s="1"/>
  <c r="T5" i="7" s="1"/>
  <c r="R118" i="7"/>
  <c r="Q4" i="7" l="1"/>
  <c r="S4" i="7" s="1"/>
  <c r="T4" i="7" s="1"/>
  <c r="L116" i="7"/>
  <c r="M116" i="7" s="1"/>
  <c r="Q6" i="7" l="1"/>
  <c r="S6" i="7" s="1"/>
  <c r="N116" i="7"/>
  <c r="U25" i="7"/>
  <c r="U26" i="7"/>
  <c r="U27" i="7"/>
  <c r="S92" i="7"/>
  <c r="S8" i="7" l="1"/>
  <c r="T8" i="7" s="1"/>
  <c r="T6" i="7"/>
  <c r="J117" i="7"/>
  <c r="J118" i="7" s="1"/>
  <c r="U82" i="7"/>
  <c r="Q116" i="7"/>
  <c r="S116" i="7" s="1"/>
  <c r="U38" i="7"/>
  <c r="U39" i="7"/>
  <c r="Q50" i="7"/>
  <c r="Q55" i="7"/>
  <c r="U40" i="7"/>
  <c r="U18" i="7"/>
  <c r="U21" i="7"/>
  <c r="U37" i="7"/>
  <c r="Q43" i="7"/>
  <c r="U19" i="7"/>
  <c r="Q8" i="7" l="1"/>
  <c r="T116" i="7"/>
  <c r="T117" i="7" s="1"/>
  <c r="S117" i="7"/>
  <c r="S55" i="7"/>
  <c r="T55" i="7" s="1"/>
  <c r="S43" i="7"/>
  <c r="T43" i="7" s="1"/>
  <c r="S50" i="7"/>
  <c r="T50" i="7" s="1"/>
  <c r="Q34" i="7"/>
  <c r="S34" i="7" s="1"/>
  <c r="T34" i="7" s="1"/>
  <c r="U34" i="7"/>
  <c r="U36" i="7"/>
  <c r="Q39" i="7"/>
  <c r="U35" i="7"/>
  <c r="U20" i="7"/>
  <c r="U31" i="7" l="1"/>
  <c r="U51" i="7"/>
  <c r="U60" i="7" s="1"/>
  <c r="S39" i="7"/>
  <c r="T39" i="7" s="1"/>
  <c r="U83" i="7"/>
  <c r="T80" i="7" l="1"/>
  <c r="T118" i="7" s="1"/>
  <c r="E10" i="7" s="1"/>
  <c r="U85" i="7"/>
  <c r="S80" i="7"/>
  <c r="S118" i="7" s="1"/>
  <c r="B28" i="4" l="1"/>
  <c r="B29" i="4" s="1"/>
  <c r="C29" i="4" s="1"/>
  <c r="B25" i="4" l="1"/>
  <c r="B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Randy Poole</author>
  </authors>
  <commentList>
    <comment ref="D100" authorId="0" shapeId="0" xr:uid="{A762ABE9-6312-4F2D-B46F-48C7FFFA48B4}">
      <text>
        <r>
          <rPr>
            <b/>
            <sz val="9"/>
            <color indexed="81"/>
            <rFont val="Tahoma"/>
            <family val="2"/>
          </rPr>
          <t>Randy Poole:</t>
        </r>
        <r>
          <rPr>
            <sz val="9"/>
            <color indexed="81"/>
            <rFont val="Tahoma"/>
            <family val="2"/>
          </rPr>
          <t xml:space="preserve">
This seems like a duplicate?</t>
        </r>
      </text>
    </comment>
  </commentList>
</comments>
</file>

<file path=xl/sharedStrings.xml><?xml version="1.0" encoding="utf-8"?>
<sst xmlns="http://schemas.openxmlformats.org/spreadsheetml/2006/main" count="374" uniqueCount="268">
  <si>
    <t>Monthly Frequency</t>
  </si>
  <si>
    <t>Annual PU's</t>
  </si>
  <si>
    <t>Gross Up</t>
  </si>
  <si>
    <t>Totals</t>
  </si>
  <si>
    <t>Increase per ton</t>
  </si>
  <si>
    <t>Per Ton</t>
  </si>
  <si>
    <t>Per Pound</t>
  </si>
  <si>
    <t>Increase</t>
  </si>
  <si>
    <t>Meeks Weights</t>
  </si>
  <si>
    <t>Collected Revenue Excess/(Deficiency)</t>
  </si>
  <si>
    <t>Residential</t>
  </si>
  <si>
    <t>Commercial</t>
  </si>
  <si>
    <t>Extra bag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</si>
  <si>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</si>
  <si>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</si>
  <si>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</si>
  <si>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</si>
  <si>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</si>
  <si>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</si>
  <si>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</si>
  <si>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</si>
  <si>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</si>
  <si>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</si>
  <si>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</si>
  <si>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</si>
  <si>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</si>
  <si>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</si>
  <si>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</si>
  <si>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</si>
  <si>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Calculated Annual Pounds</t>
  </si>
  <si>
    <t>Adjusted Annual Pounds</t>
  </si>
  <si>
    <t>No Current Customers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</si>
  <si>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</si>
  <si>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</si>
  <si>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</si>
  <si>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</si>
  <si>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</si>
  <si>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</si>
  <si>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</si>
  <si>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</si>
  <si>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</si>
  <si>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</si>
  <si>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</si>
  <si>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</si>
  <si>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</si>
  <si>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</si>
  <si>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</si>
  <si>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</si>
  <si>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Some County Disposal Fees</t>
  </si>
  <si>
    <t>Current Rate</t>
  </si>
  <si>
    <t>New Rate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</si>
  <si>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</si>
  <si>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</si>
  <si>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</si>
  <si>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</si>
  <si>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</si>
  <si>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</si>
  <si>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</si>
  <si>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</si>
  <si>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</si>
  <si>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</si>
  <si>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</si>
  <si>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</si>
  <si>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</si>
  <si>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</si>
  <si>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</si>
  <si>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</si>
  <si>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</si>
  <si>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</si>
  <si>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</si>
  <si>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</si>
  <si>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</si>
  <si>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</si>
  <si>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Note: Include bad debt if it was included in Lurito model</t>
  </si>
  <si>
    <t>1.0 Yd. pu</t>
  </si>
  <si>
    <t>1.0 Yd. rent</t>
  </si>
  <si>
    <t>1.5 Yd. rent</t>
  </si>
  <si>
    <t>2.0 Yd. rent</t>
  </si>
  <si>
    <t>3.0 Yd. rent</t>
  </si>
  <si>
    <t>4.0 Yd. rent</t>
  </si>
  <si>
    <t>6.0 Yd. rent</t>
  </si>
  <si>
    <t>8.0 Yd. rent</t>
  </si>
  <si>
    <t>Drop Box</t>
  </si>
  <si>
    <t>*City tax</t>
  </si>
  <si>
    <t>1.0 Yd. pu special</t>
  </si>
  <si>
    <t>3.0 Yd. pu special</t>
  </si>
  <si>
    <t>4.0 Yd. pu special</t>
  </si>
  <si>
    <t>6.0 Yd. pu special</t>
  </si>
  <si>
    <t>8.0 Yd. pu special</t>
  </si>
  <si>
    <t>Each extra person</t>
  </si>
  <si>
    <t>Rate Design</t>
  </si>
  <si>
    <t>Company Calculated Rate</t>
  </si>
  <si>
    <t xml:space="preserve">Test Year  </t>
  </si>
  <si>
    <t>Test Year</t>
  </si>
  <si>
    <t>Calculated Revenue</t>
  </si>
  <si>
    <t>Actual Revenue</t>
  </si>
  <si>
    <t>Difference</t>
  </si>
  <si>
    <t>Change</t>
  </si>
  <si>
    <t>Sub Total</t>
  </si>
  <si>
    <t>Pass-Thru</t>
  </si>
  <si>
    <t xml:space="preserve">Total </t>
  </si>
  <si>
    <t>Grant</t>
  </si>
  <si>
    <t>Adams</t>
  </si>
  <si>
    <t>60 gallon mg</t>
  </si>
  <si>
    <t>60 gallon eowg</t>
  </si>
  <si>
    <t>Mini-can wg</t>
  </si>
  <si>
    <t>1 can wg</t>
  </si>
  <si>
    <t>2 cans wg</t>
  </si>
  <si>
    <t>3 cans wg</t>
  </si>
  <si>
    <t>4 cans wg</t>
  </si>
  <si>
    <t>5 cans wg</t>
  </si>
  <si>
    <t>6 cans wg</t>
  </si>
  <si>
    <t>60 gallon wg</t>
  </si>
  <si>
    <t>90 gallon wg</t>
  </si>
  <si>
    <t>Consolidated Disposal Servince</t>
  </si>
  <si>
    <t>Consolidated Disposal Service</t>
  </si>
  <si>
    <t>Disposal Fee</t>
  </si>
  <si>
    <t>1.5 Yd. pu special</t>
  </si>
  <si>
    <t>40 Yd. rent</t>
  </si>
  <si>
    <t>40 Yd. p/u</t>
  </si>
  <si>
    <t>45 Yd. rent</t>
  </si>
  <si>
    <t>45 Yd. p/u</t>
  </si>
  <si>
    <t>Delivery charge (60 &amp; 90)</t>
  </si>
  <si>
    <t>Extra (60-gallon toter)</t>
  </si>
  <si>
    <t>Extra (90-gallon toter)</t>
  </si>
  <si>
    <t>Once/month "on-call"</t>
  </si>
  <si>
    <t>Extra (32-gallon can or unit)</t>
  </si>
  <si>
    <t>Bulky materials</t>
  </si>
  <si>
    <t>Restart fees</t>
  </si>
  <si>
    <t>Redelivery fees</t>
  </si>
  <si>
    <t>2.0 Yd. pu special</t>
  </si>
  <si>
    <t>44/45</t>
  </si>
  <si>
    <t>30 Yd. compacted, permanent</t>
  </si>
  <si>
    <t>35 Yd. compacted, permanent</t>
  </si>
  <si>
    <t>40 Yd. compacted, permanent</t>
  </si>
  <si>
    <t>Gate charge</t>
  </si>
  <si>
    <t>260/270</t>
  </si>
  <si>
    <t>Historical Revenue</t>
  </si>
  <si>
    <t>Distance 5'-25' - residential</t>
  </si>
  <si>
    <t>Distance 5'-25' - commercial</t>
  </si>
  <si>
    <t>Distance each additional 25' - commercial</t>
  </si>
  <si>
    <t>Return trip - can, unit, mini or micro-mini can</t>
  </si>
  <si>
    <t>Return trip - drum</t>
  </si>
  <si>
    <t>Return trip - bale</t>
  </si>
  <si>
    <t>Return trip - litter receptacle</t>
  </si>
  <si>
    <t>Return trip - drop box</t>
  </si>
  <si>
    <t>Return trip - container</t>
  </si>
  <si>
    <t>Over-sized or over-weight cans or units</t>
  </si>
  <si>
    <t>Overtime - charge per hour</t>
  </si>
  <si>
    <t>Overtime - minimum charge</t>
  </si>
  <si>
    <t>Returned check charges</t>
  </si>
  <si>
    <t>Drive-ins - residential</t>
  </si>
  <si>
    <t>Drive-ins - commercial</t>
  </si>
  <si>
    <t>Stairs/steps - residential</t>
  </si>
  <si>
    <t>Stairs/steps - commercial</t>
  </si>
  <si>
    <t>Overhead obsructions - residential</t>
  </si>
  <si>
    <t>Sunken or elevated - residential</t>
  </si>
  <si>
    <t>Overhead obsructions - commercial</t>
  </si>
  <si>
    <t>Sunken or elevated - commercial</t>
  </si>
  <si>
    <t>Extra (mini-can)</t>
  </si>
  <si>
    <t>Extra (tires)</t>
  </si>
  <si>
    <t>Drums - regular</t>
  </si>
  <si>
    <t>Drums - special pu</t>
  </si>
  <si>
    <t>Litter receptacles or toters - customer-owned (60-gallon)</t>
  </si>
  <si>
    <t>60-gallon additional pu</t>
  </si>
  <si>
    <t>Litter receptacles or toters - customer-owned (90-gallon)</t>
  </si>
  <si>
    <t>90-gallon additional pu</t>
  </si>
  <si>
    <t>Litter receptacles or toters - company-owned (60-gallon)</t>
  </si>
  <si>
    <t>Litter receptacles or toters - company-owned (90-gallon)</t>
  </si>
  <si>
    <t>Single rear drive axle - non-packer truck</t>
  </si>
  <si>
    <t>Single rear drive axle - packer truck truck</t>
  </si>
  <si>
    <t>Tandem rear drive axle - packer truck</t>
  </si>
  <si>
    <t>Tandem rear drive axle - drop-box truck</t>
  </si>
  <si>
    <t>Roll-out charges - containers</t>
  </si>
  <si>
    <t>Roll-out charges - automated carts or toters</t>
  </si>
  <si>
    <t>Pickup and delivery charge - up to 8 yd</t>
  </si>
  <si>
    <t>Pickup and delivery charge - over 8 yd</t>
  </si>
  <si>
    <t>1.0 Yd. pu - temporary</t>
  </si>
  <si>
    <t>1.5 Yd. pu - temporary</t>
  </si>
  <si>
    <t>2.0 Yd. pu - temporary</t>
  </si>
  <si>
    <t>3.0 Yd. pu - temporary</t>
  </si>
  <si>
    <t>4.0 Yd. pu - temporary</t>
  </si>
  <si>
    <t>6.0 Yd. pu - temporary</t>
  </si>
  <si>
    <t>8.0 Yd. pu - temporary</t>
  </si>
  <si>
    <t>60 gallon - additional pickup</t>
  </si>
  <si>
    <t>60 gallon - temporary</t>
  </si>
  <si>
    <t>90 gallon - temporary</t>
  </si>
  <si>
    <t>90 gallon - additional pickup</t>
  </si>
  <si>
    <t>36/39</t>
  </si>
  <si>
    <t>Not over 5 cans grouped - 32 gal can or unit</t>
  </si>
  <si>
    <t>Over 5 cans grouped</t>
  </si>
  <si>
    <t>Units not grouped</t>
  </si>
  <si>
    <t>Monthly minimum charge</t>
  </si>
  <si>
    <t>Special pu per unit</t>
  </si>
  <si>
    <t>Flat charge - ech additional unit</t>
  </si>
  <si>
    <t>Svc *2</t>
  </si>
  <si>
    <t>Monthly charge - weekly (60-gallon)</t>
  </si>
  <si>
    <t>Monthly charge - weekly (90-gallon)</t>
  </si>
  <si>
    <t>40 Yd. p/u - permanent</t>
  </si>
  <si>
    <t>45 Yd. p/u - permanent</t>
  </si>
  <si>
    <t>Excess miles</t>
  </si>
  <si>
    <t>Excess mileage</t>
  </si>
  <si>
    <t>Delivery charge</t>
  </si>
  <si>
    <t>Time</t>
  </si>
  <si>
    <t>60 gallon mg (64 gallon in customer list)</t>
  </si>
  <si>
    <t>60 gallon wg (64 gal)</t>
  </si>
  <si>
    <t>90 gallon wg (96)</t>
  </si>
  <si>
    <t>Litter receptacles or toters - customer-owned (90-gallon) Adams</t>
  </si>
  <si>
    <t>1.5 Yd. pu weekly</t>
  </si>
  <si>
    <t>2.0 Yd pu monthly</t>
  </si>
  <si>
    <t>2.0 Yd. pu weekly</t>
  </si>
  <si>
    <t>2.0 Yd pu temp</t>
  </si>
  <si>
    <t>3.0 Yd. pu monthly</t>
  </si>
  <si>
    <t>3.0 Yd. pu weekly</t>
  </si>
  <si>
    <t>4.0 Yd. pu monthly</t>
  </si>
  <si>
    <t>4.0 Yd. pu weekly</t>
  </si>
  <si>
    <t>6.0 Yd. pu wkly</t>
  </si>
  <si>
    <t>6.0 Yd. pu 1st and 3rd</t>
  </si>
  <si>
    <t>6.0 Yd. pu temp weekly</t>
  </si>
  <si>
    <t>8.0 Yd. pu wkly</t>
  </si>
  <si>
    <t>8.0 Yd. pu 2x week</t>
  </si>
  <si>
    <t>6.0 Yd. pu 2x week</t>
  </si>
  <si>
    <t>8.0 Yd. pu temp weekly</t>
  </si>
  <si>
    <t>1.5 Yd. pu 1st and 3rd</t>
  </si>
  <si>
    <t>1.5 Yd. pu monthly</t>
  </si>
  <si>
    <t>2.0 Yd. pu 1st and 3rd</t>
  </si>
  <si>
    <t>1.0 Yd. pu weekly</t>
  </si>
  <si>
    <t>1.0 Yd. pu 1st and 3rd</t>
  </si>
  <si>
    <t>1.5 Yd. pu wkly</t>
  </si>
  <si>
    <t>2.0 Yd. pu monthly</t>
  </si>
  <si>
    <t>2.0 Yd. pu weekly temp</t>
  </si>
  <si>
    <t>3.0 Yd. pu weekly temp</t>
  </si>
  <si>
    <t>3.0 Yd. pu 1st and 3rd</t>
  </si>
  <si>
    <t>4.0 Yd. pu weekly temp</t>
  </si>
  <si>
    <t>4.0 Yd. pu 1st and 3rd</t>
  </si>
  <si>
    <t>6.0 Yd. pu monthly</t>
  </si>
  <si>
    <t>6.0 Yd. pu weekly</t>
  </si>
  <si>
    <t>6.0 Yd. pu weekly temp</t>
  </si>
  <si>
    <t>8.0 Yd. pu weekly</t>
  </si>
  <si>
    <t>60 gallon eowg (64)</t>
  </si>
  <si>
    <t>Actual rate increase being proposed in rate design</t>
  </si>
  <si>
    <t xml:space="preserve">Lurito Gallagher allowed increase </t>
  </si>
  <si>
    <t>Washing/steam cleaning/sanitizing per yd.</t>
  </si>
  <si>
    <t>Washing/steam cleaning/sanitizing min. chg</t>
  </si>
  <si>
    <t>1.0 Yd. rent per month</t>
  </si>
  <si>
    <t>1.0 Yd. rent per day</t>
  </si>
  <si>
    <t>Temporary Service - Initial Delivery</t>
  </si>
  <si>
    <t>1.5 Yd. rent per day</t>
  </si>
  <si>
    <t>2.0 Yd. rent per day</t>
  </si>
  <si>
    <t>3.0 Yd. rent per day</t>
  </si>
  <si>
    <t>4.0 Yd. rent per day</t>
  </si>
  <si>
    <t>6.0 Yd. rent per day</t>
  </si>
  <si>
    <t>8.0 Yd. rent per day</t>
  </si>
  <si>
    <t>Distance each additional 25' residential</t>
  </si>
  <si>
    <t>med waste</t>
  </si>
  <si>
    <t>Drive-ins - commercial billed at res rate</t>
  </si>
  <si>
    <t>40 YD. p/u - temp</t>
  </si>
  <si>
    <t>45 YD. p/u - temp</t>
  </si>
  <si>
    <t>40 YD. rent per day - temp</t>
  </si>
  <si>
    <t>45 YD. rent per day - temp</t>
  </si>
  <si>
    <t>20 Yd. rent</t>
  </si>
  <si>
    <t>20 Yd. p/u</t>
  </si>
  <si>
    <t>20 Yd. p/u - permanent</t>
  </si>
  <si>
    <t>20 YD. p/u - temp</t>
  </si>
  <si>
    <t>20 YD. rent per day- temp</t>
  </si>
  <si>
    <t>Commercial adjustment factor</t>
  </si>
  <si>
    <t>Adjusted monthly customers</t>
  </si>
  <si>
    <t>Increased revenue at 12% excl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</si>
</sst>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0.000000"/>
    <numFmt numFmtId="168" formatCode="General_)"/>
    <numFmt numFmtId="169" formatCode="0.0%"/>
    <numFmt numFmtId="170" formatCode="_(* #,##0.00000_);_(* \(#,##0.0000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3" fillId="0" borderId="0"/>
    <xf numFmtId="0" fontId="10" fillId="10" borderId="0" applyNumberFormat="0" applyBorder="0" applyAlignment="0" applyProtection="0"/>
    <xf numFmtId="3" fontId="3" fillId="0" borderId="0"/>
    <xf numFmtId="0" fontId="11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/>
    <xf numFmtId="0" fontId="13" fillId="0" borderId="0"/>
    <xf numFmtId="0" fontId="13" fillId="0" borderId="0"/>
    <xf numFmtId="0" fontId="14" fillId="12" borderId="1" applyAlignment="0">
      <alignment horizontal="right"/>
      <protection locked="0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13" borderId="0">
      <alignment horizontal="right"/>
      <protection locked="0"/>
    </xf>
    <xf numFmtId="2" fontId="15" fillId="13" borderId="0">
      <alignment horizontal="right"/>
      <protection locked="0"/>
    </xf>
    <xf numFmtId="0" fontId="16" fillId="1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3" fontId="22" fillId="15" borderId="0">
      <protection locked="0"/>
    </xf>
    <xf numFmtId="4" fontId="22" fillId="15" borderId="0">
      <protection locked="0"/>
    </xf>
    <xf numFmtId="0" fontId="23" fillId="0" borderId="10" applyNumberFormat="0" applyFill="0" applyAlignment="0" applyProtection="0"/>
    <xf numFmtId="0" fontId="24" fillId="4" borderId="0" applyNumberFormat="0" applyBorder="0" applyAlignment="0" applyProtection="0"/>
    <xf numFmtId="43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25" fillId="0" borderId="0"/>
    <xf numFmtId="0" fontId="26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16" borderId="11" applyNumberFormat="0" applyFont="0" applyAlignment="0" applyProtection="0"/>
    <xf numFmtId="169" fontId="27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5">
      <alignment horizontal="center"/>
    </xf>
    <xf numFmtId="0" fontId="12" fillId="0" borderId="0">
      <alignment vertical="top"/>
    </xf>
    <xf numFmtId="0" fontId="12" fillId="0" borderId="0" applyNumberFormat="0" applyBorder="0" applyAlignment="0"/>
    <xf numFmtId="0" fontId="30" fillId="0" borderId="12" applyNumberFormat="0" applyFill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44" fontId="0" fillId="0" borderId="0" xfId="2" applyFont="1"/>
    <xf numFmtId="44" fontId="0" fillId="0" borderId="1" xfId="2" applyFont="1" applyBorder="1"/>
    <xf numFmtId="165" fontId="0" fillId="0" borderId="0" xfId="2" applyNumberFormat="1" applyFont="1"/>
    <xf numFmtId="165" fontId="0" fillId="0" borderId="1" xfId="2" applyNumberFormat="1" applyFont="1" applyBorder="1"/>
    <xf numFmtId="44" fontId="0" fillId="0" borderId="0" xfId="0" applyNumberFormat="1"/>
    <xf numFmtId="164" fontId="0" fillId="0" borderId="0" xfId="0" applyNumberFormat="1"/>
    <xf numFmtId="10" fontId="0" fillId="0" borderId="0" xfId="3" applyNumberFormat="1" applyFont="1"/>
    <xf numFmtId="43" fontId="0" fillId="0" borderId="0" xfId="0" applyNumberFormat="1"/>
    <xf numFmtId="43" fontId="0" fillId="0" borderId="0" xfId="1" applyFont="1" applyFill="1" applyBorder="1"/>
    <xf numFmtId="0" fontId="3" fillId="0" borderId="0" xfId="4" applyAlignment="1">
      <alignment horizontal="left"/>
    </xf>
    <xf numFmtId="3" fontId="0" fillId="0" borderId="0" xfId="0" applyNumberFormat="1"/>
    <xf numFmtId="43" fontId="0" fillId="0" borderId="0" xfId="1" applyFont="1" applyFill="1" applyBorder="1" applyAlignment="1">
      <alignment horizontal="center" wrapText="1"/>
    </xf>
    <xf numFmtId="166" fontId="0" fillId="0" borderId="0" xfId="1" applyNumberFormat="1" applyFont="1" applyFill="1"/>
    <xf numFmtId="43" fontId="0" fillId="0" borderId="1" xfId="1" applyFont="1" applyFill="1" applyBorder="1"/>
    <xf numFmtId="43" fontId="0" fillId="0" borderId="1" xfId="1" applyFont="1" applyFill="1" applyBorder="1" applyAlignment="1">
      <alignment horizontal="center" wrapText="1"/>
    </xf>
    <xf numFmtId="0" fontId="5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167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3" fontId="4" fillId="0" borderId="0" xfId="0" applyNumberFormat="1" applyFont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4" fillId="0" borderId="0" xfId="0" applyNumberFormat="1" applyFont="1"/>
    <xf numFmtId="44" fontId="0" fillId="0" borderId="0" xfId="2" applyFont="1" applyFill="1" applyBorder="1"/>
    <xf numFmtId="44" fontId="0" fillId="0" borderId="1" xfId="2" applyFont="1" applyFill="1" applyBorder="1"/>
    <xf numFmtId="166" fontId="0" fillId="0" borderId="0" xfId="0" applyNumberFormat="1"/>
    <xf numFmtId="43" fontId="4" fillId="0" borderId="2" xfId="1" applyFont="1" applyFill="1" applyBorder="1" applyAlignment="1">
      <alignment wrapText="1"/>
    </xf>
    <xf numFmtId="0" fontId="5" fillId="0" borderId="0" xfId="4" applyFont="1" applyAlignment="1">
      <alignment horizontal="center" vertical="center"/>
    </xf>
    <xf numFmtId="164" fontId="0" fillId="0" borderId="0" xfId="1" applyNumberFormat="1" applyFont="1" applyFill="1"/>
    <xf numFmtId="44" fontId="0" fillId="0" borderId="0" xfId="1" applyNumberFormat="1" applyFont="1" applyFill="1" applyBorder="1" applyAlignment="1">
      <alignment horizontal="center" wrapText="1"/>
    </xf>
    <xf numFmtId="44" fontId="4" fillId="0" borderId="2" xfId="1" applyNumberFormat="1" applyFont="1" applyFill="1" applyBorder="1" applyAlignment="1">
      <alignment horizontal="center" wrapText="1"/>
    </xf>
    <xf numFmtId="44" fontId="4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44" fontId="4" fillId="0" borderId="0" xfId="0" applyNumberFormat="1" applyFont="1"/>
    <xf numFmtId="44" fontId="4" fillId="0" borderId="1" xfId="0" applyNumberFormat="1" applyFont="1" applyBorder="1"/>
    <xf numFmtId="43" fontId="0" fillId="0" borderId="0" xfId="1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 vertical="center" textRotation="90"/>
    </xf>
    <xf numFmtId="3" fontId="0" fillId="0" borderId="0" xfId="1" applyNumberFormat="1" applyFont="1" applyFill="1" applyAlignment="1">
      <alignment horizontal="center"/>
    </xf>
    <xf numFmtId="0" fontId="31" fillId="0" borderId="0" xfId="0" applyFont="1"/>
    <xf numFmtId="10" fontId="0" fillId="0" borderId="0" xfId="3" applyNumberFormat="1" applyFont="1" applyFill="1"/>
    <xf numFmtId="0" fontId="4" fillId="0" borderId="0" xfId="0" applyFont="1" applyAlignment="1">
      <alignment wrapText="1"/>
    </xf>
    <xf numFmtId="43" fontId="4" fillId="0" borderId="0" xfId="1" applyFont="1" applyFill="1" applyBorder="1" applyAlignment="1">
      <alignment horizontal="center" wrapText="1"/>
    </xf>
    <xf numFmtId="3" fontId="4" fillId="0" borderId="4" xfId="0" applyNumberFormat="1" applyFont="1" applyBorder="1"/>
    <xf numFmtId="0" fontId="0" fillId="0" borderId="0" xfId="0" applyAlignment="1">
      <alignment horizontal="center" wrapText="1"/>
    </xf>
    <xf numFmtId="164" fontId="0" fillId="0" borderId="2" xfId="0" applyNumberFormat="1" applyBorder="1"/>
    <xf numFmtId="10" fontId="0" fillId="0" borderId="0" xfId="0" applyNumberFormat="1"/>
    <xf numFmtId="44" fontId="37" fillId="0" borderId="0" xfId="1" applyNumberFormat="1" applyFont="1" applyFill="1" applyBorder="1"/>
    <xf numFmtId="0" fontId="0" fillId="0" borderId="1" xfId="0" applyBorder="1" applyAlignment="1">
      <alignment horizontal="center" vertical="center" textRotation="90"/>
    </xf>
    <xf numFmtId="43" fontId="0" fillId="0" borderId="17" xfId="1" applyFont="1" applyFill="1" applyBorder="1"/>
    <xf numFmtId="43" fontId="0" fillId="0" borderId="17" xfId="1" applyFont="1" applyFill="1" applyBorder="1" applyAlignment="1">
      <alignment horizontal="center" wrapText="1"/>
    </xf>
    <xf numFmtId="44" fontId="0" fillId="0" borderId="17" xfId="1" applyNumberFormat="1" applyFont="1" applyFill="1" applyBorder="1"/>
    <xf numFmtId="44" fontId="0" fillId="0" borderId="17" xfId="2" applyFont="1" applyFill="1" applyBorder="1"/>
    <xf numFmtId="3" fontId="4" fillId="0" borderId="2" xfId="0" applyNumberFormat="1" applyFont="1" applyBorder="1" applyAlignment="1">
      <alignment wrapText="1"/>
    </xf>
    <xf numFmtId="44" fontId="0" fillId="17" borderId="0" xfId="2" applyFont="1" applyFill="1"/>
    <xf numFmtId="44" fontId="0" fillId="17" borderId="1" xfId="2" applyFont="1" applyFill="1" applyBorder="1"/>
    <xf numFmtId="43" fontId="4" fillId="0" borderId="0" xfId="1" applyFont="1" applyBorder="1"/>
    <xf numFmtId="0" fontId="0" fillId="0" borderId="1" xfId="0" applyBorder="1" applyAlignment="1">
      <alignment vertical="center" textRotation="90"/>
    </xf>
    <xf numFmtId="3" fontId="4" fillId="0" borderId="17" xfId="0" applyNumberFormat="1" applyFont="1" applyBorder="1"/>
    <xf numFmtId="44" fontId="4" fillId="0" borderId="17" xfId="1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0" xfId="1" applyFont="1" applyFill="1" applyBorder="1" applyAlignment="1">
      <alignment wrapText="1"/>
    </xf>
    <xf numFmtId="3" fontId="4" fillId="0" borderId="1" xfId="0" applyNumberFormat="1" applyFont="1" applyBorder="1"/>
    <xf numFmtId="43" fontId="4" fillId="0" borderId="17" xfId="1" applyFont="1" applyBorder="1"/>
    <xf numFmtId="0" fontId="5" fillId="0" borderId="3" xfId="4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wrapText="1"/>
    </xf>
    <xf numFmtId="44" fontId="4" fillId="0" borderId="3" xfId="1" applyNumberFormat="1" applyFont="1" applyFill="1" applyBorder="1" applyAlignment="1">
      <alignment horizontal="center" wrapText="1"/>
    </xf>
    <xf numFmtId="167" fontId="0" fillId="17" borderId="0" xfId="0" applyNumberFormat="1" applyFill="1"/>
    <xf numFmtId="0" fontId="0" fillId="17" borderId="1" xfId="0" applyFill="1" applyBorder="1"/>
    <xf numFmtId="43" fontId="0" fillId="17" borderId="1" xfId="1" applyFont="1" applyFill="1" applyBorder="1"/>
    <xf numFmtId="0" fontId="33" fillId="0" borderId="0" xfId="0" applyFont="1"/>
    <xf numFmtId="166" fontId="34" fillId="0" borderId="0" xfId="1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43" fontId="34" fillId="0" borderId="0" xfId="0" applyNumberFormat="1" applyFont="1" applyAlignment="1">
      <alignment horizontal="center"/>
    </xf>
    <xf numFmtId="0" fontId="33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7" fillId="0" borderId="1" xfId="4" applyFont="1" applyBorder="1" applyAlignment="1">
      <alignment vertical="center" textRotation="90"/>
    </xf>
    <xf numFmtId="3" fontId="4" fillId="0" borderId="1" xfId="0" applyNumberFormat="1" applyFont="1" applyBorder="1" applyAlignment="1">
      <alignment wrapText="1"/>
    </xf>
    <xf numFmtId="43" fontId="4" fillId="0" borderId="1" xfId="1" applyFont="1" applyFill="1" applyBorder="1" applyAlignment="1">
      <alignment wrapText="1"/>
    </xf>
    <xf numFmtId="44" fontId="4" fillId="0" borderId="1" xfId="1" applyNumberFormat="1" applyFont="1" applyFill="1" applyBorder="1" applyAlignment="1">
      <alignment horizontal="center" wrapText="1"/>
    </xf>
    <xf numFmtId="166" fontId="0" fillId="0" borderId="1" xfId="1" applyNumberFormat="1" applyFont="1" applyFill="1" applyBorder="1"/>
    <xf numFmtId="0" fontId="5" fillId="0" borderId="2" xfId="4" applyFont="1" applyBorder="1" applyAlignment="1">
      <alignment horizontal="center" vertical="center"/>
    </xf>
    <xf numFmtId="0" fontId="35" fillId="0" borderId="18" xfId="0" applyFont="1" applyBorder="1" applyAlignment="1">
      <alignment wrapText="1"/>
    </xf>
    <xf numFmtId="0" fontId="0" fillId="0" borderId="0" xfId="0" applyAlignment="1">
      <alignment vertical="center" textRotation="90"/>
    </xf>
    <xf numFmtId="43" fontId="34" fillId="0" borderId="13" xfId="1" applyFont="1" applyFill="1" applyBorder="1"/>
    <xf numFmtId="43" fontId="34" fillId="0" borderId="3" xfId="1" applyFont="1" applyFill="1" applyBorder="1"/>
    <xf numFmtId="43" fontId="34" fillId="0" borderId="3" xfId="0" applyNumberFormat="1" applyFont="1" applyBorder="1"/>
    <xf numFmtId="10" fontId="33" fillId="0" borderId="14" xfId="3" applyNumberFormat="1" applyFont="1" applyFill="1" applyBorder="1"/>
    <xf numFmtId="43" fontId="34" fillId="0" borderId="15" xfId="1" applyFont="1" applyFill="1" applyBorder="1"/>
    <xf numFmtId="43" fontId="34" fillId="0" borderId="0" xfId="1" applyFont="1" applyFill="1"/>
    <xf numFmtId="10" fontId="33" fillId="0" borderId="16" xfId="3" applyNumberFormat="1" applyFont="1" applyFill="1" applyBorder="1"/>
    <xf numFmtId="43" fontId="34" fillId="0" borderId="1" xfId="0" applyNumberFormat="1" applyFont="1" applyBorder="1"/>
    <xf numFmtId="37" fontId="35" fillId="0" borderId="18" xfId="0" applyNumberFormat="1" applyFont="1" applyBorder="1"/>
    <xf numFmtId="37" fontId="35" fillId="0" borderId="2" xfId="0" applyNumberFormat="1" applyFont="1" applyBorder="1"/>
    <xf numFmtId="37" fontId="36" fillId="0" borderId="2" xfId="0" applyNumberFormat="1" applyFont="1" applyBorder="1"/>
    <xf numFmtId="169" fontId="35" fillId="0" borderId="19" xfId="3" applyNumberFormat="1" applyFont="1" applyFill="1" applyBorder="1"/>
    <xf numFmtId="44" fontId="38" fillId="0" borderId="0" xfId="2" applyFont="1" applyFill="1" applyBorder="1"/>
    <xf numFmtId="44" fontId="38" fillId="0" borderId="0" xfId="1" applyNumberFormat="1" applyFont="1" applyFill="1" applyBorder="1"/>
    <xf numFmtId="44" fontId="39" fillId="0" borderId="0" xfId="1" applyNumberFormat="1" applyFont="1" applyFill="1" applyBorder="1"/>
    <xf numFmtId="44" fontId="39" fillId="0" borderId="0" xfId="1" applyNumberFormat="1" applyFont="1" applyFill="1" applyBorder="1" applyAlignment="1">
      <alignment horizontal="center" wrapText="1"/>
    </xf>
    <xf numFmtId="44" fontId="39" fillId="0" borderId="1" xfId="1" applyNumberFormat="1" applyFont="1" applyFill="1" applyBorder="1" applyAlignment="1">
      <alignment horizontal="center" wrapText="1"/>
    </xf>
    <xf numFmtId="165" fontId="0" fillId="0" borderId="0" xfId="0" applyNumberFormat="1"/>
    <xf numFmtId="0" fontId="4" fillId="0" borderId="2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0" xfId="0" applyNumberFormat="1" applyFont="1" applyAlignment="1">
      <alignment wrapText="1"/>
    </xf>
    <xf numFmtId="166" fontId="0" fillId="0" borderId="1" xfId="0" applyNumberFormat="1" applyBorder="1"/>
    <xf numFmtId="2" fontId="0" fillId="0" borderId="4" xfId="0" applyNumberFormat="1" applyBorder="1"/>
    <xf numFmtId="0" fontId="0" fillId="0" borderId="0" xfId="0" applyAlignment="1">
      <alignment horizontal="right"/>
    </xf>
    <xf numFmtId="9" fontId="0" fillId="0" borderId="0" xfId="0" applyNumberForma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7" xfId="0" applyBorder="1" applyAlignment="1">
      <alignment vertical="center"/>
    </xf>
    <xf numFmtId="0" fontId="5" fillId="0" borderId="17" xfId="4" applyFont="1" applyBorder="1" applyAlignment="1">
      <alignment horizontal="left"/>
    </xf>
    <xf numFmtId="166" fontId="4" fillId="0" borderId="17" xfId="0" applyNumberFormat="1" applyFont="1" applyBorder="1"/>
    <xf numFmtId="0" fontId="5" fillId="0" borderId="0" xfId="4" applyFont="1" applyAlignment="1">
      <alignment horizontal="left"/>
    </xf>
    <xf numFmtId="166" fontId="4" fillId="0" borderId="0" xfId="0" applyNumberFormat="1" applyFont="1"/>
    <xf numFmtId="0" fontId="0" fillId="0" borderId="17" xfId="0" applyBorder="1" applyAlignment="1">
      <alignment horizontal="center" vertical="center"/>
    </xf>
    <xf numFmtId="43" fontId="0" fillId="0" borderId="17" xfId="0" applyNumberFormat="1" applyBorder="1"/>
    <xf numFmtId="0" fontId="0" fillId="0" borderId="17" xfId="0" applyBorder="1" applyAlignment="1">
      <alignment vertical="center" textRotation="90"/>
    </xf>
    <xf numFmtId="0" fontId="0" fillId="0" borderId="17" xfId="0" applyBorder="1"/>
    <xf numFmtId="0" fontId="5" fillId="0" borderId="1" xfId="4" applyFont="1" applyBorder="1" applyAlignment="1">
      <alignment horizontal="left"/>
    </xf>
    <xf numFmtId="43" fontId="0" fillId="0" borderId="1" xfId="0" applyNumberFormat="1" applyBorder="1"/>
    <xf numFmtId="3" fontId="37" fillId="0" borderId="0" xfId="0" applyNumberFormat="1" applyFont="1"/>
    <xf numFmtId="3" fontId="42" fillId="0" borderId="17" xfId="0" applyNumberFormat="1" applyFont="1" applyBorder="1"/>
    <xf numFmtId="3" fontId="42" fillId="0" borderId="0" xfId="0" applyNumberFormat="1" applyFont="1"/>
    <xf numFmtId="3" fontId="42" fillId="0" borderId="1" xfId="0" applyNumberFormat="1" applyFont="1" applyBorder="1"/>
    <xf numFmtId="3" fontId="42" fillId="0" borderId="2" xfId="0" applyNumberFormat="1" applyFont="1" applyBorder="1" applyAlignment="1">
      <alignment wrapText="1"/>
    </xf>
    <xf numFmtId="3" fontId="42" fillId="0" borderId="3" xfId="0" applyNumberFormat="1" applyFont="1" applyBorder="1" applyAlignment="1">
      <alignment wrapText="1"/>
    </xf>
    <xf numFmtId="3" fontId="42" fillId="0" borderId="0" xfId="0" applyNumberFormat="1" applyFont="1" applyAlignment="1">
      <alignment wrapText="1"/>
    </xf>
    <xf numFmtId="3" fontId="37" fillId="0" borderId="1" xfId="0" applyNumberFormat="1" applyFont="1" applyBorder="1"/>
    <xf numFmtId="3" fontId="42" fillId="0" borderId="4" xfId="0" applyNumberFormat="1" applyFont="1" applyBorder="1"/>
    <xf numFmtId="0" fontId="37" fillId="0" borderId="0" xfId="0" applyFont="1"/>
    <xf numFmtId="0" fontId="3" fillId="0" borderId="0" xfId="4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5" fillId="0" borderId="2" xfId="4" applyFont="1" applyBorder="1" applyAlignment="1">
      <alignment horizontal="left"/>
    </xf>
    <xf numFmtId="0" fontId="0" fillId="0" borderId="3" xfId="0" applyBorder="1" applyAlignment="1">
      <alignment vertical="center"/>
    </xf>
    <xf numFmtId="0" fontId="5" fillId="0" borderId="3" xfId="4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4" applyBorder="1" applyAlignment="1">
      <alignment horizontal="left"/>
    </xf>
    <xf numFmtId="0" fontId="5" fillId="0" borderId="4" xfId="4" applyFont="1" applyBorder="1" applyAlignment="1">
      <alignment horizontal="left"/>
    </xf>
    <xf numFmtId="43" fontId="34" fillId="0" borderId="0" xfId="0" applyNumberFormat="1" applyFont="1"/>
    <xf numFmtId="9" fontId="0" fillId="0" borderId="0" xfId="3" applyFont="1" applyFill="1"/>
    <xf numFmtId="170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workbookViewId="0"/>
  </sheetViews>
  <sheetFormatPr defaultRowHeight="15"/>
  <sheetData>
    <row r="2" spans="1:3">
      <c r="A2" s="45" t="s">
        <v>52</v>
      </c>
    </row>
    <row r="4" spans="1:3">
      <c r="B4" t="s">
        <v>53</v>
      </c>
    </row>
    <row r="5" spans="1:3">
      <c r="C5" t="s">
        <v>63</v>
      </c>
    </row>
    <row r="6" spans="1:3">
      <c r="C6" t="s">
        <v>54</v>
      </c>
    </row>
    <row r="7" spans="1:3">
      <c r="C7" t="s">
        <v>64</v>
      </c>
    </row>
    <row r="9" spans="1:3">
      <c r="B9" t="s">
        <v>67</v>
      </c>
    </row>
    <row r="10" spans="1:3">
      <c r="C10" t="s">
        <v>68</v>
      </c>
    </row>
    <row r="12" spans="1:3">
      <c r="B12" t="s">
        <v>69</v>
      </c>
    </row>
    <row r="13" spans="1:3">
      <c r="C13" t="s">
        <v>65</v>
      </c>
    </row>
    <row r="14" spans="1:3">
      <c r="C14" t="s">
        <v>70</v>
      </c>
    </row>
    <row r="15" spans="1:3">
      <c r="C15" t="s">
        <v>66</v>
      </c>
    </row>
    <row r="17" spans="2:3">
      <c r="B17" t="s">
        <v>57</v>
      </c>
    </row>
    <row r="18" spans="2:3">
      <c r="C18" t="s">
        <v>55</v>
      </c>
    </row>
    <row r="19" spans="2:3">
      <c r="C19" t="s">
        <v>56</v>
      </c>
    </row>
    <row r="21" spans="2:3">
      <c r="B21" t="s">
        <v>58</v>
      </c>
    </row>
    <row r="22" spans="2:3">
      <c r="C22" t="s">
        <v>60</v>
      </c>
    </row>
    <row r="23" spans="2:3">
      <c r="C23" t="s">
        <v>59</v>
      </c>
    </row>
    <row r="24" spans="2:3">
      <c r="C24" t="s">
        <v>61</v>
      </c>
    </row>
    <row r="25" spans="2:3">
      <c r="C25" t="s">
        <v>62</v>
      </c>
    </row>
    <row r="27" spans="2:3">
      <c r="B27" t="s">
        <v>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/>
  </sheetViews>
  <sheetFormatPr defaultRowHeight="15"/>
  <cols>
    <col min="1" max="1" width="37" customWidth="1"/>
    <col min="2" max="2" width="14.28515625" bestFit="1" customWidth="1"/>
    <col min="3" max="3" width="9.28515625" bestFit="1" customWidth="1"/>
    <col min="4" max="4" width="6.7109375" customWidth="1"/>
    <col min="5" max="5" width="10.7109375" customWidth="1"/>
    <col min="6" max="6" width="9" bestFit="1" customWidth="1"/>
  </cols>
  <sheetData>
    <row r="1" spans="1:7">
      <c r="A1" s="22" t="s">
        <v>115</v>
      </c>
    </row>
    <row r="2" spans="1:7">
      <c r="A2" s="22" t="s">
        <v>116</v>
      </c>
    </row>
    <row r="3" spans="1:7">
      <c r="A3" s="22"/>
    </row>
    <row r="4" spans="1:7">
      <c r="A4" s="22"/>
      <c r="D4" s="163" t="s">
        <v>16</v>
      </c>
      <c r="E4" s="163"/>
      <c r="F4" s="163"/>
      <c r="G4" s="163"/>
    </row>
    <row r="5" spans="1:7">
      <c r="D5" s="40" t="s">
        <v>41</v>
      </c>
      <c r="E5" s="40" t="s">
        <v>42</v>
      </c>
      <c r="F5" s="40" t="s">
        <v>43</v>
      </c>
      <c r="G5" s="40" t="s">
        <v>47</v>
      </c>
    </row>
    <row r="6" spans="1:7">
      <c r="A6" t="s">
        <v>40</v>
      </c>
      <c r="D6" s="43">
        <f>52*2/12</f>
        <v>8.6666666666666661</v>
      </c>
      <c r="E6" s="43">
        <f>D6*2</f>
        <v>17.333333333333332</v>
      </c>
      <c r="F6" s="43">
        <f>D6*3</f>
        <v>26</v>
      </c>
      <c r="G6" s="43">
        <f>D6*4</f>
        <v>34.666666666666664</v>
      </c>
    </row>
    <row r="7" spans="1:7">
      <c r="A7" t="s">
        <v>19</v>
      </c>
      <c r="D7" s="43">
        <f>52/12</f>
        <v>4.333333333333333</v>
      </c>
      <c r="E7" s="43">
        <f t="shared" ref="E7:E9" si="0">D7*2</f>
        <v>8.6666666666666661</v>
      </c>
      <c r="F7" s="43">
        <f t="shared" ref="F7:F9" si="1">D7*3</f>
        <v>13</v>
      </c>
      <c r="G7" s="43">
        <f t="shared" ref="G7:G9" si="2">D7*4</f>
        <v>17.333333333333332</v>
      </c>
    </row>
    <row r="8" spans="1:7">
      <c r="A8" t="s">
        <v>21</v>
      </c>
      <c r="D8" s="43">
        <f>26/12</f>
        <v>2.1666666666666665</v>
      </c>
      <c r="E8" s="43">
        <f t="shared" si="0"/>
        <v>4.333333333333333</v>
      </c>
      <c r="F8" s="43">
        <f t="shared" si="1"/>
        <v>6.5</v>
      </c>
      <c r="G8" s="43">
        <f t="shared" si="2"/>
        <v>8.6666666666666661</v>
      </c>
    </row>
    <row r="9" spans="1:7">
      <c r="A9" t="s">
        <v>20</v>
      </c>
      <c r="D9" s="43">
        <f>12/12</f>
        <v>1</v>
      </c>
      <c r="E9" s="43">
        <f t="shared" si="0"/>
        <v>2</v>
      </c>
      <c r="F9" s="43">
        <f t="shared" si="1"/>
        <v>3</v>
      </c>
      <c r="G9" s="43">
        <f t="shared" si="2"/>
        <v>4</v>
      </c>
    </row>
    <row r="11" spans="1:7">
      <c r="A11" t="s">
        <v>17</v>
      </c>
      <c r="B11" s="47">
        <v>2000</v>
      </c>
    </row>
    <row r="12" spans="1:7">
      <c r="A12" t="s">
        <v>18</v>
      </c>
      <c r="B12" s="19" t="s">
        <v>44</v>
      </c>
    </row>
    <row r="14" spans="1:7">
      <c r="A14" s="20" t="s">
        <v>48</v>
      </c>
      <c r="B14" s="40" t="s">
        <v>5</v>
      </c>
      <c r="C14" s="1" t="s">
        <v>6</v>
      </c>
      <c r="E14" s="20" t="s">
        <v>24</v>
      </c>
      <c r="F14" s="1"/>
    </row>
    <row r="15" spans="1:7">
      <c r="A15" t="s">
        <v>49</v>
      </c>
      <c r="B15" s="63">
        <v>0</v>
      </c>
      <c r="C15" s="5">
        <f>B15/2000</f>
        <v>0</v>
      </c>
      <c r="E15" t="s">
        <v>25</v>
      </c>
      <c r="F15" s="77">
        <f>0.015</f>
        <v>1.4999999999999999E-2</v>
      </c>
      <c r="G15" t="s">
        <v>83</v>
      </c>
    </row>
    <row r="16" spans="1:7">
      <c r="A16" t="s">
        <v>50</v>
      </c>
      <c r="B16" s="64">
        <v>0</v>
      </c>
      <c r="C16" s="6">
        <f>B16/2000</f>
        <v>0</v>
      </c>
      <c r="E16" t="s">
        <v>26</v>
      </c>
      <c r="F16" s="78">
        <f>0.004275</f>
        <v>4.2750000000000002E-3</v>
      </c>
    </row>
    <row r="17" spans="1:6">
      <c r="A17" t="s">
        <v>7</v>
      </c>
      <c r="B17" s="3">
        <f>B16-B15</f>
        <v>0</v>
      </c>
      <c r="C17" s="5">
        <f>C16-C15</f>
        <v>0</v>
      </c>
      <c r="E17" t="s">
        <v>14</v>
      </c>
      <c r="F17" s="21">
        <f>SUM(F15:F16)</f>
        <v>1.9275E-2</v>
      </c>
    </row>
    <row r="18" spans="1:6">
      <c r="E18" t="s">
        <v>27</v>
      </c>
      <c r="F18" s="21">
        <f>1-F17</f>
        <v>0.98072499999999996</v>
      </c>
    </row>
    <row r="20" spans="1:6">
      <c r="A20" t="s">
        <v>4</v>
      </c>
      <c r="B20" s="7">
        <f>B17</f>
        <v>0</v>
      </c>
      <c r="C20" s="7"/>
      <c r="E20" t="s">
        <v>73</v>
      </c>
    </row>
    <row r="21" spans="1:6">
      <c r="A21" t="s">
        <v>23</v>
      </c>
      <c r="B21" s="7">
        <v>0</v>
      </c>
    </row>
    <row r="22" spans="1:6">
      <c r="A22" t="s">
        <v>22</v>
      </c>
      <c r="B22" s="79">
        <v>10487.44</v>
      </c>
      <c r="C22" s="48"/>
    </row>
    <row r="23" spans="1:6">
      <c r="A23" s="22" t="s">
        <v>28</v>
      </c>
      <c r="B23" s="41">
        <f>B21*B22</f>
        <v>0</v>
      </c>
    </row>
    <row r="25" spans="1:6">
      <c r="A25" t="s">
        <v>45</v>
      </c>
      <c r="B25" s="4">
        <f>'Staff Calcs '!T118</f>
        <v>844568.7472391997</v>
      </c>
    </row>
    <row r="26" spans="1:6">
      <c r="A26" s="23" t="s">
        <v>9</v>
      </c>
      <c r="B26" s="7">
        <f>B25-B23</f>
        <v>844568.7472391997</v>
      </c>
    </row>
    <row r="27" spans="1:6">
      <c r="E27" s="44" t="s">
        <v>51</v>
      </c>
      <c r="F27" s="1"/>
    </row>
    <row r="28" spans="1:6">
      <c r="A28" s="22" t="s">
        <v>46</v>
      </c>
      <c r="B28" s="42" t="e">
        <f>'Staff Calcs '!#REF!</f>
        <v>#REF!</v>
      </c>
      <c r="E28">
        <v>0.01</v>
      </c>
    </row>
    <row r="29" spans="1:6">
      <c r="A29" s="23" t="s">
        <v>9</v>
      </c>
      <c r="B29" s="7" t="e">
        <f>B28-B23</f>
        <v>#REF!</v>
      </c>
      <c r="C29" s="9" t="e">
        <f>B29/B23</f>
        <v>#REF!</v>
      </c>
    </row>
  </sheetData>
  <mergeCells count="1">
    <mergeCell ref="D4:G4"/>
  </mergeCells>
  <pageMargins left="0.28000000000000003" right="0.5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292"/>
  <sheetViews>
    <sheetView tabSelected="1" zoomScale="85" zoomScaleNormal="85" workbookViewId="0">
      <pane xSplit="4" ySplit="13" topLeftCell="E174" activePane="bottomRight" state="frozen"/>
      <selection pane="topRight" activeCell="D1" sqref="D1"/>
      <selection pane="bottomLeft" activeCell="A6" sqref="A6"/>
      <selection pane="bottomRight" activeCell="A12" sqref="A12:XFD12"/>
    </sheetView>
  </sheetViews>
  <sheetFormatPr defaultColWidth="8.7109375" defaultRowHeight="15"/>
  <cols>
    <col min="1" max="1" width="4.5703125" bestFit="1" customWidth="1"/>
    <col min="2" max="2" width="8.28515625" bestFit="1" customWidth="1"/>
    <col min="3" max="3" width="6.28515625" bestFit="1" customWidth="1"/>
    <col min="4" max="4" width="50.7109375" customWidth="1"/>
    <col min="5" max="6" width="14.28515625" customWidth="1"/>
    <col min="7" max="8" width="10.28515625" customWidth="1"/>
    <col min="9" max="9" width="13.42578125" hidden="1" customWidth="1"/>
    <col min="10" max="10" width="15.7109375" hidden="1" customWidth="1"/>
    <col min="11" max="11" width="15.28515625" hidden="1" customWidth="1"/>
    <col min="12" max="12" width="11.28515625" hidden="1" customWidth="1"/>
    <col min="13" max="13" width="12.28515625" hidden="1" customWidth="1"/>
    <col min="14" max="14" width="15.5703125" hidden="1" customWidth="1"/>
    <col min="15" max="15" width="10.28515625" customWidth="1"/>
    <col min="16" max="16" width="12.28515625" customWidth="1"/>
    <col min="17" max="17" width="13.28515625" customWidth="1"/>
    <col min="18" max="18" width="18.7109375" customWidth="1"/>
    <col min="19" max="19" width="15.85546875" customWidth="1"/>
    <col min="20" max="20" width="13.85546875" customWidth="1"/>
    <col min="21" max="21" width="11.28515625" hidden="1" customWidth="1"/>
    <col min="24" max="24" width="13.7109375" bestFit="1" customWidth="1"/>
    <col min="26" max="26" width="9" bestFit="1" customWidth="1"/>
    <col min="29" max="29" width="10.7109375" bestFit="1" customWidth="1"/>
  </cols>
  <sheetData>
    <row r="1" spans="1:24">
      <c r="D1" s="22" t="s">
        <v>114</v>
      </c>
      <c r="P1" s="80"/>
      <c r="Q1" s="81" t="s">
        <v>92</v>
      </c>
      <c r="R1" s="82" t="s">
        <v>93</v>
      </c>
      <c r="S1" s="80"/>
      <c r="T1" s="80"/>
    </row>
    <row r="2" spans="1:24">
      <c r="D2" s="22" t="s">
        <v>90</v>
      </c>
      <c r="P2" s="80"/>
      <c r="Q2" s="82" t="s">
        <v>94</v>
      </c>
      <c r="R2" s="82" t="s">
        <v>95</v>
      </c>
      <c r="S2" s="83" t="s">
        <v>96</v>
      </c>
      <c r="T2" s="80" t="s">
        <v>97</v>
      </c>
    </row>
    <row r="3" spans="1:24">
      <c r="D3" s="22"/>
      <c r="P3" s="84" t="s">
        <v>10</v>
      </c>
      <c r="Q3" s="94">
        <f>+R31+R103</f>
        <v>3613318.0799999996</v>
      </c>
      <c r="R3" s="95">
        <f>3640881+13221</f>
        <v>3654102</v>
      </c>
      <c r="S3" s="96">
        <f>+Q3-R3</f>
        <v>-40783.920000000391</v>
      </c>
      <c r="T3" s="97">
        <f>S3/R3</f>
        <v>-1.1161133433056985E-2</v>
      </c>
    </row>
    <row r="4" spans="1:24">
      <c r="D4" s="22"/>
      <c r="P4" s="84" t="s">
        <v>11</v>
      </c>
      <c r="Q4" s="98">
        <f>+R80+R111</f>
        <v>2397598.37366</v>
      </c>
      <c r="R4" s="99">
        <v>2472685</v>
      </c>
      <c r="S4" s="160">
        <f t="shared" ref="S4:S6" si="0">+Q4-R4</f>
        <v>-75086.626339999959</v>
      </c>
      <c r="T4" s="100">
        <f t="shared" ref="T4:T7" si="1">S4/R4</f>
        <v>-3.0366434196025759E-2</v>
      </c>
    </row>
    <row r="5" spans="1:24">
      <c r="D5" s="22"/>
      <c r="P5" s="84" t="s">
        <v>82</v>
      </c>
      <c r="Q5" s="98">
        <f>+R92+R117</f>
        <v>1027156.4400000001</v>
      </c>
      <c r="R5" s="99">
        <v>1115230</v>
      </c>
      <c r="S5" s="160">
        <f t="shared" si="0"/>
        <v>-88073.559999999939</v>
      </c>
      <c r="T5" s="100">
        <f t="shared" si="1"/>
        <v>-7.8973449422988923E-2</v>
      </c>
    </row>
    <row r="6" spans="1:24">
      <c r="D6" s="22" t="s">
        <v>241</v>
      </c>
      <c r="E6" s="55">
        <v>0.12051000000000001</v>
      </c>
      <c r="F6" s="55"/>
      <c r="P6" s="85" t="s">
        <v>98</v>
      </c>
      <c r="Q6" s="98">
        <f>SUM(Q3:Q5)</f>
        <v>7038072.8936600005</v>
      </c>
      <c r="R6" s="99">
        <f>SUM(R3:R5)</f>
        <v>7242017</v>
      </c>
      <c r="S6" s="160">
        <f t="shared" si="0"/>
        <v>-203944.10633999947</v>
      </c>
      <c r="T6" s="100">
        <f t="shared" si="1"/>
        <v>-2.8161229991589286E-2</v>
      </c>
    </row>
    <row r="7" spans="1:24">
      <c r="D7" s="22" t="s">
        <v>240</v>
      </c>
      <c r="E7" s="55">
        <v>0.12</v>
      </c>
      <c r="F7" s="55"/>
      <c r="P7" s="84" t="s">
        <v>99</v>
      </c>
      <c r="Q7" s="98">
        <f>R7</f>
        <v>663921</v>
      </c>
      <c r="R7" s="99">
        <v>663921</v>
      </c>
      <c r="S7" s="101">
        <f t="shared" ref="S7" si="2">R7-Q7</f>
        <v>0</v>
      </c>
      <c r="T7" s="100">
        <f t="shared" si="1"/>
        <v>0</v>
      </c>
    </row>
    <row r="8" spans="1:24">
      <c r="D8" s="22" t="s">
        <v>137</v>
      </c>
      <c r="E8" s="15">
        <v>7643721</v>
      </c>
      <c r="F8" s="15"/>
      <c r="P8" s="92" t="s">
        <v>100</v>
      </c>
      <c r="Q8" s="102">
        <f>SUM(Q6:Q7)</f>
        <v>7701993.8936600005</v>
      </c>
      <c r="R8" s="103">
        <f>SUM(R6:R7)</f>
        <v>7905938</v>
      </c>
      <c r="S8" s="104">
        <f>+S6</f>
        <v>-203944.10633999947</v>
      </c>
      <c r="T8" s="105">
        <f>S8/R8</f>
        <v>-2.5796319973670358E-2</v>
      </c>
    </row>
    <row r="9" spans="1:24">
      <c r="D9" s="22" t="s">
        <v>241</v>
      </c>
      <c r="E9" s="15">
        <v>921153</v>
      </c>
      <c r="F9" s="15"/>
      <c r="P9" s="50"/>
      <c r="R9" s="99">
        <v>7927923</v>
      </c>
    </row>
    <row r="10" spans="1:24">
      <c r="D10" s="22" t="s">
        <v>267</v>
      </c>
      <c r="E10" s="15">
        <f>+T118</f>
        <v>844568.7472391997</v>
      </c>
      <c r="F10" s="162"/>
      <c r="I10" s="19"/>
      <c r="J10" s="19"/>
      <c r="K10" s="19"/>
      <c r="L10" s="19"/>
      <c r="M10" s="19"/>
      <c r="N10" s="19"/>
      <c r="P10" s="50"/>
      <c r="Q10" t="s">
        <v>254</v>
      </c>
      <c r="R10" s="99">
        <v>21985</v>
      </c>
    </row>
    <row r="11" spans="1:24">
      <c r="D11" s="22" t="s">
        <v>265</v>
      </c>
      <c r="E11" s="161">
        <v>0.13</v>
      </c>
      <c r="F11" s="161"/>
      <c r="I11" s="19"/>
      <c r="J11" s="19"/>
      <c r="K11" s="19"/>
      <c r="L11" s="19"/>
      <c r="M11" s="19"/>
      <c r="N11" s="19"/>
      <c r="P11" s="50"/>
      <c r="R11" s="10">
        <f>+R9-R10</f>
        <v>7905938</v>
      </c>
    </row>
    <row r="12" spans="1:24">
      <c r="D12" s="22"/>
      <c r="E12" s="119"/>
      <c r="F12" s="119"/>
      <c r="L12" s="120"/>
      <c r="M12" s="120"/>
      <c r="N12" s="120"/>
      <c r="P12" s="69"/>
    </row>
    <row r="13" spans="1:24" ht="45">
      <c r="A13" s="1"/>
      <c r="B13" s="2" t="s">
        <v>71</v>
      </c>
      <c r="C13" s="2" t="s">
        <v>13</v>
      </c>
      <c r="D13" s="121" t="s">
        <v>15</v>
      </c>
      <c r="E13" s="122" t="s">
        <v>37</v>
      </c>
      <c r="F13" s="122" t="s">
        <v>266</v>
      </c>
      <c r="G13" s="2" t="s">
        <v>0</v>
      </c>
      <c r="H13" s="2" t="s">
        <v>1</v>
      </c>
      <c r="I13" s="2" t="s">
        <v>8</v>
      </c>
      <c r="J13" s="2" t="s">
        <v>29</v>
      </c>
      <c r="K13" s="2" t="s">
        <v>30</v>
      </c>
      <c r="L13" s="2" t="s">
        <v>7</v>
      </c>
      <c r="M13" s="2" t="s">
        <v>2</v>
      </c>
      <c r="N13" s="2" t="s">
        <v>38</v>
      </c>
      <c r="O13" s="2" t="s">
        <v>34</v>
      </c>
      <c r="P13" s="2" t="s">
        <v>91</v>
      </c>
      <c r="Q13" s="2" t="s">
        <v>32</v>
      </c>
      <c r="R13" s="2" t="s">
        <v>35</v>
      </c>
      <c r="S13" s="2" t="s">
        <v>33</v>
      </c>
      <c r="T13" s="2" t="s">
        <v>39</v>
      </c>
      <c r="U13" s="2" t="s">
        <v>36</v>
      </c>
    </row>
    <row r="14" spans="1:24">
      <c r="B14" s="53"/>
      <c r="C14" s="53"/>
      <c r="D14" s="123"/>
      <c r="E14" s="124"/>
      <c r="F14" s="124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4" ht="15" customHeight="1">
      <c r="A15" s="93"/>
      <c r="B15" s="53"/>
      <c r="C15" s="53"/>
      <c r="D15" s="123" t="s">
        <v>101</v>
      </c>
      <c r="E15" s="124"/>
      <c r="F15" s="124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4" ht="15" customHeight="1">
      <c r="A16" s="164" t="s">
        <v>10</v>
      </c>
      <c r="B16" s="125">
        <v>100</v>
      </c>
      <c r="C16" s="126">
        <v>24</v>
      </c>
      <c r="D16" s="12" t="s">
        <v>106</v>
      </c>
      <c r="E16" s="140">
        <v>1</v>
      </c>
      <c r="F16" s="140"/>
      <c r="G16" s="11">
        <f>References!$D$7</f>
        <v>4.333333333333333</v>
      </c>
      <c r="H16" s="32">
        <f>E16*G16*12</f>
        <v>52</v>
      </c>
      <c r="I16" s="10"/>
      <c r="J16" s="10">
        <f>H16*I16</f>
        <v>0</v>
      </c>
      <c r="K16" s="14"/>
      <c r="L16" s="25">
        <f>References!$C$17*K16</f>
        <v>0</v>
      </c>
      <c r="M16" s="30">
        <f>L16/References!$F$18</f>
        <v>0</v>
      </c>
      <c r="N16" s="30">
        <f>M16/H16*G16</f>
        <v>0</v>
      </c>
      <c r="O16" s="106">
        <v>12.23</v>
      </c>
      <c r="P16" s="30">
        <f>+O16*$E$7+O16</f>
        <v>13.697600000000001</v>
      </c>
      <c r="Q16" s="25">
        <f>P16</f>
        <v>13.697600000000001</v>
      </c>
      <c r="R16" s="27">
        <f>E16*O16*12</f>
        <v>146.76</v>
      </c>
      <c r="S16" s="27">
        <f>E16*Q16*12</f>
        <v>164.37120000000002</v>
      </c>
      <c r="T16" s="27">
        <f>S16-R16</f>
        <v>17.611200000000025</v>
      </c>
      <c r="U16" s="53"/>
      <c r="X16" s="7"/>
    </row>
    <row r="17" spans="1:24" ht="15" customHeight="1">
      <c r="A17" s="164"/>
      <c r="B17" s="125">
        <v>100</v>
      </c>
      <c r="C17" s="126">
        <v>24</v>
      </c>
      <c r="D17" s="12" t="s">
        <v>107</v>
      </c>
      <c r="E17" s="140">
        <v>3</v>
      </c>
      <c r="F17" s="140"/>
      <c r="G17" s="11">
        <f>References!$D$7</f>
        <v>4.333333333333333</v>
      </c>
      <c r="H17" s="32">
        <f t="shared" ref="H17" si="3">E17*G17*12</f>
        <v>156</v>
      </c>
      <c r="I17" s="10"/>
      <c r="J17" s="10">
        <f t="shared" ref="J17" si="4">H17*I17</f>
        <v>0</v>
      </c>
      <c r="K17" s="14"/>
      <c r="L17" s="25">
        <f>References!$C$17*K17</f>
        <v>0</v>
      </c>
      <c r="M17" s="30">
        <f>L17/References!$F$18</f>
        <v>0</v>
      </c>
      <c r="N17" s="30">
        <f t="shared" ref="N17" si="5">M17/H17*G17</f>
        <v>0</v>
      </c>
      <c r="O17" s="107">
        <v>15.7</v>
      </c>
      <c r="P17" s="30">
        <f t="shared" ref="P17" si="6">+O17*$E$7+O17</f>
        <v>17.584</v>
      </c>
      <c r="Q17" s="25">
        <f t="shared" ref="Q17" si="7">P17</f>
        <v>17.584</v>
      </c>
      <c r="R17" s="27">
        <f t="shared" ref="R17" si="8">E17*O17*12</f>
        <v>565.19999999999993</v>
      </c>
      <c r="S17" s="27">
        <f t="shared" ref="S17" si="9">E17*Q17*12</f>
        <v>633.02399999999989</v>
      </c>
      <c r="T17" s="27">
        <f t="shared" ref="T17" si="10">S17-R17</f>
        <v>67.823999999999955</v>
      </c>
      <c r="U17" s="53"/>
      <c r="X17" s="111"/>
    </row>
    <row r="18" spans="1:24">
      <c r="A18" s="164"/>
      <c r="B18" s="125">
        <v>100</v>
      </c>
      <c r="C18" s="126">
        <v>24</v>
      </c>
      <c r="D18" s="12" t="s">
        <v>204</v>
      </c>
      <c r="E18" s="140">
        <v>16</v>
      </c>
      <c r="F18" s="140"/>
      <c r="G18" s="11">
        <f>References!$D$9</f>
        <v>1</v>
      </c>
      <c r="H18" s="32">
        <f t="shared" ref="H18:H21" si="11">E18*G18*12</f>
        <v>192</v>
      </c>
      <c r="I18" s="10"/>
      <c r="J18" s="10">
        <f>H18*I18</f>
        <v>0</v>
      </c>
      <c r="K18" s="14"/>
      <c r="L18" s="25">
        <f>References!$C$17*K18</f>
        <v>0</v>
      </c>
      <c r="M18" s="30">
        <f>L18/References!$F$18</f>
        <v>0</v>
      </c>
      <c r="N18" s="30">
        <f>M18/H18*G18</f>
        <v>0</v>
      </c>
      <c r="O18" s="107">
        <v>9.39</v>
      </c>
      <c r="P18" s="30">
        <f t="shared" ref="P18:P29" si="12">+O18*$E$7+O18</f>
        <v>10.5168</v>
      </c>
      <c r="Q18" s="25">
        <f t="shared" ref="Q18:Q22" si="13">P18</f>
        <v>10.5168</v>
      </c>
      <c r="R18" s="27">
        <f t="shared" ref="R18:R27" si="14">E18*O18*12</f>
        <v>1802.88</v>
      </c>
      <c r="S18" s="27">
        <f t="shared" ref="S18:S27" si="15">E18*Q18*12</f>
        <v>2019.2256</v>
      </c>
      <c r="T18" s="27">
        <f t="shared" ref="T18:T29" si="16">S18-R18</f>
        <v>216.34559999999988</v>
      </c>
      <c r="U18" s="27">
        <f t="shared" ref="U18" si="17">E18*P18*12</f>
        <v>2019.2256</v>
      </c>
      <c r="V18" s="48"/>
    </row>
    <row r="19" spans="1:24" ht="14.65" customHeight="1">
      <c r="A19" s="164"/>
      <c r="B19" s="125">
        <v>100</v>
      </c>
      <c r="C19" s="126">
        <v>24</v>
      </c>
      <c r="D19" s="12" t="s">
        <v>239</v>
      </c>
      <c r="E19" s="140">
        <v>342</v>
      </c>
      <c r="F19" s="140"/>
      <c r="G19" s="11">
        <v>2.17</v>
      </c>
      <c r="H19" s="32">
        <f t="shared" si="11"/>
        <v>8905.68</v>
      </c>
      <c r="I19" s="10"/>
      <c r="J19" s="10">
        <f t="shared" ref="J19:J55" si="18">H19*I19</f>
        <v>0</v>
      </c>
      <c r="K19" s="14"/>
      <c r="L19" s="25">
        <f>References!$C$17*K19</f>
        <v>0</v>
      </c>
      <c r="M19" s="30">
        <f>L19/References!$F$18</f>
        <v>0</v>
      </c>
      <c r="N19" s="30">
        <f t="shared" ref="N19:N27" si="19">M19/H19*G19</f>
        <v>0</v>
      </c>
      <c r="O19" s="107">
        <v>11.6</v>
      </c>
      <c r="P19" s="30">
        <f t="shared" si="12"/>
        <v>12.991999999999999</v>
      </c>
      <c r="Q19" s="25">
        <f t="shared" si="13"/>
        <v>12.991999999999999</v>
      </c>
      <c r="R19" s="27">
        <f t="shared" si="14"/>
        <v>47606.399999999994</v>
      </c>
      <c r="S19" s="27">
        <f t="shared" si="15"/>
        <v>53319.168000000005</v>
      </c>
      <c r="T19" s="27">
        <f t="shared" si="16"/>
        <v>5712.7680000000109</v>
      </c>
      <c r="U19" s="27">
        <f>H19*P19</f>
        <v>115702.59456</v>
      </c>
    </row>
    <row r="20" spans="1:24">
      <c r="A20" s="164"/>
      <c r="B20" s="125">
        <v>100</v>
      </c>
      <c r="C20" s="126">
        <v>24</v>
      </c>
      <c r="D20" s="12" t="s">
        <v>205</v>
      </c>
      <c r="E20" s="140">
        <v>2698</v>
      </c>
      <c r="F20" s="140"/>
      <c r="G20" s="11">
        <v>4.33</v>
      </c>
      <c r="H20" s="32">
        <f t="shared" si="11"/>
        <v>140188.08000000002</v>
      </c>
      <c r="I20" s="10"/>
      <c r="J20" s="10">
        <f t="shared" si="18"/>
        <v>0</v>
      </c>
      <c r="K20" s="14"/>
      <c r="L20" s="25">
        <f>References!$C$17*K20</f>
        <v>0</v>
      </c>
      <c r="M20" s="30">
        <f>L20/References!$F$18</f>
        <v>0</v>
      </c>
      <c r="N20" s="30">
        <f t="shared" si="19"/>
        <v>0</v>
      </c>
      <c r="O20" s="107">
        <v>18.87</v>
      </c>
      <c r="P20" s="30">
        <f t="shared" si="12"/>
        <v>21.134399999999999</v>
      </c>
      <c r="Q20" s="25">
        <f t="shared" si="13"/>
        <v>21.134399999999999</v>
      </c>
      <c r="R20" s="27">
        <f t="shared" si="14"/>
        <v>610935.12</v>
      </c>
      <c r="S20" s="27">
        <f t="shared" si="15"/>
        <v>684247.33440000005</v>
      </c>
      <c r="T20" s="27">
        <f t="shared" si="16"/>
        <v>73312.214400000055</v>
      </c>
      <c r="U20" s="27">
        <f>H20*P20</f>
        <v>2962790.9579520002</v>
      </c>
    </row>
    <row r="21" spans="1:24">
      <c r="A21" s="164"/>
      <c r="B21" s="125">
        <v>100</v>
      </c>
      <c r="C21" s="126">
        <v>24</v>
      </c>
      <c r="D21" s="12" t="s">
        <v>206</v>
      </c>
      <c r="E21" s="140">
        <f>7945+218</f>
        <v>8163</v>
      </c>
      <c r="F21" s="140"/>
      <c r="G21" s="11">
        <v>4.33</v>
      </c>
      <c r="H21" s="32">
        <f t="shared" si="11"/>
        <v>424149.48</v>
      </c>
      <c r="I21" s="10"/>
      <c r="J21" s="10">
        <f t="shared" si="18"/>
        <v>0</v>
      </c>
      <c r="K21" s="14"/>
      <c r="L21" s="25">
        <f>References!$C$17*K21</f>
        <v>0</v>
      </c>
      <c r="M21" s="30">
        <f>L21/References!$F$18</f>
        <v>0</v>
      </c>
      <c r="N21" s="30">
        <f t="shared" si="19"/>
        <v>0</v>
      </c>
      <c r="O21" s="107">
        <v>22.18</v>
      </c>
      <c r="P21" s="30">
        <f t="shared" si="12"/>
        <v>24.8416</v>
      </c>
      <c r="Q21" s="25">
        <f t="shared" si="13"/>
        <v>24.8416</v>
      </c>
      <c r="R21" s="27">
        <f t="shared" si="14"/>
        <v>2172664.08</v>
      </c>
      <c r="S21" s="27">
        <f t="shared" si="15"/>
        <v>2433383.7695999998</v>
      </c>
      <c r="T21" s="27">
        <f t="shared" si="16"/>
        <v>260719.68959999969</v>
      </c>
      <c r="U21" s="27">
        <f>E21*P21*12</f>
        <v>2433383.7695999998</v>
      </c>
    </row>
    <row r="22" spans="1:24">
      <c r="A22" s="164"/>
      <c r="B22" s="125">
        <v>130</v>
      </c>
      <c r="C22" s="126">
        <v>28</v>
      </c>
      <c r="D22" s="12" t="s">
        <v>165</v>
      </c>
      <c r="E22" s="140">
        <v>16</v>
      </c>
      <c r="F22" s="140"/>
      <c r="G22" s="11">
        <f>References!$D$9</f>
        <v>1</v>
      </c>
      <c r="H22" s="32">
        <f t="shared" ref="H22" si="20">+E22*G22*12</f>
        <v>192</v>
      </c>
      <c r="I22" s="10"/>
      <c r="J22" s="10">
        <f t="shared" si="18"/>
        <v>0</v>
      </c>
      <c r="K22" s="14"/>
      <c r="L22" s="25">
        <f>References!$C$17*K22</f>
        <v>0</v>
      </c>
      <c r="M22" s="25">
        <f>L22/References!$F$18</f>
        <v>0</v>
      </c>
      <c r="N22" s="30">
        <f t="shared" ref="N22" si="21">M22/H22</f>
        <v>0</v>
      </c>
      <c r="O22" s="109">
        <v>15.84</v>
      </c>
      <c r="P22" s="30">
        <f t="shared" si="12"/>
        <v>17.7408</v>
      </c>
      <c r="Q22" s="25">
        <f t="shared" si="13"/>
        <v>17.7408</v>
      </c>
      <c r="R22" s="27">
        <f t="shared" ref="R22" si="22">O22*H22</f>
        <v>3041.2799999999997</v>
      </c>
      <c r="S22" s="27">
        <f t="shared" ref="S22" si="23">Q22*H22</f>
        <v>3406.2336</v>
      </c>
      <c r="T22" s="27">
        <f t="shared" si="16"/>
        <v>364.95360000000028</v>
      </c>
      <c r="U22" s="27"/>
    </row>
    <row r="23" spans="1:24">
      <c r="A23" s="164"/>
      <c r="B23" s="125"/>
      <c r="C23" s="126"/>
      <c r="D23" s="18" t="s">
        <v>102</v>
      </c>
      <c r="E23" s="140"/>
      <c r="F23" s="140"/>
      <c r="G23" s="11"/>
      <c r="H23" s="32"/>
      <c r="I23" s="10"/>
      <c r="J23" s="10"/>
      <c r="K23" s="14"/>
      <c r="L23" s="25"/>
      <c r="M23" s="30"/>
      <c r="N23" s="30"/>
      <c r="O23" s="56"/>
      <c r="P23" s="30"/>
      <c r="Q23" s="25"/>
      <c r="R23" s="27"/>
      <c r="S23" s="27"/>
      <c r="T23" s="27"/>
      <c r="U23" s="27"/>
    </row>
    <row r="24" spans="1:24">
      <c r="A24" s="164"/>
      <c r="B24" s="125">
        <v>100</v>
      </c>
      <c r="C24" s="126">
        <v>26</v>
      </c>
      <c r="D24" s="12" t="s">
        <v>107</v>
      </c>
      <c r="E24" s="140">
        <v>1</v>
      </c>
      <c r="F24" s="140"/>
      <c r="G24" s="11">
        <f>References!$D$7</f>
        <v>4.333333333333333</v>
      </c>
      <c r="H24" s="32">
        <f t="shared" ref="H24" si="24">E24*G24*12</f>
        <v>52</v>
      </c>
      <c r="I24" s="10"/>
      <c r="J24" s="10">
        <f t="shared" ref="J24" si="25">H24*I24</f>
        <v>0</v>
      </c>
      <c r="K24" s="14"/>
      <c r="L24" s="25">
        <f>References!$C$17*K24</f>
        <v>0</v>
      </c>
      <c r="M24" s="30">
        <f>L24/References!$F$18</f>
        <v>0</v>
      </c>
      <c r="N24" s="30">
        <f t="shared" ref="N24" si="26">M24/H24*G24</f>
        <v>0</v>
      </c>
      <c r="O24" s="107">
        <v>18.71</v>
      </c>
      <c r="P24" s="30">
        <f t="shared" ref="P24" si="27">+O24*$E$7+O24</f>
        <v>20.955200000000001</v>
      </c>
      <c r="Q24" s="25">
        <f t="shared" ref="Q24" si="28">P24</f>
        <v>20.955200000000001</v>
      </c>
      <c r="R24" s="27">
        <f t="shared" ref="R24" si="29">E24*O24*12</f>
        <v>224.52</v>
      </c>
      <c r="S24" s="27">
        <f t="shared" ref="S24" si="30">E24*Q24*12</f>
        <v>251.4624</v>
      </c>
      <c r="T24" s="27">
        <f t="shared" ref="T24" si="31">S24-R24</f>
        <v>26.942399999999992</v>
      </c>
      <c r="U24" s="35">
        <f>P41*H41</f>
        <v>10128.44391552</v>
      </c>
    </row>
    <row r="25" spans="1:24">
      <c r="A25" s="164"/>
      <c r="B25" s="125">
        <v>100</v>
      </c>
      <c r="C25" s="126">
        <v>26</v>
      </c>
      <c r="D25" s="12" t="s">
        <v>103</v>
      </c>
      <c r="E25" s="140">
        <v>0</v>
      </c>
      <c r="F25" s="140"/>
      <c r="G25" s="11">
        <f>References!$D$9</f>
        <v>1</v>
      </c>
      <c r="H25" s="32">
        <f t="shared" ref="H25:H27" si="32">E25*G25*12</f>
        <v>0</v>
      </c>
      <c r="I25" s="10"/>
      <c r="J25" s="10">
        <f t="shared" ref="J25:J29" si="33">H25*I25</f>
        <v>0</v>
      </c>
      <c r="K25" s="14"/>
      <c r="L25" s="25">
        <f>References!$C$17*K25</f>
        <v>0</v>
      </c>
      <c r="M25" s="30">
        <f>L25/References!$F$18</f>
        <v>0</v>
      </c>
      <c r="N25" s="30" t="e">
        <f t="shared" si="19"/>
        <v>#DIV/0!</v>
      </c>
      <c r="O25" s="107">
        <v>11.77</v>
      </c>
      <c r="P25" s="30">
        <f t="shared" si="12"/>
        <v>13.182399999999999</v>
      </c>
      <c r="Q25" s="25">
        <f t="shared" ref="Q25:Q29" si="34">P25</f>
        <v>13.182399999999999</v>
      </c>
      <c r="R25" s="27">
        <f t="shared" si="14"/>
        <v>0</v>
      </c>
      <c r="S25" s="27">
        <f t="shared" si="15"/>
        <v>0</v>
      </c>
      <c r="T25" s="27">
        <f t="shared" si="16"/>
        <v>0</v>
      </c>
      <c r="U25" s="27">
        <f t="shared" ref="U25:U27" si="35">E25*P25*12</f>
        <v>0</v>
      </c>
    </row>
    <row r="26" spans="1:24">
      <c r="A26" s="164"/>
      <c r="B26" s="125">
        <v>100</v>
      </c>
      <c r="C26" s="126">
        <v>26</v>
      </c>
      <c r="D26" s="12" t="s">
        <v>104</v>
      </c>
      <c r="E26" s="140">
        <v>35</v>
      </c>
      <c r="F26" s="140"/>
      <c r="G26" s="11">
        <f>References!$D$8</f>
        <v>2.1666666666666665</v>
      </c>
      <c r="H26" s="32">
        <f t="shared" si="32"/>
        <v>910</v>
      </c>
      <c r="I26" s="10"/>
      <c r="J26" s="10">
        <f t="shared" si="33"/>
        <v>0</v>
      </c>
      <c r="K26" s="14"/>
      <c r="L26" s="25">
        <f>References!$C$17*K26</f>
        <v>0</v>
      </c>
      <c r="M26" s="30">
        <f>L26/References!$F$18</f>
        <v>0</v>
      </c>
      <c r="N26" s="30">
        <f t="shared" si="19"/>
        <v>0</v>
      </c>
      <c r="O26" s="107">
        <v>15.3</v>
      </c>
      <c r="P26" s="30">
        <f t="shared" si="12"/>
        <v>17.135999999999999</v>
      </c>
      <c r="Q26" s="25">
        <f t="shared" si="34"/>
        <v>17.135999999999999</v>
      </c>
      <c r="R26" s="27">
        <f t="shared" si="14"/>
        <v>6426</v>
      </c>
      <c r="S26" s="27">
        <f t="shared" si="15"/>
        <v>7197.12</v>
      </c>
      <c r="T26" s="27">
        <f t="shared" si="16"/>
        <v>771.11999999999989</v>
      </c>
      <c r="U26" s="27">
        <f t="shared" si="35"/>
        <v>7197.12</v>
      </c>
    </row>
    <row r="27" spans="1:24">
      <c r="A27" s="164"/>
      <c r="B27" s="125">
        <v>100</v>
      </c>
      <c r="C27" s="126">
        <v>26</v>
      </c>
      <c r="D27" s="12" t="s">
        <v>112</v>
      </c>
      <c r="E27" s="140">
        <v>414</v>
      </c>
      <c r="F27" s="140"/>
      <c r="G27" s="11">
        <f>References!$D$7</f>
        <v>4.333333333333333</v>
      </c>
      <c r="H27" s="32">
        <f t="shared" si="32"/>
        <v>21527.999999999996</v>
      </c>
      <c r="I27" s="10"/>
      <c r="J27" s="10">
        <f t="shared" si="33"/>
        <v>0</v>
      </c>
      <c r="K27" s="14"/>
      <c r="L27" s="25">
        <f>References!$C$17*K27</f>
        <v>0</v>
      </c>
      <c r="M27" s="30">
        <f>L27/References!$F$18</f>
        <v>0</v>
      </c>
      <c r="N27" s="30">
        <f t="shared" si="19"/>
        <v>0</v>
      </c>
      <c r="O27" s="107">
        <v>24.42</v>
      </c>
      <c r="P27" s="30">
        <f t="shared" si="12"/>
        <v>27.3504</v>
      </c>
      <c r="Q27" s="25">
        <f t="shared" si="34"/>
        <v>27.3504</v>
      </c>
      <c r="R27" s="27">
        <f t="shared" si="14"/>
        <v>121318.56000000001</v>
      </c>
      <c r="S27" s="27">
        <f t="shared" si="15"/>
        <v>135876.78719999999</v>
      </c>
      <c r="T27" s="27">
        <f t="shared" si="16"/>
        <v>14558.227199999979</v>
      </c>
      <c r="U27" s="27">
        <f t="shared" si="35"/>
        <v>135876.78719999999</v>
      </c>
    </row>
    <row r="28" spans="1:24">
      <c r="A28" s="164"/>
      <c r="B28" s="125">
        <v>100</v>
      </c>
      <c r="C28" s="126">
        <v>26</v>
      </c>
      <c r="D28" s="12" t="s">
        <v>113</v>
      </c>
      <c r="E28" s="140">
        <v>1119</v>
      </c>
      <c r="F28" s="140"/>
      <c r="G28" s="11">
        <f>References!$D$7</f>
        <v>4.333333333333333</v>
      </c>
      <c r="H28" s="32">
        <f t="shared" ref="H28" si="36">E28*G28*12</f>
        <v>58188</v>
      </c>
      <c r="I28" s="10"/>
      <c r="J28" s="10">
        <f t="shared" ref="J28" si="37">H28*I28</f>
        <v>0</v>
      </c>
      <c r="K28" s="14"/>
      <c r="L28" s="25">
        <f>References!$C$17*K28</f>
        <v>0</v>
      </c>
      <c r="M28" s="30">
        <f>L28/References!$F$18</f>
        <v>0</v>
      </c>
      <c r="N28" s="30">
        <f t="shared" ref="N28" si="38">M28/H28*G28</f>
        <v>0</v>
      </c>
      <c r="O28" s="107">
        <v>28.16</v>
      </c>
      <c r="P28" s="30">
        <f t="shared" ref="P28" si="39">+O28*$E$7+O28</f>
        <v>31.539200000000001</v>
      </c>
      <c r="Q28" s="25">
        <f t="shared" ref="Q28" si="40">P28</f>
        <v>31.539200000000001</v>
      </c>
      <c r="R28" s="27">
        <f t="shared" ref="R28" si="41">E28*O28*12</f>
        <v>378132.47999999998</v>
      </c>
      <c r="S28" s="27">
        <f t="shared" ref="S28" si="42">E28*Q28*12</f>
        <v>423508.37760000001</v>
      </c>
      <c r="T28" s="27">
        <f t="shared" ref="T28" si="43">S28-R28</f>
        <v>45375.897600000026</v>
      </c>
      <c r="U28" s="27">
        <f t="shared" ref="U28" si="44">E28*P28*12</f>
        <v>423508.37760000001</v>
      </c>
    </row>
    <row r="29" spans="1:24" ht="14.65" customHeight="1">
      <c r="A29" s="164"/>
      <c r="B29" s="125">
        <v>130</v>
      </c>
      <c r="C29" s="126">
        <v>29</v>
      </c>
      <c r="D29" s="12" t="s">
        <v>207</v>
      </c>
      <c r="E29" s="140">
        <v>3</v>
      </c>
      <c r="F29" s="140"/>
      <c r="G29" s="11">
        <f>References!$D$9</f>
        <v>1</v>
      </c>
      <c r="H29" s="32">
        <f t="shared" ref="H29" si="45">+E29*G29*12</f>
        <v>36</v>
      </c>
      <c r="I29" s="10"/>
      <c r="J29" s="10">
        <f t="shared" si="33"/>
        <v>0</v>
      </c>
      <c r="K29" s="14"/>
      <c r="L29" s="25">
        <f>References!$C$17*K29</f>
        <v>0</v>
      </c>
      <c r="M29" s="25">
        <f>L29/References!$F$18</f>
        <v>0</v>
      </c>
      <c r="N29" s="30">
        <f t="shared" ref="N29" si="46">M29/H29</f>
        <v>0</v>
      </c>
      <c r="O29" s="109">
        <v>20.29</v>
      </c>
      <c r="P29" s="30">
        <f t="shared" si="12"/>
        <v>22.724799999999998</v>
      </c>
      <c r="Q29" s="25">
        <f t="shared" si="34"/>
        <v>22.724799999999998</v>
      </c>
      <c r="R29" s="27">
        <f t="shared" ref="R29" si="47">O29*H29</f>
        <v>730.43999999999994</v>
      </c>
      <c r="S29" s="27">
        <f t="shared" ref="S29" si="48">Q29*H29</f>
        <v>818.0927999999999</v>
      </c>
      <c r="T29" s="27">
        <f t="shared" si="16"/>
        <v>87.652799999999957</v>
      </c>
      <c r="U29" s="35"/>
    </row>
    <row r="30" spans="1:24">
      <c r="A30" s="66"/>
      <c r="B30" s="125"/>
      <c r="C30" s="126"/>
      <c r="D30" s="12"/>
      <c r="E30" s="140"/>
      <c r="F30" s="140"/>
      <c r="G30" s="11"/>
      <c r="H30" s="32"/>
      <c r="I30" s="10"/>
      <c r="J30" s="10"/>
      <c r="K30" s="14"/>
      <c r="L30" s="25"/>
      <c r="M30" s="30"/>
      <c r="N30" s="30"/>
      <c r="O30" s="56"/>
      <c r="P30" s="30"/>
      <c r="Q30" s="25"/>
      <c r="R30" s="27"/>
      <c r="S30" s="27"/>
      <c r="T30" s="27"/>
      <c r="U30" s="27"/>
    </row>
    <row r="31" spans="1:24" ht="15.75" thickBot="1">
      <c r="A31" s="127"/>
      <c r="B31" s="128"/>
      <c r="C31" s="129"/>
      <c r="D31" s="130" t="s">
        <v>14</v>
      </c>
      <c r="E31" s="141">
        <f>SUM(E16:E30)</f>
        <v>12811</v>
      </c>
      <c r="F31" s="141"/>
      <c r="G31" s="58"/>
      <c r="H31" s="131">
        <f>SUM(H16:H30)</f>
        <v>654549.24</v>
      </c>
      <c r="I31" s="67"/>
      <c r="J31" s="67">
        <f>SUM(J18:J30)</f>
        <v>0</v>
      </c>
      <c r="K31" s="67"/>
      <c r="L31" s="58"/>
      <c r="M31" s="58"/>
      <c r="N31" s="58"/>
      <c r="O31" s="58"/>
      <c r="P31" s="58"/>
      <c r="Q31" s="58"/>
      <c r="R31" s="73">
        <f>SUM(R16:R30)</f>
        <v>3343593.7199999997</v>
      </c>
      <c r="S31" s="73">
        <f t="shared" ref="S31:U31" si="49">SUM(S16:S30)</f>
        <v>3744824.9663999998</v>
      </c>
      <c r="T31" s="73">
        <f t="shared" si="49"/>
        <v>401231.24639999971</v>
      </c>
      <c r="U31" s="73">
        <f t="shared" si="49"/>
        <v>6090607.2764275204</v>
      </c>
    </row>
    <row r="32" spans="1:24">
      <c r="A32" s="93"/>
      <c r="B32" s="46"/>
      <c r="C32" s="126"/>
      <c r="D32" s="132"/>
      <c r="E32" s="142"/>
      <c r="F32" s="142"/>
      <c r="G32" s="11"/>
      <c r="H32" s="133"/>
      <c r="I32" s="24"/>
      <c r="J32" s="24"/>
      <c r="K32" s="24"/>
      <c r="L32" s="11"/>
      <c r="M32" s="11"/>
      <c r="N32" s="11"/>
      <c r="O32" s="11"/>
      <c r="P32" s="11"/>
      <c r="Q32" s="11"/>
      <c r="R32" s="65"/>
      <c r="S32" s="65"/>
      <c r="T32" s="65"/>
      <c r="U32" s="24"/>
      <c r="V32" s="48"/>
    </row>
    <row r="33" spans="1:22">
      <c r="A33" s="93"/>
      <c r="B33" s="46"/>
      <c r="C33" s="126"/>
      <c r="D33" s="18" t="s">
        <v>101</v>
      </c>
      <c r="E33" s="142"/>
      <c r="F33" s="142"/>
      <c r="G33" s="11"/>
      <c r="H33" s="133"/>
      <c r="I33" s="10"/>
      <c r="J33" s="24"/>
      <c r="K33" s="24"/>
      <c r="L33" s="11"/>
      <c r="M33" s="11"/>
      <c r="N33" s="11"/>
      <c r="O33" s="11"/>
      <c r="P33" s="11"/>
      <c r="Q33" s="11"/>
      <c r="R33" s="29"/>
      <c r="S33" s="29"/>
      <c r="T33" s="29"/>
      <c r="U33" s="29"/>
      <c r="V33" s="48"/>
    </row>
    <row r="34" spans="1:22">
      <c r="A34" s="164" t="s">
        <v>11</v>
      </c>
      <c r="B34" s="125">
        <v>240</v>
      </c>
      <c r="C34" s="126">
        <v>36</v>
      </c>
      <c r="D34" s="12" t="s">
        <v>74</v>
      </c>
      <c r="E34" s="140">
        <f>15</f>
        <v>15</v>
      </c>
      <c r="F34" s="140">
        <f>+E34*(1+$E$11)</f>
        <v>16.95</v>
      </c>
      <c r="G34" s="11">
        <f>References!$D$7</f>
        <v>4.333333333333333</v>
      </c>
      <c r="H34" s="32">
        <f>F34*G34*12</f>
        <v>881.39999999999986</v>
      </c>
      <c r="I34" s="10"/>
      <c r="J34" s="10">
        <f t="shared" si="18"/>
        <v>0</v>
      </c>
      <c r="K34" s="14"/>
      <c r="L34" s="25">
        <f>References!$C$17*K34</f>
        <v>0</v>
      </c>
      <c r="M34" s="30">
        <f>L34/References!$F$18</f>
        <v>0</v>
      </c>
      <c r="N34" s="30">
        <f t="shared" ref="N34:N55" si="50">M34/H34*G34</f>
        <v>0</v>
      </c>
      <c r="O34" s="108">
        <v>10.78</v>
      </c>
      <c r="P34" s="30">
        <f>+O34*$E$7+O34</f>
        <v>12.073599999999999</v>
      </c>
      <c r="Q34" s="25">
        <f>P34</f>
        <v>12.073599999999999</v>
      </c>
      <c r="R34" s="27">
        <f>H34*O34</f>
        <v>9501.4919999999984</v>
      </c>
      <c r="S34" s="27">
        <f>H34*Q34</f>
        <v>10641.671039999997</v>
      </c>
      <c r="T34" s="27">
        <f>S34-R34</f>
        <v>1140.1790399999991</v>
      </c>
      <c r="U34" s="27">
        <f>H34*P34</f>
        <v>10641.671039999997</v>
      </c>
      <c r="V34" s="48"/>
    </row>
    <row r="35" spans="1:22">
      <c r="A35" s="164"/>
      <c r="B35" s="125">
        <v>240</v>
      </c>
      <c r="C35" s="126">
        <v>36</v>
      </c>
      <c r="D35" s="12" t="s">
        <v>223</v>
      </c>
      <c r="E35" s="140">
        <f>2</f>
        <v>2</v>
      </c>
      <c r="F35" s="140">
        <f t="shared" ref="F35:F79" si="51">+E35*(1+$E$11)</f>
        <v>2.2599999999999998</v>
      </c>
      <c r="G35" s="11">
        <f>References!$D$8</f>
        <v>2.1666666666666665</v>
      </c>
      <c r="H35" s="32">
        <f t="shared" ref="H35:H79" si="52">F35*G35*12</f>
        <v>58.759999999999991</v>
      </c>
      <c r="I35" s="10"/>
      <c r="J35" s="10">
        <f>H35*I35</f>
        <v>0</v>
      </c>
      <c r="K35" s="14"/>
      <c r="L35" s="25">
        <f>References!$C$17*K35</f>
        <v>0</v>
      </c>
      <c r="M35" s="30">
        <f>L35/References!$F$18</f>
        <v>0</v>
      </c>
      <c r="N35" s="30">
        <f>M35/H35*G35</f>
        <v>0</v>
      </c>
      <c r="O35" s="107">
        <v>14.88</v>
      </c>
      <c r="P35" s="30">
        <f>+O35*$E$7+O35</f>
        <v>16.665600000000001</v>
      </c>
      <c r="Q35" s="25">
        <f>P35</f>
        <v>16.665600000000001</v>
      </c>
      <c r="R35" s="27">
        <f>E35*O35*12</f>
        <v>357.12</v>
      </c>
      <c r="S35" s="27">
        <f>E35*Q35*12</f>
        <v>399.97440000000006</v>
      </c>
      <c r="T35" s="27">
        <f>S35-R35</f>
        <v>42.854400000000055</v>
      </c>
      <c r="U35" s="27">
        <f>H36*P36</f>
        <v>250693.28793599998</v>
      </c>
    </row>
    <row r="36" spans="1:22">
      <c r="A36" s="164"/>
      <c r="B36" s="125">
        <v>240</v>
      </c>
      <c r="C36" s="126">
        <v>36</v>
      </c>
      <c r="D36" s="12" t="s">
        <v>208</v>
      </c>
      <c r="E36" s="140">
        <f>256</f>
        <v>256</v>
      </c>
      <c r="F36" s="140">
        <f t="shared" si="51"/>
        <v>289.27999999999997</v>
      </c>
      <c r="G36" s="11">
        <f>References!$D$7</f>
        <v>4.333333333333333</v>
      </c>
      <c r="H36" s="32">
        <f t="shared" si="52"/>
        <v>15042.559999999998</v>
      </c>
      <c r="I36" s="10"/>
      <c r="J36" s="10">
        <f t="shared" si="18"/>
        <v>0</v>
      </c>
      <c r="K36" s="14"/>
      <c r="L36" s="25">
        <f>References!$C$17*K36</f>
        <v>0</v>
      </c>
      <c r="M36" s="30">
        <f>L36/References!$F$18</f>
        <v>0</v>
      </c>
      <c r="N36" s="30">
        <f t="shared" si="50"/>
        <v>0</v>
      </c>
      <c r="O36" s="108">
        <v>14.88</v>
      </c>
      <c r="P36" s="30">
        <f t="shared" ref="P36:P55" si="53">+O36*$E$7+O36</f>
        <v>16.665600000000001</v>
      </c>
      <c r="Q36" s="25">
        <f t="shared" ref="Q36:Q88" si="54">P36</f>
        <v>16.665600000000001</v>
      </c>
      <c r="R36" s="27">
        <f t="shared" ref="R36:R55" si="55">H36*O36</f>
        <v>223833.29279999997</v>
      </c>
      <c r="S36" s="27">
        <f t="shared" ref="S36:S85" si="56">H36*Q36</f>
        <v>250693.28793599998</v>
      </c>
      <c r="T36" s="27">
        <f t="shared" ref="T36:T55" si="57">S36-R36</f>
        <v>26859.995136000012</v>
      </c>
      <c r="U36" s="27">
        <f>H39*P39</f>
        <v>340304.45030399988</v>
      </c>
    </row>
    <row r="37" spans="1:22">
      <c r="A37" s="164"/>
      <c r="B37" s="125">
        <v>240</v>
      </c>
      <c r="C37" s="126">
        <v>36</v>
      </c>
      <c r="D37" s="12" t="s">
        <v>224</v>
      </c>
      <c r="E37" s="140">
        <v>0</v>
      </c>
      <c r="F37" s="140">
        <f t="shared" si="51"/>
        <v>0</v>
      </c>
      <c r="G37" s="11">
        <f>+References!D9</f>
        <v>1</v>
      </c>
      <c r="H37" s="32">
        <f t="shared" si="52"/>
        <v>0</v>
      </c>
      <c r="I37" s="10"/>
      <c r="J37" s="10">
        <f t="shared" ref="J37" si="58">H37*I37</f>
        <v>0</v>
      </c>
      <c r="K37" s="14"/>
      <c r="L37" s="25">
        <f>References!$C$17*K37</f>
        <v>0</v>
      </c>
      <c r="M37" s="30">
        <f>L37/References!$F$18</f>
        <v>0</v>
      </c>
      <c r="N37" s="30" t="e">
        <f t="shared" ref="N37" si="59">M37/H37*G37</f>
        <v>#DIV/0!</v>
      </c>
      <c r="O37" s="108">
        <v>14.88</v>
      </c>
      <c r="P37" s="30">
        <f t="shared" ref="P37" si="60">+O37*$E$7+O37</f>
        <v>16.665600000000001</v>
      </c>
      <c r="Q37" s="25">
        <f t="shared" ref="Q37" si="61">P37</f>
        <v>16.665600000000001</v>
      </c>
      <c r="R37" s="27">
        <f t="shared" ref="R37" si="62">H37*O37</f>
        <v>0</v>
      </c>
      <c r="S37" s="27">
        <f t="shared" ref="S37" si="63">H37*Q37</f>
        <v>0</v>
      </c>
      <c r="T37" s="27">
        <f t="shared" ref="T37" si="64">S37-R37</f>
        <v>0</v>
      </c>
      <c r="U37" s="27">
        <f>H43*P43</f>
        <v>269582.41855999996</v>
      </c>
    </row>
    <row r="38" spans="1:22">
      <c r="A38" s="164"/>
      <c r="B38" s="125">
        <v>240</v>
      </c>
      <c r="C38" s="126">
        <v>36</v>
      </c>
      <c r="D38" s="12" t="s">
        <v>209</v>
      </c>
      <c r="E38" s="140">
        <v>1</v>
      </c>
      <c r="F38" s="140">
        <f t="shared" si="51"/>
        <v>1.1299999999999999</v>
      </c>
      <c r="G38" s="11">
        <v>1</v>
      </c>
      <c r="H38" s="32">
        <f t="shared" si="52"/>
        <v>13.559999999999999</v>
      </c>
      <c r="I38" s="10"/>
      <c r="J38" s="10"/>
      <c r="K38" s="14"/>
      <c r="L38" s="25"/>
      <c r="M38" s="30"/>
      <c r="N38" s="30"/>
      <c r="O38" s="108">
        <v>21.02</v>
      </c>
      <c r="P38" s="30">
        <f t="shared" ref="P38" si="65">+O38*$E$7+O38</f>
        <v>23.542400000000001</v>
      </c>
      <c r="Q38" s="25">
        <f t="shared" ref="Q38" si="66">P38</f>
        <v>23.542400000000001</v>
      </c>
      <c r="R38" s="27">
        <f t="shared" ref="R38" si="67">H38*O38</f>
        <v>285.03119999999996</v>
      </c>
      <c r="S38" s="27">
        <f t="shared" ref="S38" si="68">H38*Q38</f>
        <v>319.23494399999998</v>
      </c>
      <c r="T38" s="27">
        <f t="shared" ref="T38" si="69">S38-R38</f>
        <v>34.203744000000029</v>
      </c>
      <c r="U38" s="27">
        <f>H46*P46</f>
        <v>1141.1662079999999</v>
      </c>
    </row>
    <row r="39" spans="1:22">
      <c r="A39" s="164"/>
      <c r="B39" s="125">
        <v>240</v>
      </c>
      <c r="C39" s="126">
        <v>36</v>
      </c>
      <c r="D39" s="12" t="s">
        <v>210</v>
      </c>
      <c r="E39" s="140">
        <v>246</v>
      </c>
      <c r="F39" s="140">
        <f t="shared" si="51"/>
        <v>277.97999999999996</v>
      </c>
      <c r="G39" s="11">
        <f>References!$D$7</f>
        <v>4.333333333333333</v>
      </c>
      <c r="H39" s="32">
        <f t="shared" si="52"/>
        <v>14454.959999999995</v>
      </c>
      <c r="I39" s="10"/>
      <c r="J39" s="10">
        <f t="shared" si="18"/>
        <v>0</v>
      </c>
      <c r="K39" s="14"/>
      <c r="L39" s="25">
        <f>References!$C$17*K39</f>
        <v>0</v>
      </c>
      <c r="M39" s="30">
        <f>L39/References!$F$18</f>
        <v>0</v>
      </c>
      <c r="N39" s="30">
        <f t="shared" si="50"/>
        <v>0</v>
      </c>
      <c r="O39" s="108">
        <v>21.02</v>
      </c>
      <c r="P39" s="30">
        <f t="shared" si="53"/>
        <v>23.542400000000001</v>
      </c>
      <c r="Q39" s="25">
        <f t="shared" si="54"/>
        <v>23.542400000000001</v>
      </c>
      <c r="R39" s="27">
        <f t="shared" si="55"/>
        <v>303843.25919999991</v>
      </c>
      <c r="S39" s="27">
        <f t="shared" si="56"/>
        <v>340304.45030399988</v>
      </c>
      <c r="T39" s="27">
        <f t="shared" si="57"/>
        <v>36461.191103999969</v>
      </c>
      <c r="U39" s="27">
        <f>H50*P50</f>
        <v>390909.14079167997</v>
      </c>
    </row>
    <row r="40" spans="1:22" ht="14.65" customHeight="1">
      <c r="A40" s="164"/>
      <c r="B40" s="125">
        <v>240</v>
      </c>
      <c r="C40" s="126">
        <v>36</v>
      </c>
      <c r="D40" s="12" t="s">
        <v>225</v>
      </c>
      <c r="E40" s="140">
        <v>16</v>
      </c>
      <c r="F40" s="140">
        <f t="shared" si="51"/>
        <v>18.079999999999998</v>
      </c>
      <c r="G40" s="11">
        <f>+References!D8</f>
        <v>2.1666666666666665</v>
      </c>
      <c r="H40" s="32">
        <f t="shared" si="52"/>
        <v>470.07999999999993</v>
      </c>
      <c r="I40" s="10"/>
      <c r="J40" s="10">
        <f t="shared" ref="J40" si="70">H40*I40</f>
        <v>0</v>
      </c>
      <c r="K40" s="14"/>
      <c r="L40" s="25">
        <f>References!$C$17*K40</f>
        <v>0</v>
      </c>
      <c r="M40" s="30">
        <f>L40/References!$F$18</f>
        <v>0</v>
      </c>
      <c r="N40" s="30">
        <f t="shared" ref="N40" si="71">M40/H40*G40</f>
        <v>0</v>
      </c>
      <c r="O40" s="108">
        <v>21.02</v>
      </c>
      <c r="P40" s="30">
        <f t="shared" ref="P40" si="72">+O40*$E$7+O40</f>
        <v>23.542400000000001</v>
      </c>
      <c r="Q40" s="25">
        <f t="shared" ref="Q40" si="73">P40</f>
        <v>23.542400000000001</v>
      </c>
      <c r="R40" s="27">
        <f t="shared" ref="R40" si="74">H40*O40</f>
        <v>9881.0815999999977</v>
      </c>
      <c r="S40" s="27">
        <f t="shared" ref="S40" si="75">H40*Q40</f>
        <v>11066.811391999998</v>
      </c>
      <c r="T40" s="27">
        <f t="shared" ref="T40" si="76">S40-R40</f>
        <v>1185.7297920000001</v>
      </c>
      <c r="U40" s="27">
        <f>H55*P55</f>
        <v>19589.361791999996</v>
      </c>
    </row>
    <row r="41" spans="1:22" ht="14.65" customHeight="1">
      <c r="A41" s="164"/>
      <c r="B41" s="125">
        <v>240</v>
      </c>
      <c r="C41" s="126">
        <v>36</v>
      </c>
      <c r="D41" s="12" t="s">
        <v>211</v>
      </c>
      <c r="E41" s="140">
        <v>6</v>
      </c>
      <c r="F41" s="140">
        <f t="shared" si="51"/>
        <v>6.7799999999999994</v>
      </c>
      <c r="G41" s="11">
        <v>4.33</v>
      </c>
      <c r="H41" s="32">
        <f t="shared" si="52"/>
        <v>352.28879999999998</v>
      </c>
      <c r="I41" s="10"/>
      <c r="J41" s="10"/>
      <c r="K41" s="14"/>
      <c r="L41" s="25"/>
      <c r="M41" s="30"/>
      <c r="N41" s="30"/>
      <c r="O41" s="108">
        <v>25.67</v>
      </c>
      <c r="P41" s="30">
        <f t="shared" si="53"/>
        <v>28.750400000000003</v>
      </c>
      <c r="Q41" s="25">
        <f t="shared" si="54"/>
        <v>28.750400000000003</v>
      </c>
      <c r="R41" s="27">
        <f t="shared" si="55"/>
        <v>9043.2534959999994</v>
      </c>
      <c r="S41" s="27">
        <f t="shared" si="56"/>
        <v>10128.44391552</v>
      </c>
      <c r="T41" s="27">
        <f t="shared" si="57"/>
        <v>1085.1904195200004</v>
      </c>
      <c r="U41" s="27"/>
      <c r="V41" s="48"/>
    </row>
    <row r="42" spans="1:22" ht="14.65" customHeight="1">
      <c r="A42" s="164"/>
      <c r="B42" s="125">
        <v>240</v>
      </c>
      <c r="C42" s="126">
        <v>36</v>
      </c>
      <c r="D42" s="12" t="s">
        <v>212</v>
      </c>
      <c r="E42" s="140">
        <v>1</v>
      </c>
      <c r="F42" s="140">
        <f t="shared" si="51"/>
        <v>1.1299999999999999</v>
      </c>
      <c r="G42" s="11">
        <v>1</v>
      </c>
      <c r="H42" s="32">
        <f t="shared" si="52"/>
        <v>13.559999999999999</v>
      </c>
      <c r="I42" s="10"/>
      <c r="J42" s="10">
        <f t="shared" ref="J42" si="77">H42*I42</f>
        <v>0</v>
      </c>
      <c r="K42" s="14"/>
      <c r="L42" s="25">
        <f>References!$C$17*K42</f>
        <v>0</v>
      </c>
      <c r="M42" s="30">
        <f>L42/References!$F$18</f>
        <v>0</v>
      </c>
      <c r="N42" s="30">
        <f t="shared" ref="N42" si="78">M42/H42*G42</f>
        <v>0</v>
      </c>
      <c r="O42" s="108">
        <v>31.51</v>
      </c>
      <c r="P42" s="30">
        <f t="shared" ref="P42" si="79">+O42*$E$7+O42</f>
        <v>35.291200000000003</v>
      </c>
      <c r="Q42" s="25">
        <f t="shared" ref="Q42" si="80">P42</f>
        <v>35.291200000000003</v>
      </c>
      <c r="R42" s="27">
        <f t="shared" ref="R42" si="81">H42*O42</f>
        <v>427.2756</v>
      </c>
      <c r="S42" s="27">
        <f t="shared" ref="S42" si="82">H42*Q42</f>
        <v>478.54867200000001</v>
      </c>
      <c r="T42" s="27">
        <f t="shared" ref="T42" si="83">S42-R42</f>
        <v>51.273072000000013</v>
      </c>
      <c r="U42" s="27"/>
      <c r="V42" s="48"/>
    </row>
    <row r="43" spans="1:22" ht="14.65" customHeight="1">
      <c r="A43" s="164"/>
      <c r="B43" s="125">
        <v>240</v>
      </c>
      <c r="C43" s="126">
        <v>36</v>
      </c>
      <c r="D43" s="12" t="s">
        <v>213</v>
      </c>
      <c r="E43" s="140">
        <v>130</v>
      </c>
      <c r="F43" s="140">
        <f t="shared" si="51"/>
        <v>146.89999999999998</v>
      </c>
      <c r="G43" s="11">
        <f>References!$D$7</f>
        <v>4.333333333333333</v>
      </c>
      <c r="H43" s="32">
        <f t="shared" si="52"/>
        <v>7638.7999999999975</v>
      </c>
      <c r="I43" s="10"/>
      <c r="J43" s="10">
        <f t="shared" si="18"/>
        <v>0</v>
      </c>
      <c r="K43" s="14"/>
      <c r="L43" s="25">
        <f>References!$C$17*K43</f>
        <v>0</v>
      </c>
      <c r="M43" s="30">
        <f>L43/References!$F$18</f>
        <v>0</v>
      </c>
      <c r="N43" s="30">
        <f t="shared" si="50"/>
        <v>0</v>
      </c>
      <c r="O43" s="108">
        <v>31.51</v>
      </c>
      <c r="P43" s="30">
        <f t="shared" si="53"/>
        <v>35.291200000000003</v>
      </c>
      <c r="Q43" s="25">
        <f t="shared" si="54"/>
        <v>35.291200000000003</v>
      </c>
      <c r="R43" s="27">
        <f t="shared" si="55"/>
        <v>240698.58799999993</v>
      </c>
      <c r="S43" s="27">
        <f t="shared" si="56"/>
        <v>269582.41855999996</v>
      </c>
      <c r="T43" s="27">
        <f t="shared" si="57"/>
        <v>28883.830560000031</v>
      </c>
      <c r="U43" s="27">
        <f>H58*P58</f>
        <v>1897.9950079999999</v>
      </c>
      <c r="V43" s="48"/>
    </row>
    <row r="44" spans="1:22">
      <c r="A44" s="164"/>
      <c r="B44" s="125">
        <v>240</v>
      </c>
      <c r="C44" s="126">
        <v>36</v>
      </c>
      <c r="D44" s="12" t="s">
        <v>78</v>
      </c>
      <c r="E44" s="140">
        <v>1</v>
      </c>
      <c r="F44" s="140">
        <f t="shared" si="51"/>
        <v>1.1299999999999999</v>
      </c>
      <c r="G44" s="11">
        <f>References!$D$9</f>
        <v>1</v>
      </c>
      <c r="H44" s="32">
        <f t="shared" si="52"/>
        <v>13.559999999999999</v>
      </c>
      <c r="I44" s="10"/>
      <c r="J44" s="10">
        <f t="shared" si="18"/>
        <v>0</v>
      </c>
      <c r="K44" s="14"/>
      <c r="L44" s="25">
        <f>References!$C$17*K44</f>
        <v>0</v>
      </c>
      <c r="M44" s="30">
        <f>L44/References!$F$18</f>
        <v>0</v>
      </c>
      <c r="N44" s="30">
        <f t="shared" si="50"/>
        <v>0</v>
      </c>
      <c r="O44" s="108">
        <v>11.78</v>
      </c>
      <c r="P44" s="30">
        <f t="shared" si="53"/>
        <v>13.1936</v>
      </c>
      <c r="Q44" s="25">
        <f t="shared" si="54"/>
        <v>13.1936</v>
      </c>
      <c r="R44" s="27">
        <f t="shared" si="55"/>
        <v>159.73679999999999</v>
      </c>
      <c r="S44" s="27">
        <f t="shared" si="56"/>
        <v>178.905216</v>
      </c>
      <c r="T44" s="27">
        <f t="shared" si="57"/>
        <v>19.168416000000008</v>
      </c>
      <c r="U44" s="27">
        <f t="shared" ref="U44" si="84">H62*P62</f>
        <v>6465.9503999999988</v>
      </c>
    </row>
    <row r="45" spans="1:22" ht="14.65" customHeight="1">
      <c r="A45" s="164"/>
      <c r="B45" s="125">
        <v>240</v>
      </c>
      <c r="C45" s="126">
        <v>36</v>
      </c>
      <c r="D45" s="12" t="s">
        <v>180</v>
      </c>
      <c r="E45" s="140">
        <v>8</v>
      </c>
      <c r="F45" s="140">
        <f t="shared" si="51"/>
        <v>9.0399999999999991</v>
      </c>
      <c r="G45" s="11">
        <f>References!$D$7</f>
        <v>4.333333333333333</v>
      </c>
      <c r="H45" s="32">
        <f t="shared" si="52"/>
        <v>470.07999999999993</v>
      </c>
      <c r="I45" s="10"/>
      <c r="J45" s="10">
        <f t="shared" si="18"/>
        <v>0</v>
      </c>
      <c r="K45" s="14"/>
      <c r="L45" s="25">
        <f>References!$C$17*K45</f>
        <v>0</v>
      </c>
      <c r="M45" s="30">
        <f>L45/References!$F$18</f>
        <v>0</v>
      </c>
      <c r="N45" s="30">
        <f t="shared" si="50"/>
        <v>0</v>
      </c>
      <c r="O45" s="108">
        <v>37.21</v>
      </c>
      <c r="P45" s="30">
        <f t="shared" si="53"/>
        <v>41.675200000000004</v>
      </c>
      <c r="Q45" s="25">
        <f t="shared" si="54"/>
        <v>41.675200000000004</v>
      </c>
      <c r="R45" s="27">
        <f t="shared" si="55"/>
        <v>17491.676799999997</v>
      </c>
      <c r="S45" s="27">
        <f t="shared" si="56"/>
        <v>19590.678015999998</v>
      </c>
      <c r="T45" s="27">
        <f t="shared" si="57"/>
        <v>2099.0012160000006</v>
      </c>
      <c r="U45" s="27">
        <f>H66*P66</f>
        <v>6380.3958399999992</v>
      </c>
    </row>
    <row r="46" spans="1:22">
      <c r="A46" s="164"/>
      <c r="B46" s="125">
        <v>240</v>
      </c>
      <c r="C46" s="126">
        <v>36</v>
      </c>
      <c r="D46" s="12" t="s">
        <v>214</v>
      </c>
      <c r="E46" s="140">
        <v>2</v>
      </c>
      <c r="F46" s="140">
        <f t="shared" si="51"/>
        <v>2.2599999999999998</v>
      </c>
      <c r="G46" s="11">
        <f>+References!D9</f>
        <v>1</v>
      </c>
      <c r="H46" s="32">
        <f t="shared" si="52"/>
        <v>27.119999999999997</v>
      </c>
      <c r="I46" s="10"/>
      <c r="J46" s="10">
        <f t="shared" si="18"/>
        <v>0</v>
      </c>
      <c r="K46" s="14"/>
      <c r="L46" s="25">
        <f>References!$C$17*K46</f>
        <v>0</v>
      </c>
      <c r="M46" s="30">
        <f>L46/References!$F$18</f>
        <v>0</v>
      </c>
      <c r="N46" s="30">
        <f t="shared" si="50"/>
        <v>0</v>
      </c>
      <c r="O46" s="108">
        <v>37.57</v>
      </c>
      <c r="P46" s="30">
        <f t="shared" si="53"/>
        <v>42.078400000000002</v>
      </c>
      <c r="Q46" s="25">
        <f t="shared" si="54"/>
        <v>42.078400000000002</v>
      </c>
      <c r="R46" s="27">
        <f t="shared" si="55"/>
        <v>1018.8983999999999</v>
      </c>
      <c r="S46" s="27">
        <f t="shared" si="56"/>
        <v>1141.1662079999999</v>
      </c>
      <c r="T46" s="27">
        <f t="shared" si="57"/>
        <v>122.26780799999995</v>
      </c>
      <c r="U46" s="27">
        <f>H70*P70</f>
        <v>4098.7215359999991</v>
      </c>
    </row>
    <row r="47" spans="1:22">
      <c r="A47" s="164"/>
      <c r="B47" s="125">
        <v>240</v>
      </c>
      <c r="C47" s="126">
        <v>36</v>
      </c>
      <c r="D47" s="12" t="s">
        <v>215</v>
      </c>
      <c r="E47" s="140">
        <v>123</v>
      </c>
      <c r="F47" s="140">
        <f t="shared" si="51"/>
        <v>138.98999999999998</v>
      </c>
      <c r="G47" s="11">
        <f>References!$D$7</f>
        <v>4.333333333333333</v>
      </c>
      <c r="H47" s="32">
        <f t="shared" si="52"/>
        <v>7227.4799999999977</v>
      </c>
      <c r="I47" s="10"/>
      <c r="J47" s="10">
        <f t="shared" ref="J47:J49" si="85">H47*I47</f>
        <v>0</v>
      </c>
      <c r="K47" s="14"/>
      <c r="L47" s="25">
        <f>References!$C$17*K47</f>
        <v>0</v>
      </c>
      <c r="M47" s="30">
        <f>L47/References!$F$18</f>
        <v>0</v>
      </c>
      <c r="N47" s="30">
        <f t="shared" ref="N47:N49" si="86">M47/H47*G47</f>
        <v>0</v>
      </c>
      <c r="O47" s="108">
        <v>37.57</v>
      </c>
      <c r="P47" s="30">
        <f t="shared" ref="P47:P49" si="87">+O47*$E$7+O47</f>
        <v>42.078400000000002</v>
      </c>
      <c r="Q47" s="25">
        <f t="shared" ref="Q47:Q49" si="88">P47</f>
        <v>42.078400000000002</v>
      </c>
      <c r="R47" s="27">
        <f t="shared" ref="R47:R49" si="89">H47*O47</f>
        <v>271536.42359999992</v>
      </c>
      <c r="S47" s="27">
        <f t="shared" ref="S47:S49" si="90">H47*Q47</f>
        <v>304120.79443199991</v>
      </c>
      <c r="T47" s="27">
        <f t="shared" ref="T47:T49" si="91">S47-R47</f>
        <v>32584.370831999986</v>
      </c>
      <c r="U47" s="27">
        <f>H74*P74</f>
        <v>8129.3284799999983</v>
      </c>
    </row>
    <row r="48" spans="1:22">
      <c r="A48" s="164"/>
      <c r="B48" s="125">
        <v>240</v>
      </c>
      <c r="C48" s="126">
        <v>36</v>
      </c>
      <c r="D48" s="12" t="s">
        <v>181</v>
      </c>
      <c r="E48" s="140">
        <v>8</v>
      </c>
      <c r="F48" s="140">
        <f t="shared" si="51"/>
        <v>9.0399999999999991</v>
      </c>
      <c r="G48" s="11">
        <f>References!$D$7</f>
        <v>4.333333333333333</v>
      </c>
      <c r="H48" s="32">
        <f t="shared" si="52"/>
        <v>470.07999999999993</v>
      </c>
      <c r="I48" s="10"/>
      <c r="J48" s="10">
        <f t="shared" si="85"/>
        <v>0</v>
      </c>
      <c r="K48" s="14"/>
      <c r="L48" s="25">
        <f>References!$C$17*K48</f>
        <v>0</v>
      </c>
      <c r="M48" s="30">
        <f>L48/References!$F$18</f>
        <v>0</v>
      </c>
      <c r="N48" s="30">
        <f t="shared" si="86"/>
        <v>0</v>
      </c>
      <c r="O48" s="108">
        <f>+O196</f>
        <v>44.26</v>
      </c>
      <c r="P48" s="30">
        <f t="shared" si="87"/>
        <v>49.571199999999997</v>
      </c>
      <c r="Q48" s="25">
        <f t="shared" si="88"/>
        <v>49.571199999999997</v>
      </c>
      <c r="R48" s="27">
        <f t="shared" si="89"/>
        <v>20805.740799999996</v>
      </c>
      <c r="S48" s="27">
        <f t="shared" si="90"/>
        <v>23302.429695999996</v>
      </c>
      <c r="T48" s="27">
        <f t="shared" si="91"/>
        <v>2496.6888959999997</v>
      </c>
      <c r="U48" s="27"/>
    </row>
    <row r="49" spans="1:24">
      <c r="A49" s="164"/>
      <c r="B49" s="125">
        <v>240</v>
      </c>
      <c r="C49" s="126">
        <v>36</v>
      </c>
      <c r="D49" s="12" t="s">
        <v>79</v>
      </c>
      <c r="E49" s="140">
        <v>0</v>
      </c>
      <c r="F49" s="140">
        <f t="shared" si="51"/>
        <v>0</v>
      </c>
      <c r="G49" s="11">
        <f>References!$D$9</f>
        <v>1</v>
      </c>
      <c r="H49" s="32">
        <f t="shared" si="52"/>
        <v>0</v>
      </c>
      <c r="I49" s="10"/>
      <c r="J49" s="10">
        <f t="shared" si="85"/>
        <v>0</v>
      </c>
      <c r="K49" s="14"/>
      <c r="L49" s="25">
        <f>References!$C$17*K49</f>
        <v>0</v>
      </c>
      <c r="M49" s="30">
        <f>L49/References!$F$18</f>
        <v>0</v>
      </c>
      <c r="N49" s="30" t="e">
        <f t="shared" si="86"/>
        <v>#DIV/0!</v>
      </c>
      <c r="O49" s="108">
        <v>11.78</v>
      </c>
      <c r="P49" s="30">
        <f t="shared" si="87"/>
        <v>13.1936</v>
      </c>
      <c r="Q49" s="25">
        <f t="shared" si="88"/>
        <v>13.1936</v>
      </c>
      <c r="R49" s="27">
        <f t="shared" si="89"/>
        <v>0</v>
      </c>
      <c r="S49" s="27">
        <f t="shared" si="90"/>
        <v>0</v>
      </c>
      <c r="T49" s="27">
        <f t="shared" si="91"/>
        <v>0</v>
      </c>
      <c r="U49" s="27">
        <f>H78*P78</f>
        <v>1878.2516479999997</v>
      </c>
    </row>
    <row r="50" spans="1:24">
      <c r="A50" s="164"/>
      <c r="B50" s="125">
        <v>240</v>
      </c>
      <c r="C50" s="126">
        <v>36</v>
      </c>
      <c r="D50" s="12" t="s">
        <v>216</v>
      </c>
      <c r="E50" s="140">
        <v>137</v>
      </c>
      <c r="F50" s="140">
        <f t="shared" si="51"/>
        <v>154.80999999999997</v>
      </c>
      <c r="G50" s="11">
        <v>4.33</v>
      </c>
      <c r="H50" s="32">
        <f t="shared" si="52"/>
        <v>8043.9275999999991</v>
      </c>
      <c r="I50" s="10"/>
      <c r="J50" s="10">
        <f t="shared" si="18"/>
        <v>0</v>
      </c>
      <c r="K50" s="14"/>
      <c r="L50" s="25">
        <f>References!$C$17*K50</f>
        <v>0</v>
      </c>
      <c r="M50" s="30">
        <f>L50/References!$F$18</f>
        <v>0</v>
      </c>
      <c r="N50" s="30">
        <f t="shared" si="50"/>
        <v>0</v>
      </c>
      <c r="O50" s="108">
        <v>43.39</v>
      </c>
      <c r="P50" s="30">
        <f t="shared" si="53"/>
        <v>48.596800000000002</v>
      </c>
      <c r="Q50" s="25">
        <f t="shared" si="54"/>
        <v>48.596800000000002</v>
      </c>
      <c r="R50" s="27">
        <f t="shared" si="55"/>
        <v>349026.01856399997</v>
      </c>
      <c r="S50" s="27">
        <f t="shared" si="56"/>
        <v>390909.14079167997</v>
      </c>
      <c r="T50" s="27">
        <f t="shared" si="57"/>
        <v>41883.122227679996</v>
      </c>
      <c r="U50" s="27">
        <f>H79*P79</f>
        <v>83803.982079999987</v>
      </c>
    </row>
    <row r="51" spans="1:24" ht="15.75" thickBot="1">
      <c r="A51" s="164"/>
      <c r="B51" s="125">
        <v>240</v>
      </c>
      <c r="C51" s="126">
        <v>36</v>
      </c>
      <c r="D51" s="12" t="s">
        <v>221</v>
      </c>
      <c r="E51" s="140">
        <v>3</v>
      </c>
      <c r="F51" s="140">
        <f t="shared" si="51"/>
        <v>3.3899999999999997</v>
      </c>
      <c r="G51" s="11">
        <f>+References!D6</f>
        <v>8.6666666666666661</v>
      </c>
      <c r="H51" s="32">
        <f t="shared" si="52"/>
        <v>352.55999999999995</v>
      </c>
      <c r="I51" s="10"/>
      <c r="J51" s="10">
        <f t="shared" si="18"/>
        <v>0</v>
      </c>
      <c r="K51" s="14"/>
      <c r="L51" s="25">
        <f>References!$C$17*K51</f>
        <v>0</v>
      </c>
      <c r="M51" s="30">
        <f>L51/References!$F$18</f>
        <v>0</v>
      </c>
      <c r="N51" s="30">
        <f t="shared" si="50"/>
        <v>0</v>
      </c>
      <c r="O51" s="108">
        <v>43.39</v>
      </c>
      <c r="P51" s="30">
        <f t="shared" si="53"/>
        <v>48.596800000000002</v>
      </c>
      <c r="Q51" s="25">
        <f t="shared" si="54"/>
        <v>48.596800000000002</v>
      </c>
      <c r="R51" s="27">
        <f t="shared" si="55"/>
        <v>15297.578399999999</v>
      </c>
      <c r="S51" s="27">
        <f t="shared" si="56"/>
        <v>17133.287807999997</v>
      </c>
      <c r="T51" s="27">
        <f t="shared" si="57"/>
        <v>1835.7094079999988</v>
      </c>
      <c r="U51" s="60">
        <f>SUM(U33:U50)</f>
        <v>1395516.1216236793</v>
      </c>
    </row>
    <row r="52" spans="1:24" ht="14.65" customHeight="1">
      <c r="A52" s="164"/>
      <c r="B52" s="125">
        <v>240</v>
      </c>
      <c r="C52" s="126">
        <v>36</v>
      </c>
      <c r="D52" s="12" t="s">
        <v>217</v>
      </c>
      <c r="E52" s="140">
        <v>1</v>
      </c>
      <c r="F52" s="140">
        <f t="shared" si="51"/>
        <v>1.1299999999999999</v>
      </c>
      <c r="G52" s="11">
        <f>+References!D8</f>
        <v>2.1666666666666665</v>
      </c>
      <c r="H52" s="32">
        <f t="shared" si="52"/>
        <v>29.379999999999995</v>
      </c>
      <c r="I52" s="10"/>
      <c r="J52" s="10">
        <f t="shared" si="18"/>
        <v>0</v>
      </c>
      <c r="K52" s="14"/>
      <c r="L52" s="25">
        <f>References!$C$17*K52</f>
        <v>0</v>
      </c>
      <c r="M52" s="30">
        <f>L52/References!$F$18</f>
        <v>0</v>
      </c>
      <c r="N52" s="30">
        <f t="shared" si="50"/>
        <v>0</v>
      </c>
      <c r="O52" s="108">
        <v>43.39</v>
      </c>
      <c r="P52" s="30">
        <f t="shared" si="53"/>
        <v>48.596800000000002</v>
      </c>
      <c r="Q52" s="25">
        <f t="shared" si="54"/>
        <v>48.596800000000002</v>
      </c>
      <c r="R52" s="27">
        <f t="shared" si="55"/>
        <v>1274.7981999999997</v>
      </c>
      <c r="S52" s="27">
        <f t="shared" si="56"/>
        <v>1427.7739839999999</v>
      </c>
      <c r="T52" s="27">
        <f t="shared" si="57"/>
        <v>152.9757840000002</v>
      </c>
      <c r="U52" s="25"/>
    </row>
    <row r="53" spans="1:24">
      <c r="A53" s="164"/>
      <c r="B53" s="125">
        <v>240</v>
      </c>
      <c r="C53" s="126">
        <v>36</v>
      </c>
      <c r="D53" s="12" t="s">
        <v>218</v>
      </c>
      <c r="E53" s="140">
        <v>7</v>
      </c>
      <c r="F53" s="140">
        <f t="shared" si="51"/>
        <v>7.9099999999999993</v>
      </c>
      <c r="G53" s="11">
        <f>References!$D$7</f>
        <v>4.333333333333333</v>
      </c>
      <c r="H53" s="32">
        <f t="shared" si="52"/>
        <v>411.31999999999994</v>
      </c>
      <c r="I53" s="10"/>
      <c r="J53" s="10">
        <f t="shared" ref="J53:J54" si="92">H53*I53</f>
        <v>0</v>
      </c>
      <c r="K53" s="14"/>
      <c r="L53" s="25">
        <f>References!$C$17*K53</f>
        <v>0</v>
      </c>
      <c r="M53" s="30">
        <f>L53/References!$F$18</f>
        <v>0</v>
      </c>
      <c r="N53" s="30">
        <f t="shared" ref="N53:N54" si="93">M53/H53*G53</f>
        <v>0</v>
      </c>
      <c r="O53" s="108">
        <v>50.96</v>
      </c>
      <c r="P53" s="30">
        <f t="shared" ref="P53:P54" si="94">+O53*$E$7+O53</f>
        <v>57.075200000000002</v>
      </c>
      <c r="Q53" s="25">
        <f t="shared" ref="Q53:Q54" si="95">P53</f>
        <v>57.075200000000002</v>
      </c>
      <c r="R53" s="27">
        <f t="shared" ref="R53:R54" si="96">H53*O53</f>
        <v>20960.867199999997</v>
      </c>
      <c r="S53" s="27">
        <f t="shared" ref="S53:S54" si="97">H53*Q53</f>
        <v>23476.171263999997</v>
      </c>
      <c r="T53" s="27">
        <f t="shared" ref="T53:T54" si="98">S53-R53</f>
        <v>2515.3040639999999</v>
      </c>
      <c r="U53" s="27">
        <f>H82*P82</f>
        <v>13328.448</v>
      </c>
      <c r="X53" s="8"/>
    </row>
    <row r="54" spans="1:24">
      <c r="A54" s="164"/>
      <c r="B54" s="125">
        <v>240</v>
      </c>
      <c r="C54" s="126">
        <v>37</v>
      </c>
      <c r="D54" s="12" t="s">
        <v>219</v>
      </c>
      <c r="E54" s="140">
        <v>150</v>
      </c>
      <c r="F54" s="140">
        <f t="shared" si="51"/>
        <v>169.49999999999997</v>
      </c>
      <c r="G54" s="11">
        <f>References!$D$7</f>
        <v>4.333333333333333</v>
      </c>
      <c r="H54" s="32">
        <f t="shared" si="52"/>
        <v>8813.9999999999964</v>
      </c>
      <c r="I54" s="10"/>
      <c r="J54" s="10">
        <f t="shared" si="92"/>
        <v>0</v>
      </c>
      <c r="K54" s="14"/>
      <c r="L54" s="25">
        <f>References!$C$17*K54</f>
        <v>0</v>
      </c>
      <c r="M54" s="30">
        <f>L54/References!$F$18</f>
        <v>0</v>
      </c>
      <c r="N54" s="30">
        <f t="shared" si="93"/>
        <v>0</v>
      </c>
      <c r="O54" s="108">
        <v>49.61</v>
      </c>
      <c r="P54" s="30">
        <f t="shared" si="94"/>
        <v>55.563200000000002</v>
      </c>
      <c r="Q54" s="25">
        <f t="shared" si="95"/>
        <v>55.563200000000002</v>
      </c>
      <c r="R54" s="27">
        <f t="shared" si="96"/>
        <v>437262.5399999998</v>
      </c>
      <c r="S54" s="27">
        <f t="shared" si="97"/>
        <v>489734.0447999998</v>
      </c>
      <c r="T54" s="27">
        <f t="shared" si="98"/>
        <v>52471.504799999995</v>
      </c>
      <c r="U54" s="27">
        <f>H83*P83</f>
        <v>0</v>
      </c>
      <c r="X54" s="8"/>
    </row>
    <row r="55" spans="1:24">
      <c r="A55" s="164"/>
      <c r="B55" s="125">
        <v>240</v>
      </c>
      <c r="C55" s="126">
        <v>37</v>
      </c>
      <c r="D55" s="12" t="s">
        <v>220</v>
      </c>
      <c r="E55" s="140">
        <v>3</v>
      </c>
      <c r="F55" s="140">
        <f t="shared" si="51"/>
        <v>3.3899999999999997</v>
      </c>
      <c r="G55" s="11">
        <f>+References!D6</f>
        <v>8.6666666666666661</v>
      </c>
      <c r="H55" s="32">
        <f t="shared" si="52"/>
        <v>352.55999999999995</v>
      </c>
      <c r="I55" s="10"/>
      <c r="J55" s="10">
        <f t="shared" si="18"/>
        <v>0</v>
      </c>
      <c r="K55" s="14"/>
      <c r="L55" s="25">
        <f>References!$C$17*K55</f>
        <v>0</v>
      </c>
      <c r="M55" s="30">
        <f>L55/References!$F$18</f>
        <v>0</v>
      </c>
      <c r="N55" s="30">
        <f t="shared" si="50"/>
        <v>0</v>
      </c>
      <c r="O55" s="108">
        <v>49.61</v>
      </c>
      <c r="P55" s="30">
        <f t="shared" si="53"/>
        <v>55.563200000000002</v>
      </c>
      <c r="Q55" s="25">
        <f t="shared" si="54"/>
        <v>55.563200000000002</v>
      </c>
      <c r="R55" s="27">
        <f t="shared" si="55"/>
        <v>17490.501599999996</v>
      </c>
      <c r="S55" s="27">
        <f t="shared" si="56"/>
        <v>19589.361791999996</v>
      </c>
      <c r="T55" s="27">
        <f t="shared" si="57"/>
        <v>2098.8601920000001</v>
      </c>
      <c r="U55" s="27">
        <f>H86*P86</f>
        <v>0</v>
      </c>
      <c r="X55" s="8"/>
    </row>
    <row r="56" spans="1:24">
      <c r="A56" s="164"/>
      <c r="B56" s="125">
        <v>240</v>
      </c>
      <c r="C56" s="126">
        <v>37</v>
      </c>
      <c r="D56" s="12" t="s">
        <v>222</v>
      </c>
      <c r="E56" s="140">
        <v>5</v>
      </c>
      <c r="F56" s="140">
        <f t="shared" si="51"/>
        <v>5.6499999999999995</v>
      </c>
      <c r="G56" s="11">
        <f>References!$D$7</f>
        <v>4.333333333333333</v>
      </c>
      <c r="H56" s="32">
        <f t="shared" si="52"/>
        <v>293.79999999999995</v>
      </c>
      <c r="I56" s="10"/>
      <c r="J56" s="10">
        <f t="shared" ref="J56" si="99">H56*I56</f>
        <v>0</v>
      </c>
      <c r="K56" s="14"/>
      <c r="L56" s="25">
        <f>References!$C$17*K56</f>
        <v>0</v>
      </c>
      <c r="M56" s="30">
        <f>L56/References!$F$18</f>
        <v>0</v>
      </c>
      <c r="N56" s="30">
        <f t="shared" ref="N56" si="100">M56/H56*G56</f>
        <v>0</v>
      </c>
      <c r="O56" s="108">
        <v>56.61</v>
      </c>
      <c r="P56" s="30">
        <f t="shared" ref="P56" si="101">+O56*$E$7+O56</f>
        <v>63.403199999999998</v>
      </c>
      <c r="Q56" s="25">
        <f t="shared" ref="Q56" si="102">P56</f>
        <v>63.403199999999998</v>
      </c>
      <c r="R56" s="27">
        <f t="shared" ref="R56" si="103">H56*O56</f>
        <v>16632.017999999996</v>
      </c>
      <c r="S56" s="27">
        <f t="shared" ref="S56" si="104">H56*Q56</f>
        <v>18627.860159999997</v>
      </c>
      <c r="T56" s="27">
        <f t="shared" ref="T56" si="105">S56-R56</f>
        <v>1995.8421600000001</v>
      </c>
      <c r="U56" s="27">
        <f>H88*P88</f>
        <v>0</v>
      </c>
    </row>
    <row r="57" spans="1:24">
      <c r="A57" s="164"/>
      <c r="B57" s="125"/>
      <c r="C57" s="126"/>
      <c r="D57" s="18" t="s">
        <v>102</v>
      </c>
      <c r="E57" s="140"/>
      <c r="F57" s="140"/>
      <c r="G57" s="11"/>
      <c r="H57" s="32"/>
      <c r="I57" s="10"/>
      <c r="J57" s="10"/>
      <c r="K57" s="14"/>
      <c r="L57" s="25"/>
      <c r="M57" s="30"/>
      <c r="N57" s="30"/>
      <c r="O57" s="25"/>
      <c r="P57" s="30"/>
      <c r="Q57" s="25"/>
      <c r="R57" s="27"/>
      <c r="S57" s="27"/>
      <c r="T57" s="27"/>
      <c r="U57" s="27">
        <f>H89*P89</f>
        <v>0</v>
      </c>
    </row>
    <row r="58" spans="1:24">
      <c r="A58" s="164"/>
      <c r="B58" s="125">
        <v>240</v>
      </c>
      <c r="C58" s="126">
        <v>39</v>
      </c>
      <c r="D58" s="12" t="s">
        <v>226</v>
      </c>
      <c r="E58" s="140">
        <v>2</v>
      </c>
      <c r="F58" s="140">
        <f t="shared" si="51"/>
        <v>2.2599999999999998</v>
      </c>
      <c r="G58" s="11">
        <f>References!$D$7</f>
        <v>4.333333333333333</v>
      </c>
      <c r="H58" s="32">
        <f t="shared" si="52"/>
        <v>117.51999999999998</v>
      </c>
      <c r="I58" s="10"/>
      <c r="J58" s="10">
        <f t="shared" ref="J58:J79" si="106">H58*I58</f>
        <v>0</v>
      </c>
      <c r="K58" s="14"/>
      <c r="L58" s="25">
        <f>References!$C$17*K58</f>
        <v>0</v>
      </c>
      <c r="M58" s="30">
        <f>L58/References!$F$18</f>
        <v>0</v>
      </c>
      <c r="N58" s="30">
        <f t="shared" ref="N58:N79" si="107">M58/H58*G58</f>
        <v>0</v>
      </c>
      <c r="O58" s="108">
        <v>14.42</v>
      </c>
      <c r="P58" s="30">
        <f t="shared" ref="P58:P79" si="108">+O58*$E$7+O58</f>
        <v>16.150400000000001</v>
      </c>
      <c r="Q58" s="25">
        <f>P58</f>
        <v>16.150400000000001</v>
      </c>
      <c r="R58" s="27">
        <f>H58*O58</f>
        <v>1694.6383999999998</v>
      </c>
      <c r="S58" s="27">
        <f>H58*Q58</f>
        <v>1897.9950079999999</v>
      </c>
      <c r="T58" s="27">
        <f t="shared" ref="T58:T79" si="109">S58-R58</f>
        <v>203.35660800000005</v>
      </c>
      <c r="U58" s="27">
        <f>H90*P90</f>
        <v>31753.881599999997</v>
      </c>
    </row>
    <row r="59" spans="1:24">
      <c r="A59" s="164"/>
      <c r="B59" s="125">
        <v>240</v>
      </c>
      <c r="C59" s="126">
        <v>39</v>
      </c>
      <c r="D59" s="12" t="s">
        <v>227</v>
      </c>
      <c r="E59" s="140">
        <v>4</v>
      </c>
      <c r="F59" s="140">
        <f t="shared" si="51"/>
        <v>4.5199999999999996</v>
      </c>
      <c r="G59" s="11">
        <f>+References!D8</f>
        <v>2.1666666666666665</v>
      </c>
      <c r="H59" s="32">
        <f t="shared" si="52"/>
        <v>117.51999999999998</v>
      </c>
      <c r="I59" s="10"/>
      <c r="J59" s="10">
        <f t="shared" ref="J59:J60" si="110">H59*I59</f>
        <v>0</v>
      </c>
      <c r="K59" s="14"/>
      <c r="L59" s="25">
        <f>References!$C$17*K59</f>
        <v>0</v>
      </c>
      <c r="M59" s="30">
        <f>L59/References!$F$18</f>
        <v>0</v>
      </c>
      <c r="N59" s="30">
        <f t="shared" ref="N59:N60" si="111">M59/H59*G59</f>
        <v>0</v>
      </c>
      <c r="O59" s="108">
        <v>14.42</v>
      </c>
      <c r="P59" s="30">
        <f t="shared" ref="P59:P60" si="112">+O59*$E$7+O59</f>
        <v>16.150400000000001</v>
      </c>
      <c r="Q59" s="25">
        <f>P59</f>
        <v>16.150400000000001</v>
      </c>
      <c r="R59" s="27">
        <f>H59*O59</f>
        <v>1694.6383999999998</v>
      </c>
      <c r="S59" s="27">
        <f>H59*Q59</f>
        <v>1897.9950079999999</v>
      </c>
      <c r="T59" s="27">
        <f t="shared" ref="T59:T60" si="113">S59-R59</f>
        <v>203.35660800000005</v>
      </c>
      <c r="U59" s="27">
        <f>H91*P91</f>
        <v>0</v>
      </c>
    </row>
    <row r="60" spans="1:24" ht="15.75" thickBot="1">
      <c r="A60" s="164"/>
      <c r="B60" s="125">
        <v>240</v>
      </c>
      <c r="C60" s="126">
        <v>39</v>
      </c>
      <c r="D60" s="12" t="s">
        <v>224</v>
      </c>
      <c r="E60" s="140">
        <v>7</v>
      </c>
      <c r="F60" s="140">
        <f t="shared" si="51"/>
        <v>7.9099999999999993</v>
      </c>
      <c r="G60" s="11">
        <f>+References!D9</f>
        <v>1</v>
      </c>
      <c r="H60" s="32">
        <f t="shared" si="52"/>
        <v>94.919999999999987</v>
      </c>
      <c r="I60" s="10"/>
      <c r="J60" s="10">
        <f t="shared" si="110"/>
        <v>0</v>
      </c>
      <c r="K60" s="14"/>
      <c r="L60" s="25">
        <f>References!$C$17*K60</f>
        <v>0</v>
      </c>
      <c r="M60" s="30">
        <f>L60/References!$F$18</f>
        <v>0</v>
      </c>
      <c r="N60" s="30">
        <f t="shared" si="111"/>
        <v>0</v>
      </c>
      <c r="O60" s="108">
        <v>19.649999999999999</v>
      </c>
      <c r="P60" s="30">
        <f t="shared" si="112"/>
        <v>22.007999999999999</v>
      </c>
      <c r="Q60" s="25">
        <f t="shared" ref="Q60" si="114">P60</f>
        <v>22.007999999999999</v>
      </c>
      <c r="R60" s="27">
        <f t="shared" ref="R60" si="115">H60*O60</f>
        <v>1865.1779999999997</v>
      </c>
      <c r="S60" s="27">
        <f t="shared" ref="S60" si="116">H60*Q60</f>
        <v>2088.9993599999998</v>
      </c>
      <c r="T60" s="27">
        <f t="shared" si="113"/>
        <v>223.82136000000014</v>
      </c>
      <c r="U60" s="67">
        <f>SUM(U33:U59)</f>
        <v>2836114.5728473584</v>
      </c>
      <c r="V60" s="48"/>
    </row>
    <row r="61" spans="1:24">
      <c r="A61" s="164"/>
      <c r="B61" s="125">
        <v>240</v>
      </c>
      <c r="C61" s="126">
        <v>39</v>
      </c>
      <c r="D61" s="12" t="s">
        <v>228</v>
      </c>
      <c r="E61" s="140">
        <v>36</v>
      </c>
      <c r="F61" s="140">
        <f t="shared" si="51"/>
        <v>40.679999999999993</v>
      </c>
      <c r="G61" s="11">
        <f>References!$D$7</f>
        <v>4.333333333333333</v>
      </c>
      <c r="H61" s="32">
        <f t="shared" si="52"/>
        <v>2115.3599999999992</v>
      </c>
      <c r="I61" s="10"/>
      <c r="J61" s="10">
        <f t="shared" ref="J61" si="117">H61*I61</f>
        <v>0</v>
      </c>
      <c r="K61" s="14"/>
      <c r="L61" s="25">
        <f>References!$C$17*K61</f>
        <v>0</v>
      </c>
      <c r="M61" s="30">
        <f>L61/References!$F$18</f>
        <v>0</v>
      </c>
      <c r="N61" s="30">
        <f t="shared" ref="N61" si="118">M61/H61*G61</f>
        <v>0</v>
      </c>
      <c r="O61" s="108">
        <v>19.649999999999999</v>
      </c>
      <c r="P61" s="30">
        <f t="shared" ref="P61" si="119">+O61*$E$7+O61</f>
        <v>22.007999999999999</v>
      </c>
      <c r="Q61" s="25">
        <f t="shared" ref="Q61" si="120">P61</f>
        <v>22.007999999999999</v>
      </c>
      <c r="R61" s="27">
        <f t="shared" ref="R61" si="121">H61*O61</f>
        <v>41566.823999999979</v>
      </c>
      <c r="S61" s="27">
        <f t="shared" ref="S61" si="122">H61*Q61</f>
        <v>46554.842879999982</v>
      </c>
      <c r="T61" s="27">
        <f t="shared" ref="T61" si="123">S61-R61</f>
        <v>4988.0188800000033</v>
      </c>
      <c r="U61" s="72"/>
    </row>
    <row r="62" spans="1:24" ht="14.45" customHeight="1">
      <c r="A62" s="164"/>
      <c r="B62" s="125">
        <v>240</v>
      </c>
      <c r="C62" s="126">
        <v>39</v>
      </c>
      <c r="D62" s="12" t="s">
        <v>223</v>
      </c>
      <c r="E62" s="140">
        <v>10</v>
      </c>
      <c r="F62" s="140">
        <f t="shared" si="51"/>
        <v>11.299999999999999</v>
      </c>
      <c r="G62" s="11">
        <f>+References!D8</f>
        <v>2.1666666666666665</v>
      </c>
      <c r="H62" s="32">
        <f t="shared" si="52"/>
        <v>293.79999999999995</v>
      </c>
      <c r="I62" s="10"/>
      <c r="J62" s="10">
        <f t="shared" si="106"/>
        <v>0</v>
      </c>
      <c r="K62" s="14"/>
      <c r="L62" s="25">
        <f>References!$C$17*K62</f>
        <v>0</v>
      </c>
      <c r="M62" s="30">
        <f>L62/References!$F$18</f>
        <v>0</v>
      </c>
      <c r="N62" s="30">
        <f t="shared" si="107"/>
        <v>0</v>
      </c>
      <c r="O62" s="108">
        <v>19.649999999999999</v>
      </c>
      <c r="P62" s="30">
        <f t="shared" si="108"/>
        <v>22.007999999999999</v>
      </c>
      <c r="Q62" s="25">
        <f t="shared" ref="Q62:Q79" si="124">P62</f>
        <v>22.007999999999999</v>
      </c>
      <c r="R62" s="27">
        <f t="shared" ref="R62:R79" si="125">H62*O62</f>
        <v>5773.1699999999983</v>
      </c>
      <c r="S62" s="27">
        <f t="shared" ref="S62:S79" si="126">H62*Q62</f>
        <v>6465.9503999999988</v>
      </c>
      <c r="T62" s="27">
        <f t="shared" si="109"/>
        <v>692.78040000000055</v>
      </c>
      <c r="U62" s="54"/>
      <c r="X62" s="10"/>
    </row>
    <row r="63" spans="1:24">
      <c r="A63" s="164"/>
      <c r="B63" s="125">
        <v>240</v>
      </c>
      <c r="C63" s="126">
        <v>39</v>
      </c>
      <c r="D63" s="12" t="s">
        <v>229</v>
      </c>
      <c r="E63" s="140">
        <v>11</v>
      </c>
      <c r="F63" s="140">
        <f t="shared" si="51"/>
        <v>12.43</v>
      </c>
      <c r="G63" s="11">
        <f>References!$D$9</f>
        <v>1</v>
      </c>
      <c r="H63" s="32">
        <f t="shared" si="52"/>
        <v>149.16</v>
      </c>
      <c r="I63" s="10"/>
      <c r="J63" s="10">
        <f t="shared" ref="J63" si="127">H63*I63</f>
        <v>0</v>
      </c>
      <c r="K63" s="14"/>
      <c r="L63" s="25">
        <f>References!$C$17*K63</f>
        <v>0</v>
      </c>
      <c r="M63" s="30">
        <f>L63/References!$F$18</f>
        <v>0</v>
      </c>
      <c r="N63" s="30">
        <f t="shared" ref="N63" si="128">M63/H63*G63</f>
        <v>0</v>
      </c>
      <c r="O63" s="108">
        <v>27.7</v>
      </c>
      <c r="P63" s="30">
        <f t="shared" ref="P63" si="129">+O63*$E$7+O63</f>
        <v>31.024000000000001</v>
      </c>
      <c r="Q63" s="25">
        <f t="shared" ref="Q63" si="130">P63</f>
        <v>31.024000000000001</v>
      </c>
      <c r="R63" s="27">
        <f t="shared" ref="R63" si="131">H63*O63</f>
        <v>4131.732</v>
      </c>
      <c r="S63" s="27">
        <f t="shared" ref="S63" si="132">H63*Q63</f>
        <v>4627.5398400000004</v>
      </c>
      <c r="T63" s="27">
        <f t="shared" ref="T63" si="133">S63-R63</f>
        <v>495.8078400000004</v>
      </c>
      <c r="U63" s="8"/>
    </row>
    <row r="64" spans="1:24">
      <c r="A64" s="164"/>
      <c r="B64" s="125">
        <v>240</v>
      </c>
      <c r="C64" s="126">
        <v>39</v>
      </c>
      <c r="D64" s="12" t="s">
        <v>210</v>
      </c>
      <c r="E64" s="140">
        <v>29</v>
      </c>
      <c r="F64" s="140">
        <f t="shared" si="51"/>
        <v>32.769999999999996</v>
      </c>
      <c r="G64" s="11">
        <f>References!$D$7</f>
        <v>4.333333333333333</v>
      </c>
      <c r="H64" s="32">
        <f t="shared" si="52"/>
        <v>1704.0399999999995</v>
      </c>
      <c r="I64" s="10"/>
      <c r="J64" s="10">
        <f t="shared" si="106"/>
        <v>0</v>
      </c>
      <c r="K64" s="14"/>
      <c r="L64" s="25">
        <f>References!$C$17*K64</f>
        <v>0</v>
      </c>
      <c r="M64" s="30">
        <f>L64/References!$F$18</f>
        <v>0</v>
      </c>
      <c r="N64" s="30">
        <f t="shared" si="107"/>
        <v>0</v>
      </c>
      <c r="O64" s="108">
        <v>27.7</v>
      </c>
      <c r="P64" s="30">
        <f t="shared" si="108"/>
        <v>31.024000000000001</v>
      </c>
      <c r="Q64" s="25">
        <f t="shared" si="124"/>
        <v>31.024000000000001</v>
      </c>
      <c r="R64" s="27">
        <f t="shared" si="125"/>
        <v>47201.907999999989</v>
      </c>
      <c r="S64" s="27">
        <f t="shared" si="126"/>
        <v>52866.136959999989</v>
      </c>
      <c r="T64" s="27">
        <f t="shared" si="109"/>
        <v>5664.2289600000004</v>
      </c>
      <c r="U64" s="8"/>
    </row>
    <row r="65" spans="1:22">
      <c r="A65" s="164"/>
      <c r="B65" s="125">
        <v>240</v>
      </c>
      <c r="C65" s="126">
        <v>39</v>
      </c>
      <c r="D65" s="12" t="s">
        <v>230</v>
      </c>
      <c r="E65" s="140">
        <v>0</v>
      </c>
      <c r="F65" s="140">
        <f t="shared" si="51"/>
        <v>0</v>
      </c>
      <c r="G65" s="11">
        <f>References!$D$7</f>
        <v>4.333333333333333</v>
      </c>
      <c r="H65" s="32">
        <f t="shared" si="52"/>
        <v>0</v>
      </c>
      <c r="I65" s="10"/>
      <c r="J65" s="10">
        <f t="shared" ref="J65" si="134">H65*I65</f>
        <v>0</v>
      </c>
      <c r="K65" s="14"/>
      <c r="L65" s="25">
        <f>References!$C$17*K65</f>
        <v>0</v>
      </c>
      <c r="M65" s="30">
        <f>L65/References!$F$18</f>
        <v>0</v>
      </c>
      <c r="N65" s="30" t="e">
        <f t="shared" ref="N65" si="135">M65/H65*G65</f>
        <v>#DIV/0!</v>
      </c>
      <c r="O65" s="108">
        <v>32.700000000000003</v>
      </c>
      <c r="P65" s="30">
        <f t="shared" ref="P65" si="136">+O65*$E$7+O65</f>
        <v>36.624000000000002</v>
      </c>
      <c r="Q65" s="25">
        <f t="shared" ref="Q65" si="137">P65</f>
        <v>36.624000000000002</v>
      </c>
      <c r="R65" s="27">
        <f t="shared" ref="R65" si="138">H65*O65</f>
        <v>0</v>
      </c>
      <c r="S65" s="27">
        <f t="shared" ref="S65" si="139">H65*Q65</f>
        <v>0</v>
      </c>
      <c r="T65" s="27">
        <f t="shared" ref="T65" si="140">S65-R65</f>
        <v>0</v>
      </c>
      <c r="U65" s="35" t="e">
        <f>#REF!*#REF!</f>
        <v>#REF!</v>
      </c>
    </row>
    <row r="66" spans="1:22">
      <c r="A66" s="164"/>
      <c r="B66" s="125">
        <v>240</v>
      </c>
      <c r="C66" s="126">
        <v>39</v>
      </c>
      <c r="D66" s="12" t="s">
        <v>225</v>
      </c>
      <c r="E66" s="140">
        <v>7</v>
      </c>
      <c r="F66" s="140">
        <f t="shared" si="51"/>
        <v>7.9099999999999993</v>
      </c>
      <c r="G66" s="11">
        <f>References!$D$8</f>
        <v>2.1666666666666665</v>
      </c>
      <c r="H66" s="32">
        <f t="shared" si="52"/>
        <v>205.65999999999997</v>
      </c>
      <c r="I66" s="10"/>
      <c r="J66" s="10">
        <f t="shared" si="106"/>
        <v>0</v>
      </c>
      <c r="K66" s="14"/>
      <c r="L66" s="25">
        <f>References!$C$17*K66</f>
        <v>0</v>
      </c>
      <c r="M66" s="30">
        <f>L66/References!$F$18</f>
        <v>0</v>
      </c>
      <c r="N66" s="30">
        <f t="shared" si="107"/>
        <v>0</v>
      </c>
      <c r="O66" s="108">
        <v>27.7</v>
      </c>
      <c r="P66" s="30">
        <f t="shared" si="108"/>
        <v>31.024000000000001</v>
      </c>
      <c r="Q66" s="25">
        <f t="shared" si="124"/>
        <v>31.024000000000001</v>
      </c>
      <c r="R66" s="27">
        <f t="shared" si="125"/>
        <v>5696.7819999999992</v>
      </c>
      <c r="S66" s="27">
        <f t="shared" si="126"/>
        <v>6380.3958399999992</v>
      </c>
      <c r="T66" s="27">
        <f t="shared" si="109"/>
        <v>683.61383999999998</v>
      </c>
      <c r="U66" s="35" t="e">
        <f>#REF!*#REF!</f>
        <v>#REF!</v>
      </c>
    </row>
    <row r="67" spans="1:22">
      <c r="A67" s="164"/>
      <c r="B67" s="125">
        <v>240</v>
      </c>
      <c r="C67" s="126">
        <v>39</v>
      </c>
      <c r="D67" s="12" t="s">
        <v>212</v>
      </c>
      <c r="E67" s="140">
        <v>1</v>
      </c>
      <c r="F67" s="140">
        <f t="shared" si="51"/>
        <v>1.1299999999999999</v>
      </c>
      <c r="G67" s="11">
        <f>References!$D$9</f>
        <v>1</v>
      </c>
      <c r="H67" s="32">
        <f t="shared" si="52"/>
        <v>13.559999999999999</v>
      </c>
      <c r="I67" s="10"/>
      <c r="J67" s="10">
        <f t="shared" ref="J67" si="141">H67*I67</f>
        <v>0</v>
      </c>
      <c r="K67" s="14"/>
      <c r="L67" s="25">
        <f>References!$C$17*K67</f>
        <v>0</v>
      </c>
      <c r="M67" s="30">
        <f>L67/References!$F$18</f>
        <v>0</v>
      </c>
      <c r="N67" s="30">
        <f t="shared" ref="N67" si="142">M67/H67*G67</f>
        <v>0</v>
      </c>
      <c r="O67" s="108">
        <v>41.52</v>
      </c>
      <c r="P67" s="30">
        <f t="shared" ref="P67" si="143">+O67*$E$7+O67</f>
        <v>46.502400000000002</v>
      </c>
      <c r="Q67" s="25">
        <f t="shared" ref="Q67" si="144">P67</f>
        <v>46.502400000000002</v>
      </c>
      <c r="R67" s="27">
        <f t="shared" ref="R67" si="145">H67*O67</f>
        <v>563.01120000000003</v>
      </c>
      <c r="S67" s="27">
        <f t="shared" ref="S67" si="146">H67*Q67</f>
        <v>630.57254399999999</v>
      </c>
      <c r="T67" s="27">
        <f t="shared" ref="T67" si="147">S67-R67</f>
        <v>67.561343999999963</v>
      </c>
      <c r="U67" s="35" t="e">
        <f>#REF!*#REF!</f>
        <v>#REF!</v>
      </c>
    </row>
    <row r="68" spans="1:22">
      <c r="A68" s="164"/>
      <c r="B68" s="125">
        <v>240</v>
      </c>
      <c r="C68" s="126">
        <v>39</v>
      </c>
      <c r="D68" s="12" t="s">
        <v>213</v>
      </c>
      <c r="E68" s="140">
        <v>15</v>
      </c>
      <c r="F68" s="140">
        <f t="shared" si="51"/>
        <v>16.95</v>
      </c>
      <c r="G68" s="11">
        <f>References!$D$7</f>
        <v>4.333333333333333</v>
      </c>
      <c r="H68" s="32">
        <f t="shared" si="52"/>
        <v>881.39999999999986</v>
      </c>
      <c r="I68" s="10"/>
      <c r="J68" s="10">
        <f t="shared" si="106"/>
        <v>0</v>
      </c>
      <c r="K68" s="14"/>
      <c r="L68" s="25">
        <f>References!$C$17*K68</f>
        <v>0</v>
      </c>
      <c r="M68" s="30">
        <f>L68/References!$F$18</f>
        <v>0</v>
      </c>
      <c r="N68" s="30">
        <f t="shared" si="107"/>
        <v>0</v>
      </c>
      <c r="O68" s="108">
        <v>41.52</v>
      </c>
      <c r="P68" s="30">
        <f t="shared" si="108"/>
        <v>46.502400000000002</v>
      </c>
      <c r="Q68" s="25">
        <f t="shared" si="124"/>
        <v>46.502400000000002</v>
      </c>
      <c r="R68" s="27">
        <f t="shared" si="125"/>
        <v>36595.727999999996</v>
      </c>
      <c r="S68" s="27">
        <f t="shared" si="126"/>
        <v>40987.215359999995</v>
      </c>
      <c r="T68" s="27">
        <f t="shared" si="109"/>
        <v>4391.4873599999992</v>
      </c>
      <c r="U68" s="35" t="e">
        <f>#REF!*#REF!</f>
        <v>#REF!</v>
      </c>
    </row>
    <row r="69" spans="1:22">
      <c r="A69" s="164"/>
      <c r="B69" s="125">
        <v>240</v>
      </c>
      <c r="C69" s="126">
        <v>39</v>
      </c>
      <c r="D69" s="12" t="s">
        <v>231</v>
      </c>
      <c r="E69" s="140">
        <v>0</v>
      </c>
      <c r="F69" s="140">
        <f t="shared" si="51"/>
        <v>0</v>
      </c>
      <c r="G69" s="11">
        <f>References!$D$7</f>
        <v>4.333333333333333</v>
      </c>
      <c r="H69" s="32">
        <f t="shared" si="52"/>
        <v>0</v>
      </c>
      <c r="I69" s="10"/>
      <c r="J69" s="10">
        <f t="shared" ref="J69" si="148">H69*I69</f>
        <v>0</v>
      </c>
      <c r="K69" s="14"/>
      <c r="L69" s="25">
        <f>References!$C$17*K69</f>
        <v>0</v>
      </c>
      <c r="M69" s="30">
        <f>L69/References!$F$18</f>
        <v>0</v>
      </c>
      <c r="N69" s="30" t="e">
        <f t="shared" ref="N69" si="149">M69/H69*G69</f>
        <v>#DIV/0!</v>
      </c>
      <c r="O69" s="108">
        <v>47.05</v>
      </c>
      <c r="P69" s="30">
        <f t="shared" ref="P69" si="150">+O69*$E$7+O69</f>
        <v>52.695999999999998</v>
      </c>
      <c r="Q69" s="25">
        <f t="shared" ref="Q69" si="151">P69</f>
        <v>52.695999999999998</v>
      </c>
      <c r="R69" s="27">
        <f t="shared" ref="R69" si="152">H69*O69</f>
        <v>0</v>
      </c>
      <c r="S69" s="27">
        <f t="shared" ref="S69" si="153">H69*Q69</f>
        <v>0</v>
      </c>
      <c r="T69" s="27">
        <f t="shared" ref="T69" si="154">S69-R69</f>
        <v>0</v>
      </c>
      <c r="U69" s="35" t="e">
        <f>#REF!*#REF!</f>
        <v>#REF!</v>
      </c>
    </row>
    <row r="70" spans="1:22">
      <c r="A70" s="164"/>
      <c r="B70" s="125">
        <v>240</v>
      </c>
      <c r="C70" s="126">
        <v>39</v>
      </c>
      <c r="D70" s="12" t="s">
        <v>232</v>
      </c>
      <c r="E70" s="140">
        <v>3</v>
      </c>
      <c r="F70" s="140">
        <f t="shared" si="51"/>
        <v>3.3899999999999997</v>
      </c>
      <c r="G70" s="11">
        <f>References!$D$8</f>
        <v>2.1666666666666665</v>
      </c>
      <c r="H70" s="32">
        <f t="shared" si="52"/>
        <v>88.139999999999986</v>
      </c>
      <c r="I70" s="10"/>
      <c r="J70" s="10">
        <f t="shared" si="106"/>
        <v>0</v>
      </c>
      <c r="K70" s="14"/>
      <c r="L70" s="25">
        <f>References!$C$17*K70</f>
        <v>0</v>
      </c>
      <c r="M70" s="30">
        <f>L70/References!$F$18</f>
        <v>0</v>
      </c>
      <c r="N70" s="30">
        <f t="shared" si="107"/>
        <v>0</v>
      </c>
      <c r="O70" s="108">
        <v>41.52</v>
      </c>
      <c r="P70" s="30">
        <f t="shared" si="108"/>
        <v>46.502400000000002</v>
      </c>
      <c r="Q70" s="25">
        <f t="shared" si="124"/>
        <v>46.502400000000002</v>
      </c>
      <c r="R70" s="27">
        <f t="shared" si="125"/>
        <v>3659.5727999999999</v>
      </c>
      <c r="S70" s="27">
        <f t="shared" si="126"/>
        <v>4098.7215359999991</v>
      </c>
      <c r="T70" s="27">
        <f t="shared" si="109"/>
        <v>439.14873599999919</v>
      </c>
      <c r="U70" s="62" t="e">
        <f t="shared" ref="U70" si="155">SUM(U65:U69)</f>
        <v>#REF!</v>
      </c>
    </row>
    <row r="71" spans="1:22">
      <c r="A71" s="164"/>
      <c r="B71" s="125">
        <v>240</v>
      </c>
      <c r="C71" s="126">
        <v>39</v>
      </c>
      <c r="D71" s="12" t="s">
        <v>214</v>
      </c>
      <c r="E71" s="140">
        <v>5</v>
      </c>
      <c r="F71" s="140">
        <f t="shared" si="51"/>
        <v>5.6499999999999995</v>
      </c>
      <c r="G71" s="11">
        <f>References!$D$9</f>
        <v>1</v>
      </c>
      <c r="H71" s="32">
        <f t="shared" si="52"/>
        <v>67.8</v>
      </c>
      <c r="I71" s="10"/>
      <c r="J71" s="10">
        <f t="shared" ref="J71" si="156">H71*I71</f>
        <v>0</v>
      </c>
      <c r="K71" s="14"/>
      <c r="L71" s="25">
        <f>References!$C$17*K71</f>
        <v>0</v>
      </c>
      <c r="M71" s="30">
        <f>L71/References!$F$18</f>
        <v>0</v>
      </c>
      <c r="N71" s="30">
        <f t="shared" ref="N71" si="157">M71/H71*G71</f>
        <v>0</v>
      </c>
      <c r="O71" s="108">
        <v>49.41</v>
      </c>
      <c r="P71" s="30">
        <f t="shared" ref="P71" si="158">+O71*$E$7+O71</f>
        <v>55.339199999999998</v>
      </c>
      <c r="Q71" s="25">
        <f t="shared" ref="Q71" si="159">P71</f>
        <v>55.339199999999998</v>
      </c>
      <c r="R71" s="27">
        <f t="shared" ref="R71" si="160">H71*O71</f>
        <v>3349.9979999999996</v>
      </c>
      <c r="S71" s="27">
        <f t="shared" ref="S71" si="161">H71*Q71</f>
        <v>3751.9977599999997</v>
      </c>
      <c r="T71" s="27">
        <f t="shared" ref="T71" si="162">S71-R71</f>
        <v>401.99976000000015</v>
      </c>
      <c r="U71" s="8"/>
    </row>
    <row r="72" spans="1:22">
      <c r="A72" s="164"/>
      <c r="B72" s="125">
        <v>240</v>
      </c>
      <c r="C72" s="126">
        <v>39</v>
      </c>
      <c r="D72" s="12" t="s">
        <v>215</v>
      </c>
      <c r="E72" s="140">
        <v>23</v>
      </c>
      <c r="F72" s="140">
        <f t="shared" si="51"/>
        <v>25.99</v>
      </c>
      <c r="G72" s="11">
        <f>References!$D$7</f>
        <v>4.333333333333333</v>
      </c>
      <c r="H72" s="32">
        <f t="shared" si="52"/>
        <v>1351.4799999999998</v>
      </c>
      <c r="I72" s="10"/>
      <c r="J72" s="10">
        <f t="shared" si="106"/>
        <v>0</v>
      </c>
      <c r="K72" s="14"/>
      <c r="L72" s="25">
        <f>References!$C$17*K72</f>
        <v>0</v>
      </c>
      <c r="M72" s="30">
        <f>L72/References!$F$18</f>
        <v>0</v>
      </c>
      <c r="N72" s="30">
        <f t="shared" si="107"/>
        <v>0</v>
      </c>
      <c r="O72" s="108">
        <v>49.41</v>
      </c>
      <c r="P72" s="30">
        <f t="shared" si="108"/>
        <v>55.339199999999998</v>
      </c>
      <c r="Q72" s="25">
        <f t="shared" si="124"/>
        <v>55.339199999999998</v>
      </c>
      <c r="R72" s="27">
        <f t="shared" si="125"/>
        <v>66776.626799999984</v>
      </c>
      <c r="S72" s="27">
        <f t="shared" si="126"/>
        <v>74789.822015999991</v>
      </c>
      <c r="T72" s="27">
        <f t="shared" si="109"/>
        <v>8013.1952160000073</v>
      </c>
      <c r="U72" s="8"/>
    </row>
    <row r="73" spans="1:22">
      <c r="A73" s="164"/>
      <c r="B73" s="125">
        <v>240</v>
      </c>
      <c r="C73" s="126">
        <v>39</v>
      </c>
      <c r="D73" s="12" t="s">
        <v>233</v>
      </c>
      <c r="E73" s="140">
        <v>1</v>
      </c>
      <c r="F73" s="140">
        <f t="shared" si="51"/>
        <v>1.1299999999999999</v>
      </c>
      <c r="G73" s="11">
        <f>References!$D$7</f>
        <v>4.333333333333333</v>
      </c>
      <c r="H73" s="32">
        <f t="shared" si="52"/>
        <v>58.759999999999991</v>
      </c>
      <c r="I73" s="10"/>
      <c r="J73" s="10">
        <f t="shared" ref="J73" si="163">H73*I73</f>
        <v>0</v>
      </c>
      <c r="K73" s="14"/>
      <c r="L73" s="25">
        <f>References!$C$17*K73</f>
        <v>0</v>
      </c>
      <c r="M73" s="30">
        <f>L73/References!$F$18</f>
        <v>0</v>
      </c>
      <c r="N73" s="30">
        <f t="shared" ref="N73" si="164">M73/H73*G73</f>
        <v>0</v>
      </c>
      <c r="O73" s="108">
        <v>56.08</v>
      </c>
      <c r="P73" s="30">
        <f t="shared" ref="P73" si="165">+O73*$E$7+O73</f>
        <v>62.809599999999996</v>
      </c>
      <c r="Q73" s="25">
        <f t="shared" ref="Q73" si="166">P73</f>
        <v>62.809599999999996</v>
      </c>
      <c r="R73" s="27">
        <f t="shared" ref="R73" si="167">H73*O73</f>
        <v>3295.2607999999996</v>
      </c>
      <c r="S73" s="27">
        <f t="shared" ref="S73" si="168">H73*Q73</f>
        <v>3690.6920959999993</v>
      </c>
      <c r="T73" s="27">
        <f t="shared" ref="T73" si="169">S73-R73</f>
        <v>395.43129599999975</v>
      </c>
      <c r="U73" s="8"/>
    </row>
    <row r="74" spans="1:22">
      <c r="A74" s="164"/>
      <c r="B74" s="125">
        <v>240</v>
      </c>
      <c r="C74" s="126">
        <v>39</v>
      </c>
      <c r="D74" s="12" t="s">
        <v>234</v>
      </c>
      <c r="E74" s="140">
        <v>5</v>
      </c>
      <c r="F74" s="140">
        <f t="shared" si="51"/>
        <v>5.6499999999999995</v>
      </c>
      <c r="G74" s="11">
        <f>References!$D$8</f>
        <v>2.1666666666666665</v>
      </c>
      <c r="H74" s="32">
        <f t="shared" si="52"/>
        <v>146.89999999999998</v>
      </c>
      <c r="I74" s="10"/>
      <c r="J74" s="10">
        <f t="shared" si="106"/>
        <v>0</v>
      </c>
      <c r="K74" s="14"/>
      <c r="L74" s="25">
        <f>References!$C$17*K74</f>
        <v>0</v>
      </c>
      <c r="M74" s="30">
        <f>L74/References!$F$18</f>
        <v>0</v>
      </c>
      <c r="N74" s="30">
        <f t="shared" si="107"/>
        <v>0</v>
      </c>
      <c r="O74" s="108">
        <v>49.41</v>
      </c>
      <c r="P74" s="30">
        <f t="shared" si="108"/>
        <v>55.339199999999998</v>
      </c>
      <c r="Q74" s="25">
        <f t="shared" si="124"/>
        <v>55.339199999999998</v>
      </c>
      <c r="R74" s="27">
        <f t="shared" si="125"/>
        <v>7258.3289999999988</v>
      </c>
      <c r="S74" s="27">
        <f t="shared" si="126"/>
        <v>8129.3284799999983</v>
      </c>
      <c r="T74" s="27">
        <f t="shared" si="109"/>
        <v>870.99947999999949</v>
      </c>
      <c r="U74" s="8"/>
      <c r="V74" s="48"/>
    </row>
    <row r="75" spans="1:22">
      <c r="A75" s="164"/>
      <c r="B75" s="125">
        <v>240</v>
      </c>
      <c r="C75" s="126">
        <v>39</v>
      </c>
      <c r="D75" s="12" t="s">
        <v>235</v>
      </c>
      <c r="E75" s="140">
        <v>4</v>
      </c>
      <c r="F75" s="140">
        <f t="shared" si="51"/>
        <v>4.5199999999999996</v>
      </c>
      <c r="G75" s="11">
        <f>References!$D$9</f>
        <v>1</v>
      </c>
      <c r="H75" s="32">
        <f t="shared" si="52"/>
        <v>54.239999999999995</v>
      </c>
      <c r="I75" s="10"/>
      <c r="J75" s="10">
        <f t="shared" ref="J75" si="170">H75*I75</f>
        <v>0</v>
      </c>
      <c r="K75" s="14"/>
      <c r="L75" s="25">
        <f>References!$C$17*K75</f>
        <v>0</v>
      </c>
      <c r="M75" s="30">
        <f>L75/References!$F$18</f>
        <v>0</v>
      </c>
      <c r="N75" s="30">
        <f t="shared" ref="N75" si="171">M75/H75*G75</f>
        <v>0</v>
      </c>
      <c r="O75" s="108">
        <v>57.08</v>
      </c>
      <c r="P75" s="30">
        <f t="shared" ref="P75" si="172">+O75*$E$7+O75</f>
        <v>63.929600000000001</v>
      </c>
      <c r="Q75" s="25">
        <f t="shared" ref="Q75" si="173">P75</f>
        <v>63.929600000000001</v>
      </c>
      <c r="R75" s="27">
        <f t="shared" ref="R75" si="174">H75*O75</f>
        <v>3096.0191999999997</v>
      </c>
      <c r="S75" s="27">
        <f t="shared" ref="S75" si="175">H75*Q75</f>
        <v>3467.5415039999998</v>
      </c>
      <c r="T75" s="27">
        <f t="shared" ref="T75" si="176">S75-R75</f>
        <v>371.52230400000008</v>
      </c>
      <c r="U75" s="8"/>
    </row>
    <row r="76" spans="1:22">
      <c r="A76" s="164"/>
      <c r="B76" s="125">
        <v>240</v>
      </c>
      <c r="C76" s="126">
        <v>39</v>
      </c>
      <c r="D76" s="12" t="s">
        <v>236</v>
      </c>
      <c r="E76" s="140">
        <v>12</v>
      </c>
      <c r="F76" s="140">
        <f t="shared" si="51"/>
        <v>13.559999999999999</v>
      </c>
      <c r="G76" s="11">
        <f>References!$D$7</f>
        <v>4.333333333333333</v>
      </c>
      <c r="H76" s="32">
        <f t="shared" si="52"/>
        <v>705.11999999999989</v>
      </c>
      <c r="I76" s="10"/>
      <c r="J76" s="10">
        <f t="shared" si="106"/>
        <v>0</v>
      </c>
      <c r="K76" s="14"/>
      <c r="L76" s="25">
        <f>References!$C$17*K76</f>
        <v>0</v>
      </c>
      <c r="M76" s="30">
        <f>L76/References!$F$18</f>
        <v>0</v>
      </c>
      <c r="N76" s="30">
        <f t="shared" si="107"/>
        <v>0</v>
      </c>
      <c r="O76" s="108">
        <v>57.08</v>
      </c>
      <c r="P76" s="30">
        <f t="shared" si="108"/>
        <v>63.929600000000001</v>
      </c>
      <c r="Q76" s="25">
        <f t="shared" si="124"/>
        <v>63.929600000000001</v>
      </c>
      <c r="R76" s="27">
        <f t="shared" si="125"/>
        <v>40248.249599999996</v>
      </c>
      <c r="S76" s="27">
        <f t="shared" si="126"/>
        <v>45078.039551999995</v>
      </c>
      <c r="T76" s="27">
        <f t="shared" si="109"/>
        <v>4829.7899519999992</v>
      </c>
      <c r="U76" s="8"/>
    </row>
    <row r="77" spans="1:22">
      <c r="A77" s="164"/>
      <c r="B77" s="125">
        <v>240</v>
      </c>
      <c r="C77" s="126">
        <v>39</v>
      </c>
      <c r="D77" s="12" t="s">
        <v>237</v>
      </c>
      <c r="E77" s="140">
        <v>1</v>
      </c>
      <c r="F77" s="140">
        <f t="shared" si="51"/>
        <v>1.1299999999999999</v>
      </c>
      <c r="G77" s="11">
        <f>References!$D$7</f>
        <v>4.333333333333333</v>
      </c>
      <c r="H77" s="32">
        <f t="shared" si="52"/>
        <v>58.759999999999991</v>
      </c>
      <c r="I77" s="10"/>
      <c r="J77" s="10">
        <f t="shared" ref="J77" si="177">H77*I77</f>
        <v>0</v>
      </c>
      <c r="K77" s="14"/>
      <c r="L77" s="25">
        <f>References!$C$17*K77</f>
        <v>0</v>
      </c>
      <c r="M77" s="30">
        <f>L77/References!$F$18</f>
        <v>0</v>
      </c>
      <c r="N77" s="30">
        <f t="shared" ref="N77" si="178">M77/H77*G77</f>
        <v>0</v>
      </c>
      <c r="O77" s="108">
        <v>64.58</v>
      </c>
      <c r="P77" s="30">
        <f t="shared" ref="P77" si="179">+O77*$E$7+O77</f>
        <v>72.329599999999999</v>
      </c>
      <c r="Q77" s="25">
        <f t="shared" ref="Q77" si="180">P77</f>
        <v>72.329599999999999</v>
      </c>
      <c r="R77" s="27">
        <f t="shared" ref="R77" si="181">H77*O77</f>
        <v>3794.7207999999991</v>
      </c>
      <c r="S77" s="27">
        <f t="shared" ref="S77" si="182">H77*Q77</f>
        <v>4250.0872959999997</v>
      </c>
      <c r="T77" s="27">
        <f t="shared" ref="T77" si="183">S77-R77</f>
        <v>455.36649600000055</v>
      </c>
      <c r="U77" s="62">
        <f t="shared" ref="U77" si="184">SUM(U76:U76)</f>
        <v>0</v>
      </c>
    </row>
    <row r="78" spans="1:22">
      <c r="A78" s="164"/>
      <c r="B78" s="125">
        <v>240</v>
      </c>
      <c r="C78" s="126">
        <v>39</v>
      </c>
      <c r="D78" s="12" t="s">
        <v>217</v>
      </c>
      <c r="E78" s="140">
        <v>1</v>
      </c>
      <c r="F78" s="140">
        <f t="shared" si="51"/>
        <v>1.1299999999999999</v>
      </c>
      <c r="G78" s="11">
        <f>References!$D$8</f>
        <v>2.1666666666666665</v>
      </c>
      <c r="H78" s="32">
        <f t="shared" si="52"/>
        <v>29.379999999999995</v>
      </c>
      <c r="I78" s="10"/>
      <c r="J78" s="10">
        <f t="shared" si="106"/>
        <v>0</v>
      </c>
      <c r="K78" s="14"/>
      <c r="L78" s="25">
        <f>References!$C$17*K78</f>
        <v>0</v>
      </c>
      <c r="M78" s="30">
        <f>L78/References!$F$18</f>
        <v>0</v>
      </c>
      <c r="N78" s="30">
        <f t="shared" si="107"/>
        <v>0</v>
      </c>
      <c r="O78" s="108">
        <v>57.08</v>
      </c>
      <c r="P78" s="30">
        <f t="shared" si="108"/>
        <v>63.929600000000001</v>
      </c>
      <c r="Q78" s="25">
        <f t="shared" si="124"/>
        <v>63.929600000000001</v>
      </c>
      <c r="R78" s="27">
        <f t="shared" si="125"/>
        <v>1677.0103999999997</v>
      </c>
      <c r="S78" s="27">
        <f t="shared" si="126"/>
        <v>1878.2516479999997</v>
      </c>
      <c r="T78" s="27">
        <f t="shared" si="109"/>
        <v>201.24124800000004</v>
      </c>
      <c r="U78" s="8"/>
      <c r="V78" s="48"/>
    </row>
    <row r="79" spans="1:22" ht="14.65" customHeight="1">
      <c r="A79" s="165"/>
      <c r="B79" s="125">
        <v>240</v>
      </c>
      <c r="C79" s="126">
        <v>40</v>
      </c>
      <c r="D79" s="12" t="s">
        <v>238</v>
      </c>
      <c r="E79" s="140">
        <v>20</v>
      </c>
      <c r="F79" s="140">
        <f t="shared" si="51"/>
        <v>22.599999999999998</v>
      </c>
      <c r="G79" s="11">
        <f>References!$D$7</f>
        <v>4.333333333333333</v>
      </c>
      <c r="H79" s="32">
        <f t="shared" si="52"/>
        <v>1175.1999999999998</v>
      </c>
      <c r="I79" s="10"/>
      <c r="J79" s="10">
        <f t="shared" si="106"/>
        <v>0</v>
      </c>
      <c r="K79" s="14"/>
      <c r="L79" s="25">
        <f>References!$C$17*K79</f>
        <v>0</v>
      </c>
      <c r="M79" s="30">
        <f>L79/References!$F$18</f>
        <v>0</v>
      </c>
      <c r="N79" s="30">
        <f t="shared" si="107"/>
        <v>0</v>
      </c>
      <c r="O79" s="108">
        <v>63.67</v>
      </c>
      <c r="P79" s="30">
        <f t="shared" si="108"/>
        <v>71.310400000000001</v>
      </c>
      <c r="Q79" s="25">
        <f t="shared" si="124"/>
        <v>71.310400000000001</v>
      </c>
      <c r="R79" s="27">
        <f t="shared" si="125"/>
        <v>74824.983999999997</v>
      </c>
      <c r="S79" s="27">
        <f t="shared" si="126"/>
        <v>83803.982079999987</v>
      </c>
      <c r="T79" s="27">
        <f t="shared" si="109"/>
        <v>8978.9980799999903</v>
      </c>
      <c r="U79" s="8"/>
    </row>
    <row r="80" spans="1:22" ht="15.75" thickBot="1">
      <c r="A80" s="128"/>
      <c r="B80" s="134"/>
      <c r="C80" s="129"/>
      <c r="D80" s="130" t="s">
        <v>14</v>
      </c>
      <c r="E80" s="141">
        <f>SUM(E34:E79)</f>
        <v>1318</v>
      </c>
      <c r="F80" s="141"/>
      <c r="G80" s="58"/>
      <c r="H80" s="131">
        <f>SUM(H34:H79)</f>
        <v>74860.556399999972</v>
      </c>
      <c r="I80" s="135"/>
      <c r="J80" s="135">
        <f t="shared" ref="J80" si="185">H80*I80</f>
        <v>0</v>
      </c>
      <c r="K80" s="59"/>
      <c r="L80" s="60"/>
      <c r="M80" s="61"/>
      <c r="N80" s="61"/>
      <c r="O80" s="60"/>
      <c r="P80" s="60"/>
      <c r="Q80" s="60"/>
      <c r="R80" s="68">
        <f>SUM(R34:R79)</f>
        <v>2321591.5736600002</v>
      </c>
      <c r="S80" s="68">
        <f>SUM(S34:S79)</f>
        <v>2600182.5624991995</v>
      </c>
      <c r="T80" s="68">
        <f>SUM(T34:T79)</f>
        <v>278590.9888392</v>
      </c>
      <c r="U80" s="8"/>
    </row>
    <row r="81" spans="1:29">
      <c r="A81" s="46"/>
      <c r="B81" s="125"/>
      <c r="C81" s="126"/>
      <c r="D81" s="12"/>
      <c r="E81" s="140"/>
      <c r="F81" s="140"/>
      <c r="G81" s="11"/>
      <c r="H81" s="32"/>
      <c r="I81" s="10"/>
      <c r="J81" s="10"/>
      <c r="K81" s="14"/>
      <c r="L81" s="25"/>
      <c r="M81" s="30"/>
      <c r="N81" s="30"/>
      <c r="O81" s="25"/>
      <c r="P81" s="25"/>
      <c r="Q81" s="25"/>
      <c r="R81" s="25"/>
      <c r="S81" s="25"/>
      <c r="T81" s="25"/>
      <c r="U81" s="8"/>
    </row>
    <row r="82" spans="1:29">
      <c r="A82" s="46"/>
      <c r="B82" s="125">
        <v>260</v>
      </c>
      <c r="C82" s="126">
        <v>44</v>
      </c>
      <c r="D82" s="12" t="s">
        <v>260</v>
      </c>
      <c r="E82" s="140">
        <v>5</v>
      </c>
      <c r="F82" s="140"/>
      <c r="G82" s="11">
        <f>References!$D$9</f>
        <v>1</v>
      </c>
      <c r="H82" s="32">
        <f>E82*G82*12</f>
        <v>60</v>
      </c>
      <c r="I82" s="10"/>
      <c r="J82" s="10">
        <f t="shared" ref="J82:J91" si="186">H82*I82</f>
        <v>0</v>
      </c>
      <c r="K82" s="14"/>
      <c r="L82" s="25">
        <f>References!$C$17*K82</f>
        <v>0</v>
      </c>
      <c r="M82" s="30">
        <f>L82/References!$F$18</f>
        <v>0</v>
      </c>
      <c r="N82" s="30">
        <f t="shared" ref="N82:N91" si="187">M82/H82</f>
        <v>0</v>
      </c>
      <c r="O82" s="108">
        <v>198.34</v>
      </c>
      <c r="P82" s="30">
        <f t="shared" ref="P82:P91" si="188">+O82*$E$7+O82</f>
        <v>222.14080000000001</v>
      </c>
      <c r="Q82" s="25">
        <f t="shared" si="54"/>
        <v>222.14080000000001</v>
      </c>
      <c r="R82" s="27">
        <f t="shared" ref="R82:R91" si="189">H82*O82</f>
        <v>11900.4</v>
      </c>
      <c r="S82" s="27">
        <f t="shared" si="56"/>
        <v>13328.448</v>
      </c>
      <c r="T82" s="27">
        <f t="shared" ref="T82:T91" si="190">S82-R82</f>
        <v>1428.0480000000007</v>
      </c>
      <c r="U82" s="90">
        <f>E116*P116*12</f>
        <v>126120.96000000002</v>
      </c>
      <c r="V82" s="48"/>
      <c r="Z82" s="8"/>
    </row>
    <row r="83" spans="1:29">
      <c r="A83" s="164" t="s">
        <v>82</v>
      </c>
      <c r="B83" s="125">
        <v>260</v>
      </c>
      <c r="C83" s="126">
        <v>44</v>
      </c>
      <c r="D83" s="12" t="s">
        <v>261</v>
      </c>
      <c r="E83" s="140">
        <v>0</v>
      </c>
      <c r="F83" s="140"/>
      <c r="G83" s="11">
        <f>References!$D$9</f>
        <v>1</v>
      </c>
      <c r="H83" s="32">
        <f t="shared" ref="H83:H91" si="191">E83*G83*12</f>
        <v>0</v>
      </c>
      <c r="I83" s="10"/>
      <c r="J83" s="10">
        <f t="shared" si="186"/>
        <v>0</v>
      </c>
      <c r="K83" s="14"/>
      <c r="L83" s="25">
        <f>References!$C$17*K83</f>
        <v>0</v>
      </c>
      <c r="M83" s="30">
        <f>L83/References!$F$18</f>
        <v>0</v>
      </c>
      <c r="N83" s="30" t="e">
        <f t="shared" si="187"/>
        <v>#DIV/0!</v>
      </c>
      <c r="O83" s="108">
        <v>180.13</v>
      </c>
      <c r="P83" s="30">
        <f t="shared" si="188"/>
        <v>201.7456</v>
      </c>
      <c r="Q83" s="25">
        <f t="shared" si="54"/>
        <v>201.7456</v>
      </c>
      <c r="R83" s="27">
        <f t="shared" si="189"/>
        <v>0</v>
      </c>
      <c r="S83" s="27">
        <f t="shared" si="56"/>
        <v>0</v>
      </c>
      <c r="T83" s="27">
        <f t="shared" si="190"/>
        <v>0</v>
      </c>
      <c r="U83" s="87" t="e">
        <f>SUM(U70:U82)</f>
        <v>#REF!</v>
      </c>
    </row>
    <row r="84" spans="1:29">
      <c r="A84" s="164"/>
      <c r="B84" s="125">
        <v>260</v>
      </c>
      <c r="C84" s="126">
        <v>44</v>
      </c>
      <c r="D84" s="12" t="s">
        <v>263</v>
      </c>
      <c r="E84" s="13">
        <v>30</v>
      </c>
      <c r="F84" s="13"/>
      <c r="G84" s="11">
        <f>References!$D$9</f>
        <v>1</v>
      </c>
      <c r="H84" s="32">
        <f t="shared" si="191"/>
        <v>360</v>
      </c>
      <c r="I84" s="12"/>
      <c r="J84" s="10">
        <f t="shared" si="186"/>
        <v>0</v>
      </c>
      <c r="K84" s="14"/>
      <c r="L84" s="25">
        <f>References!$C$17*K84</f>
        <v>0</v>
      </c>
      <c r="M84" s="30">
        <f>L84/References!$F$18</f>
        <v>0</v>
      </c>
      <c r="N84" s="30">
        <f t="shared" si="187"/>
        <v>0</v>
      </c>
      <c r="O84" s="109">
        <v>219.38</v>
      </c>
      <c r="P84" s="30">
        <f t="shared" si="188"/>
        <v>245.7056</v>
      </c>
      <c r="Q84" s="7">
        <f t="shared" si="54"/>
        <v>245.7056</v>
      </c>
      <c r="R84" s="27">
        <f t="shared" si="189"/>
        <v>78976.800000000003</v>
      </c>
      <c r="S84" s="27">
        <f t="shared" si="56"/>
        <v>88454.016000000003</v>
      </c>
      <c r="T84" s="27">
        <f t="shared" si="190"/>
        <v>9477.2160000000003</v>
      </c>
    </row>
    <row r="85" spans="1:29" ht="15.75" thickBot="1">
      <c r="A85" s="164"/>
      <c r="B85" s="125">
        <v>260</v>
      </c>
      <c r="C85" s="126">
        <v>44</v>
      </c>
      <c r="D85" s="12" t="s">
        <v>118</v>
      </c>
      <c r="E85" s="140">
        <v>37</v>
      </c>
      <c r="F85" s="140"/>
      <c r="G85" s="11">
        <f>References!$D$9</f>
        <v>1</v>
      </c>
      <c r="H85" s="32">
        <f t="shared" ref="H85" si="192">E85*G85*12</f>
        <v>444</v>
      </c>
      <c r="I85" s="10"/>
      <c r="J85" s="10">
        <f t="shared" ref="J85" si="193">H85*I85</f>
        <v>0</v>
      </c>
      <c r="K85" s="14"/>
      <c r="L85" s="25">
        <f>References!$C$17*K85</f>
        <v>0</v>
      </c>
      <c r="M85" s="30">
        <f>L85/References!$F$18</f>
        <v>0</v>
      </c>
      <c r="N85" s="30">
        <f t="shared" ref="N85" si="194">M85/H85</f>
        <v>0</v>
      </c>
      <c r="O85" s="108">
        <v>198.34</v>
      </c>
      <c r="P85" s="30">
        <f t="shared" ref="P85" si="195">+O85*$E$7+O85</f>
        <v>222.14080000000001</v>
      </c>
      <c r="Q85" s="25">
        <f t="shared" ref="Q85" si="196">P85</f>
        <v>222.14080000000001</v>
      </c>
      <c r="R85" s="27">
        <f t="shared" ref="R85" si="197">H85*O85</f>
        <v>88062.96</v>
      </c>
      <c r="S85" s="27">
        <f t="shared" si="56"/>
        <v>98630.515200000009</v>
      </c>
      <c r="T85" s="27">
        <f t="shared" ref="T85" si="198">S85-R85</f>
        <v>10567.555200000003</v>
      </c>
      <c r="U85" s="52" t="e">
        <f>+U31+U51+U60+U70+U77+U83</f>
        <v>#REF!</v>
      </c>
    </row>
    <row r="86" spans="1:29" ht="15.75" thickTop="1">
      <c r="A86" s="164"/>
      <c r="B86" s="125">
        <v>260</v>
      </c>
      <c r="C86" s="126">
        <v>44</v>
      </c>
      <c r="D86" s="12" t="s">
        <v>119</v>
      </c>
      <c r="E86" s="140">
        <v>0</v>
      </c>
      <c r="F86" s="140"/>
      <c r="G86" s="11">
        <f>References!$D$9</f>
        <v>1</v>
      </c>
      <c r="H86" s="32">
        <f t="shared" si="191"/>
        <v>0</v>
      </c>
      <c r="I86" s="10"/>
      <c r="J86" s="10">
        <f t="shared" si="186"/>
        <v>0</v>
      </c>
      <c r="K86" s="14"/>
      <c r="L86" s="25">
        <f>References!$C$17*K86</f>
        <v>0</v>
      </c>
      <c r="M86" s="30">
        <f>L86/References!$F$18</f>
        <v>0</v>
      </c>
      <c r="N86" s="30" t="e">
        <f t="shared" si="187"/>
        <v>#DIV/0!</v>
      </c>
      <c r="O86" s="108">
        <v>180.13</v>
      </c>
      <c r="P86" s="30">
        <f t="shared" si="188"/>
        <v>201.7456</v>
      </c>
      <c r="Q86" s="25">
        <f t="shared" si="54"/>
        <v>201.7456</v>
      </c>
      <c r="R86" s="27">
        <f t="shared" si="189"/>
        <v>0</v>
      </c>
      <c r="S86" s="27">
        <f t="shared" ref="S86:S91" si="199">H86*Q86</f>
        <v>0</v>
      </c>
      <c r="T86" s="27">
        <f t="shared" si="190"/>
        <v>0</v>
      </c>
      <c r="U86" s="8"/>
      <c r="AC86" s="8"/>
    </row>
    <row r="87" spans="1:29">
      <c r="A87" s="164"/>
      <c r="B87" s="125">
        <v>260</v>
      </c>
      <c r="C87" s="126">
        <v>44</v>
      </c>
      <c r="D87" s="12" t="s">
        <v>256</v>
      </c>
      <c r="E87" s="13">
        <v>235</v>
      </c>
      <c r="F87" s="13"/>
      <c r="G87" s="11">
        <f>References!$D$9</f>
        <v>1</v>
      </c>
      <c r="H87" s="32">
        <f t="shared" si="191"/>
        <v>2820</v>
      </c>
      <c r="I87" s="10"/>
      <c r="J87" s="10">
        <f t="shared" si="186"/>
        <v>0</v>
      </c>
      <c r="K87" s="14"/>
      <c r="L87" s="25">
        <f>References!$C$17*K87</f>
        <v>0</v>
      </c>
      <c r="M87" s="30">
        <f>L87/References!$F$18</f>
        <v>0</v>
      </c>
      <c r="N87" s="30">
        <f t="shared" si="187"/>
        <v>0</v>
      </c>
      <c r="O87" s="108">
        <v>219.38</v>
      </c>
      <c r="P87" s="30">
        <f t="shared" si="188"/>
        <v>245.7056</v>
      </c>
      <c r="Q87" s="25">
        <f t="shared" si="54"/>
        <v>245.7056</v>
      </c>
      <c r="R87" s="27">
        <f t="shared" si="189"/>
        <v>618651.6</v>
      </c>
      <c r="S87" s="27">
        <f t="shared" si="199"/>
        <v>692889.79200000002</v>
      </c>
      <c r="T87" s="27">
        <f t="shared" si="190"/>
        <v>74238.192000000039</v>
      </c>
    </row>
    <row r="88" spans="1:29">
      <c r="A88" s="164"/>
      <c r="B88" s="125">
        <v>260</v>
      </c>
      <c r="C88" s="126">
        <v>44</v>
      </c>
      <c r="D88" s="12" t="s">
        <v>121</v>
      </c>
      <c r="E88" s="140"/>
      <c r="F88" s="140"/>
      <c r="G88" s="11">
        <f>References!$D$9</f>
        <v>1</v>
      </c>
      <c r="H88" s="32">
        <f t="shared" si="191"/>
        <v>0</v>
      </c>
      <c r="I88" s="10"/>
      <c r="J88" s="10">
        <f t="shared" si="186"/>
        <v>0</v>
      </c>
      <c r="K88" s="14"/>
      <c r="L88" s="25">
        <f>References!$C$17*K88</f>
        <v>0</v>
      </c>
      <c r="M88" s="30">
        <f>L88/References!$F$18</f>
        <v>0</v>
      </c>
      <c r="N88" s="30" t="e">
        <f t="shared" si="187"/>
        <v>#DIV/0!</v>
      </c>
      <c r="O88" s="108">
        <v>203.94</v>
      </c>
      <c r="P88" s="30">
        <f t="shared" si="188"/>
        <v>228.4128</v>
      </c>
      <c r="Q88" s="25">
        <f t="shared" si="54"/>
        <v>228.4128</v>
      </c>
      <c r="R88" s="27">
        <f t="shared" si="189"/>
        <v>0</v>
      </c>
      <c r="S88" s="27">
        <f t="shared" si="199"/>
        <v>0</v>
      </c>
      <c r="T88" s="27">
        <f t="shared" si="190"/>
        <v>0</v>
      </c>
      <c r="AC88" s="8"/>
    </row>
    <row r="89" spans="1:29">
      <c r="A89" s="164"/>
      <c r="B89" s="125">
        <v>270</v>
      </c>
      <c r="C89" s="126">
        <v>45</v>
      </c>
      <c r="D89" s="12" t="s">
        <v>132</v>
      </c>
      <c r="E89" s="140"/>
      <c r="F89" s="140"/>
      <c r="G89" s="11">
        <f>References!$D$9</f>
        <v>1</v>
      </c>
      <c r="H89" s="32">
        <f t="shared" si="191"/>
        <v>0</v>
      </c>
      <c r="I89" s="10"/>
      <c r="J89" s="10">
        <f t="shared" si="186"/>
        <v>0</v>
      </c>
      <c r="K89" s="14"/>
      <c r="L89" s="25">
        <f>References!$C$17*K89</f>
        <v>0</v>
      </c>
      <c r="M89" s="30">
        <f>L89/References!$F$18</f>
        <v>0</v>
      </c>
      <c r="N89" s="30" t="e">
        <f t="shared" si="187"/>
        <v>#DIV/0!</v>
      </c>
      <c r="O89" s="108">
        <v>289.37</v>
      </c>
      <c r="P89" s="30">
        <f t="shared" si="188"/>
        <v>324.09440000000001</v>
      </c>
      <c r="Q89" s="25">
        <f t="shared" ref="Q89:Q91" si="200">P89</f>
        <v>324.09440000000001</v>
      </c>
      <c r="R89" s="27">
        <f t="shared" si="189"/>
        <v>0</v>
      </c>
      <c r="S89" s="27">
        <f t="shared" si="199"/>
        <v>0</v>
      </c>
      <c r="T89" s="27">
        <f t="shared" si="190"/>
        <v>0</v>
      </c>
      <c r="U89" s="35">
        <f t="shared" ref="U89:U100" si="201">P121*H121</f>
        <v>0</v>
      </c>
    </row>
    <row r="90" spans="1:29">
      <c r="A90" s="164"/>
      <c r="B90" s="125">
        <v>270</v>
      </c>
      <c r="C90" s="126">
        <v>45</v>
      </c>
      <c r="D90" s="12" t="s">
        <v>133</v>
      </c>
      <c r="E90" s="140">
        <v>7</v>
      </c>
      <c r="F90" s="140"/>
      <c r="G90" s="11">
        <f>References!$D$9</f>
        <v>1</v>
      </c>
      <c r="H90" s="32">
        <f t="shared" si="191"/>
        <v>84</v>
      </c>
      <c r="I90" s="10"/>
      <c r="J90" s="10">
        <f t="shared" si="186"/>
        <v>0</v>
      </c>
      <c r="K90" s="14"/>
      <c r="L90" s="25">
        <f>References!$C$17*K90</f>
        <v>0</v>
      </c>
      <c r="M90" s="30">
        <f>L90/References!$F$18</f>
        <v>0</v>
      </c>
      <c r="N90" s="30">
        <f t="shared" si="187"/>
        <v>0</v>
      </c>
      <c r="O90" s="108">
        <v>337.52</v>
      </c>
      <c r="P90" s="30">
        <f t="shared" si="188"/>
        <v>378.02239999999995</v>
      </c>
      <c r="Q90" s="25">
        <f t="shared" si="200"/>
        <v>378.02239999999995</v>
      </c>
      <c r="R90" s="27">
        <f t="shared" si="189"/>
        <v>28351.68</v>
      </c>
      <c r="S90" s="27">
        <f t="shared" si="199"/>
        <v>31753.881599999997</v>
      </c>
      <c r="T90" s="27">
        <f t="shared" si="190"/>
        <v>3402.2015999999967</v>
      </c>
      <c r="U90" s="35">
        <f t="shared" si="201"/>
        <v>0</v>
      </c>
    </row>
    <row r="91" spans="1:29">
      <c r="A91" s="164"/>
      <c r="B91" s="125">
        <v>270</v>
      </c>
      <c r="C91" s="126">
        <v>45</v>
      </c>
      <c r="D91" s="12" t="s">
        <v>134</v>
      </c>
      <c r="E91" s="140"/>
      <c r="F91" s="140"/>
      <c r="G91" s="11">
        <f>References!$D$9</f>
        <v>1</v>
      </c>
      <c r="H91" s="32">
        <f t="shared" si="191"/>
        <v>0</v>
      </c>
      <c r="I91" s="10"/>
      <c r="J91" s="10">
        <f t="shared" si="186"/>
        <v>0</v>
      </c>
      <c r="K91" s="14"/>
      <c r="L91" s="25">
        <f>References!$C$17*K91</f>
        <v>0</v>
      </c>
      <c r="M91" s="30">
        <f>L91/References!$F$18</f>
        <v>0</v>
      </c>
      <c r="N91" s="30" t="e">
        <f t="shared" si="187"/>
        <v>#DIV/0!</v>
      </c>
      <c r="O91" s="108">
        <v>385.92</v>
      </c>
      <c r="P91" s="30">
        <f t="shared" si="188"/>
        <v>432.23040000000003</v>
      </c>
      <c r="Q91" s="25">
        <f t="shared" si="200"/>
        <v>432.23040000000003</v>
      </c>
      <c r="R91" s="27">
        <f t="shared" si="189"/>
        <v>0</v>
      </c>
      <c r="S91" s="27">
        <f t="shared" si="199"/>
        <v>0</v>
      </c>
      <c r="T91" s="27">
        <f t="shared" si="190"/>
        <v>0</v>
      </c>
      <c r="U91" s="35">
        <f t="shared" si="201"/>
        <v>0</v>
      </c>
    </row>
    <row r="92" spans="1:29" ht="15.75" thickBot="1">
      <c r="A92" s="136"/>
      <c r="B92" s="128"/>
      <c r="C92" s="137"/>
      <c r="D92" s="130" t="s">
        <v>14</v>
      </c>
      <c r="E92" s="141">
        <f>SUM(E82:E91)</f>
        <v>314</v>
      </c>
      <c r="F92" s="141"/>
      <c r="G92" s="58"/>
      <c r="H92" s="67">
        <f>SUM(H82:H91)</f>
        <v>3768</v>
      </c>
      <c r="I92" s="135"/>
      <c r="J92" s="67">
        <f>SUM(J82:J91)</f>
        <v>0</v>
      </c>
      <c r="K92" s="67"/>
      <c r="L92" s="58"/>
      <c r="M92" s="58"/>
      <c r="N92" s="58"/>
      <c r="O92" s="58"/>
      <c r="P92" s="58"/>
      <c r="Q92" s="58"/>
      <c r="R92" s="67">
        <f>SUM(R82:R91)</f>
        <v>825943.44000000006</v>
      </c>
      <c r="S92" s="67">
        <f>SUM(S82:S91)</f>
        <v>925056.65280000004</v>
      </c>
      <c r="T92" s="67">
        <f>SUM(T82:T91)</f>
        <v>99113.212800000038</v>
      </c>
      <c r="U92" s="35">
        <f t="shared" si="201"/>
        <v>0</v>
      </c>
    </row>
    <row r="93" spans="1:29">
      <c r="A93" s="93"/>
      <c r="B93" s="57"/>
      <c r="C93" s="1"/>
      <c r="D93" s="138"/>
      <c r="E93" s="143"/>
      <c r="F93" s="143"/>
      <c r="G93" s="16"/>
      <c r="H93" s="72"/>
      <c r="I93" s="139"/>
      <c r="J93" s="72"/>
      <c r="K93" s="72"/>
      <c r="L93" s="16"/>
      <c r="M93" s="16"/>
      <c r="N93" s="16"/>
      <c r="O93" s="16"/>
      <c r="P93" s="16"/>
      <c r="Q93" s="16"/>
      <c r="R93" s="72"/>
      <c r="S93" s="72"/>
      <c r="T93" s="72"/>
      <c r="U93" s="35">
        <f t="shared" si="201"/>
        <v>0</v>
      </c>
    </row>
    <row r="94" spans="1:29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35">
        <f t="shared" si="201"/>
        <v>0</v>
      </c>
    </row>
    <row r="95" spans="1:29">
      <c r="A95" s="7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5">
        <f t="shared" si="201"/>
        <v>0</v>
      </c>
    </row>
    <row r="96" spans="1:29">
      <c r="A96" s="34"/>
      <c r="B96" s="34"/>
      <c r="C96" s="34"/>
      <c r="D96" s="34" t="s">
        <v>10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5">
        <f t="shared" si="201"/>
        <v>0</v>
      </c>
    </row>
    <row r="97" spans="1:21">
      <c r="A97" s="34"/>
      <c r="B97" s="125">
        <v>70</v>
      </c>
      <c r="C97" s="19">
        <v>20</v>
      </c>
      <c r="D97" s="150" t="s">
        <v>141</v>
      </c>
      <c r="E97" s="140"/>
      <c r="F97" s="140"/>
      <c r="G97" s="11">
        <f>References!$D$9</f>
        <v>1</v>
      </c>
      <c r="H97" s="32">
        <f t="shared" ref="H97:H100" si="202">+E97*G97*12</f>
        <v>0</v>
      </c>
      <c r="I97" s="14"/>
      <c r="J97" s="10">
        <f t="shared" ref="J97:J102" si="203">H97*I97</f>
        <v>0</v>
      </c>
      <c r="K97" s="14"/>
      <c r="L97" s="25">
        <f>References!$C$17*K97</f>
        <v>0</v>
      </c>
      <c r="M97" s="25">
        <f>L97/References!$F$18</f>
        <v>0</v>
      </c>
      <c r="N97" s="30" t="e">
        <f t="shared" ref="N97:N102" si="204">M97/H97</f>
        <v>#DIV/0!</v>
      </c>
      <c r="O97" s="109">
        <v>10.07</v>
      </c>
      <c r="P97" s="30">
        <f t="shared" ref="P97:P100" si="205">+O97*$E$7+O97</f>
        <v>11.2784</v>
      </c>
      <c r="Q97" s="25">
        <f t="shared" ref="Q97:Q100" si="206">P97</f>
        <v>11.2784</v>
      </c>
      <c r="R97" s="27">
        <f t="shared" ref="R97:R100" si="207">O97*H97</f>
        <v>0</v>
      </c>
      <c r="S97" s="27">
        <f t="shared" ref="S97:S100" si="208">Q97*H97</f>
        <v>0</v>
      </c>
      <c r="T97" s="27">
        <f t="shared" ref="T97:T100" si="209">S97-R97</f>
        <v>0</v>
      </c>
      <c r="U97" s="35">
        <f t="shared" si="201"/>
        <v>0</v>
      </c>
    </row>
    <row r="98" spans="1:21">
      <c r="A98" s="34"/>
      <c r="B98" s="125">
        <v>80</v>
      </c>
      <c r="C98" s="125">
        <v>22</v>
      </c>
      <c r="D98" s="12" t="s">
        <v>151</v>
      </c>
      <c r="E98" s="140">
        <v>4565</v>
      </c>
      <c r="F98" s="140"/>
      <c r="G98" s="11">
        <f>References!$D$9</f>
        <v>1</v>
      </c>
      <c r="H98" s="32">
        <f t="shared" si="202"/>
        <v>54780</v>
      </c>
      <c r="I98" s="14"/>
      <c r="J98" s="10">
        <f t="shared" si="203"/>
        <v>0</v>
      </c>
      <c r="K98" s="14"/>
      <c r="L98" s="25">
        <f>References!$C$17*K98</f>
        <v>0</v>
      </c>
      <c r="M98" s="25">
        <f>L98/References!$F$18</f>
        <v>0</v>
      </c>
      <c r="N98" s="30">
        <f t="shared" si="204"/>
        <v>0</v>
      </c>
      <c r="O98" s="109">
        <v>4.91</v>
      </c>
      <c r="P98" s="30">
        <f t="shared" si="205"/>
        <v>5.4992000000000001</v>
      </c>
      <c r="Q98" s="25">
        <f t="shared" si="206"/>
        <v>5.4992000000000001</v>
      </c>
      <c r="R98" s="27">
        <f t="shared" si="207"/>
        <v>268969.8</v>
      </c>
      <c r="S98" s="27">
        <f t="shared" si="208"/>
        <v>301246.17599999998</v>
      </c>
      <c r="T98" s="27">
        <f t="shared" si="209"/>
        <v>32276.375999999989</v>
      </c>
      <c r="U98" s="35">
        <f t="shared" si="201"/>
        <v>0</v>
      </c>
    </row>
    <row r="99" spans="1:21">
      <c r="A99" s="34"/>
      <c r="B99" s="125">
        <v>80</v>
      </c>
      <c r="C99" s="125">
        <v>22</v>
      </c>
      <c r="D99" s="12" t="s">
        <v>138</v>
      </c>
      <c r="E99" s="140"/>
      <c r="F99" s="140"/>
      <c r="G99" s="11">
        <f>References!$D$9</f>
        <v>1</v>
      </c>
      <c r="H99" s="32">
        <f t="shared" si="202"/>
        <v>0</v>
      </c>
      <c r="I99" s="14"/>
      <c r="J99" s="10">
        <f t="shared" si="203"/>
        <v>0</v>
      </c>
      <c r="K99" s="14"/>
      <c r="L99" s="25">
        <f>References!$C$17*K99</f>
        <v>0</v>
      </c>
      <c r="M99" s="25">
        <f>L99/References!$F$18</f>
        <v>0</v>
      </c>
      <c r="N99" s="30" t="e">
        <f t="shared" si="204"/>
        <v>#DIV/0!</v>
      </c>
      <c r="O99" s="109">
        <v>1.77</v>
      </c>
      <c r="P99" s="30">
        <f>+O99*$E$7+O99</f>
        <v>1.9823999999999999</v>
      </c>
      <c r="Q99" s="25">
        <f t="shared" si="206"/>
        <v>1.9823999999999999</v>
      </c>
      <c r="R99" s="27">
        <f t="shared" si="207"/>
        <v>0</v>
      </c>
      <c r="S99" s="27">
        <f t="shared" si="208"/>
        <v>0</v>
      </c>
      <c r="T99" s="27">
        <f t="shared" si="209"/>
        <v>0</v>
      </c>
      <c r="U99" s="35">
        <f t="shared" si="201"/>
        <v>0</v>
      </c>
    </row>
    <row r="100" spans="1:21">
      <c r="A100" s="34"/>
      <c r="B100" s="125">
        <v>240</v>
      </c>
      <c r="C100" s="151" t="s">
        <v>188</v>
      </c>
      <c r="D100" s="12" t="s">
        <v>135</v>
      </c>
      <c r="E100" s="140">
        <v>16</v>
      </c>
      <c r="F100" s="140"/>
      <c r="G100" s="11">
        <f>References!$D$9</f>
        <v>1</v>
      </c>
      <c r="H100" s="32">
        <f t="shared" si="202"/>
        <v>192</v>
      </c>
      <c r="I100" s="14"/>
      <c r="J100" s="10">
        <f t="shared" si="203"/>
        <v>0</v>
      </c>
      <c r="K100" s="14"/>
      <c r="L100" s="25">
        <f>References!$C$17*K100</f>
        <v>0</v>
      </c>
      <c r="M100" s="25">
        <f>L100/References!$F$18</f>
        <v>0</v>
      </c>
      <c r="N100" s="30">
        <f t="shared" si="204"/>
        <v>0</v>
      </c>
      <c r="O100" s="36">
        <v>3.93</v>
      </c>
      <c r="P100" s="30">
        <f t="shared" si="205"/>
        <v>4.4016000000000002</v>
      </c>
      <c r="Q100" s="25">
        <f t="shared" si="206"/>
        <v>4.4016000000000002</v>
      </c>
      <c r="R100" s="27">
        <f t="shared" si="207"/>
        <v>754.56000000000006</v>
      </c>
      <c r="S100" s="27">
        <f t="shared" si="208"/>
        <v>845.10720000000003</v>
      </c>
      <c r="T100" s="27">
        <f t="shared" si="209"/>
        <v>90.547199999999975</v>
      </c>
      <c r="U100" s="35">
        <f t="shared" si="201"/>
        <v>0</v>
      </c>
    </row>
    <row r="101" spans="1:21">
      <c r="B101" s="125">
        <v>100</v>
      </c>
      <c r="C101" s="125">
        <v>25</v>
      </c>
      <c r="D101" s="12" t="s">
        <v>12</v>
      </c>
      <c r="E101" s="140"/>
      <c r="F101" s="140"/>
      <c r="G101" s="11">
        <f>References!$D$9</f>
        <v>1</v>
      </c>
      <c r="H101" s="32">
        <f>+E101*G101*12</f>
        <v>0</v>
      </c>
      <c r="I101" s="10"/>
      <c r="J101" s="10">
        <f t="shared" si="203"/>
        <v>0</v>
      </c>
      <c r="K101" s="14"/>
      <c r="L101" s="25">
        <f>References!$C$17*K101</f>
        <v>0</v>
      </c>
      <c r="M101" s="25">
        <f>L101/References!$F$18</f>
        <v>0</v>
      </c>
      <c r="N101" s="30" t="e">
        <f t="shared" si="204"/>
        <v>#DIV/0!</v>
      </c>
      <c r="O101" s="108">
        <v>3.01</v>
      </c>
      <c r="P101" s="30">
        <f>+O101*$E$7+O101</f>
        <v>3.3712</v>
      </c>
      <c r="Q101" s="25">
        <f>P101</f>
        <v>3.3712</v>
      </c>
      <c r="R101" s="27">
        <f>O101*H101</f>
        <v>0</v>
      </c>
      <c r="S101" s="27">
        <f>Q101*H101</f>
        <v>0</v>
      </c>
      <c r="T101" s="27">
        <f>S101-R101</f>
        <v>0</v>
      </c>
      <c r="U101" s="35" t="e">
        <f>#REF!*#REF!</f>
        <v>#REF!</v>
      </c>
    </row>
    <row r="102" spans="1:21">
      <c r="A102" s="86"/>
      <c r="B102" s="125">
        <v>100</v>
      </c>
      <c r="C102" s="125">
        <v>25</v>
      </c>
      <c r="D102" s="12" t="s">
        <v>122</v>
      </c>
      <c r="E102" s="140"/>
      <c r="F102" s="140"/>
      <c r="G102" s="11">
        <f>References!$D$9</f>
        <v>1</v>
      </c>
      <c r="H102" s="32">
        <f t="shared" ref="H102" si="210">+E102*G102*12</f>
        <v>0</v>
      </c>
      <c r="I102" s="10"/>
      <c r="J102" s="10">
        <f t="shared" si="203"/>
        <v>0</v>
      </c>
      <c r="K102" s="14"/>
      <c r="L102" s="25">
        <f>References!$C$17*K102</f>
        <v>0</v>
      </c>
      <c r="M102" s="25">
        <f>L102/References!$F$18</f>
        <v>0</v>
      </c>
      <c r="N102" s="30" t="e">
        <f t="shared" si="204"/>
        <v>#DIV/0!</v>
      </c>
      <c r="O102" s="109">
        <v>7.03</v>
      </c>
      <c r="P102" s="30">
        <f t="shared" ref="P102" si="211">+O102*$E$7+O102</f>
        <v>7.8736000000000006</v>
      </c>
      <c r="Q102" s="25">
        <f t="shared" ref="Q102" si="212">P102</f>
        <v>7.8736000000000006</v>
      </c>
      <c r="R102" s="27">
        <f t="shared" ref="R102" si="213">O102*H102</f>
        <v>0</v>
      </c>
      <c r="S102" s="27">
        <f t="shared" ref="S102" si="214">Q102*H102</f>
        <v>0</v>
      </c>
      <c r="T102" s="27">
        <f t="shared" ref="T102" si="215">S102-R102</f>
        <v>0</v>
      </c>
      <c r="U102" s="35">
        <f>P133*H133</f>
        <v>0</v>
      </c>
    </row>
    <row r="103" spans="1:21">
      <c r="A103" s="57"/>
      <c r="B103" s="152"/>
      <c r="C103" s="153"/>
      <c r="D103" s="154" t="s">
        <v>14</v>
      </c>
      <c r="E103" s="144">
        <f>SUM(E97:E102)</f>
        <v>4581</v>
      </c>
      <c r="F103" s="144"/>
      <c r="G103" s="112"/>
      <c r="H103" s="62">
        <f>SUM(H97:H102)</f>
        <v>54972</v>
      </c>
      <c r="I103" s="70"/>
      <c r="J103" s="62">
        <f>SUM(J97:J102)</f>
        <v>0</v>
      </c>
      <c r="K103" s="62"/>
      <c r="L103" s="33"/>
      <c r="M103" s="37"/>
      <c r="N103" s="37"/>
      <c r="O103" s="37"/>
      <c r="P103" s="37"/>
      <c r="Q103" s="37"/>
      <c r="R103" s="62">
        <f>SUM(R97:R102)</f>
        <v>269724.36</v>
      </c>
      <c r="S103" s="62">
        <f>SUM(S97:S102)</f>
        <v>302091.28320000001</v>
      </c>
      <c r="T103" s="62">
        <f>SUM(T97:T102)</f>
        <v>32366.92319999999</v>
      </c>
      <c r="U103" s="35">
        <f>P140*H140</f>
        <v>0</v>
      </c>
    </row>
    <row r="104" spans="1:21">
      <c r="A104" s="46"/>
      <c r="B104" s="46"/>
      <c r="C104" s="155"/>
      <c r="D104" s="156"/>
      <c r="E104" s="145"/>
      <c r="F104" s="145"/>
      <c r="G104" s="114"/>
      <c r="H104" s="113"/>
      <c r="I104" s="75"/>
      <c r="J104" s="115"/>
      <c r="K104" s="113"/>
      <c r="L104" s="71"/>
      <c r="M104" s="76"/>
      <c r="N104" s="38"/>
      <c r="O104" s="76"/>
      <c r="P104" s="38"/>
      <c r="Q104" s="76"/>
      <c r="R104" s="115"/>
      <c r="S104" s="115"/>
      <c r="T104" s="115"/>
      <c r="U104" s="35">
        <f>P141*H141</f>
        <v>0</v>
      </c>
    </row>
    <row r="105" spans="1:21">
      <c r="A105" s="46"/>
      <c r="B105" s="46"/>
      <c r="C105" s="126"/>
      <c r="D105" s="18" t="s">
        <v>11</v>
      </c>
      <c r="E105" s="146"/>
      <c r="F105" s="146"/>
      <c r="G105" s="50"/>
      <c r="H105" s="115"/>
      <c r="I105" s="51"/>
      <c r="J105" s="115"/>
      <c r="K105" s="115"/>
      <c r="L105" s="71"/>
      <c r="M105" s="38"/>
      <c r="N105" s="38"/>
      <c r="O105" s="38"/>
      <c r="P105" s="38"/>
      <c r="Q105" s="38"/>
      <c r="R105" s="115"/>
      <c r="S105" s="115"/>
      <c r="T105" s="115"/>
      <c r="U105" s="35">
        <f>P142*H142</f>
        <v>0</v>
      </c>
    </row>
    <row r="106" spans="1:21">
      <c r="A106" s="46"/>
      <c r="B106" s="125">
        <v>60</v>
      </c>
      <c r="C106">
        <v>19</v>
      </c>
      <c r="D106" s="150" t="s">
        <v>149</v>
      </c>
      <c r="E106" s="140"/>
      <c r="F106" s="140"/>
      <c r="G106" s="11">
        <f>References!$D$9</f>
        <v>1</v>
      </c>
      <c r="H106" s="32">
        <f t="shared" ref="H106" si="216">+E106*G106*12</f>
        <v>0</v>
      </c>
      <c r="I106" s="14"/>
      <c r="J106" s="10">
        <f t="shared" ref="J106" si="217">H106*I106</f>
        <v>0</v>
      </c>
      <c r="K106" s="14"/>
      <c r="L106" s="25">
        <f>References!$C$17*K106</f>
        <v>0</v>
      </c>
      <c r="M106" s="25">
        <f>L106/References!$F$18</f>
        <v>0</v>
      </c>
      <c r="N106" s="30" t="e">
        <f t="shared" ref="N106" si="218">M106/H106</f>
        <v>#DIV/0!</v>
      </c>
      <c r="O106" s="109">
        <v>40.17</v>
      </c>
      <c r="P106" s="30">
        <f t="shared" ref="P106" si="219">+O106*$E$7+O106</f>
        <v>44.990400000000001</v>
      </c>
      <c r="Q106" s="25">
        <f t="shared" ref="Q106" si="220">P106</f>
        <v>44.990400000000001</v>
      </c>
      <c r="R106" s="27">
        <f t="shared" ref="R106" si="221">O106*H106</f>
        <v>0</v>
      </c>
      <c r="S106" s="27">
        <f t="shared" ref="S106" si="222">Q106*H106</f>
        <v>0</v>
      </c>
      <c r="T106" s="27">
        <f t="shared" ref="T106" si="223">S106-R106</f>
        <v>0</v>
      </c>
      <c r="U106" s="35">
        <f>P143*H143</f>
        <v>0</v>
      </c>
    </row>
    <row r="107" spans="1:21">
      <c r="A107" s="46"/>
      <c r="B107" s="125">
        <v>80</v>
      </c>
      <c r="C107" s="126">
        <v>22</v>
      </c>
      <c r="D107" s="12" t="s">
        <v>152</v>
      </c>
      <c r="E107" s="140">
        <v>0</v>
      </c>
      <c r="F107" s="140"/>
      <c r="G107" s="11">
        <f>References!$D$9</f>
        <v>1</v>
      </c>
      <c r="H107" s="32">
        <f t="shared" ref="H107:H110" si="224">+E107*G107*12</f>
        <v>0</v>
      </c>
      <c r="I107" s="14"/>
      <c r="J107" s="10">
        <f t="shared" ref="J107:J110" si="225">H107*I107</f>
        <v>0</v>
      </c>
      <c r="K107" s="14"/>
      <c r="L107" s="25">
        <f>References!$C$17*K107</f>
        <v>0</v>
      </c>
      <c r="M107" s="25">
        <f>L107/References!$F$18</f>
        <v>0</v>
      </c>
      <c r="N107" s="30" t="e">
        <f t="shared" ref="N107:N110" si="226">M107/H107</f>
        <v>#DIV/0!</v>
      </c>
      <c r="O107" s="109">
        <v>1.1200000000000001</v>
      </c>
      <c r="P107" s="30">
        <f>+P98</f>
        <v>5.4992000000000001</v>
      </c>
      <c r="Q107" s="25">
        <f t="shared" ref="Q107:Q110" si="227">P107</f>
        <v>5.4992000000000001</v>
      </c>
      <c r="R107" s="27">
        <f t="shared" ref="R107:R110" si="228">O107*H107</f>
        <v>0</v>
      </c>
      <c r="S107" s="27">
        <f t="shared" ref="S107:S110" si="229">Q107*H107</f>
        <v>0</v>
      </c>
      <c r="T107" s="27">
        <f t="shared" ref="T107:T110" si="230">S107-R107</f>
        <v>0</v>
      </c>
      <c r="U107" s="35">
        <f>P144*H144</f>
        <v>0</v>
      </c>
    </row>
    <row r="108" spans="1:21">
      <c r="A108" s="46"/>
      <c r="B108" s="125">
        <v>80</v>
      </c>
      <c r="C108" s="126">
        <v>22</v>
      </c>
      <c r="D108" s="12" t="s">
        <v>255</v>
      </c>
      <c r="E108" s="140">
        <v>1290</v>
      </c>
      <c r="F108" s="140"/>
      <c r="G108" s="11">
        <f>References!$D$9</f>
        <v>1</v>
      </c>
      <c r="H108" s="32">
        <f t="shared" ref="H108" si="231">+E108*G108*12</f>
        <v>15480</v>
      </c>
      <c r="I108" s="14"/>
      <c r="J108" s="10">
        <f t="shared" ref="J108" si="232">H108*I108</f>
        <v>0</v>
      </c>
      <c r="K108" s="14"/>
      <c r="L108" s="25">
        <f>References!$C$17*K108</f>
        <v>0</v>
      </c>
      <c r="M108" s="25">
        <f>L108/References!$F$18</f>
        <v>0</v>
      </c>
      <c r="N108" s="30">
        <f t="shared" ref="N108" si="233">M108/H108</f>
        <v>0</v>
      </c>
      <c r="O108" s="109">
        <v>4.91</v>
      </c>
      <c r="P108" s="30">
        <f>+P98</f>
        <v>5.4992000000000001</v>
      </c>
      <c r="Q108" s="25">
        <f t="shared" ref="Q108" si="234">P108</f>
        <v>5.4992000000000001</v>
      </c>
      <c r="R108" s="27">
        <f t="shared" ref="R108" si="235">O108*H108</f>
        <v>76006.8</v>
      </c>
      <c r="S108" s="27">
        <f t="shared" ref="S108" si="236">Q108*H108</f>
        <v>85127.615999999995</v>
      </c>
      <c r="T108" s="27">
        <f t="shared" ref="T108" si="237">S108-R108</f>
        <v>9120.8159999999916</v>
      </c>
      <c r="U108" s="35"/>
    </row>
    <row r="109" spans="1:21">
      <c r="A109" s="46"/>
      <c r="B109" s="125">
        <v>100</v>
      </c>
      <c r="C109" s="126">
        <v>27</v>
      </c>
      <c r="D109" s="12" t="s">
        <v>122</v>
      </c>
      <c r="E109" s="140"/>
      <c r="F109" s="140"/>
      <c r="G109" s="11">
        <f>References!$D$9</f>
        <v>1</v>
      </c>
      <c r="H109" s="32">
        <f>+E109*G109*12</f>
        <v>0</v>
      </c>
      <c r="I109" s="10"/>
      <c r="J109" s="10">
        <f t="shared" si="225"/>
        <v>0</v>
      </c>
      <c r="K109" s="14"/>
      <c r="L109" s="25">
        <f>References!$C$17*K109</f>
        <v>0</v>
      </c>
      <c r="M109" s="25">
        <f>L109/References!$F$18</f>
        <v>0</v>
      </c>
      <c r="N109" s="30" t="e">
        <f t="shared" si="226"/>
        <v>#DIV/0!</v>
      </c>
      <c r="O109" s="108">
        <v>7.03</v>
      </c>
      <c r="P109" s="30">
        <f t="shared" ref="P109:P110" si="238">+O109*$E$7+O109</f>
        <v>7.8736000000000006</v>
      </c>
      <c r="Q109" s="25">
        <f>P109</f>
        <v>7.8736000000000006</v>
      </c>
      <c r="R109" s="27">
        <f>O109*H109</f>
        <v>0</v>
      </c>
      <c r="S109" s="27">
        <f t="shared" si="229"/>
        <v>0</v>
      </c>
      <c r="T109" s="27">
        <f>S109-R109</f>
        <v>0</v>
      </c>
      <c r="U109" s="35">
        <f t="shared" ref="U109:U115" si="239">P145*H145</f>
        <v>0</v>
      </c>
    </row>
    <row r="110" spans="1:21">
      <c r="A110" s="66"/>
      <c r="B110" s="125">
        <v>150</v>
      </c>
      <c r="C110" s="126">
        <v>28</v>
      </c>
      <c r="D110" s="12" t="s">
        <v>127</v>
      </c>
      <c r="E110" s="140"/>
      <c r="F110" s="140"/>
      <c r="G110" s="11">
        <f>References!$D$9</f>
        <v>1</v>
      </c>
      <c r="H110" s="32">
        <f t="shared" si="224"/>
        <v>0</v>
      </c>
      <c r="I110" s="10"/>
      <c r="J110" s="10">
        <f t="shared" si="225"/>
        <v>0</v>
      </c>
      <c r="K110" s="14"/>
      <c r="L110" s="25">
        <f>References!$C$17*K110</f>
        <v>0</v>
      </c>
      <c r="M110" s="25">
        <f>L110/References!$F$18</f>
        <v>0</v>
      </c>
      <c r="N110" s="30" t="e">
        <f t="shared" si="226"/>
        <v>#DIV/0!</v>
      </c>
      <c r="O110" s="109">
        <v>13.76</v>
      </c>
      <c r="P110" s="30">
        <f t="shared" si="238"/>
        <v>15.411199999999999</v>
      </c>
      <c r="Q110" s="25">
        <f t="shared" si="227"/>
        <v>15.411199999999999</v>
      </c>
      <c r="R110" s="27">
        <f t="shared" si="228"/>
        <v>0</v>
      </c>
      <c r="S110" s="27">
        <f t="shared" si="229"/>
        <v>0</v>
      </c>
      <c r="T110" s="27">
        <f t="shared" si="230"/>
        <v>0</v>
      </c>
      <c r="U110" s="35">
        <f t="shared" si="239"/>
        <v>0</v>
      </c>
    </row>
    <row r="111" spans="1:21">
      <c r="A111" s="57"/>
      <c r="B111" s="152"/>
      <c r="C111" s="153"/>
      <c r="D111" s="154" t="s">
        <v>14</v>
      </c>
      <c r="E111" s="144">
        <f>SUM(E106:E110)</f>
        <v>1290</v>
      </c>
      <c r="F111" s="144"/>
      <c r="G111" s="112"/>
      <c r="H111" s="62">
        <f>SUM(H106:H110)</f>
        <v>15480</v>
      </c>
      <c r="I111" s="70"/>
      <c r="J111" s="62">
        <f>SUM(J110:J110)</f>
        <v>0</v>
      </c>
      <c r="K111" s="62"/>
      <c r="L111" s="33"/>
      <c r="M111" s="37"/>
      <c r="N111" s="37"/>
      <c r="O111" s="37"/>
      <c r="P111" s="37"/>
      <c r="Q111" s="37"/>
      <c r="R111" s="62">
        <f>SUM(R106:R110)</f>
        <v>76006.8</v>
      </c>
      <c r="S111" s="62">
        <f>SUM(S106:S110)</f>
        <v>85127.615999999995</v>
      </c>
      <c r="T111" s="62">
        <f>SUM(T106:T110)</f>
        <v>9120.8159999999916</v>
      </c>
      <c r="U111" s="35">
        <f t="shared" si="239"/>
        <v>0</v>
      </c>
    </row>
    <row r="112" spans="1:21">
      <c r="A112" s="46"/>
      <c r="B112" s="46"/>
      <c r="C112" s="126"/>
      <c r="D112" s="132"/>
      <c r="E112" s="146"/>
      <c r="F112" s="146"/>
      <c r="G112" s="50"/>
      <c r="H112" s="115"/>
      <c r="I112" s="51"/>
      <c r="J112" s="115"/>
      <c r="K112" s="115"/>
      <c r="L112" s="71"/>
      <c r="M112" s="38"/>
      <c r="N112" s="38"/>
      <c r="O112" s="38"/>
      <c r="P112" s="38"/>
      <c r="Q112" s="38"/>
      <c r="R112" s="115"/>
      <c r="S112" s="115"/>
      <c r="T112" s="115"/>
      <c r="U112" s="35">
        <f t="shared" si="239"/>
        <v>0</v>
      </c>
    </row>
    <row r="113" spans="1:21">
      <c r="A113" s="46"/>
      <c r="B113" s="46"/>
      <c r="C113" s="126"/>
      <c r="D113" s="18" t="s">
        <v>82</v>
      </c>
      <c r="E113" s="146"/>
      <c r="F113" s="146"/>
      <c r="G113" s="50"/>
      <c r="H113" s="115"/>
      <c r="I113" s="51"/>
      <c r="J113" s="115"/>
      <c r="K113" s="115"/>
      <c r="L113" s="71"/>
      <c r="M113" s="38"/>
      <c r="N113" s="38"/>
      <c r="O113" s="38"/>
      <c r="P113" s="38"/>
      <c r="Q113" s="38"/>
      <c r="R113" s="115"/>
      <c r="S113" s="115"/>
      <c r="T113" s="115"/>
      <c r="U113" s="35">
        <f t="shared" si="239"/>
        <v>0</v>
      </c>
    </row>
    <row r="114" spans="1:21">
      <c r="A114" s="46"/>
      <c r="B114" s="125">
        <v>260</v>
      </c>
      <c r="C114" s="125">
        <v>44</v>
      </c>
      <c r="D114" s="12" t="s">
        <v>203</v>
      </c>
      <c r="E114" s="140"/>
      <c r="F114" s="140"/>
      <c r="G114" s="11">
        <f>References!$D$9</f>
        <v>1</v>
      </c>
      <c r="H114" s="32">
        <f t="shared" ref="H114" si="240">+E114*G114*12</f>
        <v>0</v>
      </c>
      <c r="I114" s="14"/>
      <c r="J114" s="14">
        <f t="shared" ref="J114" si="241">H114*I114/12</f>
        <v>0</v>
      </c>
      <c r="K114" s="14"/>
      <c r="L114" s="25">
        <f>References!$C$17*K114</f>
        <v>0</v>
      </c>
      <c r="M114" s="25">
        <f>L114/References!$F$18</f>
        <v>0</v>
      </c>
      <c r="N114" s="30" t="e">
        <f t="shared" ref="N114" si="242">M114/H114</f>
        <v>#DIV/0!</v>
      </c>
      <c r="O114" s="36">
        <v>0</v>
      </c>
      <c r="P114" s="30">
        <f t="shared" ref="P114:P115" si="243">+O114*$E$7+O114</f>
        <v>0</v>
      </c>
      <c r="Q114" s="25">
        <f t="shared" ref="Q114" si="244">P114</f>
        <v>0</v>
      </c>
      <c r="R114" s="27">
        <f t="shared" ref="R114" si="245">O114*H114</f>
        <v>0</v>
      </c>
      <c r="S114" s="27">
        <f t="shared" ref="S114" si="246">Q114*H114</f>
        <v>0</v>
      </c>
      <c r="T114" s="27">
        <f t="shared" ref="T114" si="247">S114-R114</f>
        <v>0</v>
      </c>
      <c r="U114" s="35">
        <f t="shared" si="239"/>
        <v>0</v>
      </c>
    </row>
    <row r="115" spans="1:21">
      <c r="A115" s="46"/>
      <c r="B115" s="125">
        <v>260</v>
      </c>
      <c r="C115" s="125">
        <v>44</v>
      </c>
      <c r="D115" s="12" t="s">
        <v>202</v>
      </c>
      <c r="E115" s="140">
        <v>125</v>
      </c>
      <c r="F115" s="140"/>
      <c r="G115" s="11">
        <f>References!$D$9</f>
        <v>1</v>
      </c>
      <c r="H115" s="32">
        <f t="shared" ref="H115" si="248">+E115*G115*12</f>
        <v>1500</v>
      </c>
      <c r="I115" s="14"/>
      <c r="J115" s="14">
        <f t="shared" ref="J115" si="249">H115*I115/12</f>
        <v>0</v>
      </c>
      <c r="K115" s="14"/>
      <c r="L115" s="25">
        <f>References!$C$17*K115</f>
        <v>0</v>
      </c>
      <c r="M115" s="25">
        <f>L115/References!$F$18</f>
        <v>0</v>
      </c>
      <c r="N115" s="30">
        <f t="shared" ref="N115" si="250">M115/H115</f>
        <v>0</v>
      </c>
      <c r="O115" s="109">
        <v>59.07</v>
      </c>
      <c r="P115" s="30">
        <f t="shared" si="243"/>
        <v>66.1584</v>
      </c>
      <c r="Q115" s="25">
        <f t="shared" ref="Q115" si="251">P115</f>
        <v>66.1584</v>
      </c>
      <c r="R115" s="27">
        <f t="shared" ref="R115" si="252">O115*H115</f>
        <v>88605</v>
      </c>
      <c r="S115" s="27">
        <f t="shared" ref="S115" si="253">Q115*H115</f>
        <v>99237.6</v>
      </c>
      <c r="T115" s="27">
        <f t="shared" ref="T115" si="254">S115-R115</f>
        <v>10632.600000000006</v>
      </c>
      <c r="U115" s="35">
        <f t="shared" si="239"/>
        <v>0</v>
      </c>
    </row>
    <row r="116" spans="1:21">
      <c r="A116" s="66"/>
      <c r="B116" s="157" t="s">
        <v>136</v>
      </c>
      <c r="C116" s="157" t="s">
        <v>131</v>
      </c>
      <c r="D116" s="158" t="s">
        <v>201</v>
      </c>
      <c r="E116" s="147">
        <v>2720</v>
      </c>
      <c r="F116" s="147"/>
      <c r="G116" s="16">
        <f>References!$D$9</f>
        <v>1</v>
      </c>
      <c r="H116" s="116">
        <f t="shared" ref="H116" si="255">+E116*G116*12</f>
        <v>32640</v>
      </c>
      <c r="I116" s="17"/>
      <c r="J116" s="17">
        <f t="shared" ref="J116" si="256">H116*I116/12</f>
        <v>0</v>
      </c>
      <c r="K116" s="17"/>
      <c r="L116" s="26">
        <f>References!$C$17*K116</f>
        <v>0</v>
      </c>
      <c r="M116" s="26">
        <f>L116/References!$F$18</f>
        <v>0</v>
      </c>
      <c r="N116" s="31">
        <f>M116/H116</f>
        <v>0</v>
      </c>
      <c r="O116" s="110">
        <v>3.45</v>
      </c>
      <c r="P116" s="31">
        <f>+O116*$E$7+O116</f>
        <v>3.8640000000000003</v>
      </c>
      <c r="Q116" s="26">
        <f t="shared" ref="Q116" si="257">P116</f>
        <v>3.8640000000000003</v>
      </c>
      <c r="R116" s="28">
        <f t="shared" ref="R116" si="258">O116*H116</f>
        <v>112608</v>
      </c>
      <c r="S116" s="28">
        <f t="shared" ref="S116" si="259">Q116*H116</f>
        <v>126120.96000000001</v>
      </c>
      <c r="T116" s="28">
        <f t="shared" ref="T116" si="260">S116-R116</f>
        <v>13512.960000000006</v>
      </c>
      <c r="U116" s="35">
        <f>P153*H153</f>
        <v>0</v>
      </c>
    </row>
    <row r="117" spans="1:21">
      <c r="A117" s="57"/>
      <c r="B117" s="57"/>
      <c r="C117" s="126"/>
      <c r="D117" s="132" t="s">
        <v>14</v>
      </c>
      <c r="E117" s="146">
        <f>SUM(E114:E116)</f>
        <v>2845</v>
      </c>
      <c r="F117" s="146"/>
      <c r="G117" s="50"/>
      <c r="H117" s="115">
        <f>SUM(H114:H116)</f>
        <v>34140</v>
      </c>
      <c r="I117" s="51"/>
      <c r="J117" s="87">
        <f>SUM(J104:J116)</f>
        <v>0</v>
      </c>
      <c r="K117" s="115"/>
      <c r="L117" s="88"/>
      <c r="M117" s="89"/>
      <c r="N117" s="89"/>
      <c r="O117" s="38"/>
      <c r="P117" s="89"/>
      <c r="Q117" s="38"/>
      <c r="R117" s="115">
        <f>SUM(R114:R116)</f>
        <v>201213</v>
      </c>
      <c r="S117" s="115">
        <f>SUM(S114:S116)</f>
        <v>225358.56</v>
      </c>
      <c r="T117" s="115">
        <f>SUM(T114:T116)</f>
        <v>24145.560000000012</v>
      </c>
      <c r="U117" s="35">
        <f>P154*H154</f>
        <v>0</v>
      </c>
    </row>
    <row r="118" spans="1:21" ht="14.65" customHeight="1" thickBot="1">
      <c r="A118" s="39"/>
      <c r="B118" s="39"/>
      <c r="C118" s="39"/>
      <c r="D118" s="159" t="s">
        <v>3</v>
      </c>
      <c r="E118" s="148">
        <f>+E31+E80+E92+E111+E117+E103</f>
        <v>23159</v>
      </c>
      <c r="F118" s="148"/>
      <c r="G118" s="39"/>
      <c r="H118" s="52">
        <f>+H31+H80+H92+H111+H117+H103</f>
        <v>837769.79639999999</v>
      </c>
      <c r="I118" s="39"/>
      <c r="J118" s="52" t="e">
        <f>+J31+J80+J92+#REF!+J111+J117</f>
        <v>#REF!</v>
      </c>
      <c r="K118" s="52"/>
      <c r="L118" s="117"/>
      <c r="M118" s="117"/>
      <c r="N118" s="117"/>
      <c r="O118" s="39"/>
      <c r="P118" s="39"/>
      <c r="Q118" s="39"/>
      <c r="R118" s="52">
        <f>+R31+R80+R92+R111+R117+R103</f>
        <v>7038072.8936600005</v>
      </c>
      <c r="S118" s="52">
        <f>+S31+S80+S92+S111+S117+S103</f>
        <v>7882641.6408992</v>
      </c>
      <c r="T118" s="52">
        <f>+T31+T80+T92+T111+T117+T103</f>
        <v>844568.7472391997</v>
      </c>
      <c r="U118" s="35" t="e">
        <f>#REF!*#REF!</f>
        <v>#REF!</v>
      </c>
    </row>
    <row r="119" spans="1:21" ht="15.75" thickTop="1">
      <c r="E119" s="149"/>
      <c r="F119" s="149"/>
      <c r="K119" s="10"/>
      <c r="U119" s="35"/>
    </row>
    <row r="120" spans="1:21">
      <c r="D120" s="34" t="s">
        <v>31</v>
      </c>
      <c r="E120" s="149"/>
      <c r="F120" s="149"/>
      <c r="I120" s="118"/>
      <c r="J120" s="49"/>
      <c r="K120" s="10"/>
      <c r="S120" s="55"/>
      <c r="T120" s="8"/>
      <c r="U120" s="35"/>
    </row>
    <row r="121" spans="1:21">
      <c r="B121" s="19">
        <v>50</v>
      </c>
      <c r="C121">
        <v>17</v>
      </c>
      <c r="D121" s="150" t="s">
        <v>150</v>
      </c>
      <c r="E121" s="149">
        <v>0</v>
      </c>
      <c r="F121" s="149"/>
      <c r="G121" s="11">
        <f>References!$D$9</f>
        <v>1</v>
      </c>
      <c r="H121" s="32">
        <f t="shared" ref="H121" si="261">+E121*G121*12</f>
        <v>0</v>
      </c>
      <c r="I121" s="14"/>
      <c r="J121" s="10">
        <f t="shared" ref="J121" si="262">H121*I121</f>
        <v>0</v>
      </c>
      <c r="K121" s="14"/>
      <c r="L121" s="25">
        <f>References!$C$17*K121</f>
        <v>0</v>
      </c>
      <c r="M121" s="25">
        <f>L121/References!$F$18</f>
        <v>0</v>
      </c>
      <c r="N121" s="30" t="e">
        <f t="shared" ref="N121" si="263">M121/H121</f>
        <v>#DIV/0!</v>
      </c>
      <c r="O121" s="109">
        <v>20</v>
      </c>
      <c r="P121" s="30">
        <v>20</v>
      </c>
      <c r="Q121" s="25">
        <f t="shared" ref="Q121" si="264">P121</f>
        <v>20</v>
      </c>
      <c r="R121" s="27">
        <f t="shared" ref="R121" si="265">O121*H121</f>
        <v>0</v>
      </c>
      <c r="S121" s="27">
        <f t="shared" ref="S121" si="266">Q121*H121</f>
        <v>0</v>
      </c>
      <c r="T121" s="27">
        <f t="shared" ref="T121" si="267">S121-R121</f>
        <v>0</v>
      </c>
      <c r="U121" s="35">
        <f t="shared" ref="U121" si="268">P155*H155</f>
        <v>0</v>
      </c>
    </row>
    <row r="122" spans="1:21">
      <c r="B122" s="19">
        <v>51</v>
      </c>
      <c r="C122">
        <v>18</v>
      </c>
      <c r="D122" s="150" t="s">
        <v>128</v>
      </c>
      <c r="E122" s="149">
        <v>0</v>
      </c>
      <c r="F122" s="149"/>
      <c r="G122" s="11">
        <f>References!$D$9</f>
        <v>1</v>
      </c>
      <c r="H122" s="32">
        <f t="shared" ref="H122:H123" si="269">+E122*G122*12</f>
        <v>0</v>
      </c>
      <c r="I122" s="14"/>
      <c r="J122" s="10">
        <f t="shared" ref="J122:J123" si="270">H122*I122</f>
        <v>0</v>
      </c>
      <c r="K122" s="14"/>
      <c r="L122" s="25">
        <f>References!$C$17*K122</f>
        <v>0</v>
      </c>
      <c r="M122" s="25">
        <f>L122/References!$F$18</f>
        <v>0</v>
      </c>
      <c r="N122" s="30" t="e">
        <f t="shared" ref="N122:N123" si="271">M122/H122</f>
        <v>#DIV/0!</v>
      </c>
      <c r="O122" s="109">
        <v>5.95</v>
      </c>
      <c r="P122" s="30">
        <f t="shared" ref="P122:P123" si="272">+O122*$E$7+O122</f>
        <v>6.6639999999999997</v>
      </c>
      <c r="Q122" s="25">
        <f t="shared" ref="Q122:Q123" si="273">P122</f>
        <v>6.6639999999999997</v>
      </c>
      <c r="R122" s="27">
        <f t="shared" ref="R122:R123" si="274">O122*H122</f>
        <v>0</v>
      </c>
      <c r="S122" s="27">
        <f t="shared" ref="S122:S123" si="275">Q122*H122</f>
        <v>0</v>
      </c>
      <c r="T122" s="27">
        <f t="shared" ref="T122:T123" si="276">S122-R122</f>
        <v>0</v>
      </c>
      <c r="U122" s="35" t="e">
        <f>#REF!*#REF!</f>
        <v>#REF!</v>
      </c>
    </row>
    <row r="123" spans="1:21">
      <c r="B123" s="19">
        <v>52</v>
      </c>
      <c r="C123">
        <v>18</v>
      </c>
      <c r="D123" s="150" t="s">
        <v>129</v>
      </c>
      <c r="E123" s="149">
        <v>0</v>
      </c>
      <c r="F123" s="149"/>
      <c r="G123" s="11">
        <f>References!$D$9</f>
        <v>1</v>
      </c>
      <c r="H123" s="32">
        <f t="shared" si="269"/>
        <v>0</v>
      </c>
      <c r="I123" s="14"/>
      <c r="J123" s="10">
        <f t="shared" si="270"/>
        <v>0</v>
      </c>
      <c r="K123" s="14"/>
      <c r="L123" s="25">
        <f>References!$C$17*K123</f>
        <v>0</v>
      </c>
      <c r="M123" s="25">
        <f>L123/References!$F$18</f>
        <v>0</v>
      </c>
      <c r="N123" s="30" t="e">
        <f t="shared" si="271"/>
        <v>#DIV/0!</v>
      </c>
      <c r="O123" s="109">
        <v>14.26</v>
      </c>
      <c r="P123" s="30">
        <f t="shared" si="272"/>
        <v>15.9712</v>
      </c>
      <c r="Q123" s="25">
        <f t="shared" si="273"/>
        <v>15.9712</v>
      </c>
      <c r="R123" s="27">
        <f t="shared" si="274"/>
        <v>0</v>
      </c>
      <c r="S123" s="27">
        <f t="shared" si="275"/>
        <v>0</v>
      </c>
      <c r="T123" s="27">
        <f t="shared" si="276"/>
        <v>0</v>
      </c>
      <c r="U123" s="35" t="e">
        <f>#REF!*#REF!</f>
        <v>#REF!</v>
      </c>
    </row>
    <row r="124" spans="1:21">
      <c r="B124" s="125">
        <v>55</v>
      </c>
      <c r="C124">
        <v>19</v>
      </c>
      <c r="D124" s="150" t="s">
        <v>147</v>
      </c>
      <c r="E124" s="140">
        <v>0</v>
      </c>
      <c r="F124" s="140"/>
      <c r="G124" s="11">
        <f>References!$D$9</f>
        <v>1</v>
      </c>
      <c r="H124" s="32">
        <f t="shared" ref="H124" si="277">+E124*G124*12</f>
        <v>0</v>
      </c>
      <c r="I124" s="14"/>
      <c r="J124" s="10">
        <f t="shared" ref="J124" si="278">H124*I124</f>
        <v>0</v>
      </c>
      <c r="K124" s="14"/>
      <c r="L124" s="25">
        <f>References!$C$17*K124</f>
        <v>0</v>
      </c>
      <c r="M124" s="25">
        <f>L124/References!$F$18</f>
        <v>0</v>
      </c>
      <c r="N124" s="30" t="e">
        <f t="shared" ref="N124" si="279">M124/H124</f>
        <v>#DIV/0!</v>
      </c>
      <c r="O124" s="109">
        <v>4.0599999999999996</v>
      </c>
      <c r="P124" s="30">
        <f t="shared" ref="P124" si="280">+O124*$E$7+O124</f>
        <v>4.5471999999999992</v>
      </c>
      <c r="Q124" s="25">
        <f t="shared" ref="Q124" si="281">P124</f>
        <v>4.5471999999999992</v>
      </c>
      <c r="R124" s="27">
        <f t="shared" ref="R124" si="282">O124*H124</f>
        <v>0</v>
      </c>
      <c r="S124" s="27">
        <f t="shared" ref="S124" si="283">Q124*H124</f>
        <v>0</v>
      </c>
      <c r="T124" s="27">
        <f t="shared" ref="T124" si="284">S124-R124</f>
        <v>0</v>
      </c>
      <c r="U124" s="35">
        <f t="shared" ref="U124:U127" si="285">P156*H156</f>
        <v>0</v>
      </c>
    </row>
    <row r="125" spans="1:21">
      <c r="B125" s="125">
        <v>60</v>
      </c>
      <c r="C125">
        <v>19</v>
      </c>
      <c r="D125" s="150" t="s">
        <v>148</v>
      </c>
      <c r="E125" s="140">
        <v>0</v>
      </c>
      <c r="F125" s="140"/>
      <c r="G125" s="11">
        <f>References!$D$9</f>
        <v>1</v>
      </c>
      <c r="H125" s="32">
        <f t="shared" ref="H125" si="286">+E125*G125*12</f>
        <v>0</v>
      </c>
      <c r="I125" s="14"/>
      <c r="J125" s="10">
        <f t="shared" ref="J125" si="287">H125*I125</f>
        <v>0</v>
      </c>
      <c r="K125" s="14"/>
      <c r="L125" s="25">
        <f>References!$C$17*K125</f>
        <v>0</v>
      </c>
      <c r="M125" s="25">
        <f>L125/References!$F$18</f>
        <v>0</v>
      </c>
      <c r="N125" s="30" t="e">
        <f t="shared" ref="N125" si="288">M125/H125</f>
        <v>#DIV/0!</v>
      </c>
      <c r="O125" s="109">
        <v>40.17</v>
      </c>
      <c r="P125" s="30">
        <f t="shared" ref="P125" si="289">+O125*$E$7+O125</f>
        <v>44.990400000000001</v>
      </c>
      <c r="Q125" s="25">
        <f t="shared" ref="Q125" si="290">P125</f>
        <v>44.990400000000001</v>
      </c>
      <c r="R125" s="27">
        <f t="shared" ref="R125" si="291">O125*H125</f>
        <v>0</v>
      </c>
      <c r="S125" s="27">
        <f t="shared" ref="S125" si="292">Q125*H125</f>
        <v>0</v>
      </c>
      <c r="T125" s="27">
        <f t="shared" ref="T125" si="293">S125-R125</f>
        <v>0</v>
      </c>
      <c r="U125" s="35">
        <f t="shared" si="285"/>
        <v>0</v>
      </c>
    </row>
    <row r="126" spans="1:21">
      <c r="B126" s="125">
        <v>70</v>
      </c>
      <c r="C126">
        <v>20</v>
      </c>
      <c r="D126" s="150" t="s">
        <v>141</v>
      </c>
      <c r="E126" s="140">
        <v>0</v>
      </c>
      <c r="F126" s="140"/>
      <c r="G126" s="11">
        <f>References!$D$9</f>
        <v>1</v>
      </c>
      <c r="H126" s="32">
        <f t="shared" ref="H126" si="294">+E126*G126*12</f>
        <v>0</v>
      </c>
      <c r="I126" s="14"/>
      <c r="J126" s="10">
        <f t="shared" ref="J126" si="295">H126*I126</f>
        <v>0</v>
      </c>
      <c r="K126" s="14"/>
      <c r="L126" s="25">
        <f>References!$C$17*K126</f>
        <v>0</v>
      </c>
      <c r="M126" s="25">
        <f>L126/References!$F$18</f>
        <v>0</v>
      </c>
      <c r="N126" s="30" t="e">
        <f t="shared" ref="N126" si="296">M126/H126</f>
        <v>#DIV/0!</v>
      </c>
      <c r="O126" s="109">
        <v>10.07</v>
      </c>
      <c r="P126" s="30">
        <f t="shared" ref="P126" si="297">+O126*$E$7+O126</f>
        <v>11.2784</v>
      </c>
      <c r="Q126" s="25">
        <f t="shared" ref="Q126" si="298">P126</f>
        <v>11.2784</v>
      </c>
      <c r="R126" s="27">
        <f t="shared" ref="R126" si="299">O126*H126</f>
        <v>0</v>
      </c>
      <c r="S126" s="27">
        <f t="shared" ref="S126" si="300">Q126*H126</f>
        <v>0</v>
      </c>
      <c r="T126" s="27">
        <f t="shared" ref="T126" si="301">S126-R126</f>
        <v>0</v>
      </c>
      <c r="U126" s="35">
        <f t="shared" si="285"/>
        <v>0</v>
      </c>
    </row>
    <row r="127" spans="1:21">
      <c r="B127" s="125">
        <v>70</v>
      </c>
      <c r="C127">
        <v>20</v>
      </c>
      <c r="D127" s="150" t="s">
        <v>142</v>
      </c>
      <c r="E127" s="140">
        <v>0</v>
      </c>
      <c r="F127" s="140"/>
      <c r="G127" s="11">
        <f>References!$D$9</f>
        <v>1</v>
      </c>
      <c r="H127" s="32">
        <f t="shared" ref="H127:H131" si="302">+E127*G127*12</f>
        <v>0</v>
      </c>
      <c r="I127" s="14"/>
      <c r="J127" s="10">
        <f t="shared" ref="J127:J131" si="303">H127*I127</f>
        <v>0</v>
      </c>
      <c r="K127" s="14"/>
      <c r="L127" s="25">
        <f>References!$C$17*K127</f>
        <v>0</v>
      </c>
      <c r="M127" s="25">
        <f>L127/References!$F$18</f>
        <v>0</v>
      </c>
      <c r="N127" s="30" t="e">
        <f t="shared" ref="N127:N131" si="304">M127/H127</f>
        <v>#DIV/0!</v>
      </c>
      <c r="O127" s="109">
        <v>10.07</v>
      </c>
      <c r="P127" s="30">
        <f t="shared" ref="P127:P131" si="305">+O127*$E$7+O127</f>
        <v>11.2784</v>
      </c>
      <c r="Q127" s="25">
        <f t="shared" ref="Q127:Q131" si="306">P127</f>
        <v>11.2784</v>
      </c>
      <c r="R127" s="27">
        <f t="shared" ref="R127:R131" si="307">O127*H127</f>
        <v>0</v>
      </c>
      <c r="S127" s="27">
        <f t="shared" ref="S127:S131" si="308">Q127*H127</f>
        <v>0</v>
      </c>
      <c r="T127" s="27">
        <f t="shared" ref="T127:T131" si="309">S127-R127</f>
        <v>0</v>
      </c>
      <c r="U127" s="35">
        <f t="shared" si="285"/>
        <v>0</v>
      </c>
    </row>
    <row r="128" spans="1:21">
      <c r="B128" s="125">
        <v>70</v>
      </c>
      <c r="C128">
        <v>20</v>
      </c>
      <c r="D128" s="150" t="s">
        <v>143</v>
      </c>
      <c r="E128" s="140">
        <v>0</v>
      </c>
      <c r="F128" s="140"/>
      <c r="G128" s="11">
        <f>References!$D$9</f>
        <v>1</v>
      </c>
      <c r="H128" s="32">
        <f t="shared" si="302"/>
        <v>0</v>
      </c>
      <c r="I128" s="14"/>
      <c r="J128" s="10">
        <f t="shared" si="303"/>
        <v>0</v>
      </c>
      <c r="K128" s="14"/>
      <c r="L128" s="25">
        <f>References!$C$17*K128</f>
        <v>0</v>
      </c>
      <c r="M128" s="25">
        <f>L128/References!$F$18</f>
        <v>0</v>
      </c>
      <c r="N128" s="30" t="e">
        <f t="shared" si="304"/>
        <v>#DIV/0!</v>
      </c>
      <c r="O128" s="109">
        <v>10.07</v>
      </c>
      <c r="P128" s="30">
        <f t="shared" si="305"/>
        <v>11.2784</v>
      </c>
      <c r="Q128" s="25">
        <f t="shared" si="306"/>
        <v>11.2784</v>
      </c>
      <c r="R128" s="27">
        <f t="shared" si="307"/>
        <v>0</v>
      </c>
      <c r="S128" s="27">
        <f t="shared" si="308"/>
        <v>0</v>
      </c>
      <c r="T128" s="27">
        <f t="shared" si="309"/>
        <v>0</v>
      </c>
      <c r="U128" s="35" t="e">
        <f>#REF!*#REF!</f>
        <v>#REF!</v>
      </c>
    </row>
    <row r="129" spans="2:21">
      <c r="B129" s="125">
        <v>70</v>
      </c>
      <c r="C129">
        <v>20</v>
      </c>
      <c r="D129" s="150" t="s">
        <v>144</v>
      </c>
      <c r="E129" s="140">
        <v>0</v>
      </c>
      <c r="F129" s="140"/>
      <c r="G129" s="11">
        <f>References!$D$9</f>
        <v>1</v>
      </c>
      <c r="H129" s="32">
        <f t="shared" si="302"/>
        <v>0</v>
      </c>
      <c r="I129" s="14"/>
      <c r="J129" s="10">
        <f t="shared" si="303"/>
        <v>0</v>
      </c>
      <c r="K129" s="14"/>
      <c r="L129" s="25">
        <f>References!$C$17*K129</f>
        <v>0</v>
      </c>
      <c r="M129" s="25">
        <f>L129/References!$F$18</f>
        <v>0</v>
      </c>
      <c r="N129" s="30" t="e">
        <f t="shared" si="304"/>
        <v>#DIV/0!</v>
      </c>
      <c r="O129" s="109">
        <v>10.07</v>
      </c>
      <c r="P129" s="30">
        <f t="shared" si="305"/>
        <v>11.2784</v>
      </c>
      <c r="Q129" s="25">
        <f t="shared" si="306"/>
        <v>11.2784</v>
      </c>
      <c r="R129" s="27">
        <f t="shared" si="307"/>
        <v>0</v>
      </c>
      <c r="S129" s="27">
        <f t="shared" si="308"/>
        <v>0</v>
      </c>
      <c r="T129" s="27">
        <f t="shared" si="309"/>
        <v>0</v>
      </c>
      <c r="U129" s="35">
        <f>P160*H160</f>
        <v>0</v>
      </c>
    </row>
    <row r="130" spans="2:21">
      <c r="B130" s="125">
        <v>70</v>
      </c>
      <c r="C130">
        <v>20</v>
      </c>
      <c r="D130" s="150" t="s">
        <v>145</v>
      </c>
      <c r="E130" s="140">
        <v>0</v>
      </c>
      <c r="F130" s="140"/>
      <c r="G130" s="11">
        <f>References!$D$9</f>
        <v>1</v>
      </c>
      <c r="H130" s="32">
        <f t="shared" si="302"/>
        <v>0</v>
      </c>
      <c r="I130" s="14"/>
      <c r="J130" s="10">
        <f t="shared" si="303"/>
        <v>0</v>
      </c>
      <c r="K130" s="14"/>
      <c r="L130" s="25">
        <f>References!$C$17*K130</f>
        <v>0</v>
      </c>
      <c r="M130" s="25">
        <f>L130/References!$F$18</f>
        <v>0</v>
      </c>
      <c r="N130" s="30" t="e">
        <f t="shared" si="304"/>
        <v>#DIV/0!</v>
      </c>
      <c r="O130" s="109">
        <v>40.42</v>
      </c>
      <c r="P130" s="30">
        <f t="shared" si="305"/>
        <v>45.270400000000002</v>
      </c>
      <c r="Q130" s="25">
        <f t="shared" si="306"/>
        <v>45.270400000000002</v>
      </c>
      <c r="R130" s="27">
        <f t="shared" si="307"/>
        <v>0</v>
      </c>
      <c r="S130" s="27">
        <f t="shared" si="308"/>
        <v>0</v>
      </c>
      <c r="T130" s="27">
        <f t="shared" si="309"/>
        <v>0</v>
      </c>
      <c r="U130" s="35">
        <f>P161*H161</f>
        <v>0</v>
      </c>
    </row>
    <row r="131" spans="2:21">
      <c r="B131" s="125">
        <v>70</v>
      </c>
      <c r="C131">
        <v>20</v>
      </c>
      <c r="D131" s="150" t="s">
        <v>146</v>
      </c>
      <c r="E131" s="140">
        <v>0</v>
      </c>
      <c r="F131" s="140"/>
      <c r="G131" s="11">
        <f>References!$D$9</f>
        <v>1</v>
      </c>
      <c r="H131" s="32">
        <f t="shared" si="302"/>
        <v>0</v>
      </c>
      <c r="I131" s="14"/>
      <c r="J131" s="10">
        <f t="shared" si="303"/>
        <v>0</v>
      </c>
      <c r="K131" s="14"/>
      <c r="L131" s="25">
        <f>References!$C$17*K131</f>
        <v>0</v>
      </c>
      <c r="M131" s="25">
        <f>L131/References!$F$18</f>
        <v>0</v>
      </c>
      <c r="N131" s="30" t="e">
        <f t="shared" si="304"/>
        <v>#DIV/0!</v>
      </c>
      <c r="O131" s="109">
        <v>10.07</v>
      </c>
      <c r="P131" s="30">
        <f t="shared" si="305"/>
        <v>11.2784</v>
      </c>
      <c r="Q131" s="25">
        <f t="shared" si="306"/>
        <v>11.2784</v>
      </c>
      <c r="R131" s="27">
        <f t="shared" si="307"/>
        <v>0</v>
      </c>
      <c r="S131" s="27">
        <f t="shared" si="308"/>
        <v>0</v>
      </c>
      <c r="T131" s="27">
        <f t="shared" si="309"/>
        <v>0</v>
      </c>
      <c r="U131" s="35">
        <f>P162*H162</f>
        <v>0</v>
      </c>
    </row>
    <row r="132" spans="2:21">
      <c r="B132" s="125">
        <v>80</v>
      </c>
      <c r="C132" s="126">
        <v>22</v>
      </c>
      <c r="D132" s="12" t="s">
        <v>253</v>
      </c>
      <c r="E132" s="140">
        <v>0</v>
      </c>
      <c r="F132" s="140"/>
      <c r="G132" s="11">
        <f>References!$D$9</f>
        <v>1</v>
      </c>
      <c r="H132" s="32">
        <f t="shared" ref="H132" si="310">+E132*G132*12</f>
        <v>0</v>
      </c>
      <c r="I132" s="14"/>
      <c r="J132" s="10">
        <f t="shared" ref="J132" si="311">H132*I132</f>
        <v>0</v>
      </c>
      <c r="K132" s="14"/>
      <c r="L132" s="25">
        <f>References!$C$17*K132</f>
        <v>0</v>
      </c>
      <c r="M132" s="25">
        <f>L132/References!$F$18</f>
        <v>0</v>
      </c>
      <c r="N132" s="30" t="e">
        <f t="shared" ref="N132" si="312">M132/H132</f>
        <v>#DIV/0!</v>
      </c>
      <c r="O132" s="109">
        <v>1.77</v>
      </c>
      <c r="P132" s="30">
        <f t="shared" ref="P132" si="313">+O132*$E$7+O132</f>
        <v>1.9823999999999999</v>
      </c>
      <c r="Q132" s="25">
        <f t="shared" ref="Q132" si="314">P132</f>
        <v>1.9823999999999999</v>
      </c>
      <c r="R132" s="27">
        <f t="shared" ref="R132" si="315">O132*H132</f>
        <v>0</v>
      </c>
      <c r="S132" s="27">
        <f t="shared" ref="S132" si="316">Q132*H132</f>
        <v>0</v>
      </c>
      <c r="T132" s="27">
        <f t="shared" ref="T132" si="317">S132-R132</f>
        <v>0</v>
      </c>
      <c r="U132" s="35">
        <f>P163*H163</f>
        <v>0</v>
      </c>
    </row>
    <row r="133" spans="2:21">
      <c r="B133" s="125">
        <v>80</v>
      </c>
      <c r="C133" s="126">
        <v>22</v>
      </c>
      <c r="D133" s="12" t="s">
        <v>139</v>
      </c>
      <c r="E133" s="140">
        <v>0</v>
      </c>
      <c r="F133" s="140"/>
      <c r="G133" s="11">
        <f>References!$D$9</f>
        <v>1</v>
      </c>
      <c r="H133" s="32">
        <f t="shared" ref="H133:H134" si="318">+E133*G133*12</f>
        <v>0</v>
      </c>
      <c r="I133" s="14"/>
      <c r="J133" s="10">
        <f t="shared" ref="J133:J134" si="319">H133*I133</f>
        <v>0</v>
      </c>
      <c r="K133" s="14"/>
      <c r="L133" s="25">
        <f>References!$C$17*K133</f>
        <v>0</v>
      </c>
      <c r="M133" s="25">
        <f>L133/References!$F$18</f>
        <v>0</v>
      </c>
      <c r="N133" s="30" t="e">
        <f t="shared" ref="N133:N134" si="320">M133/H133</f>
        <v>#DIV/0!</v>
      </c>
      <c r="O133" s="109">
        <v>0.45</v>
      </c>
      <c r="P133" s="30">
        <f>+P99</f>
        <v>1.9823999999999999</v>
      </c>
      <c r="Q133" s="25">
        <f t="shared" ref="Q133:Q134" si="321">P133</f>
        <v>1.9823999999999999</v>
      </c>
      <c r="R133" s="27">
        <f t="shared" ref="R133:R134" si="322">O133*H133</f>
        <v>0</v>
      </c>
      <c r="S133" s="27">
        <f t="shared" ref="S133:S134" si="323">Q133*H133</f>
        <v>0</v>
      </c>
      <c r="T133" s="27">
        <f t="shared" ref="T133:T134" si="324">S133-R133</f>
        <v>0</v>
      </c>
      <c r="U133" s="35">
        <f>P165*H165</f>
        <v>0</v>
      </c>
    </row>
    <row r="134" spans="2:21">
      <c r="B134" s="125">
        <v>80</v>
      </c>
      <c r="C134" s="126">
        <v>22</v>
      </c>
      <c r="D134" s="12" t="s">
        <v>140</v>
      </c>
      <c r="E134" s="140">
        <v>0</v>
      </c>
      <c r="F134" s="140"/>
      <c r="G134" s="11">
        <f>References!$D$9</f>
        <v>1</v>
      </c>
      <c r="H134" s="32">
        <f t="shared" si="318"/>
        <v>0</v>
      </c>
      <c r="I134" s="14"/>
      <c r="J134" s="10">
        <f t="shared" si="319"/>
        <v>0</v>
      </c>
      <c r="K134" s="14"/>
      <c r="L134" s="25">
        <f>References!$C$17*K134</f>
        <v>0</v>
      </c>
      <c r="M134" s="25">
        <f>L134/References!$F$18</f>
        <v>0</v>
      </c>
      <c r="N134" s="30" t="e">
        <f t="shared" si="320"/>
        <v>#DIV/0!</v>
      </c>
      <c r="O134" s="109">
        <v>0.45</v>
      </c>
      <c r="P134" s="30">
        <f>+P132</f>
        <v>1.9823999999999999</v>
      </c>
      <c r="Q134" s="25">
        <f t="shared" si="321"/>
        <v>1.9823999999999999</v>
      </c>
      <c r="R134" s="27">
        <f t="shared" si="322"/>
        <v>0</v>
      </c>
      <c r="S134" s="27">
        <f t="shared" si="323"/>
        <v>0</v>
      </c>
      <c r="T134" s="27">
        <f t="shared" si="324"/>
        <v>0</v>
      </c>
      <c r="U134" s="35">
        <f>P166*H166</f>
        <v>0</v>
      </c>
    </row>
    <row r="135" spans="2:21">
      <c r="B135" s="125">
        <v>90</v>
      </c>
      <c r="C135" s="126">
        <v>23</v>
      </c>
      <c r="D135" s="12" t="s">
        <v>153</v>
      </c>
      <c r="E135" s="140">
        <v>0</v>
      </c>
      <c r="F135" s="140"/>
      <c r="G135" s="11">
        <f>References!$D$9</f>
        <v>1</v>
      </c>
      <c r="H135" s="32">
        <f t="shared" ref="H135:H137" si="325">+E135*G135*12</f>
        <v>0</v>
      </c>
      <c r="I135" s="14"/>
      <c r="J135" s="10">
        <f t="shared" ref="J135:J137" si="326">H135*I135</f>
        <v>0</v>
      </c>
      <c r="K135" s="14"/>
      <c r="L135" s="25">
        <f>References!$C$17*K135</f>
        <v>0</v>
      </c>
      <c r="M135" s="25">
        <f>L135/References!$F$18</f>
        <v>0</v>
      </c>
      <c r="N135" s="30" t="e">
        <f t="shared" ref="N135:N137" si="327">M135/H135</f>
        <v>#DIV/0!</v>
      </c>
      <c r="O135" s="36">
        <v>0.13</v>
      </c>
      <c r="P135" s="30">
        <f t="shared" ref="P135:P137" si="328">+O135*$E$7+O135</f>
        <v>0.14560000000000001</v>
      </c>
      <c r="Q135" s="25">
        <f t="shared" ref="Q135:Q137" si="329">P135</f>
        <v>0.14560000000000001</v>
      </c>
      <c r="R135" s="27">
        <f t="shared" ref="R135:R137" si="330">O135*H135</f>
        <v>0</v>
      </c>
      <c r="S135" s="27">
        <f t="shared" ref="S135:S137" si="331">Q135*H135</f>
        <v>0</v>
      </c>
      <c r="T135" s="27">
        <f t="shared" ref="T135:T137" si="332">S135-R135</f>
        <v>0</v>
      </c>
      <c r="U135" s="35">
        <f t="shared" ref="U135" si="333">P169*H169</f>
        <v>0</v>
      </c>
    </row>
    <row r="136" spans="2:21">
      <c r="B136" s="125">
        <v>90</v>
      </c>
      <c r="C136" s="126">
        <v>23</v>
      </c>
      <c r="D136" s="12" t="s">
        <v>154</v>
      </c>
      <c r="E136" s="140">
        <v>0</v>
      </c>
      <c r="F136" s="140"/>
      <c r="G136" s="11">
        <f>References!$D$9</f>
        <v>1</v>
      </c>
      <c r="H136" s="32">
        <f t="shared" si="325"/>
        <v>0</v>
      </c>
      <c r="I136" s="14"/>
      <c r="J136" s="10">
        <f t="shared" si="326"/>
        <v>0</v>
      </c>
      <c r="K136" s="14"/>
      <c r="L136" s="25">
        <f>References!$C$17*K136</f>
        <v>0</v>
      </c>
      <c r="M136" s="25">
        <f>L136/References!$F$18</f>
        <v>0</v>
      </c>
      <c r="N136" s="30" t="e">
        <f t="shared" si="327"/>
        <v>#DIV/0!</v>
      </c>
      <c r="O136" s="109">
        <v>0.04</v>
      </c>
      <c r="P136" s="30">
        <f>+P135</f>
        <v>0.14560000000000001</v>
      </c>
      <c r="Q136" s="25">
        <f t="shared" si="329"/>
        <v>0.14560000000000001</v>
      </c>
      <c r="R136" s="27">
        <f t="shared" si="330"/>
        <v>0</v>
      </c>
      <c r="S136" s="27">
        <f t="shared" si="331"/>
        <v>0</v>
      </c>
      <c r="T136" s="27">
        <f t="shared" si="332"/>
        <v>0</v>
      </c>
      <c r="U136" s="35" t="e">
        <f>#REF!*#REF!</f>
        <v>#REF!</v>
      </c>
    </row>
    <row r="137" spans="2:21">
      <c r="B137" s="125">
        <v>90</v>
      </c>
      <c r="C137" s="126">
        <v>23</v>
      </c>
      <c r="D137" s="12" t="s">
        <v>155</v>
      </c>
      <c r="E137" s="140">
        <v>0</v>
      </c>
      <c r="F137" s="140"/>
      <c r="G137" s="11">
        <f>References!$D$9</f>
        <v>1</v>
      </c>
      <c r="H137" s="32">
        <f t="shared" si="325"/>
        <v>0</v>
      </c>
      <c r="I137" s="14"/>
      <c r="J137" s="10">
        <f t="shared" si="326"/>
        <v>0</v>
      </c>
      <c r="K137" s="14"/>
      <c r="L137" s="25">
        <f>References!$C$17*K137</f>
        <v>0</v>
      </c>
      <c r="M137" s="25">
        <f>L137/References!$F$18</f>
        <v>0</v>
      </c>
      <c r="N137" s="30" t="e">
        <f t="shared" si="327"/>
        <v>#DIV/0!</v>
      </c>
      <c r="O137" s="109">
        <v>1.77</v>
      </c>
      <c r="P137" s="30">
        <f t="shared" si="328"/>
        <v>1.9823999999999999</v>
      </c>
      <c r="Q137" s="25">
        <f t="shared" si="329"/>
        <v>1.9823999999999999</v>
      </c>
      <c r="R137" s="27">
        <f t="shared" si="330"/>
        <v>0</v>
      </c>
      <c r="S137" s="27">
        <f t="shared" si="331"/>
        <v>0</v>
      </c>
      <c r="T137" s="27">
        <f t="shared" si="332"/>
        <v>0</v>
      </c>
      <c r="U137" s="35">
        <f t="shared" ref="U137:U142" si="334">P170*H170</f>
        <v>0</v>
      </c>
    </row>
    <row r="138" spans="2:21">
      <c r="B138" s="125">
        <v>90</v>
      </c>
      <c r="C138" s="126">
        <v>23</v>
      </c>
      <c r="D138" s="12" t="s">
        <v>157</v>
      </c>
      <c r="E138" s="140">
        <v>0</v>
      </c>
      <c r="F138" s="140"/>
      <c r="G138" s="11">
        <f>References!$D$9</f>
        <v>1</v>
      </c>
      <c r="H138" s="32">
        <f t="shared" ref="H138:H140" si="335">+E138*G138*12</f>
        <v>0</v>
      </c>
      <c r="I138" s="14"/>
      <c r="J138" s="10">
        <f t="shared" ref="J138:J140" si="336">H138*I138</f>
        <v>0</v>
      </c>
      <c r="K138" s="14"/>
      <c r="L138" s="25">
        <f>References!$C$17*K138</f>
        <v>0</v>
      </c>
      <c r="M138" s="25">
        <f>L138/References!$F$18</f>
        <v>0</v>
      </c>
      <c r="N138" s="30" t="e">
        <f t="shared" ref="N138:N140" si="337">M138/H138</f>
        <v>#DIV/0!</v>
      </c>
      <c r="O138" s="109">
        <v>0.45</v>
      </c>
      <c r="P138" s="30">
        <f>+P137</f>
        <v>1.9823999999999999</v>
      </c>
      <c r="Q138" s="25">
        <f t="shared" ref="Q138:Q140" si="338">P138</f>
        <v>1.9823999999999999</v>
      </c>
      <c r="R138" s="27">
        <f t="shared" ref="R138:R140" si="339">O138*H138</f>
        <v>0</v>
      </c>
      <c r="S138" s="27">
        <f t="shared" ref="S138:S140" si="340">Q138*H138</f>
        <v>0</v>
      </c>
      <c r="T138" s="27">
        <f t="shared" ref="T138:T140" si="341">S138-R138</f>
        <v>0</v>
      </c>
      <c r="U138" s="35">
        <f t="shared" si="334"/>
        <v>0</v>
      </c>
    </row>
    <row r="139" spans="2:21">
      <c r="B139" s="125">
        <v>90</v>
      </c>
      <c r="C139" s="126">
        <v>23</v>
      </c>
      <c r="D139" s="12" t="s">
        <v>156</v>
      </c>
      <c r="E139" s="140">
        <v>0</v>
      </c>
      <c r="F139" s="140"/>
      <c r="G139" s="11">
        <f>References!$D$9</f>
        <v>1</v>
      </c>
      <c r="H139" s="32">
        <f t="shared" si="335"/>
        <v>0</v>
      </c>
      <c r="I139" s="14"/>
      <c r="J139" s="10">
        <f t="shared" si="336"/>
        <v>0</v>
      </c>
      <c r="K139" s="14"/>
      <c r="L139" s="25">
        <f>References!$C$17*K139</f>
        <v>0</v>
      </c>
      <c r="M139" s="25">
        <f>L139/References!$F$18</f>
        <v>0</v>
      </c>
      <c r="N139" s="30" t="e">
        <f t="shared" si="337"/>
        <v>#DIV/0!</v>
      </c>
      <c r="O139" s="109">
        <v>2.88</v>
      </c>
      <c r="P139" s="30">
        <f t="shared" ref="P139" si="342">+O139*$E$7+O139</f>
        <v>3.2256</v>
      </c>
      <c r="Q139" s="25">
        <f t="shared" si="338"/>
        <v>3.2256</v>
      </c>
      <c r="R139" s="27">
        <f t="shared" si="339"/>
        <v>0</v>
      </c>
      <c r="S139" s="27">
        <f t="shared" si="340"/>
        <v>0</v>
      </c>
      <c r="T139" s="27">
        <f t="shared" si="341"/>
        <v>0</v>
      </c>
      <c r="U139" s="35">
        <f t="shared" si="334"/>
        <v>0</v>
      </c>
    </row>
    <row r="140" spans="2:21">
      <c r="B140" s="125">
        <v>90</v>
      </c>
      <c r="C140" s="126">
        <v>23</v>
      </c>
      <c r="D140" s="12" t="s">
        <v>158</v>
      </c>
      <c r="E140" s="140">
        <v>0</v>
      </c>
      <c r="F140" s="140"/>
      <c r="G140" s="11">
        <f>References!$D$9</f>
        <v>1</v>
      </c>
      <c r="H140" s="32">
        <f t="shared" si="335"/>
        <v>0</v>
      </c>
      <c r="I140" s="14"/>
      <c r="J140" s="10">
        <f t="shared" si="336"/>
        <v>0</v>
      </c>
      <c r="K140" s="14"/>
      <c r="L140" s="25">
        <f>References!$C$17*K140</f>
        <v>0</v>
      </c>
      <c r="M140" s="25">
        <f>L140/References!$F$18</f>
        <v>0</v>
      </c>
      <c r="N140" s="30" t="e">
        <f t="shared" si="337"/>
        <v>#DIV/0!</v>
      </c>
      <c r="O140" s="109">
        <v>0.65</v>
      </c>
      <c r="P140" s="30">
        <f>+P139</f>
        <v>3.2256</v>
      </c>
      <c r="Q140" s="25">
        <f t="shared" si="338"/>
        <v>3.2256</v>
      </c>
      <c r="R140" s="27">
        <f t="shared" si="339"/>
        <v>0</v>
      </c>
      <c r="S140" s="27">
        <f t="shared" si="340"/>
        <v>0</v>
      </c>
      <c r="T140" s="27">
        <f t="shared" si="341"/>
        <v>0</v>
      </c>
      <c r="U140" s="35">
        <f t="shared" si="334"/>
        <v>0</v>
      </c>
    </row>
    <row r="141" spans="2:21">
      <c r="B141" s="125">
        <v>160</v>
      </c>
      <c r="C141" s="126">
        <v>30</v>
      </c>
      <c r="D141" s="12" t="s">
        <v>169</v>
      </c>
      <c r="E141" s="140">
        <v>0</v>
      </c>
      <c r="F141" s="140"/>
      <c r="G141" s="11">
        <f>References!$D$9</f>
        <v>1</v>
      </c>
      <c r="H141" s="32">
        <f t="shared" ref="H141:H142" si="343">+E141*G141*12</f>
        <v>0</v>
      </c>
      <c r="I141" s="14"/>
      <c r="J141" s="10">
        <f t="shared" ref="J141:J142" si="344">H141*I141</f>
        <v>0</v>
      </c>
      <c r="K141" s="14"/>
      <c r="L141" s="25">
        <f>References!$C$17*K141</f>
        <v>0</v>
      </c>
      <c r="M141" s="25">
        <f>L141/References!$F$18</f>
        <v>0</v>
      </c>
      <c r="N141" s="30" t="e">
        <f t="shared" ref="N141:N142" si="345">M141/H141</f>
        <v>#DIV/0!</v>
      </c>
      <c r="O141" s="109">
        <v>74.89</v>
      </c>
      <c r="P141" s="30">
        <f t="shared" ref="P141:P142" si="346">+O141*$E$7+O141</f>
        <v>83.876800000000003</v>
      </c>
      <c r="Q141" s="25">
        <f t="shared" ref="Q141:Q142" si="347">P141</f>
        <v>83.876800000000003</v>
      </c>
      <c r="R141" s="27">
        <f t="shared" ref="R141:R142" si="348">O141*H141</f>
        <v>0</v>
      </c>
      <c r="S141" s="27">
        <f t="shared" ref="S141:S142" si="349">Q141*H141</f>
        <v>0</v>
      </c>
      <c r="T141" s="27">
        <f t="shared" ref="T141:T142" si="350">S141-R141</f>
        <v>0</v>
      </c>
      <c r="U141" s="35">
        <f t="shared" si="334"/>
        <v>0</v>
      </c>
    </row>
    <row r="142" spans="2:21">
      <c r="B142" s="125">
        <v>160</v>
      </c>
      <c r="C142" s="126">
        <v>30</v>
      </c>
      <c r="D142" s="12" t="s">
        <v>89</v>
      </c>
      <c r="E142" s="140">
        <v>0</v>
      </c>
      <c r="F142" s="140"/>
      <c r="G142" s="11">
        <f>References!$D$9</f>
        <v>1</v>
      </c>
      <c r="H142" s="32">
        <f t="shared" si="343"/>
        <v>0</v>
      </c>
      <c r="I142" s="14"/>
      <c r="J142" s="10">
        <f t="shared" si="344"/>
        <v>0</v>
      </c>
      <c r="K142" s="14"/>
      <c r="L142" s="25">
        <f>References!$C$17*K142</f>
        <v>0</v>
      </c>
      <c r="M142" s="25">
        <f>L142/References!$F$18</f>
        <v>0</v>
      </c>
      <c r="N142" s="30" t="e">
        <f t="shared" si="345"/>
        <v>#DIV/0!</v>
      </c>
      <c r="O142" s="109">
        <v>42.85</v>
      </c>
      <c r="P142" s="30">
        <f t="shared" si="346"/>
        <v>47.992000000000004</v>
      </c>
      <c r="Q142" s="25">
        <f t="shared" si="347"/>
        <v>47.992000000000004</v>
      </c>
      <c r="R142" s="27">
        <f t="shared" si="348"/>
        <v>0</v>
      </c>
      <c r="S142" s="27">
        <f t="shared" si="349"/>
        <v>0</v>
      </c>
      <c r="T142" s="27">
        <f t="shared" si="350"/>
        <v>0</v>
      </c>
      <c r="U142" s="35">
        <f t="shared" si="334"/>
        <v>0</v>
      </c>
    </row>
    <row r="143" spans="2:21">
      <c r="B143" s="125">
        <v>160</v>
      </c>
      <c r="C143" s="126">
        <v>30</v>
      </c>
      <c r="D143" s="12" t="s">
        <v>170</v>
      </c>
      <c r="E143" s="140">
        <v>0</v>
      </c>
      <c r="F143" s="140"/>
      <c r="G143" s="11">
        <f>References!$D$9</f>
        <v>1</v>
      </c>
      <c r="H143" s="32">
        <f t="shared" ref="H143:H148" si="351">+E143*G143*12</f>
        <v>0</v>
      </c>
      <c r="I143" s="14"/>
      <c r="J143" s="10">
        <f t="shared" ref="J143:J148" si="352">H143*I143</f>
        <v>0</v>
      </c>
      <c r="K143" s="14"/>
      <c r="L143" s="25">
        <f>References!$C$17*K143</f>
        <v>0</v>
      </c>
      <c r="M143" s="25">
        <f>L143/References!$F$18</f>
        <v>0</v>
      </c>
      <c r="N143" s="30" t="e">
        <f t="shared" ref="N143:N148" si="353">M143/H143</f>
        <v>#DIV/0!</v>
      </c>
      <c r="O143" s="109">
        <v>107.55</v>
      </c>
      <c r="P143" s="30">
        <f t="shared" ref="P143:P148" si="354">+O143*$E$7+O143</f>
        <v>120.45599999999999</v>
      </c>
      <c r="Q143" s="25">
        <f t="shared" ref="Q143:Q148" si="355">P143</f>
        <v>120.45599999999999</v>
      </c>
      <c r="R143" s="27">
        <f t="shared" ref="R143:R148" si="356">O143*H143</f>
        <v>0</v>
      </c>
      <c r="S143" s="27">
        <f t="shared" ref="S143:S148" si="357">Q143*H143</f>
        <v>0</v>
      </c>
      <c r="T143" s="27">
        <f t="shared" ref="T143:T148" si="358">S143-R143</f>
        <v>0</v>
      </c>
      <c r="U143" s="35"/>
    </row>
    <row r="144" spans="2:21">
      <c r="B144" s="125">
        <v>160</v>
      </c>
      <c r="C144" s="126">
        <v>30</v>
      </c>
      <c r="D144" s="12" t="s">
        <v>89</v>
      </c>
      <c r="E144" s="140">
        <v>0</v>
      </c>
      <c r="F144" s="140"/>
      <c r="G144" s="11">
        <f>References!$D$9</f>
        <v>1</v>
      </c>
      <c r="H144" s="32">
        <f t="shared" si="351"/>
        <v>0</v>
      </c>
      <c r="I144" s="14"/>
      <c r="J144" s="10">
        <f t="shared" si="352"/>
        <v>0</v>
      </c>
      <c r="K144" s="14"/>
      <c r="L144" s="25">
        <f>References!$C$17*K144</f>
        <v>0</v>
      </c>
      <c r="M144" s="25">
        <f>L144/References!$F$18</f>
        <v>0</v>
      </c>
      <c r="N144" s="30" t="e">
        <f t="shared" si="353"/>
        <v>#DIV/0!</v>
      </c>
      <c r="O144" s="109">
        <v>42.85</v>
      </c>
      <c r="P144" s="30">
        <f t="shared" si="354"/>
        <v>47.992000000000004</v>
      </c>
      <c r="Q144" s="25">
        <f t="shared" si="355"/>
        <v>47.992000000000004</v>
      </c>
      <c r="R144" s="27">
        <f t="shared" si="356"/>
        <v>0</v>
      </c>
      <c r="S144" s="27">
        <f t="shared" si="357"/>
        <v>0</v>
      </c>
      <c r="T144" s="27">
        <f t="shared" si="358"/>
        <v>0</v>
      </c>
      <c r="U144" s="35"/>
    </row>
    <row r="145" spans="1:21">
      <c r="B145" s="125">
        <v>160</v>
      </c>
      <c r="C145" s="126">
        <v>30</v>
      </c>
      <c r="D145" s="12" t="s">
        <v>171</v>
      </c>
      <c r="E145" s="140">
        <v>0</v>
      </c>
      <c r="F145" s="140"/>
      <c r="G145" s="11">
        <f>References!$D$9</f>
        <v>1</v>
      </c>
      <c r="H145" s="32">
        <f t="shared" si="351"/>
        <v>0</v>
      </c>
      <c r="I145" s="14"/>
      <c r="J145" s="10">
        <f t="shared" si="352"/>
        <v>0</v>
      </c>
      <c r="K145" s="14"/>
      <c r="L145" s="25">
        <f>References!$C$17*K145</f>
        <v>0</v>
      </c>
      <c r="M145" s="25">
        <f>L145/References!$F$18</f>
        <v>0</v>
      </c>
      <c r="N145" s="30" t="e">
        <f t="shared" si="353"/>
        <v>#DIV/0!</v>
      </c>
      <c r="O145" s="109">
        <v>126.18</v>
      </c>
      <c r="P145" s="30">
        <f t="shared" si="354"/>
        <v>141.32160000000002</v>
      </c>
      <c r="Q145" s="25">
        <f t="shared" si="355"/>
        <v>141.32160000000002</v>
      </c>
      <c r="R145" s="27">
        <f t="shared" si="356"/>
        <v>0</v>
      </c>
      <c r="S145" s="27">
        <f t="shared" si="357"/>
        <v>0</v>
      </c>
      <c r="T145" s="27">
        <f t="shared" si="358"/>
        <v>0</v>
      </c>
      <c r="U145" s="35"/>
    </row>
    <row r="146" spans="1:21">
      <c r="B146" s="125">
        <v>160</v>
      </c>
      <c r="C146" s="126">
        <v>30</v>
      </c>
      <c r="D146" s="12" t="s">
        <v>89</v>
      </c>
      <c r="E146" s="140">
        <v>0</v>
      </c>
      <c r="F146" s="140"/>
      <c r="G146" s="11">
        <f>References!$D$9</f>
        <v>1</v>
      </c>
      <c r="H146" s="32">
        <f t="shared" si="351"/>
        <v>0</v>
      </c>
      <c r="I146" s="14"/>
      <c r="J146" s="10">
        <f t="shared" si="352"/>
        <v>0</v>
      </c>
      <c r="K146" s="14"/>
      <c r="L146" s="25">
        <f>References!$C$17*K146</f>
        <v>0</v>
      </c>
      <c r="M146" s="25">
        <f>L146/References!$F$18</f>
        <v>0</v>
      </c>
      <c r="N146" s="30" t="e">
        <f t="shared" si="353"/>
        <v>#DIV/0!</v>
      </c>
      <c r="O146" s="109">
        <v>42.85</v>
      </c>
      <c r="P146" s="30">
        <f t="shared" si="354"/>
        <v>47.992000000000004</v>
      </c>
      <c r="Q146" s="25">
        <f t="shared" si="355"/>
        <v>47.992000000000004</v>
      </c>
      <c r="R146" s="27">
        <f t="shared" si="356"/>
        <v>0</v>
      </c>
      <c r="S146" s="27">
        <f t="shared" si="357"/>
        <v>0</v>
      </c>
      <c r="T146" s="27">
        <f t="shared" si="358"/>
        <v>0</v>
      </c>
      <c r="U146" s="35"/>
    </row>
    <row r="147" spans="1:21">
      <c r="B147" s="125">
        <v>160</v>
      </c>
      <c r="C147" s="126">
        <v>30</v>
      </c>
      <c r="D147" s="12" t="s">
        <v>172</v>
      </c>
      <c r="E147" s="140">
        <v>0</v>
      </c>
      <c r="F147" s="140"/>
      <c r="G147" s="11">
        <f>References!$D$9</f>
        <v>1</v>
      </c>
      <c r="H147" s="32">
        <f t="shared" si="351"/>
        <v>0</v>
      </c>
      <c r="I147" s="14"/>
      <c r="J147" s="10">
        <f t="shared" si="352"/>
        <v>0</v>
      </c>
      <c r="K147" s="14"/>
      <c r="L147" s="25">
        <f>References!$C$17*K147</f>
        <v>0</v>
      </c>
      <c r="M147" s="25">
        <f>L147/References!$F$18</f>
        <v>0</v>
      </c>
      <c r="N147" s="30" t="e">
        <f t="shared" si="353"/>
        <v>#DIV/0!</v>
      </c>
      <c r="O147" s="109">
        <v>126.18</v>
      </c>
      <c r="P147" s="30">
        <f t="shared" si="354"/>
        <v>141.32160000000002</v>
      </c>
      <c r="Q147" s="25">
        <f t="shared" si="355"/>
        <v>141.32160000000002</v>
      </c>
      <c r="R147" s="27">
        <f t="shared" si="356"/>
        <v>0</v>
      </c>
      <c r="S147" s="27">
        <f t="shared" si="357"/>
        <v>0</v>
      </c>
      <c r="T147" s="27">
        <f t="shared" si="358"/>
        <v>0</v>
      </c>
      <c r="U147" s="35"/>
    </row>
    <row r="148" spans="1:21">
      <c r="B148" s="125">
        <v>160</v>
      </c>
      <c r="C148" s="126">
        <v>30</v>
      </c>
      <c r="D148" s="12" t="s">
        <v>89</v>
      </c>
      <c r="E148" s="140">
        <v>0</v>
      </c>
      <c r="F148" s="140"/>
      <c r="G148" s="11">
        <f>References!$D$9</f>
        <v>1</v>
      </c>
      <c r="H148" s="32">
        <f t="shared" si="351"/>
        <v>0</v>
      </c>
      <c r="I148" s="14"/>
      <c r="J148" s="10">
        <f t="shared" si="352"/>
        <v>0</v>
      </c>
      <c r="K148" s="14"/>
      <c r="L148" s="25">
        <f>References!$C$17*K148</f>
        <v>0</v>
      </c>
      <c r="M148" s="25">
        <f>L148/References!$F$18</f>
        <v>0</v>
      </c>
      <c r="N148" s="30" t="e">
        <f t="shared" si="353"/>
        <v>#DIV/0!</v>
      </c>
      <c r="O148" s="109">
        <v>42.85</v>
      </c>
      <c r="P148" s="30">
        <f t="shared" si="354"/>
        <v>47.992000000000004</v>
      </c>
      <c r="Q148" s="25">
        <f t="shared" si="355"/>
        <v>47.992000000000004</v>
      </c>
      <c r="R148" s="27">
        <f t="shared" si="356"/>
        <v>0</v>
      </c>
      <c r="S148" s="27">
        <f t="shared" si="357"/>
        <v>0</v>
      </c>
      <c r="T148" s="27">
        <f t="shared" si="358"/>
        <v>0</v>
      </c>
      <c r="U148" s="35"/>
    </row>
    <row r="149" spans="1:21" ht="14.45" customHeight="1">
      <c r="B149" s="125">
        <v>205</v>
      </c>
      <c r="C149" s="126">
        <v>32</v>
      </c>
      <c r="D149" s="12" t="s">
        <v>173</v>
      </c>
      <c r="E149" s="140">
        <v>0</v>
      </c>
      <c r="F149" s="140"/>
      <c r="G149" s="11">
        <f>References!$D$9</f>
        <v>1</v>
      </c>
      <c r="H149" s="32">
        <f t="shared" ref="H149:H150" si="359">+E149*G149*12</f>
        <v>0</v>
      </c>
      <c r="I149" s="14"/>
      <c r="J149" s="10">
        <f t="shared" ref="J149:J150" si="360">H149*I149</f>
        <v>0</v>
      </c>
      <c r="K149" s="14"/>
      <c r="L149" s="25">
        <f>References!$C$17*K149</f>
        <v>0</v>
      </c>
      <c r="M149" s="25">
        <f>L149/References!$F$18</f>
        <v>0</v>
      </c>
      <c r="N149" s="30" t="e">
        <f t="shared" ref="N149:N150" si="361">M149/H149</f>
        <v>#DIV/0!</v>
      </c>
      <c r="O149" s="109">
        <v>2.81</v>
      </c>
      <c r="P149" s="30">
        <f>+O149*$E$7+O149</f>
        <v>3.1472000000000002</v>
      </c>
      <c r="Q149" s="25">
        <f t="shared" ref="Q149:Q150" si="362">P149</f>
        <v>3.1472000000000002</v>
      </c>
      <c r="R149" s="27">
        <f t="shared" ref="R149:R150" si="363">O149*H149</f>
        <v>0</v>
      </c>
      <c r="S149" s="27">
        <f t="shared" ref="S149:S150" si="364">Q149*H149</f>
        <v>0</v>
      </c>
      <c r="T149" s="27">
        <f t="shared" ref="T149:T150" si="365">S149-R149</f>
        <v>0</v>
      </c>
      <c r="U149" s="35"/>
    </row>
    <row r="150" spans="1:21">
      <c r="A150" s="93"/>
      <c r="B150" s="125">
        <v>205</v>
      </c>
      <c r="C150" s="126">
        <v>32</v>
      </c>
      <c r="D150" s="12" t="s">
        <v>174</v>
      </c>
      <c r="E150" s="140">
        <v>0</v>
      </c>
      <c r="F150" s="140"/>
      <c r="G150" s="11">
        <f>References!$D$9</f>
        <v>1</v>
      </c>
      <c r="H150" s="32">
        <f t="shared" si="359"/>
        <v>0</v>
      </c>
      <c r="I150" s="14"/>
      <c r="J150" s="10">
        <f t="shared" si="360"/>
        <v>0</v>
      </c>
      <c r="K150" s="14"/>
      <c r="L150" s="25">
        <f>References!$C$17*K150</f>
        <v>0</v>
      </c>
      <c r="M150" s="25">
        <f>L150/References!$F$18</f>
        <v>0</v>
      </c>
      <c r="N150" s="30" t="e">
        <f t="shared" si="361"/>
        <v>#DIV/0!</v>
      </c>
      <c r="O150" s="109">
        <v>2.81</v>
      </c>
      <c r="P150" s="30">
        <f t="shared" ref="P150:P154" si="366">+O150*$E$7+O150</f>
        <v>3.1472000000000002</v>
      </c>
      <c r="Q150" s="25">
        <f t="shared" si="362"/>
        <v>3.1472000000000002</v>
      </c>
      <c r="R150" s="27">
        <f t="shared" si="363"/>
        <v>0</v>
      </c>
      <c r="S150" s="27">
        <f t="shared" si="364"/>
        <v>0</v>
      </c>
      <c r="T150" s="27">
        <f t="shared" si="365"/>
        <v>0</v>
      </c>
      <c r="U150" s="35"/>
    </row>
    <row r="151" spans="1:21">
      <c r="A151" s="93"/>
      <c r="B151" s="125">
        <v>210</v>
      </c>
      <c r="C151" s="126">
        <v>34</v>
      </c>
      <c r="D151" s="12" t="s">
        <v>243</v>
      </c>
      <c r="E151" s="140">
        <v>0</v>
      </c>
      <c r="F151" s="140"/>
      <c r="G151" s="11">
        <f>References!$D$9</f>
        <v>1</v>
      </c>
      <c r="H151" s="32">
        <f t="shared" ref="H151:H154" si="367">+E151*G151*12</f>
        <v>0</v>
      </c>
      <c r="I151" s="14"/>
      <c r="J151" s="10">
        <f t="shared" ref="J151:J154" si="368">H151*I151</f>
        <v>0</v>
      </c>
      <c r="K151" s="14"/>
      <c r="L151" s="25">
        <f>References!$C$17*K151</f>
        <v>0</v>
      </c>
      <c r="M151" s="25">
        <f>L151/References!$F$18</f>
        <v>0</v>
      </c>
      <c r="N151" s="30" t="e">
        <f t="shared" ref="N151:N154" si="369">M151/H151</f>
        <v>#DIV/0!</v>
      </c>
      <c r="O151" s="109">
        <v>17.14</v>
      </c>
      <c r="P151" s="30">
        <f t="shared" si="366"/>
        <v>19.1968</v>
      </c>
      <c r="Q151" s="25">
        <f t="shared" ref="Q151:Q154" si="370">P151</f>
        <v>19.1968</v>
      </c>
      <c r="R151" s="27">
        <f t="shared" ref="R151:R154" si="371">O151*H151</f>
        <v>0</v>
      </c>
      <c r="S151" s="27">
        <f t="shared" ref="S151:S154" si="372">Q151*H151</f>
        <v>0</v>
      </c>
      <c r="T151" s="27">
        <f t="shared" ref="T151:T154" si="373">S151-R151</f>
        <v>0</v>
      </c>
      <c r="U151" s="35"/>
    </row>
    <row r="152" spans="1:21">
      <c r="A152" s="93"/>
      <c r="B152" s="125">
        <v>210</v>
      </c>
      <c r="C152" s="126">
        <v>34</v>
      </c>
      <c r="D152" s="12" t="s">
        <v>242</v>
      </c>
      <c r="E152" s="140">
        <v>0</v>
      </c>
      <c r="F152" s="140"/>
      <c r="G152" s="11">
        <f>References!$D$9</f>
        <v>1</v>
      </c>
      <c r="H152" s="32">
        <f t="shared" si="367"/>
        <v>0</v>
      </c>
      <c r="I152" s="14"/>
      <c r="J152" s="10">
        <f t="shared" si="368"/>
        <v>0</v>
      </c>
      <c r="K152" s="14"/>
      <c r="L152" s="25">
        <f>References!$C$17*K152</f>
        <v>0</v>
      </c>
      <c r="M152" s="25">
        <f>L152/References!$F$18</f>
        <v>0</v>
      </c>
      <c r="N152" s="30" t="e">
        <f t="shared" si="369"/>
        <v>#DIV/0!</v>
      </c>
      <c r="O152" s="109">
        <v>2.23</v>
      </c>
      <c r="P152" s="30">
        <f t="shared" si="366"/>
        <v>2.4975999999999998</v>
      </c>
      <c r="Q152" s="25">
        <f t="shared" si="370"/>
        <v>2.4975999999999998</v>
      </c>
      <c r="R152" s="27">
        <f t="shared" si="371"/>
        <v>0</v>
      </c>
      <c r="S152" s="27">
        <f t="shared" si="372"/>
        <v>0</v>
      </c>
      <c r="T152" s="27">
        <f t="shared" si="373"/>
        <v>0</v>
      </c>
      <c r="U152" s="35"/>
    </row>
    <row r="153" spans="1:21">
      <c r="A153" s="93"/>
      <c r="B153" s="125">
        <v>210</v>
      </c>
      <c r="C153" s="126">
        <v>34</v>
      </c>
      <c r="D153" s="12" t="s">
        <v>175</v>
      </c>
      <c r="E153" s="140">
        <v>0</v>
      </c>
      <c r="F153" s="140"/>
      <c r="G153" s="11">
        <f>References!$D$9</f>
        <v>1</v>
      </c>
      <c r="H153" s="32">
        <f t="shared" si="367"/>
        <v>0</v>
      </c>
      <c r="I153" s="14"/>
      <c r="J153" s="10">
        <f t="shared" si="368"/>
        <v>0</v>
      </c>
      <c r="K153" s="14"/>
      <c r="L153" s="25">
        <f>References!$C$17*K153</f>
        <v>0</v>
      </c>
      <c r="M153" s="25">
        <f>L153/References!$F$18</f>
        <v>0</v>
      </c>
      <c r="N153" s="30" t="e">
        <f t="shared" si="369"/>
        <v>#DIV/0!</v>
      </c>
      <c r="O153" s="109">
        <v>19.829999999999998</v>
      </c>
      <c r="P153" s="30">
        <f t="shared" si="366"/>
        <v>22.209599999999998</v>
      </c>
      <c r="Q153" s="25">
        <f t="shared" si="370"/>
        <v>22.209599999999998</v>
      </c>
      <c r="R153" s="27">
        <f t="shared" si="371"/>
        <v>0</v>
      </c>
      <c r="S153" s="27">
        <f t="shared" si="372"/>
        <v>0</v>
      </c>
      <c r="T153" s="27">
        <f t="shared" si="373"/>
        <v>0</v>
      </c>
      <c r="U153" s="35"/>
    </row>
    <row r="154" spans="1:21">
      <c r="A154" s="93"/>
      <c r="B154" s="125">
        <v>210</v>
      </c>
      <c r="C154" s="126">
        <v>34</v>
      </c>
      <c r="D154" s="12" t="s">
        <v>176</v>
      </c>
      <c r="E154" s="140">
        <v>0</v>
      </c>
      <c r="F154" s="140"/>
      <c r="G154" s="11">
        <f>References!$D$9</f>
        <v>1</v>
      </c>
      <c r="H154" s="32">
        <f t="shared" si="367"/>
        <v>0</v>
      </c>
      <c r="I154" s="14"/>
      <c r="J154" s="10">
        <f t="shared" si="368"/>
        <v>0</v>
      </c>
      <c r="K154" s="14"/>
      <c r="L154" s="25">
        <f>References!$C$17*K154</f>
        <v>0</v>
      </c>
      <c r="M154" s="25">
        <f>L154/References!$F$18</f>
        <v>0</v>
      </c>
      <c r="N154" s="30" t="e">
        <f t="shared" si="369"/>
        <v>#DIV/0!</v>
      </c>
      <c r="O154" s="109">
        <v>19.829999999999998</v>
      </c>
      <c r="P154" s="30">
        <f t="shared" si="366"/>
        <v>22.209599999999998</v>
      </c>
      <c r="Q154" s="25">
        <f t="shared" si="370"/>
        <v>22.209599999999998</v>
      </c>
      <c r="R154" s="27">
        <f t="shared" si="371"/>
        <v>0</v>
      </c>
      <c r="S154" s="27">
        <f t="shared" si="372"/>
        <v>0</v>
      </c>
      <c r="T154" s="27">
        <f t="shared" si="373"/>
        <v>0</v>
      </c>
      <c r="U154" s="35"/>
    </row>
    <row r="155" spans="1:21">
      <c r="A155" s="164" t="s">
        <v>101</v>
      </c>
      <c r="B155" s="125">
        <v>100</v>
      </c>
      <c r="C155" s="126">
        <v>24</v>
      </c>
      <c r="D155" s="12" t="s">
        <v>105</v>
      </c>
      <c r="E155" s="13">
        <v>0</v>
      </c>
      <c r="F155" s="13"/>
      <c r="G155" s="11">
        <f>References!$D$7</f>
        <v>4.333333333333333</v>
      </c>
      <c r="H155" s="32">
        <f>E155*G155*12</f>
        <v>0</v>
      </c>
      <c r="I155" s="10"/>
      <c r="J155" s="10">
        <f>H155*I155</f>
        <v>0</v>
      </c>
      <c r="K155" s="14"/>
      <c r="L155" s="25">
        <f>References!$C$17*K155</f>
        <v>0</v>
      </c>
      <c r="M155" s="30">
        <f>L155/References!$F$18</f>
        <v>0</v>
      </c>
      <c r="N155" s="30" t="e">
        <f>M155/H155*G155</f>
        <v>#DIV/0!</v>
      </c>
      <c r="O155" s="107">
        <v>10.4</v>
      </c>
      <c r="P155" s="30">
        <f>+O155*$E$7+O155</f>
        <v>11.648</v>
      </c>
      <c r="Q155" s="25">
        <f>P155</f>
        <v>11.648</v>
      </c>
      <c r="R155" s="27">
        <f>E155*O155*12</f>
        <v>0</v>
      </c>
      <c r="S155" s="27">
        <f>E155*Q155*12</f>
        <v>0</v>
      </c>
      <c r="T155" s="27">
        <f>S155-R155</f>
        <v>0</v>
      </c>
      <c r="U155" s="35"/>
    </row>
    <row r="156" spans="1:21">
      <c r="A156" s="164"/>
      <c r="B156" s="125">
        <v>100</v>
      </c>
      <c r="C156" s="126">
        <v>24</v>
      </c>
      <c r="D156" s="12" t="s">
        <v>108</v>
      </c>
      <c r="E156" s="13">
        <v>0</v>
      </c>
      <c r="F156" s="13"/>
      <c r="G156" s="11">
        <f>References!$D$7</f>
        <v>4.333333333333333</v>
      </c>
      <c r="H156" s="32">
        <f t="shared" ref="H156:H159" si="374">E156*G156*12</f>
        <v>0</v>
      </c>
      <c r="I156" s="10"/>
      <c r="J156" s="10">
        <f t="shared" ref="J156:J219" si="375">H156*I156</f>
        <v>0</v>
      </c>
      <c r="K156" s="14"/>
      <c r="L156" s="25">
        <f>References!$C$17*K156</f>
        <v>0</v>
      </c>
      <c r="M156" s="30">
        <f>L156/References!$F$18</f>
        <v>0</v>
      </c>
      <c r="N156" s="30" t="e">
        <f t="shared" ref="N156:N159" si="376">M156/H156*G156</f>
        <v>#DIV/0!</v>
      </c>
      <c r="O156" s="107">
        <v>18.22</v>
      </c>
      <c r="P156" s="30">
        <f t="shared" ref="P156:P219" si="377">+O156*$E$7+O156</f>
        <v>20.406399999999998</v>
      </c>
      <c r="Q156" s="25">
        <f t="shared" ref="Q156:Q219" si="378">P156</f>
        <v>20.406399999999998</v>
      </c>
      <c r="R156" s="27">
        <f t="shared" ref="R156:R219" si="379">E156*O156*12</f>
        <v>0</v>
      </c>
      <c r="S156" s="27">
        <f t="shared" ref="S156:S219" si="380">E156*Q156*12</f>
        <v>0</v>
      </c>
      <c r="T156" s="27">
        <f t="shared" ref="T156:T219" si="381">S156-R156</f>
        <v>0</v>
      </c>
      <c r="U156" s="35"/>
    </row>
    <row r="157" spans="1:21">
      <c r="A157" s="164"/>
      <c r="B157" s="125">
        <v>100</v>
      </c>
      <c r="C157" s="126">
        <v>24</v>
      </c>
      <c r="D157" s="12" t="s">
        <v>109</v>
      </c>
      <c r="E157" s="13">
        <v>0</v>
      </c>
      <c r="F157" s="13"/>
      <c r="G157" s="11">
        <f>References!$D$7</f>
        <v>4.333333333333333</v>
      </c>
      <c r="H157" s="32">
        <f t="shared" si="374"/>
        <v>0</v>
      </c>
      <c r="I157" s="10"/>
      <c r="J157" s="10">
        <f t="shared" si="375"/>
        <v>0</v>
      </c>
      <c r="K157" s="14"/>
      <c r="L157" s="25">
        <f>References!$C$17*K157</f>
        <v>0</v>
      </c>
      <c r="M157" s="30">
        <f>L157/References!$F$18</f>
        <v>0</v>
      </c>
      <c r="N157" s="30" t="e">
        <f t="shared" si="376"/>
        <v>#DIV/0!</v>
      </c>
      <c r="O157" s="107">
        <v>22.54</v>
      </c>
      <c r="P157" s="30">
        <f t="shared" si="377"/>
        <v>25.244799999999998</v>
      </c>
      <c r="Q157" s="25">
        <f t="shared" si="378"/>
        <v>25.244799999999998</v>
      </c>
      <c r="R157" s="27">
        <f t="shared" si="379"/>
        <v>0</v>
      </c>
      <c r="S157" s="27">
        <f t="shared" si="380"/>
        <v>0</v>
      </c>
      <c r="T157" s="27">
        <f t="shared" si="381"/>
        <v>0</v>
      </c>
      <c r="U157" s="35"/>
    </row>
    <row r="158" spans="1:21">
      <c r="A158" s="164"/>
      <c r="B158" s="125">
        <v>100</v>
      </c>
      <c r="C158" s="126">
        <v>24</v>
      </c>
      <c r="D158" s="12" t="s">
        <v>110</v>
      </c>
      <c r="E158" s="13">
        <v>0</v>
      </c>
      <c r="F158" s="13"/>
      <c r="G158" s="11">
        <f>References!$D$7</f>
        <v>4.333333333333333</v>
      </c>
      <c r="H158" s="32">
        <f t="shared" si="374"/>
        <v>0</v>
      </c>
      <c r="I158" s="10"/>
      <c r="J158" s="10">
        <f t="shared" si="375"/>
        <v>0</v>
      </c>
      <c r="K158" s="14"/>
      <c r="L158" s="25">
        <f>References!$C$17*K158</f>
        <v>0</v>
      </c>
      <c r="M158" s="30">
        <f>L158/References!$F$18</f>
        <v>0</v>
      </c>
      <c r="N158" s="30" t="e">
        <f t="shared" si="376"/>
        <v>#DIV/0!</v>
      </c>
      <c r="O158" s="107">
        <v>25.66</v>
      </c>
      <c r="P158" s="30">
        <f t="shared" si="377"/>
        <v>28.7392</v>
      </c>
      <c r="Q158" s="25">
        <f t="shared" si="378"/>
        <v>28.7392</v>
      </c>
      <c r="R158" s="27">
        <f t="shared" si="379"/>
        <v>0</v>
      </c>
      <c r="S158" s="27">
        <f t="shared" si="380"/>
        <v>0</v>
      </c>
      <c r="T158" s="27">
        <f t="shared" si="381"/>
        <v>0</v>
      </c>
      <c r="U158" s="35"/>
    </row>
    <row r="159" spans="1:21">
      <c r="A159" s="164"/>
      <c r="B159" s="125">
        <v>100</v>
      </c>
      <c r="C159" s="126">
        <v>24</v>
      </c>
      <c r="D159" s="12" t="s">
        <v>111</v>
      </c>
      <c r="E159" s="13">
        <v>0</v>
      </c>
      <c r="F159" s="13"/>
      <c r="G159" s="11">
        <f>References!$D$7</f>
        <v>4.333333333333333</v>
      </c>
      <c r="H159" s="32">
        <f t="shared" si="374"/>
        <v>0</v>
      </c>
      <c r="I159" s="10"/>
      <c r="J159" s="10">
        <f t="shared" si="375"/>
        <v>0</v>
      </c>
      <c r="K159" s="14"/>
      <c r="L159" s="25">
        <f>References!$C$17*K159</f>
        <v>0</v>
      </c>
      <c r="M159" s="30">
        <f>L159/References!$F$18</f>
        <v>0</v>
      </c>
      <c r="N159" s="30" t="e">
        <f t="shared" si="376"/>
        <v>#DIV/0!</v>
      </c>
      <c r="O159" s="107">
        <v>29.04</v>
      </c>
      <c r="P159" s="30">
        <f t="shared" si="377"/>
        <v>32.524799999999999</v>
      </c>
      <c r="Q159" s="25">
        <f t="shared" si="378"/>
        <v>32.524799999999999</v>
      </c>
      <c r="R159" s="27">
        <f t="shared" si="379"/>
        <v>0</v>
      </c>
      <c r="S159" s="27">
        <f t="shared" si="380"/>
        <v>0</v>
      </c>
      <c r="T159" s="27">
        <f t="shared" si="381"/>
        <v>0</v>
      </c>
      <c r="U159" s="35"/>
    </row>
    <row r="160" spans="1:21">
      <c r="A160" s="164"/>
      <c r="B160" s="125">
        <v>100</v>
      </c>
      <c r="C160" s="126">
        <v>25</v>
      </c>
      <c r="D160" s="12" t="s">
        <v>126</v>
      </c>
      <c r="E160" s="13">
        <v>0</v>
      </c>
      <c r="F160" s="13"/>
      <c r="G160" s="11">
        <f>References!$D$9</f>
        <v>1</v>
      </c>
      <c r="H160" s="32">
        <f t="shared" ref="H160:H216" si="382">+E160*G160*12</f>
        <v>0</v>
      </c>
      <c r="I160" s="10"/>
      <c r="J160" s="10">
        <f t="shared" si="375"/>
        <v>0</v>
      </c>
      <c r="K160" s="14"/>
      <c r="L160" s="25">
        <f>References!$C$17*K160</f>
        <v>0</v>
      </c>
      <c r="M160" s="25">
        <f>L160/References!$F$18</f>
        <v>0</v>
      </c>
      <c r="N160" s="30" t="e">
        <f t="shared" ref="N160:N164" si="383">M160/H160</f>
        <v>#DIV/0!</v>
      </c>
      <c r="O160" s="108">
        <v>3.05</v>
      </c>
      <c r="P160" s="30">
        <f t="shared" ref="P160:P165" si="384">+O160*$E$7+O160</f>
        <v>3.4159999999999999</v>
      </c>
      <c r="Q160" s="25">
        <f t="shared" ref="Q160:Q165" si="385">P160</f>
        <v>3.4159999999999999</v>
      </c>
      <c r="R160" s="27">
        <f t="shared" ref="R160:R165" si="386">O160*H160</f>
        <v>0</v>
      </c>
      <c r="S160" s="27">
        <f t="shared" ref="S160:S165" si="387">Q160*H160</f>
        <v>0</v>
      </c>
      <c r="T160" s="27">
        <f t="shared" ref="T160:T165" si="388">S160-R160</f>
        <v>0</v>
      </c>
      <c r="U160" s="35"/>
    </row>
    <row r="161" spans="1:21">
      <c r="A161" s="164"/>
      <c r="B161" s="125">
        <v>100</v>
      </c>
      <c r="C161" s="126">
        <v>25</v>
      </c>
      <c r="D161" s="12" t="s">
        <v>159</v>
      </c>
      <c r="E161" s="13">
        <v>0</v>
      </c>
      <c r="F161" s="13"/>
      <c r="G161" s="11">
        <f>References!$D$9</f>
        <v>1</v>
      </c>
      <c r="H161" s="32">
        <f t="shared" ref="H161" si="389">+E161*G161*12</f>
        <v>0</v>
      </c>
      <c r="I161" s="10"/>
      <c r="J161" s="10">
        <f t="shared" si="375"/>
        <v>0</v>
      </c>
      <c r="K161" s="14"/>
      <c r="L161" s="25">
        <f>References!$C$17*K161</f>
        <v>0</v>
      </c>
      <c r="M161" s="25">
        <f>L161/References!$F$18</f>
        <v>0</v>
      </c>
      <c r="N161" s="30" t="e">
        <f t="shared" si="383"/>
        <v>#DIV/0!</v>
      </c>
      <c r="O161" s="108">
        <v>3.05</v>
      </c>
      <c r="P161" s="30">
        <f t="shared" ref="P161" si="390">+O161*$E$7+O161</f>
        <v>3.4159999999999999</v>
      </c>
      <c r="Q161" s="25">
        <f t="shared" ref="Q161" si="391">P161</f>
        <v>3.4159999999999999</v>
      </c>
      <c r="R161" s="27">
        <f t="shared" ref="R161" si="392">O161*H161</f>
        <v>0</v>
      </c>
      <c r="S161" s="27">
        <f t="shared" ref="S161" si="393">Q161*H161</f>
        <v>0</v>
      </c>
      <c r="T161" s="27">
        <f t="shared" ref="T161" si="394">S161-R161</f>
        <v>0</v>
      </c>
      <c r="U161" s="35"/>
    </row>
    <row r="162" spans="1:21">
      <c r="A162" s="164"/>
      <c r="B162" s="125">
        <v>100</v>
      </c>
      <c r="C162" s="126">
        <v>25</v>
      </c>
      <c r="D162" s="12" t="s">
        <v>123</v>
      </c>
      <c r="E162" s="13">
        <v>0</v>
      </c>
      <c r="F162" s="13"/>
      <c r="G162" s="11">
        <f>References!$D$9</f>
        <v>1</v>
      </c>
      <c r="H162" s="32">
        <f t="shared" si="382"/>
        <v>0</v>
      </c>
      <c r="I162" s="10"/>
      <c r="J162" s="10">
        <f t="shared" si="375"/>
        <v>0</v>
      </c>
      <c r="K162" s="14"/>
      <c r="L162" s="25">
        <f>References!$C$17*K162</f>
        <v>0</v>
      </c>
      <c r="M162" s="25">
        <f>L162/References!$F$18</f>
        <v>0</v>
      </c>
      <c r="N162" s="30" t="e">
        <f t="shared" si="383"/>
        <v>#DIV/0!</v>
      </c>
      <c r="O162" s="108">
        <v>4.33</v>
      </c>
      <c r="P162" s="30">
        <f t="shared" si="384"/>
        <v>4.8495999999999997</v>
      </c>
      <c r="Q162" s="25">
        <f t="shared" si="385"/>
        <v>4.8495999999999997</v>
      </c>
      <c r="R162" s="27">
        <f t="shared" si="386"/>
        <v>0</v>
      </c>
      <c r="S162" s="27">
        <f t="shared" si="387"/>
        <v>0</v>
      </c>
      <c r="T162" s="27">
        <f t="shared" si="388"/>
        <v>0</v>
      </c>
      <c r="U162" s="35"/>
    </row>
    <row r="163" spans="1:21">
      <c r="A163" s="164"/>
      <c r="B163" s="125">
        <v>100</v>
      </c>
      <c r="C163" s="126">
        <v>25</v>
      </c>
      <c r="D163" s="12" t="s">
        <v>124</v>
      </c>
      <c r="E163" s="13">
        <v>0</v>
      </c>
      <c r="F163" s="13"/>
      <c r="G163" s="11">
        <f>References!$D$9</f>
        <v>1</v>
      </c>
      <c r="H163" s="32">
        <f t="shared" si="382"/>
        <v>0</v>
      </c>
      <c r="I163" s="10"/>
      <c r="J163" s="10">
        <f t="shared" si="375"/>
        <v>0</v>
      </c>
      <c r="K163" s="14"/>
      <c r="L163" s="25">
        <f>References!$C$17*K163</f>
        <v>0</v>
      </c>
      <c r="M163" s="25">
        <f>L163/References!$F$18</f>
        <v>0</v>
      </c>
      <c r="N163" s="30" t="e">
        <f t="shared" si="383"/>
        <v>#DIV/0!</v>
      </c>
      <c r="O163" s="108">
        <v>5.4</v>
      </c>
      <c r="P163" s="30">
        <f t="shared" si="384"/>
        <v>6.048</v>
      </c>
      <c r="Q163" s="25">
        <f t="shared" si="385"/>
        <v>6.048</v>
      </c>
      <c r="R163" s="27">
        <f t="shared" si="386"/>
        <v>0</v>
      </c>
      <c r="S163" s="27">
        <f t="shared" si="387"/>
        <v>0</v>
      </c>
      <c r="T163" s="27">
        <f t="shared" si="388"/>
        <v>0</v>
      </c>
      <c r="U163" s="35">
        <f t="shared" ref="U163:U169" si="395">P207*H207</f>
        <v>0</v>
      </c>
    </row>
    <row r="164" spans="1:21">
      <c r="A164" s="164"/>
      <c r="B164" s="125">
        <v>100</v>
      </c>
      <c r="C164" s="126">
        <v>25</v>
      </c>
      <c r="D164" s="12" t="s">
        <v>160</v>
      </c>
      <c r="E164" s="13">
        <v>0</v>
      </c>
      <c r="F164" s="13"/>
      <c r="G164" s="11">
        <f>References!$D$9</f>
        <v>1</v>
      </c>
      <c r="H164" s="32">
        <f t="shared" si="382"/>
        <v>0</v>
      </c>
      <c r="I164" s="10"/>
      <c r="J164" s="10">
        <f t="shared" si="375"/>
        <v>0</v>
      </c>
      <c r="K164" s="14"/>
      <c r="L164" s="25">
        <f>References!$C$17*K164</f>
        <v>0</v>
      </c>
      <c r="M164" s="25">
        <f>L164/References!$F$18</f>
        <v>0</v>
      </c>
      <c r="N164" s="30" t="e">
        <f t="shared" si="383"/>
        <v>#DIV/0!</v>
      </c>
      <c r="O164" s="108">
        <v>2.99</v>
      </c>
      <c r="P164" s="30">
        <f t="shared" si="384"/>
        <v>3.3488000000000002</v>
      </c>
      <c r="Q164" s="25">
        <f t="shared" si="385"/>
        <v>3.3488000000000002</v>
      </c>
      <c r="R164" s="27">
        <f t="shared" si="386"/>
        <v>0</v>
      </c>
      <c r="S164" s="27">
        <f t="shared" si="387"/>
        <v>0</v>
      </c>
      <c r="T164" s="27">
        <f t="shared" si="388"/>
        <v>0</v>
      </c>
      <c r="U164" s="35">
        <f t="shared" si="395"/>
        <v>0</v>
      </c>
    </row>
    <row r="165" spans="1:21">
      <c r="A165" s="164"/>
      <c r="B165" s="125">
        <v>100</v>
      </c>
      <c r="C165" s="126">
        <v>25</v>
      </c>
      <c r="D165" s="12" t="s">
        <v>125</v>
      </c>
      <c r="E165" s="13">
        <v>0</v>
      </c>
      <c r="F165" s="13"/>
      <c r="G165" s="11">
        <f>References!$D$9</f>
        <v>1</v>
      </c>
      <c r="H165" s="32">
        <f t="shared" si="382"/>
        <v>0</v>
      </c>
      <c r="I165" s="10"/>
      <c r="J165" s="10">
        <f t="shared" ref="J165:J216" si="396">H165*I165</f>
        <v>0</v>
      </c>
      <c r="K165" s="14"/>
      <c r="L165" s="25">
        <f>References!$C$17*K165</f>
        <v>0</v>
      </c>
      <c r="M165" s="25">
        <f>L165/References!$F$18</f>
        <v>0</v>
      </c>
      <c r="N165" s="30" t="e">
        <f t="shared" ref="N165:N167" si="397">M165/H165</f>
        <v>#DIV/0!</v>
      </c>
      <c r="O165" s="109">
        <v>4.99</v>
      </c>
      <c r="P165" s="30">
        <f t="shared" si="384"/>
        <v>5.5888</v>
      </c>
      <c r="Q165" s="25">
        <f t="shared" si="385"/>
        <v>5.5888</v>
      </c>
      <c r="R165" s="27">
        <f t="shared" si="386"/>
        <v>0</v>
      </c>
      <c r="S165" s="27">
        <f t="shared" si="387"/>
        <v>0</v>
      </c>
      <c r="T165" s="27">
        <f t="shared" si="388"/>
        <v>0</v>
      </c>
      <c r="U165" s="35">
        <f t="shared" si="395"/>
        <v>0</v>
      </c>
    </row>
    <row r="166" spans="1:21">
      <c r="A166" s="164"/>
      <c r="B166" s="125">
        <v>120</v>
      </c>
      <c r="C166" s="126">
        <v>28</v>
      </c>
      <c r="D166" s="12" t="s">
        <v>161</v>
      </c>
      <c r="E166" s="13">
        <v>0</v>
      </c>
      <c r="F166" s="13"/>
      <c r="G166" s="11">
        <f>References!$D$9</f>
        <v>1</v>
      </c>
      <c r="H166" s="32">
        <f t="shared" si="382"/>
        <v>0</v>
      </c>
      <c r="I166" s="10"/>
      <c r="J166" s="10">
        <f t="shared" si="396"/>
        <v>0</v>
      </c>
      <c r="K166" s="14"/>
      <c r="L166" s="25">
        <f>References!$C$17*K166</f>
        <v>0</v>
      </c>
      <c r="M166" s="25">
        <f>L166/References!$F$18</f>
        <v>0</v>
      </c>
      <c r="N166" s="30" t="e">
        <f t="shared" si="397"/>
        <v>#DIV/0!</v>
      </c>
      <c r="O166" s="109">
        <v>7.45</v>
      </c>
      <c r="P166" s="30">
        <f>+O166*$E$7+O166</f>
        <v>8.3439999999999994</v>
      </c>
      <c r="Q166" s="25">
        <f t="shared" ref="Q166:Q167" si="398">P166</f>
        <v>8.3439999999999994</v>
      </c>
      <c r="R166" s="27">
        <f t="shared" ref="R166:R167" si="399">O166*H166</f>
        <v>0</v>
      </c>
      <c r="S166" s="27">
        <f t="shared" ref="S166:S167" si="400">Q166*H166</f>
        <v>0</v>
      </c>
      <c r="T166" s="27">
        <f t="shared" ref="T166:T167" si="401">S166-R166</f>
        <v>0</v>
      </c>
      <c r="U166" s="35">
        <f t="shared" si="395"/>
        <v>0</v>
      </c>
    </row>
    <row r="167" spans="1:21">
      <c r="A167" s="164"/>
      <c r="B167" s="125">
        <v>120</v>
      </c>
      <c r="C167" s="126">
        <v>28</v>
      </c>
      <c r="D167" s="12" t="s">
        <v>162</v>
      </c>
      <c r="E167" s="13">
        <v>0</v>
      </c>
      <c r="F167" s="13"/>
      <c r="G167" s="11">
        <f>References!$D$9</f>
        <v>1</v>
      </c>
      <c r="H167" s="32">
        <f t="shared" si="382"/>
        <v>0</v>
      </c>
      <c r="I167" s="10"/>
      <c r="J167" s="10">
        <f t="shared" si="396"/>
        <v>0</v>
      </c>
      <c r="K167" s="14"/>
      <c r="L167" s="25">
        <f>References!$C$17*K167</f>
        <v>0</v>
      </c>
      <c r="M167" s="25">
        <f>L167/References!$F$18</f>
        <v>0</v>
      </c>
      <c r="N167" s="30" t="e">
        <f t="shared" si="397"/>
        <v>#DIV/0!</v>
      </c>
      <c r="O167" s="109">
        <v>8.4499999999999993</v>
      </c>
      <c r="P167" s="30">
        <f t="shared" ref="P167:P181" si="402">+O167*$E$7+O167</f>
        <v>9.4639999999999986</v>
      </c>
      <c r="Q167" s="25">
        <f t="shared" si="398"/>
        <v>9.4639999999999986</v>
      </c>
      <c r="R167" s="27">
        <f t="shared" si="399"/>
        <v>0</v>
      </c>
      <c r="S167" s="27">
        <f t="shared" si="400"/>
        <v>0</v>
      </c>
      <c r="T167" s="27">
        <f t="shared" si="401"/>
        <v>0</v>
      </c>
      <c r="U167" s="35">
        <f t="shared" si="395"/>
        <v>0</v>
      </c>
    </row>
    <row r="168" spans="1:21">
      <c r="A168" s="164"/>
      <c r="B168" s="125">
        <v>130</v>
      </c>
      <c r="C168" s="126">
        <v>28</v>
      </c>
      <c r="D168" s="12" t="s">
        <v>163</v>
      </c>
      <c r="E168" s="13">
        <v>0</v>
      </c>
      <c r="F168" s="13"/>
      <c r="G168" s="11">
        <f>References!$D$9</f>
        <v>1</v>
      </c>
      <c r="H168" s="32">
        <f t="shared" si="382"/>
        <v>0</v>
      </c>
      <c r="I168" s="10"/>
      <c r="J168" s="10">
        <f t="shared" si="396"/>
        <v>0</v>
      </c>
      <c r="K168" s="14"/>
      <c r="L168" s="25">
        <f>References!$C$17*K168</f>
        <v>0</v>
      </c>
      <c r="M168" s="25">
        <f>L168/References!$F$18</f>
        <v>0</v>
      </c>
      <c r="N168" s="30" t="e">
        <f t="shared" ref="N168:N174" si="403">M168/H168</f>
        <v>#DIV/0!</v>
      </c>
      <c r="O168" s="109">
        <v>13.21</v>
      </c>
      <c r="P168" s="30">
        <f t="shared" si="402"/>
        <v>14.795200000000001</v>
      </c>
      <c r="Q168" s="25">
        <f t="shared" ref="Q168:Q175" si="404">P168</f>
        <v>14.795200000000001</v>
      </c>
      <c r="R168" s="27">
        <f t="shared" ref="R168:R175" si="405">O168*H168</f>
        <v>0</v>
      </c>
      <c r="S168" s="27">
        <f t="shared" ref="S168:S216" si="406">Q168*H168</f>
        <v>0</v>
      </c>
      <c r="T168" s="27">
        <f t="shared" ref="T168:T206" si="407">S168-R168</f>
        <v>0</v>
      </c>
      <c r="U168" s="35">
        <f t="shared" si="395"/>
        <v>0</v>
      </c>
    </row>
    <row r="169" spans="1:21">
      <c r="A169" s="164"/>
      <c r="B169" s="125">
        <v>130</v>
      </c>
      <c r="C169" s="126">
        <v>28</v>
      </c>
      <c r="D169" s="12" t="s">
        <v>164</v>
      </c>
      <c r="E169" s="13">
        <v>0</v>
      </c>
      <c r="F169" s="13"/>
      <c r="G169" s="11">
        <f>References!$D$9</f>
        <v>1</v>
      </c>
      <c r="H169" s="32">
        <f t="shared" si="382"/>
        <v>0</v>
      </c>
      <c r="I169" s="10"/>
      <c r="J169" s="10">
        <f t="shared" si="396"/>
        <v>0</v>
      </c>
      <c r="K169" s="14"/>
      <c r="L169" s="25">
        <f>References!$C$17*K169</f>
        <v>0</v>
      </c>
      <c r="M169" s="25">
        <f>L169/References!$F$18</f>
        <v>0</v>
      </c>
      <c r="N169" s="30" t="e">
        <f t="shared" si="403"/>
        <v>#DIV/0!</v>
      </c>
      <c r="O169" s="109">
        <v>2.99</v>
      </c>
      <c r="P169" s="30">
        <f t="shared" si="402"/>
        <v>3.3488000000000002</v>
      </c>
      <c r="Q169" s="25">
        <f t="shared" si="404"/>
        <v>3.3488000000000002</v>
      </c>
      <c r="R169" s="27">
        <f t="shared" si="405"/>
        <v>0</v>
      </c>
      <c r="S169" s="27">
        <f t="shared" si="406"/>
        <v>0</v>
      </c>
      <c r="T169" s="27">
        <f t="shared" si="407"/>
        <v>0</v>
      </c>
      <c r="U169" s="35">
        <f t="shared" si="395"/>
        <v>0</v>
      </c>
    </row>
    <row r="170" spans="1:21">
      <c r="A170" s="164"/>
      <c r="B170" s="125">
        <v>130</v>
      </c>
      <c r="C170" s="126">
        <v>28</v>
      </c>
      <c r="D170" s="12" t="s">
        <v>166</v>
      </c>
      <c r="E170" s="13">
        <v>0</v>
      </c>
      <c r="F170" s="13"/>
      <c r="G170" s="11">
        <f>References!$D$9</f>
        <v>1</v>
      </c>
      <c r="H170" s="32">
        <f t="shared" si="382"/>
        <v>0</v>
      </c>
      <c r="I170" s="10"/>
      <c r="J170" s="10">
        <f t="shared" si="396"/>
        <v>0</v>
      </c>
      <c r="K170" s="14"/>
      <c r="L170" s="25">
        <f>References!$C$17*K170</f>
        <v>0</v>
      </c>
      <c r="M170" s="25">
        <f>L170/References!$F$18</f>
        <v>0</v>
      </c>
      <c r="N170" s="30" t="e">
        <f t="shared" si="403"/>
        <v>#DIV/0!</v>
      </c>
      <c r="O170" s="109">
        <v>3.51</v>
      </c>
      <c r="P170" s="30">
        <f t="shared" si="402"/>
        <v>3.9311999999999996</v>
      </c>
      <c r="Q170" s="25">
        <f t="shared" si="404"/>
        <v>3.9311999999999996</v>
      </c>
      <c r="R170" s="27">
        <f t="shared" si="405"/>
        <v>0</v>
      </c>
      <c r="S170" s="27">
        <f t="shared" si="406"/>
        <v>0</v>
      </c>
      <c r="T170" s="27">
        <f t="shared" si="407"/>
        <v>0</v>
      </c>
      <c r="U170" s="35">
        <f t="shared" ref="U170:U173" si="408">P215*H215</f>
        <v>0</v>
      </c>
    </row>
    <row r="171" spans="1:21">
      <c r="A171" s="164"/>
      <c r="B171" s="125">
        <v>130</v>
      </c>
      <c r="C171" s="126">
        <v>28</v>
      </c>
      <c r="D171" s="12" t="s">
        <v>167</v>
      </c>
      <c r="E171" s="13">
        <v>0</v>
      </c>
      <c r="F171" s="13"/>
      <c r="G171" s="11">
        <f>References!$D$9</f>
        <v>1</v>
      </c>
      <c r="H171" s="32">
        <f t="shared" si="382"/>
        <v>0</v>
      </c>
      <c r="I171" s="10"/>
      <c r="J171" s="10">
        <f t="shared" si="396"/>
        <v>0</v>
      </c>
      <c r="K171" s="14"/>
      <c r="L171" s="25">
        <f>References!$C$17*K171</f>
        <v>0</v>
      </c>
      <c r="M171" s="25">
        <f>L171/References!$F$18</f>
        <v>0</v>
      </c>
      <c r="N171" s="30" t="e">
        <f t="shared" si="403"/>
        <v>#DIV/0!</v>
      </c>
      <c r="O171" s="109">
        <v>18.72</v>
      </c>
      <c r="P171" s="30">
        <f t="shared" si="402"/>
        <v>20.9664</v>
      </c>
      <c r="Q171" s="25">
        <f t="shared" si="404"/>
        <v>20.9664</v>
      </c>
      <c r="R171" s="27">
        <f t="shared" si="405"/>
        <v>0</v>
      </c>
      <c r="S171" s="27">
        <f t="shared" si="406"/>
        <v>0</v>
      </c>
      <c r="T171" s="27">
        <f t="shared" si="407"/>
        <v>0</v>
      </c>
      <c r="U171" s="35">
        <f t="shared" si="408"/>
        <v>0</v>
      </c>
    </row>
    <row r="172" spans="1:21">
      <c r="A172" s="164"/>
      <c r="B172" s="125">
        <v>130</v>
      </c>
      <c r="C172" s="126">
        <v>28</v>
      </c>
      <c r="D172" s="12" t="s">
        <v>164</v>
      </c>
      <c r="E172" s="13">
        <v>0</v>
      </c>
      <c r="F172" s="13"/>
      <c r="G172" s="11">
        <f>References!$D$9</f>
        <v>1</v>
      </c>
      <c r="H172" s="32">
        <f t="shared" si="382"/>
        <v>0</v>
      </c>
      <c r="I172" s="10"/>
      <c r="J172" s="10">
        <f t="shared" si="396"/>
        <v>0</v>
      </c>
      <c r="K172" s="14"/>
      <c r="L172" s="25">
        <f>References!$C$17*K172</f>
        <v>0</v>
      </c>
      <c r="M172" s="25">
        <f>L172/References!$F$18</f>
        <v>0</v>
      </c>
      <c r="N172" s="30" t="e">
        <f t="shared" si="403"/>
        <v>#DIV/0!</v>
      </c>
      <c r="O172" s="109">
        <v>4.25</v>
      </c>
      <c r="P172" s="30">
        <f t="shared" si="402"/>
        <v>4.76</v>
      </c>
      <c r="Q172" s="25">
        <f t="shared" si="404"/>
        <v>4.76</v>
      </c>
      <c r="R172" s="27">
        <f t="shared" si="405"/>
        <v>0</v>
      </c>
      <c r="S172" s="27">
        <f t="shared" si="406"/>
        <v>0</v>
      </c>
      <c r="T172" s="27">
        <f t="shared" si="407"/>
        <v>0</v>
      </c>
      <c r="U172" s="35">
        <f t="shared" si="408"/>
        <v>0</v>
      </c>
    </row>
    <row r="173" spans="1:21">
      <c r="A173" s="164"/>
      <c r="B173" s="125">
        <v>130</v>
      </c>
      <c r="C173" s="126">
        <v>28</v>
      </c>
      <c r="D173" s="12" t="s">
        <v>168</v>
      </c>
      <c r="E173" s="13">
        <v>0</v>
      </c>
      <c r="F173" s="13"/>
      <c r="G173" s="11">
        <f>References!$D$9</f>
        <v>1</v>
      </c>
      <c r="H173" s="32">
        <f t="shared" si="382"/>
        <v>0</v>
      </c>
      <c r="I173" s="10"/>
      <c r="J173" s="10">
        <f t="shared" si="396"/>
        <v>0</v>
      </c>
      <c r="K173" s="14"/>
      <c r="L173" s="25">
        <f>References!$C$17*K173</f>
        <v>0</v>
      </c>
      <c r="M173" s="25">
        <f>L173/References!$F$18</f>
        <v>0</v>
      </c>
      <c r="N173" s="30" t="e">
        <f t="shared" si="403"/>
        <v>#DIV/0!</v>
      </c>
      <c r="O173" s="109">
        <v>21.69</v>
      </c>
      <c r="P173" s="30">
        <f t="shared" si="402"/>
        <v>24.2928</v>
      </c>
      <c r="Q173" s="25">
        <f t="shared" si="404"/>
        <v>24.2928</v>
      </c>
      <c r="R173" s="27">
        <f t="shared" si="405"/>
        <v>0</v>
      </c>
      <c r="S173" s="27">
        <f t="shared" si="406"/>
        <v>0</v>
      </c>
      <c r="T173" s="27">
        <f t="shared" si="407"/>
        <v>0</v>
      </c>
      <c r="U173" s="35">
        <f t="shared" si="408"/>
        <v>0</v>
      </c>
    </row>
    <row r="174" spans="1:21">
      <c r="A174" s="164"/>
      <c r="B174" s="125">
        <v>130</v>
      </c>
      <c r="C174" s="126">
        <v>28</v>
      </c>
      <c r="D174" s="12" t="s">
        <v>166</v>
      </c>
      <c r="E174" s="13">
        <v>0</v>
      </c>
      <c r="F174" s="13"/>
      <c r="G174" s="11">
        <f>References!$D$9</f>
        <v>1</v>
      </c>
      <c r="H174" s="32">
        <f t="shared" si="382"/>
        <v>0</v>
      </c>
      <c r="I174" s="10"/>
      <c r="J174" s="10">
        <f t="shared" si="396"/>
        <v>0</v>
      </c>
      <c r="K174" s="14"/>
      <c r="L174" s="25">
        <f>References!$C$17*K174</f>
        <v>0</v>
      </c>
      <c r="M174" s="25">
        <f>L174/References!$F$18</f>
        <v>0</v>
      </c>
      <c r="N174" s="30" t="e">
        <f t="shared" si="403"/>
        <v>#DIV/0!</v>
      </c>
      <c r="O174" s="109">
        <v>4.84</v>
      </c>
      <c r="P174" s="30">
        <f t="shared" si="402"/>
        <v>5.4207999999999998</v>
      </c>
      <c r="Q174" s="25">
        <f t="shared" si="404"/>
        <v>5.4207999999999998</v>
      </c>
      <c r="R174" s="27">
        <f t="shared" si="405"/>
        <v>0</v>
      </c>
      <c r="S174" s="27">
        <f t="shared" si="406"/>
        <v>0</v>
      </c>
      <c r="T174" s="27">
        <f t="shared" si="407"/>
        <v>0</v>
      </c>
      <c r="U174" s="35" t="e">
        <f>#REF!*#REF!</f>
        <v>#REF!</v>
      </c>
    </row>
    <row r="175" spans="1:21">
      <c r="A175" s="164"/>
      <c r="B175" s="125">
        <v>150</v>
      </c>
      <c r="C175" s="126">
        <v>28</v>
      </c>
      <c r="D175" s="12" t="s">
        <v>127</v>
      </c>
      <c r="E175" s="13">
        <v>0</v>
      </c>
      <c r="F175" s="13"/>
      <c r="G175" s="11">
        <f>References!$D$9</f>
        <v>1</v>
      </c>
      <c r="H175" s="32">
        <f t="shared" si="382"/>
        <v>0</v>
      </c>
      <c r="I175" s="10"/>
      <c r="J175" s="10">
        <f t="shared" si="396"/>
        <v>0</v>
      </c>
      <c r="K175" s="14"/>
      <c r="L175" s="25">
        <f>References!$C$17*K175</f>
        <v>0</v>
      </c>
      <c r="M175" s="25">
        <f>L175/References!$F$18</f>
        <v>0</v>
      </c>
      <c r="N175" s="30" t="e">
        <f t="shared" ref="N175:N216" si="409">M175/H175</f>
        <v>#DIV/0!</v>
      </c>
      <c r="O175" s="109">
        <v>13.76</v>
      </c>
      <c r="P175" s="30">
        <f t="shared" si="402"/>
        <v>15.411199999999999</v>
      </c>
      <c r="Q175" s="25">
        <f t="shared" si="404"/>
        <v>15.411199999999999</v>
      </c>
      <c r="R175" s="27">
        <f t="shared" si="405"/>
        <v>0</v>
      </c>
      <c r="S175" s="27">
        <f t="shared" si="406"/>
        <v>0</v>
      </c>
      <c r="T175" s="27">
        <f t="shared" si="407"/>
        <v>0</v>
      </c>
      <c r="U175" s="35">
        <f>P219*H219</f>
        <v>0</v>
      </c>
    </row>
    <row r="176" spans="1:21">
      <c r="A176" s="164"/>
      <c r="B176" s="125">
        <v>240</v>
      </c>
      <c r="C176" s="126">
        <v>36</v>
      </c>
      <c r="D176" s="12" t="s">
        <v>246</v>
      </c>
      <c r="E176" s="13">
        <v>0</v>
      </c>
      <c r="F176" s="13"/>
      <c r="G176" s="11">
        <f>References!$D$9</f>
        <v>1</v>
      </c>
      <c r="H176" s="32">
        <f t="shared" ref="H176" si="410">+E176*G176*12</f>
        <v>0</v>
      </c>
      <c r="I176" s="10"/>
      <c r="J176" s="10">
        <f t="shared" ref="J176" si="411">H176*I176</f>
        <v>0</v>
      </c>
      <c r="K176" s="14"/>
      <c r="L176" s="25">
        <f>References!$C$17*K176</f>
        <v>0</v>
      </c>
      <c r="M176" s="25">
        <f>L176/References!$F$18</f>
        <v>0</v>
      </c>
      <c r="N176" s="30" t="e">
        <f t="shared" si="409"/>
        <v>#DIV/0!</v>
      </c>
      <c r="O176" s="109">
        <v>29.75</v>
      </c>
      <c r="P176" s="30">
        <f t="shared" si="402"/>
        <v>33.32</v>
      </c>
      <c r="Q176" s="25">
        <f t="shared" ref="Q176" si="412">P176</f>
        <v>33.32</v>
      </c>
      <c r="R176" s="27">
        <f t="shared" ref="R176" si="413">O176*H176</f>
        <v>0</v>
      </c>
      <c r="S176" s="27">
        <f t="shared" ref="S176" si="414">Q176*H176</f>
        <v>0</v>
      </c>
      <c r="T176" s="27">
        <f t="shared" ref="T176" si="415">S176-R176</f>
        <v>0</v>
      </c>
      <c r="U176" s="35"/>
    </row>
    <row r="177" spans="1:21">
      <c r="A177" s="164"/>
      <c r="B177" s="125">
        <v>240</v>
      </c>
      <c r="C177" s="126">
        <v>36</v>
      </c>
      <c r="D177" s="12" t="s">
        <v>244</v>
      </c>
      <c r="E177" s="13">
        <v>0</v>
      </c>
      <c r="F177" s="13"/>
      <c r="G177" s="11">
        <f>References!$D$9</f>
        <v>1</v>
      </c>
      <c r="H177" s="32">
        <f>E177*G177*12</f>
        <v>0</v>
      </c>
      <c r="I177" s="10"/>
      <c r="J177" s="10">
        <f t="shared" si="396"/>
        <v>0</v>
      </c>
      <c r="K177" s="14"/>
      <c r="L177" s="25">
        <f>References!$C$17*K177</f>
        <v>0</v>
      </c>
      <c r="M177" s="30">
        <f>L177/References!$F$18</f>
        <v>0</v>
      </c>
      <c r="N177" s="30" t="e">
        <f t="shared" ref="N177:N206" si="416">M177/H177*G177</f>
        <v>#DIV/0!</v>
      </c>
      <c r="O177" s="108">
        <v>4.26</v>
      </c>
      <c r="P177" s="30">
        <f t="shared" si="402"/>
        <v>4.7711999999999994</v>
      </c>
      <c r="Q177" s="25">
        <f>P177</f>
        <v>4.7711999999999994</v>
      </c>
      <c r="R177" s="27">
        <f>H177*O177</f>
        <v>0</v>
      </c>
      <c r="S177" s="27">
        <f>H177*Q177</f>
        <v>0</v>
      </c>
      <c r="T177" s="27">
        <f t="shared" si="407"/>
        <v>0</v>
      </c>
      <c r="U177" s="35" t="e">
        <f>#REF!*#REF!</f>
        <v>#REF!</v>
      </c>
    </row>
    <row r="178" spans="1:21">
      <c r="A178" s="164"/>
      <c r="B178" s="125">
        <v>240</v>
      </c>
      <c r="C178" s="126">
        <v>36</v>
      </c>
      <c r="D178" s="12" t="s">
        <v>245</v>
      </c>
      <c r="E178" s="13">
        <v>0</v>
      </c>
      <c r="F178" s="13"/>
      <c r="G178" s="11">
        <f>References!$D$9</f>
        <v>1</v>
      </c>
      <c r="H178" s="32">
        <f>E178*G178*12</f>
        <v>0</v>
      </c>
      <c r="I178" s="10"/>
      <c r="J178" s="10">
        <f t="shared" ref="J178" si="417">H178*I178</f>
        <v>0</v>
      </c>
      <c r="K178" s="14"/>
      <c r="L178" s="25">
        <f>References!$C$17*K178</f>
        <v>0</v>
      </c>
      <c r="M178" s="25">
        <f>L178/References!$F$18</f>
        <v>0</v>
      </c>
      <c r="N178" s="30" t="e">
        <f t="shared" ref="N178" si="418">M178/H178</f>
        <v>#DIV/0!</v>
      </c>
      <c r="O178" s="109">
        <v>0.15</v>
      </c>
      <c r="P178" s="30">
        <f>+O178*$E$7+O178</f>
        <v>0.16799999999999998</v>
      </c>
      <c r="Q178" s="25">
        <f t="shared" ref="Q178" si="419">P178</f>
        <v>0.16799999999999998</v>
      </c>
      <c r="R178" s="27">
        <f>H178*O178</f>
        <v>0</v>
      </c>
      <c r="S178" s="27">
        <f>H178*Q178</f>
        <v>0</v>
      </c>
      <c r="T178" s="27">
        <f t="shared" ref="T178" si="420">S178-R178</f>
        <v>0</v>
      </c>
      <c r="U178" s="35"/>
    </row>
    <row r="179" spans="1:21">
      <c r="A179" s="164"/>
      <c r="B179" s="125">
        <v>240</v>
      </c>
      <c r="C179" s="126">
        <v>36</v>
      </c>
      <c r="D179" s="12" t="s">
        <v>84</v>
      </c>
      <c r="E179" s="13">
        <v>0</v>
      </c>
      <c r="F179" s="13"/>
      <c r="G179" s="11">
        <f>References!$D$9</f>
        <v>1</v>
      </c>
      <c r="H179" s="32">
        <f t="shared" ref="H179:H206" si="421">E179*G179*12</f>
        <v>0</v>
      </c>
      <c r="I179" s="10"/>
      <c r="J179" s="10">
        <f t="shared" si="396"/>
        <v>0</v>
      </c>
      <c r="K179" s="14"/>
      <c r="L179" s="25">
        <f>References!$C$17*K179</f>
        <v>0</v>
      </c>
      <c r="M179" s="30">
        <f>L179/References!$F$18</f>
        <v>0</v>
      </c>
      <c r="N179" s="30" t="e">
        <f t="shared" si="416"/>
        <v>#DIV/0!</v>
      </c>
      <c r="O179" s="108">
        <v>14.79</v>
      </c>
      <c r="P179" s="30">
        <f t="shared" si="402"/>
        <v>16.564799999999998</v>
      </c>
      <c r="Q179" s="25">
        <f>P179</f>
        <v>16.564799999999998</v>
      </c>
      <c r="R179" s="27">
        <f>H179*O179</f>
        <v>0</v>
      </c>
      <c r="S179" s="27">
        <f>H179*Q179</f>
        <v>0</v>
      </c>
      <c r="T179" s="27">
        <f t="shared" si="407"/>
        <v>0</v>
      </c>
      <c r="U179" s="35" t="e">
        <f>#REF!*#REF!</f>
        <v>#REF!</v>
      </c>
    </row>
    <row r="180" spans="1:21">
      <c r="A180" s="164"/>
      <c r="B180" s="125">
        <v>240</v>
      </c>
      <c r="C180" s="126">
        <v>36</v>
      </c>
      <c r="D180" s="12" t="s">
        <v>177</v>
      </c>
      <c r="E180" s="13">
        <v>0</v>
      </c>
      <c r="F180" s="13"/>
      <c r="G180" s="11">
        <v>1</v>
      </c>
      <c r="H180" s="32">
        <f t="shared" si="421"/>
        <v>0</v>
      </c>
      <c r="I180" s="10"/>
      <c r="J180" s="10">
        <f t="shared" si="396"/>
        <v>0</v>
      </c>
      <c r="K180" s="14"/>
      <c r="L180" s="25">
        <f>References!$C$17*K180</f>
        <v>0</v>
      </c>
      <c r="M180" s="30">
        <f>L180/References!$F$18</f>
        <v>0</v>
      </c>
      <c r="N180" s="30" t="e">
        <f t="shared" si="416"/>
        <v>#DIV/0!</v>
      </c>
      <c r="O180" s="108">
        <v>14.79</v>
      </c>
      <c r="P180" s="30">
        <f t="shared" si="402"/>
        <v>16.564799999999998</v>
      </c>
      <c r="Q180" s="25">
        <f>P180</f>
        <v>16.564799999999998</v>
      </c>
      <c r="R180" s="27">
        <f>H180*O180</f>
        <v>0</v>
      </c>
      <c r="S180" s="27">
        <f>H180*Q180</f>
        <v>0</v>
      </c>
      <c r="T180" s="27">
        <f t="shared" si="407"/>
        <v>0</v>
      </c>
      <c r="U180" s="35" t="e">
        <f>#REF!*#REF!</f>
        <v>#REF!</v>
      </c>
    </row>
    <row r="181" spans="1:21">
      <c r="A181" s="164"/>
      <c r="B181" s="125">
        <v>240</v>
      </c>
      <c r="C181" s="126">
        <v>36</v>
      </c>
      <c r="D181" s="12" t="s">
        <v>76</v>
      </c>
      <c r="E181" s="13">
        <v>0</v>
      </c>
      <c r="F181" s="13"/>
      <c r="G181" s="11">
        <f>References!$D$9</f>
        <v>1</v>
      </c>
      <c r="H181" s="32">
        <f t="shared" si="421"/>
        <v>0</v>
      </c>
      <c r="I181" s="10"/>
      <c r="J181" s="10">
        <f t="shared" si="396"/>
        <v>0</v>
      </c>
      <c r="K181" s="14"/>
      <c r="L181" s="25">
        <f>References!$C$17*K181</f>
        <v>0</v>
      </c>
      <c r="M181" s="30">
        <f>L181/References!$F$18</f>
        <v>0</v>
      </c>
      <c r="N181" s="30" t="e">
        <f t="shared" si="416"/>
        <v>#DIV/0!</v>
      </c>
      <c r="O181" s="108">
        <v>6.09</v>
      </c>
      <c r="P181" s="30">
        <f t="shared" si="402"/>
        <v>6.8208000000000002</v>
      </c>
      <c r="Q181" s="25">
        <f t="shared" ref="Q181:Q206" si="422">P181</f>
        <v>6.8208000000000002</v>
      </c>
      <c r="R181" s="27">
        <f t="shared" ref="R181:R206" si="423">H181*O181</f>
        <v>0</v>
      </c>
      <c r="S181" s="27">
        <f t="shared" ref="S181:S206" si="424">H181*Q181</f>
        <v>0</v>
      </c>
      <c r="T181" s="27">
        <f t="shared" si="407"/>
        <v>0</v>
      </c>
      <c r="U181" s="35">
        <f>P220*H220</f>
        <v>0</v>
      </c>
    </row>
    <row r="182" spans="1:21">
      <c r="A182" s="164"/>
      <c r="B182" s="125">
        <v>240</v>
      </c>
      <c r="C182" s="126">
        <v>36</v>
      </c>
      <c r="D182" s="12" t="s">
        <v>247</v>
      </c>
      <c r="E182" s="13">
        <v>0</v>
      </c>
      <c r="F182" s="13"/>
      <c r="G182" s="11">
        <f>References!$D$9</f>
        <v>1</v>
      </c>
      <c r="H182" s="32">
        <f>E182*G182*12</f>
        <v>0</v>
      </c>
      <c r="I182" s="10"/>
      <c r="J182" s="10">
        <f t="shared" si="396"/>
        <v>0</v>
      </c>
      <c r="K182" s="14"/>
      <c r="L182" s="25">
        <f>References!$C$17*K182</f>
        <v>0</v>
      </c>
      <c r="M182" s="25">
        <f>L182/References!$F$18</f>
        <v>0</v>
      </c>
      <c r="N182" s="30" t="e">
        <f t="shared" ref="N182" si="425">M182/H182</f>
        <v>#DIV/0!</v>
      </c>
      <c r="O182" s="109">
        <v>0.2</v>
      </c>
      <c r="P182" s="30">
        <f>+O182*$E$7+O182</f>
        <v>0.224</v>
      </c>
      <c r="Q182" s="25">
        <f t="shared" si="422"/>
        <v>0.224</v>
      </c>
      <c r="R182" s="27">
        <f>H182*O182</f>
        <v>0</v>
      </c>
      <c r="S182" s="27">
        <f>H182*Q182</f>
        <v>0</v>
      </c>
      <c r="T182" s="27">
        <f t="shared" si="407"/>
        <v>0</v>
      </c>
      <c r="U182" s="35"/>
    </row>
    <row r="183" spans="1:21">
      <c r="A183" s="164"/>
      <c r="B183" s="125">
        <v>240</v>
      </c>
      <c r="C183" s="126">
        <v>36</v>
      </c>
      <c r="D183" s="12" t="s">
        <v>117</v>
      </c>
      <c r="E183" s="13">
        <v>0</v>
      </c>
      <c r="F183" s="13"/>
      <c r="G183" s="11">
        <f>References!$D$9</f>
        <v>1</v>
      </c>
      <c r="H183" s="32">
        <f t="shared" si="421"/>
        <v>0</v>
      </c>
      <c r="I183" s="10"/>
      <c r="J183" s="10">
        <f t="shared" si="396"/>
        <v>0</v>
      </c>
      <c r="K183" s="14"/>
      <c r="L183" s="25">
        <f>References!$C$17*K183</f>
        <v>0</v>
      </c>
      <c r="M183" s="30">
        <f>L183/References!$F$18</f>
        <v>0</v>
      </c>
      <c r="N183" s="30" t="e">
        <f t="shared" si="416"/>
        <v>#DIV/0!</v>
      </c>
      <c r="O183" s="108">
        <v>21.03</v>
      </c>
      <c r="P183" s="30">
        <f t="shared" ref="P183:P216" si="426">+O183*$E$7+O183</f>
        <v>23.553600000000003</v>
      </c>
      <c r="Q183" s="25">
        <f t="shared" si="422"/>
        <v>23.553600000000003</v>
      </c>
      <c r="R183" s="27">
        <f t="shared" si="423"/>
        <v>0</v>
      </c>
      <c r="S183" s="27">
        <f t="shared" si="424"/>
        <v>0</v>
      </c>
      <c r="T183" s="27">
        <f t="shared" si="407"/>
        <v>0</v>
      </c>
      <c r="U183" s="35">
        <f>P221*H221</f>
        <v>0</v>
      </c>
    </row>
    <row r="184" spans="1:21">
      <c r="A184" s="164"/>
      <c r="B184" s="125">
        <v>240</v>
      </c>
      <c r="C184" s="126">
        <v>36</v>
      </c>
      <c r="D184" s="12" t="s">
        <v>178</v>
      </c>
      <c r="E184" s="13">
        <v>0</v>
      </c>
      <c r="F184" s="13"/>
      <c r="G184" s="11">
        <v>1</v>
      </c>
      <c r="H184" s="32">
        <f t="shared" si="421"/>
        <v>0</v>
      </c>
      <c r="I184" s="10"/>
      <c r="J184" s="10">
        <f t="shared" si="396"/>
        <v>0</v>
      </c>
      <c r="K184" s="14"/>
      <c r="L184" s="25">
        <f>References!$C$17*K184</f>
        <v>0</v>
      </c>
      <c r="M184" s="30">
        <f>L184/References!$F$18</f>
        <v>0</v>
      </c>
      <c r="N184" s="30" t="e">
        <f t="shared" si="416"/>
        <v>#DIV/0!</v>
      </c>
      <c r="O184" s="108">
        <v>21.03</v>
      </c>
      <c r="P184" s="30">
        <f t="shared" si="426"/>
        <v>23.553600000000003</v>
      </c>
      <c r="Q184" s="25">
        <f t="shared" si="422"/>
        <v>23.553600000000003</v>
      </c>
      <c r="R184" s="27">
        <f t="shared" si="423"/>
        <v>0</v>
      </c>
      <c r="S184" s="27">
        <f t="shared" si="424"/>
        <v>0</v>
      </c>
      <c r="T184" s="27">
        <f t="shared" si="407"/>
        <v>0</v>
      </c>
      <c r="U184" s="35">
        <f>P222*H222</f>
        <v>0</v>
      </c>
    </row>
    <row r="185" spans="1:21">
      <c r="A185" s="164"/>
      <c r="B185" s="125">
        <v>240</v>
      </c>
      <c r="C185" s="126">
        <v>36</v>
      </c>
      <c r="D185" s="12" t="s">
        <v>77</v>
      </c>
      <c r="E185" s="13">
        <v>0</v>
      </c>
      <c r="F185" s="13"/>
      <c r="G185" s="11">
        <f>References!$D$9</f>
        <v>1</v>
      </c>
      <c r="H185" s="32">
        <f t="shared" si="421"/>
        <v>0</v>
      </c>
      <c r="I185" s="10"/>
      <c r="J185" s="10">
        <f t="shared" si="396"/>
        <v>0</v>
      </c>
      <c r="K185" s="14"/>
      <c r="L185" s="25">
        <f>References!$C$17*K185</f>
        <v>0</v>
      </c>
      <c r="M185" s="30">
        <f>L185/References!$F$18</f>
        <v>0</v>
      </c>
      <c r="N185" s="30" t="e">
        <f t="shared" si="416"/>
        <v>#DIV/0!</v>
      </c>
      <c r="O185" s="108">
        <v>7.13</v>
      </c>
      <c r="P185" s="30">
        <f t="shared" si="426"/>
        <v>7.9855999999999998</v>
      </c>
      <c r="Q185" s="25">
        <f t="shared" si="422"/>
        <v>7.9855999999999998</v>
      </c>
      <c r="R185" s="27">
        <f t="shared" si="423"/>
        <v>0</v>
      </c>
      <c r="S185" s="27">
        <f t="shared" si="424"/>
        <v>0</v>
      </c>
      <c r="T185" s="27">
        <f t="shared" si="407"/>
        <v>0</v>
      </c>
      <c r="U185" s="35">
        <f>P223*H223</f>
        <v>0</v>
      </c>
    </row>
    <row r="186" spans="1:21">
      <c r="A186" s="164"/>
      <c r="B186" s="125">
        <v>240</v>
      </c>
      <c r="C186" s="126">
        <v>36</v>
      </c>
      <c r="D186" s="12" t="s">
        <v>248</v>
      </c>
      <c r="E186" s="13">
        <v>0</v>
      </c>
      <c r="F186" s="13"/>
      <c r="G186" s="11">
        <f>References!$D$9</f>
        <v>1</v>
      </c>
      <c r="H186" s="32">
        <f>E186*G186*12</f>
        <v>0</v>
      </c>
      <c r="I186" s="10"/>
      <c r="J186" s="10">
        <f t="shared" ref="J186" si="427">H186*I186</f>
        <v>0</v>
      </c>
      <c r="K186" s="14"/>
      <c r="L186" s="25">
        <f>References!$C$17*K186</f>
        <v>0</v>
      </c>
      <c r="M186" s="25">
        <f>L186/References!$F$18</f>
        <v>0</v>
      </c>
      <c r="N186" s="30" t="e">
        <f t="shared" ref="N186" si="428">M186/H186</f>
        <v>#DIV/0!</v>
      </c>
      <c r="O186" s="109">
        <v>0.24</v>
      </c>
      <c r="P186" s="30">
        <f>+O186*$E$7+O186</f>
        <v>0.26879999999999998</v>
      </c>
      <c r="Q186" s="25">
        <f t="shared" ref="Q186" si="429">P186</f>
        <v>0.26879999999999998</v>
      </c>
      <c r="R186" s="27">
        <f>H186*O186</f>
        <v>0</v>
      </c>
      <c r="S186" s="27">
        <f>H186*Q186</f>
        <v>0</v>
      </c>
      <c r="T186" s="27">
        <f t="shared" ref="T186" si="430">S186-R186</f>
        <v>0</v>
      </c>
      <c r="U186" s="35"/>
    </row>
    <row r="187" spans="1:21">
      <c r="A187" s="164"/>
      <c r="B187" s="125">
        <v>240</v>
      </c>
      <c r="C187" s="126">
        <v>36</v>
      </c>
      <c r="D187" s="12" t="s">
        <v>130</v>
      </c>
      <c r="E187" s="13">
        <v>0</v>
      </c>
      <c r="F187" s="13"/>
      <c r="G187" s="11">
        <f>References!$D$9</f>
        <v>1</v>
      </c>
      <c r="H187" s="32">
        <f t="shared" si="421"/>
        <v>0</v>
      </c>
      <c r="I187" s="10"/>
      <c r="J187" s="10">
        <f t="shared" si="396"/>
        <v>0</v>
      </c>
      <c r="K187" s="14"/>
      <c r="L187" s="25">
        <f>References!$C$17*K187</f>
        <v>0</v>
      </c>
      <c r="M187" s="30">
        <f>L187/References!$F$18</f>
        <v>0</v>
      </c>
      <c r="N187" s="30" t="e">
        <f t="shared" si="416"/>
        <v>#DIV/0!</v>
      </c>
      <c r="O187" s="108">
        <v>25.67</v>
      </c>
      <c r="P187" s="30">
        <f t="shared" si="426"/>
        <v>28.750400000000003</v>
      </c>
      <c r="Q187" s="25">
        <f t="shared" si="422"/>
        <v>28.750400000000003</v>
      </c>
      <c r="R187" s="27">
        <f t="shared" si="423"/>
        <v>0</v>
      </c>
      <c r="S187" s="27">
        <f t="shared" si="424"/>
        <v>0</v>
      </c>
      <c r="T187" s="27">
        <f t="shared" si="407"/>
        <v>0</v>
      </c>
      <c r="U187" s="35">
        <f>P224*H224</f>
        <v>0</v>
      </c>
    </row>
    <row r="188" spans="1:21">
      <c r="A188" s="164"/>
      <c r="B188" s="125">
        <v>240</v>
      </c>
      <c r="C188" s="126">
        <v>36</v>
      </c>
      <c r="D188" s="12" t="s">
        <v>179</v>
      </c>
      <c r="E188" s="13">
        <v>0</v>
      </c>
      <c r="F188" s="13"/>
      <c r="G188" s="11">
        <v>1</v>
      </c>
      <c r="H188" s="32">
        <f t="shared" si="421"/>
        <v>0</v>
      </c>
      <c r="I188" s="10"/>
      <c r="J188" s="10">
        <f t="shared" si="396"/>
        <v>0</v>
      </c>
      <c r="K188" s="14"/>
      <c r="L188" s="25">
        <f>References!$C$17*K188</f>
        <v>0</v>
      </c>
      <c r="M188" s="30">
        <f>L188/References!$F$18</f>
        <v>0</v>
      </c>
      <c r="N188" s="30" t="e">
        <f t="shared" si="416"/>
        <v>#DIV/0!</v>
      </c>
      <c r="O188" s="108">
        <v>25.67</v>
      </c>
      <c r="P188" s="30">
        <f t="shared" si="426"/>
        <v>28.750400000000003</v>
      </c>
      <c r="Q188" s="25">
        <f t="shared" si="422"/>
        <v>28.750400000000003</v>
      </c>
      <c r="R188" s="27">
        <f t="shared" si="423"/>
        <v>0</v>
      </c>
      <c r="S188" s="27">
        <f t="shared" si="424"/>
        <v>0</v>
      </c>
      <c r="T188" s="27">
        <f t="shared" si="407"/>
        <v>0</v>
      </c>
      <c r="U188" s="35">
        <f>P225*H225</f>
        <v>0</v>
      </c>
    </row>
    <row r="189" spans="1:21">
      <c r="A189" s="164"/>
      <c r="B189" s="125">
        <v>240</v>
      </c>
      <c r="C189" s="126">
        <v>36</v>
      </c>
      <c r="D189" s="12" t="s">
        <v>78</v>
      </c>
      <c r="E189" s="13">
        <v>0</v>
      </c>
      <c r="F189" s="13"/>
      <c r="G189" s="11">
        <f>References!$D$9</f>
        <v>1</v>
      </c>
      <c r="H189" s="32">
        <f t="shared" si="421"/>
        <v>0</v>
      </c>
      <c r="I189" s="10"/>
      <c r="J189" s="10">
        <f t="shared" si="396"/>
        <v>0</v>
      </c>
      <c r="K189" s="14"/>
      <c r="L189" s="25">
        <f>References!$C$17*K189</f>
        <v>0</v>
      </c>
      <c r="M189" s="30">
        <f>L189/References!$F$18</f>
        <v>0</v>
      </c>
      <c r="N189" s="30" t="e">
        <f t="shared" si="416"/>
        <v>#DIV/0!</v>
      </c>
      <c r="O189" s="108">
        <v>11.78</v>
      </c>
      <c r="P189" s="30">
        <f t="shared" si="426"/>
        <v>13.1936</v>
      </c>
      <c r="Q189" s="25">
        <f t="shared" si="422"/>
        <v>13.1936</v>
      </c>
      <c r="R189" s="27">
        <f t="shared" si="423"/>
        <v>0</v>
      </c>
      <c r="S189" s="27">
        <f t="shared" si="424"/>
        <v>0</v>
      </c>
      <c r="T189" s="27">
        <f t="shared" si="407"/>
        <v>0</v>
      </c>
      <c r="U189" s="35">
        <f>P226*H226</f>
        <v>0</v>
      </c>
    </row>
    <row r="190" spans="1:21">
      <c r="A190" s="164"/>
      <c r="B190" s="125">
        <v>240</v>
      </c>
      <c r="C190" s="126">
        <v>36</v>
      </c>
      <c r="D190" s="12" t="s">
        <v>249</v>
      </c>
      <c r="E190" s="13">
        <v>0</v>
      </c>
      <c r="F190" s="13"/>
      <c r="G190" s="11">
        <f>References!$D$9</f>
        <v>1</v>
      </c>
      <c r="H190" s="32">
        <f>E190*G190*12</f>
        <v>0</v>
      </c>
      <c r="I190" s="10"/>
      <c r="J190" s="10">
        <f t="shared" si="396"/>
        <v>0</v>
      </c>
      <c r="K190" s="14"/>
      <c r="L190" s="25">
        <f>References!$C$17*K190</f>
        <v>0</v>
      </c>
      <c r="M190" s="25">
        <f>L190/References!$F$18</f>
        <v>0</v>
      </c>
      <c r="N190" s="30" t="e">
        <f t="shared" ref="N190" si="431">M190/H190</f>
        <v>#DIV/0!</v>
      </c>
      <c r="O190" s="109">
        <v>0.39</v>
      </c>
      <c r="P190" s="30">
        <f>+O190*$E$7+O190</f>
        <v>0.43680000000000002</v>
      </c>
      <c r="Q190" s="25">
        <f t="shared" si="422"/>
        <v>0.43680000000000002</v>
      </c>
      <c r="R190" s="27">
        <f>H190*O190</f>
        <v>0</v>
      </c>
      <c r="S190" s="27">
        <f>H190*Q190</f>
        <v>0</v>
      </c>
      <c r="T190" s="27">
        <f t="shared" si="407"/>
        <v>0</v>
      </c>
      <c r="U190" s="35"/>
    </row>
    <row r="191" spans="1:21">
      <c r="A191" s="164"/>
      <c r="B191" s="125">
        <v>240</v>
      </c>
      <c r="C191" s="126">
        <v>36</v>
      </c>
      <c r="D191" s="12" t="s">
        <v>85</v>
      </c>
      <c r="E191" s="13">
        <v>0</v>
      </c>
      <c r="F191" s="13"/>
      <c r="G191" s="11">
        <f>References!$D$9</f>
        <v>1</v>
      </c>
      <c r="H191" s="32">
        <f t="shared" si="421"/>
        <v>0</v>
      </c>
      <c r="I191" s="10"/>
      <c r="J191" s="10">
        <f t="shared" si="396"/>
        <v>0</v>
      </c>
      <c r="K191" s="14"/>
      <c r="L191" s="25">
        <f>References!$C$17*K191</f>
        <v>0</v>
      </c>
      <c r="M191" s="30">
        <f>L191/References!$F$18</f>
        <v>0</v>
      </c>
      <c r="N191" s="30" t="e">
        <f t="shared" si="416"/>
        <v>#DIV/0!</v>
      </c>
      <c r="O191" s="108">
        <v>37.21</v>
      </c>
      <c r="P191" s="30">
        <f t="shared" si="426"/>
        <v>41.675200000000004</v>
      </c>
      <c r="Q191" s="25">
        <f t="shared" si="422"/>
        <v>41.675200000000004</v>
      </c>
      <c r="R191" s="27">
        <f t="shared" si="423"/>
        <v>0</v>
      </c>
      <c r="S191" s="27">
        <f t="shared" si="424"/>
        <v>0</v>
      </c>
      <c r="T191" s="27">
        <f t="shared" si="407"/>
        <v>0</v>
      </c>
      <c r="U191" s="35">
        <f>P227*H227</f>
        <v>0</v>
      </c>
    </row>
    <row r="192" spans="1:21">
      <c r="A192" s="164"/>
      <c r="B192" s="125">
        <v>240</v>
      </c>
      <c r="C192" s="126">
        <v>36</v>
      </c>
      <c r="D192" s="12" t="s">
        <v>180</v>
      </c>
      <c r="E192" s="13">
        <v>0</v>
      </c>
      <c r="F192" s="13"/>
      <c r="G192" s="11">
        <v>1</v>
      </c>
      <c r="H192" s="32">
        <f t="shared" si="421"/>
        <v>0</v>
      </c>
      <c r="I192" s="10"/>
      <c r="J192" s="10">
        <f t="shared" si="396"/>
        <v>0</v>
      </c>
      <c r="K192" s="14"/>
      <c r="L192" s="25">
        <f>References!$C$17*K192</f>
        <v>0</v>
      </c>
      <c r="M192" s="30">
        <f>L192/References!$F$18</f>
        <v>0</v>
      </c>
      <c r="N192" s="30" t="e">
        <f t="shared" si="416"/>
        <v>#DIV/0!</v>
      </c>
      <c r="O192" s="108">
        <v>37.21</v>
      </c>
      <c r="P192" s="30">
        <f t="shared" si="426"/>
        <v>41.675200000000004</v>
      </c>
      <c r="Q192" s="25">
        <f t="shared" si="422"/>
        <v>41.675200000000004</v>
      </c>
      <c r="R192" s="27">
        <f t="shared" si="423"/>
        <v>0</v>
      </c>
      <c r="S192" s="27">
        <f t="shared" si="424"/>
        <v>0</v>
      </c>
      <c r="T192" s="27">
        <f t="shared" si="407"/>
        <v>0</v>
      </c>
      <c r="U192" s="35">
        <f>P228*H228</f>
        <v>0</v>
      </c>
    </row>
    <row r="193" spans="1:21">
      <c r="A193" s="164"/>
      <c r="B193" s="125">
        <v>240</v>
      </c>
      <c r="C193" s="126">
        <v>36</v>
      </c>
      <c r="D193" s="12" t="s">
        <v>79</v>
      </c>
      <c r="E193" s="13">
        <v>0</v>
      </c>
      <c r="F193" s="13"/>
      <c r="G193" s="11">
        <f>References!$D$9</f>
        <v>1</v>
      </c>
      <c r="H193" s="32">
        <f t="shared" si="421"/>
        <v>0</v>
      </c>
      <c r="I193" s="10"/>
      <c r="J193" s="10">
        <f t="shared" si="396"/>
        <v>0</v>
      </c>
      <c r="K193" s="14"/>
      <c r="L193" s="25">
        <f>References!$C$17*K193</f>
        <v>0</v>
      </c>
      <c r="M193" s="30">
        <f>L193/References!$F$18</f>
        <v>0</v>
      </c>
      <c r="N193" s="30" t="e">
        <f t="shared" si="416"/>
        <v>#DIV/0!</v>
      </c>
      <c r="O193" s="108">
        <v>11.78</v>
      </c>
      <c r="P193" s="30">
        <f t="shared" si="426"/>
        <v>13.1936</v>
      </c>
      <c r="Q193" s="25">
        <f t="shared" si="422"/>
        <v>13.1936</v>
      </c>
      <c r="R193" s="27">
        <f t="shared" si="423"/>
        <v>0</v>
      </c>
      <c r="S193" s="27">
        <f t="shared" si="424"/>
        <v>0</v>
      </c>
      <c r="T193" s="27">
        <f t="shared" si="407"/>
        <v>0</v>
      </c>
      <c r="U193" s="35">
        <f>P229*H229</f>
        <v>0</v>
      </c>
    </row>
    <row r="194" spans="1:21">
      <c r="A194" s="164"/>
      <c r="B194" s="125">
        <v>240</v>
      </c>
      <c r="C194" s="126">
        <v>36</v>
      </c>
      <c r="D194" s="12" t="s">
        <v>250</v>
      </c>
      <c r="E194" s="13">
        <v>0</v>
      </c>
      <c r="F194" s="13"/>
      <c r="G194" s="11">
        <f>References!$D$9</f>
        <v>1</v>
      </c>
      <c r="H194" s="32">
        <f>E194*G194*12</f>
        <v>0</v>
      </c>
      <c r="I194" s="10"/>
      <c r="J194" s="10">
        <f t="shared" ref="J194" si="432">H194*I194</f>
        <v>0</v>
      </c>
      <c r="K194" s="14"/>
      <c r="L194" s="25">
        <f>References!$C$17*K194</f>
        <v>0</v>
      </c>
      <c r="M194" s="25">
        <f>L194/References!$F$18</f>
        <v>0</v>
      </c>
      <c r="N194" s="30" t="e">
        <f t="shared" ref="N194" si="433">M194/H194</f>
        <v>#DIV/0!</v>
      </c>
      <c r="O194" s="109">
        <v>0.39</v>
      </c>
      <c r="P194" s="30">
        <f>+O194*$E$7+O194</f>
        <v>0.43680000000000002</v>
      </c>
      <c r="Q194" s="25">
        <f t="shared" ref="Q194" si="434">P194</f>
        <v>0.43680000000000002</v>
      </c>
      <c r="R194" s="27">
        <f>H194*O194</f>
        <v>0</v>
      </c>
      <c r="S194" s="27">
        <f>H194*Q194</f>
        <v>0</v>
      </c>
      <c r="T194" s="27">
        <f t="shared" ref="T194" si="435">S194-R194</f>
        <v>0</v>
      </c>
      <c r="U194" s="35"/>
    </row>
    <row r="195" spans="1:21">
      <c r="A195" s="164"/>
      <c r="B195" s="125">
        <v>240</v>
      </c>
      <c r="C195" s="126">
        <v>36</v>
      </c>
      <c r="D195" s="12" t="s">
        <v>86</v>
      </c>
      <c r="E195" s="13">
        <v>0</v>
      </c>
      <c r="F195" s="13"/>
      <c r="G195" s="11">
        <f>References!$D$9</f>
        <v>1</v>
      </c>
      <c r="H195" s="32">
        <f t="shared" si="421"/>
        <v>0</v>
      </c>
      <c r="I195" s="10"/>
      <c r="J195" s="10">
        <f t="shared" si="396"/>
        <v>0</v>
      </c>
      <c r="K195" s="14"/>
      <c r="L195" s="25">
        <f>References!$C$17*K195</f>
        <v>0</v>
      </c>
      <c r="M195" s="30">
        <f>L195/References!$F$18</f>
        <v>0</v>
      </c>
      <c r="N195" s="30" t="e">
        <f t="shared" si="416"/>
        <v>#DIV/0!</v>
      </c>
      <c r="O195" s="108">
        <v>44.26</v>
      </c>
      <c r="P195" s="30">
        <f t="shared" si="426"/>
        <v>49.571199999999997</v>
      </c>
      <c r="Q195" s="25">
        <f t="shared" si="422"/>
        <v>49.571199999999997</v>
      </c>
      <c r="R195" s="27">
        <f t="shared" si="423"/>
        <v>0</v>
      </c>
      <c r="S195" s="27">
        <f t="shared" si="424"/>
        <v>0</v>
      </c>
      <c r="T195" s="27">
        <f t="shared" si="407"/>
        <v>0</v>
      </c>
      <c r="U195" s="35">
        <f>P230*H230</f>
        <v>0</v>
      </c>
    </row>
    <row r="196" spans="1:21">
      <c r="A196" s="164"/>
      <c r="B196" s="125">
        <v>240</v>
      </c>
      <c r="C196" s="126">
        <v>36</v>
      </c>
      <c r="D196" s="12" t="s">
        <v>181</v>
      </c>
      <c r="E196" s="13">
        <v>0</v>
      </c>
      <c r="F196" s="13"/>
      <c r="G196" s="11">
        <v>1</v>
      </c>
      <c r="H196" s="32">
        <f t="shared" si="421"/>
        <v>0</v>
      </c>
      <c r="I196" s="10"/>
      <c r="J196" s="10">
        <f t="shared" si="396"/>
        <v>0</v>
      </c>
      <c r="K196" s="14"/>
      <c r="L196" s="25">
        <f>References!$C$17*K196</f>
        <v>0</v>
      </c>
      <c r="M196" s="30">
        <f>L196/References!$F$18</f>
        <v>0</v>
      </c>
      <c r="N196" s="30" t="e">
        <f t="shared" si="416"/>
        <v>#DIV/0!</v>
      </c>
      <c r="O196" s="108">
        <v>44.26</v>
      </c>
      <c r="P196" s="30">
        <f t="shared" si="426"/>
        <v>49.571199999999997</v>
      </c>
      <c r="Q196" s="25">
        <f t="shared" si="422"/>
        <v>49.571199999999997</v>
      </c>
      <c r="R196" s="27">
        <f t="shared" si="423"/>
        <v>0</v>
      </c>
      <c r="S196" s="27">
        <f t="shared" si="424"/>
        <v>0</v>
      </c>
      <c r="T196" s="27">
        <f t="shared" si="407"/>
        <v>0</v>
      </c>
      <c r="U196" s="35">
        <f>P231*H231</f>
        <v>0</v>
      </c>
    </row>
    <row r="197" spans="1:21">
      <c r="A197" s="164"/>
      <c r="B197" s="125">
        <v>240</v>
      </c>
      <c r="C197" s="126">
        <v>36</v>
      </c>
      <c r="D197" s="12" t="s">
        <v>80</v>
      </c>
      <c r="E197" s="13">
        <v>0</v>
      </c>
      <c r="F197" s="13"/>
      <c r="G197" s="11">
        <f>References!$D$9</f>
        <v>1</v>
      </c>
      <c r="H197" s="32">
        <f t="shared" si="421"/>
        <v>0</v>
      </c>
      <c r="I197" s="10"/>
      <c r="J197" s="10">
        <f t="shared" si="396"/>
        <v>0</v>
      </c>
      <c r="K197" s="14"/>
      <c r="L197" s="25">
        <f>References!$C$17*K197</f>
        <v>0</v>
      </c>
      <c r="M197" s="30">
        <f>L197/References!$F$18</f>
        <v>0</v>
      </c>
      <c r="N197" s="30" t="e">
        <f t="shared" si="416"/>
        <v>#DIV/0!</v>
      </c>
      <c r="O197" s="108">
        <v>13.52</v>
      </c>
      <c r="P197" s="30">
        <f t="shared" si="426"/>
        <v>15.142399999999999</v>
      </c>
      <c r="Q197" s="25">
        <f t="shared" si="422"/>
        <v>15.142399999999999</v>
      </c>
      <c r="R197" s="27">
        <f t="shared" si="423"/>
        <v>0</v>
      </c>
      <c r="S197" s="27">
        <f t="shared" si="424"/>
        <v>0</v>
      </c>
      <c r="T197" s="27">
        <f t="shared" si="407"/>
        <v>0</v>
      </c>
      <c r="U197" s="35" t="e">
        <f>#REF!*#REF!</f>
        <v>#REF!</v>
      </c>
    </row>
    <row r="198" spans="1:21">
      <c r="A198" s="164"/>
      <c r="B198" s="125">
        <v>240</v>
      </c>
      <c r="C198" s="126">
        <v>36</v>
      </c>
      <c r="D198" s="12" t="s">
        <v>251</v>
      </c>
      <c r="E198" s="13">
        <v>0</v>
      </c>
      <c r="F198" s="13"/>
      <c r="G198" s="11">
        <f>References!$D$9</f>
        <v>1</v>
      </c>
      <c r="H198" s="32">
        <f>E198*G198*12</f>
        <v>0</v>
      </c>
      <c r="I198" s="10"/>
      <c r="J198" s="10">
        <f t="shared" si="396"/>
        <v>0</v>
      </c>
      <c r="K198" s="14"/>
      <c r="L198" s="25">
        <f>References!$C$17*K198</f>
        <v>0</v>
      </c>
      <c r="M198" s="25">
        <f>L198/References!$F$18</f>
        <v>0</v>
      </c>
      <c r="N198" s="30" t="e">
        <f t="shared" ref="N198" si="436">M198/H198</f>
        <v>#DIV/0!</v>
      </c>
      <c r="O198" s="109">
        <v>0.45</v>
      </c>
      <c r="P198" s="30">
        <f>+O198*$E$7+O198</f>
        <v>0.504</v>
      </c>
      <c r="Q198" s="25">
        <f t="shared" si="422"/>
        <v>0.504</v>
      </c>
      <c r="R198" s="27">
        <f>H198*O198</f>
        <v>0</v>
      </c>
      <c r="S198" s="27">
        <f>H198*Q198</f>
        <v>0</v>
      </c>
      <c r="T198" s="27">
        <f t="shared" si="407"/>
        <v>0</v>
      </c>
      <c r="U198" s="35"/>
    </row>
    <row r="199" spans="1:21">
      <c r="A199" s="164"/>
      <c r="B199" s="125">
        <v>240</v>
      </c>
      <c r="C199" s="126">
        <v>36</v>
      </c>
      <c r="D199" s="12" t="s">
        <v>87</v>
      </c>
      <c r="E199" s="13">
        <v>0</v>
      </c>
      <c r="F199" s="13"/>
      <c r="G199" s="11">
        <f>References!$D$9</f>
        <v>1</v>
      </c>
      <c r="H199" s="32">
        <f t="shared" si="421"/>
        <v>0</v>
      </c>
      <c r="I199" s="10"/>
      <c r="J199" s="10">
        <f t="shared" si="396"/>
        <v>0</v>
      </c>
      <c r="K199" s="14"/>
      <c r="L199" s="25">
        <f>References!$C$17*K199</f>
        <v>0</v>
      </c>
      <c r="M199" s="30">
        <f>L199/References!$F$18</f>
        <v>0</v>
      </c>
      <c r="N199" s="30" t="e">
        <f t="shared" si="416"/>
        <v>#DIV/0!</v>
      </c>
      <c r="O199" s="108">
        <v>50.96</v>
      </c>
      <c r="P199" s="30">
        <f t="shared" si="426"/>
        <v>57.075200000000002</v>
      </c>
      <c r="Q199" s="25">
        <f t="shared" si="422"/>
        <v>57.075200000000002</v>
      </c>
      <c r="R199" s="27">
        <f t="shared" si="423"/>
        <v>0</v>
      </c>
      <c r="S199" s="27">
        <f t="shared" si="424"/>
        <v>0</v>
      </c>
      <c r="T199" s="27">
        <f t="shared" si="407"/>
        <v>0</v>
      </c>
      <c r="U199" s="35">
        <f>P232*H232</f>
        <v>0</v>
      </c>
    </row>
    <row r="200" spans="1:21">
      <c r="A200" s="164"/>
      <c r="B200" s="125">
        <v>240</v>
      </c>
      <c r="C200" s="126">
        <v>37</v>
      </c>
      <c r="D200" s="12" t="s">
        <v>81</v>
      </c>
      <c r="E200" s="13">
        <v>0</v>
      </c>
      <c r="F200" s="13"/>
      <c r="G200" s="11">
        <f>References!$D$9</f>
        <v>1</v>
      </c>
      <c r="H200" s="32">
        <f t="shared" si="421"/>
        <v>0</v>
      </c>
      <c r="I200" s="10"/>
      <c r="J200" s="10">
        <f t="shared" si="396"/>
        <v>0</v>
      </c>
      <c r="K200" s="14"/>
      <c r="L200" s="25">
        <f>References!$C$17*K200</f>
        <v>0</v>
      </c>
      <c r="M200" s="30">
        <f>L200/References!$F$18</f>
        <v>0</v>
      </c>
      <c r="N200" s="30" t="e">
        <f t="shared" si="416"/>
        <v>#DIV/0!</v>
      </c>
      <c r="O200" s="108">
        <v>17.14</v>
      </c>
      <c r="P200" s="30">
        <f t="shared" si="426"/>
        <v>19.1968</v>
      </c>
      <c r="Q200" s="25">
        <f t="shared" si="422"/>
        <v>19.1968</v>
      </c>
      <c r="R200" s="27">
        <f t="shared" si="423"/>
        <v>0</v>
      </c>
      <c r="S200" s="27">
        <f t="shared" si="424"/>
        <v>0</v>
      </c>
      <c r="T200" s="27">
        <f t="shared" si="407"/>
        <v>0</v>
      </c>
      <c r="U200" s="35">
        <f>P234*H234</f>
        <v>0</v>
      </c>
    </row>
    <row r="201" spans="1:21">
      <c r="A201" s="164"/>
      <c r="B201" s="125">
        <v>240</v>
      </c>
      <c r="C201" s="126">
        <v>37</v>
      </c>
      <c r="D201" s="12" t="s">
        <v>252</v>
      </c>
      <c r="E201" s="13">
        <v>0</v>
      </c>
      <c r="F201" s="13"/>
      <c r="G201" s="11">
        <f>References!$D$9</f>
        <v>1</v>
      </c>
      <c r="H201" s="32">
        <f>E201*G201*12</f>
        <v>0</v>
      </c>
      <c r="I201" s="10"/>
      <c r="J201" s="10">
        <f t="shared" ref="J201" si="437">H201*I201</f>
        <v>0</v>
      </c>
      <c r="K201" s="14"/>
      <c r="L201" s="25">
        <f>References!$C$17*K201</f>
        <v>0</v>
      </c>
      <c r="M201" s="25">
        <f>L201/References!$F$18</f>
        <v>0</v>
      </c>
      <c r="N201" s="30" t="e">
        <f t="shared" ref="N201" si="438">M201/H201</f>
        <v>#DIV/0!</v>
      </c>
      <c r="O201" s="109">
        <v>0.57999999999999996</v>
      </c>
      <c r="P201" s="30">
        <f>+O201*$E$7+O201</f>
        <v>0.64959999999999996</v>
      </c>
      <c r="Q201" s="25">
        <f t="shared" ref="Q201" si="439">P201</f>
        <v>0.64959999999999996</v>
      </c>
      <c r="R201" s="27">
        <f>H201*O201</f>
        <v>0</v>
      </c>
      <c r="S201" s="27">
        <f>H201*Q201</f>
        <v>0</v>
      </c>
      <c r="T201" s="27">
        <f t="shared" ref="T201" si="440">S201-R201</f>
        <v>0</v>
      </c>
      <c r="U201" s="35"/>
    </row>
    <row r="202" spans="1:21">
      <c r="A202" s="164"/>
      <c r="B202" s="125">
        <v>240</v>
      </c>
      <c r="C202" s="126">
        <v>37</v>
      </c>
      <c r="D202" s="12" t="s">
        <v>88</v>
      </c>
      <c r="E202" s="13">
        <v>0</v>
      </c>
      <c r="F202" s="13"/>
      <c r="G202" s="11">
        <f>References!$D$9</f>
        <v>1</v>
      </c>
      <c r="H202" s="32">
        <f t="shared" si="421"/>
        <v>0</v>
      </c>
      <c r="I202" s="10"/>
      <c r="J202" s="10">
        <f t="shared" si="396"/>
        <v>0</v>
      </c>
      <c r="K202" s="14"/>
      <c r="L202" s="25">
        <f>References!$C$17*K202</f>
        <v>0</v>
      </c>
      <c r="M202" s="30">
        <f>L202/References!$F$18</f>
        <v>0</v>
      </c>
      <c r="N202" s="30" t="e">
        <f t="shared" si="416"/>
        <v>#DIV/0!</v>
      </c>
      <c r="O202" s="108">
        <v>56.61</v>
      </c>
      <c r="P202" s="30">
        <f t="shared" si="426"/>
        <v>63.403199999999998</v>
      </c>
      <c r="Q202" s="25">
        <f t="shared" si="422"/>
        <v>63.403199999999998</v>
      </c>
      <c r="R202" s="27">
        <f t="shared" si="423"/>
        <v>0</v>
      </c>
      <c r="S202" s="27">
        <f t="shared" si="424"/>
        <v>0</v>
      </c>
      <c r="T202" s="27">
        <f t="shared" si="407"/>
        <v>0</v>
      </c>
      <c r="U202" s="35">
        <f>P235*H235</f>
        <v>0</v>
      </c>
    </row>
    <row r="203" spans="1:21">
      <c r="A203" s="164"/>
      <c r="B203" s="125">
        <v>240</v>
      </c>
      <c r="C203" s="126">
        <v>38</v>
      </c>
      <c r="D203" s="12" t="s">
        <v>185</v>
      </c>
      <c r="E203" s="13">
        <v>0</v>
      </c>
      <c r="F203" s="13"/>
      <c r="G203" s="11">
        <v>1</v>
      </c>
      <c r="H203" s="32">
        <f t="shared" si="421"/>
        <v>0</v>
      </c>
      <c r="I203" s="10"/>
      <c r="J203" s="10">
        <f t="shared" si="396"/>
        <v>0</v>
      </c>
      <c r="K203" s="14"/>
      <c r="L203" s="25">
        <f>References!$C$17*K203</f>
        <v>0</v>
      </c>
      <c r="M203" s="30">
        <f>L203/References!$F$18</f>
        <v>0</v>
      </c>
      <c r="N203" s="30" t="e">
        <f t="shared" si="416"/>
        <v>#DIV/0!</v>
      </c>
      <c r="O203" s="108">
        <v>18.72</v>
      </c>
      <c r="P203" s="30">
        <f t="shared" si="426"/>
        <v>20.9664</v>
      </c>
      <c r="Q203" s="25">
        <f t="shared" si="422"/>
        <v>20.9664</v>
      </c>
      <c r="R203" s="27">
        <f t="shared" si="423"/>
        <v>0</v>
      </c>
      <c r="S203" s="27">
        <f t="shared" si="424"/>
        <v>0</v>
      </c>
      <c r="T203" s="27">
        <f t="shared" si="407"/>
        <v>0</v>
      </c>
      <c r="U203" s="35">
        <f>P237*H237</f>
        <v>0</v>
      </c>
    </row>
    <row r="204" spans="1:21">
      <c r="A204" s="164"/>
      <c r="B204" s="125">
        <v>240</v>
      </c>
      <c r="C204" s="126">
        <v>38</v>
      </c>
      <c r="D204" s="12" t="s">
        <v>184</v>
      </c>
      <c r="E204" s="13">
        <v>0</v>
      </c>
      <c r="F204" s="13"/>
      <c r="G204" s="11">
        <f>References!$D$9</f>
        <v>1</v>
      </c>
      <c r="H204" s="32">
        <f t="shared" si="421"/>
        <v>0</v>
      </c>
      <c r="I204" s="10"/>
      <c r="J204" s="10">
        <f t="shared" si="396"/>
        <v>0</v>
      </c>
      <c r="K204" s="14"/>
      <c r="L204" s="25">
        <f>References!$C$17*K204</f>
        <v>0</v>
      </c>
      <c r="M204" s="30">
        <f>L204/References!$F$18</f>
        <v>0</v>
      </c>
      <c r="N204" s="30" t="e">
        <f t="shared" si="416"/>
        <v>#DIV/0!</v>
      </c>
      <c r="O204" s="108">
        <v>4.32</v>
      </c>
      <c r="P204" s="30">
        <f t="shared" si="426"/>
        <v>4.8384</v>
      </c>
      <c r="Q204" s="25">
        <f t="shared" si="422"/>
        <v>4.8384</v>
      </c>
      <c r="R204" s="27">
        <f t="shared" si="423"/>
        <v>0</v>
      </c>
      <c r="S204" s="27">
        <f t="shared" si="424"/>
        <v>0</v>
      </c>
      <c r="T204" s="27">
        <f t="shared" si="407"/>
        <v>0</v>
      </c>
      <c r="U204" s="35"/>
    </row>
    <row r="205" spans="1:21">
      <c r="A205" s="164"/>
      <c r="B205" s="125">
        <v>240</v>
      </c>
      <c r="C205" s="126">
        <v>38</v>
      </c>
      <c r="D205" s="12" t="s">
        <v>186</v>
      </c>
      <c r="E205" s="13">
        <v>0</v>
      </c>
      <c r="F205" s="13"/>
      <c r="G205" s="11">
        <v>1</v>
      </c>
      <c r="H205" s="32">
        <f t="shared" si="421"/>
        <v>0</v>
      </c>
      <c r="I205" s="10"/>
      <c r="J205" s="10">
        <f t="shared" si="396"/>
        <v>0</v>
      </c>
      <c r="K205" s="14"/>
      <c r="L205" s="25">
        <f>References!$C$17*K205</f>
        <v>0</v>
      </c>
      <c r="M205" s="30">
        <f>L205/References!$F$18</f>
        <v>0</v>
      </c>
      <c r="N205" s="30" t="e">
        <f t="shared" si="416"/>
        <v>#DIV/0!</v>
      </c>
      <c r="O205" s="108">
        <v>21.69</v>
      </c>
      <c r="P205" s="30">
        <f t="shared" si="426"/>
        <v>24.2928</v>
      </c>
      <c r="Q205" s="25">
        <f t="shared" si="422"/>
        <v>24.2928</v>
      </c>
      <c r="R205" s="27">
        <f t="shared" si="423"/>
        <v>0</v>
      </c>
      <c r="S205" s="27">
        <f t="shared" si="424"/>
        <v>0</v>
      </c>
      <c r="T205" s="27">
        <f t="shared" si="407"/>
        <v>0</v>
      </c>
      <c r="U205" s="35"/>
    </row>
    <row r="206" spans="1:21">
      <c r="A206" s="164"/>
      <c r="B206" s="125">
        <v>240</v>
      </c>
      <c r="C206" s="126">
        <v>38</v>
      </c>
      <c r="D206" s="12" t="s">
        <v>187</v>
      </c>
      <c r="E206" s="13">
        <v>0</v>
      </c>
      <c r="F206" s="13"/>
      <c r="G206" s="11">
        <f>References!$D$9</f>
        <v>1</v>
      </c>
      <c r="H206" s="32">
        <f t="shared" si="421"/>
        <v>0</v>
      </c>
      <c r="I206" s="10"/>
      <c r="J206" s="10">
        <f t="shared" si="396"/>
        <v>0</v>
      </c>
      <c r="K206" s="14"/>
      <c r="L206" s="25">
        <f>References!$C$17*K206</f>
        <v>0</v>
      </c>
      <c r="M206" s="30">
        <f>L206/References!$F$18</f>
        <v>0</v>
      </c>
      <c r="N206" s="30" t="e">
        <f t="shared" si="416"/>
        <v>#DIV/0!</v>
      </c>
      <c r="O206" s="108">
        <v>5.01</v>
      </c>
      <c r="P206" s="30">
        <f t="shared" si="426"/>
        <v>5.6112000000000002</v>
      </c>
      <c r="Q206" s="25">
        <f t="shared" si="422"/>
        <v>5.6112000000000002</v>
      </c>
      <c r="R206" s="27">
        <f t="shared" si="423"/>
        <v>0</v>
      </c>
      <c r="S206" s="27">
        <f t="shared" si="424"/>
        <v>0</v>
      </c>
      <c r="T206" s="27">
        <f t="shared" si="407"/>
        <v>0</v>
      </c>
      <c r="U206" s="35"/>
    </row>
    <row r="207" spans="1:21">
      <c r="A207" s="164"/>
      <c r="B207" s="125">
        <v>245</v>
      </c>
      <c r="C207" s="126">
        <v>43</v>
      </c>
      <c r="D207" s="12" t="s">
        <v>189</v>
      </c>
      <c r="E207" s="13">
        <v>0</v>
      </c>
      <c r="F207" s="13"/>
      <c r="G207" s="11">
        <f>References!$D$9</f>
        <v>1</v>
      </c>
      <c r="H207" s="32">
        <f t="shared" si="382"/>
        <v>0</v>
      </c>
      <c r="I207" s="10"/>
      <c r="J207" s="10">
        <f t="shared" si="396"/>
        <v>0</v>
      </c>
      <c r="K207" s="14"/>
      <c r="L207" s="25">
        <f>References!$C$17*K207</f>
        <v>0</v>
      </c>
      <c r="M207" s="25">
        <f>L207/References!$F$18</f>
        <v>0</v>
      </c>
      <c r="N207" s="30" t="e">
        <f t="shared" si="409"/>
        <v>#DIV/0!</v>
      </c>
      <c r="O207" s="109">
        <v>2.46</v>
      </c>
      <c r="P207" s="30">
        <f t="shared" si="426"/>
        <v>2.7551999999999999</v>
      </c>
      <c r="Q207" s="25">
        <f t="shared" ref="Q207:Q216" si="441">P207</f>
        <v>2.7551999999999999</v>
      </c>
      <c r="R207" s="27">
        <f t="shared" ref="R207:R216" si="442">O207*H207</f>
        <v>0</v>
      </c>
      <c r="S207" s="27">
        <f t="shared" si="406"/>
        <v>0</v>
      </c>
      <c r="T207" s="27">
        <f t="shared" ref="T207:T216" si="443">S207-R207</f>
        <v>0</v>
      </c>
      <c r="U207" s="35"/>
    </row>
    <row r="208" spans="1:21">
      <c r="A208" s="164"/>
      <c r="B208" s="125">
        <v>245</v>
      </c>
      <c r="C208" s="126">
        <v>43</v>
      </c>
      <c r="D208" s="12" t="s">
        <v>190</v>
      </c>
      <c r="E208" s="13">
        <v>0</v>
      </c>
      <c r="F208" s="13"/>
      <c r="G208" s="11">
        <f>References!$D$9</f>
        <v>1</v>
      </c>
      <c r="H208" s="32">
        <f t="shared" si="382"/>
        <v>0</v>
      </c>
      <c r="I208" s="10"/>
      <c r="J208" s="10">
        <f t="shared" si="396"/>
        <v>0</v>
      </c>
      <c r="K208" s="14"/>
      <c r="L208" s="25">
        <f>References!$C$17*K208</f>
        <v>0</v>
      </c>
      <c r="M208" s="25">
        <f>L208/References!$F$18</f>
        <v>0</v>
      </c>
      <c r="N208" s="30" t="e">
        <f t="shared" si="409"/>
        <v>#DIV/0!</v>
      </c>
      <c r="O208" s="109">
        <v>2.46</v>
      </c>
      <c r="P208" s="30">
        <f t="shared" si="426"/>
        <v>2.7551999999999999</v>
      </c>
      <c r="Q208" s="25">
        <f t="shared" si="441"/>
        <v>2.7551999999999999</v>
      </c>
      <c r="R208" s="27">
        <f t="shared" si="442"/>
        <v>0</v>
      </c>
      <c r="S208" s="27">
        <f t="shared" si="406"/>
        <v>0</v>
      </c>
      <c r="T208" s="27">
        <f t="shared" si="443"/>
        <v>0</v>
      </c>
      <c r="U208" s="35"/>
    </row>
    <row r="209" spans="1:21" ht="14.45" customHeight="1">
      <c r="A209" s="164"/>
      <c r="B209" s="125">
        <v>245</v>
      </c>
      <c r="C209" s="126">
        <v>43</v>
      </c>
      <c r="D209" s="12" t="s">
        <v>191</v>
      </c>
      <c r="E209" s="13">
        <v>0</v>
      </c>
      <c r="F209" s="13"/>
      <c r="G209" s="11">
        <f>References!$D$9</f>
        <v>1</v>
      </c>
      <c r="H209" s="32">
        <f t="shared" si="382"/>
        <v>0</v>
      </c>
      <c r="I209" s="10"/>
      <c r="J209" s="10">
        <f t="shared" si="396"/>
        <v>0</v>
      </c>
      <c r="K209" s="14"/>
      <c r="L209" s="25">
        <f>References!$C$17*K209</f>
        <v>0</v>
      </c>
      <c r="M209" s="25">
        <f>L209/References!$F$18</f>
        <v>0</v>
      </c>
      <c r="N209" s="30" t="e">
        <f t="shared" si="409"/>
        <v>#DIV/0!</v>
      </c>
      <c r="O209" s="109">
        <v>3.61</v>
      </c>
      <c r="P209" s="30">
        <f t="shared" si="426"/>
        <v>4.0431999999999997</v>
      </c>
      <c r="Q209" s="25">
        <f t="shared" si="441"/>
        <v>4.0431999999999997</v>
      </c>
      <c r="R209" s="27">
        <f t="shared" si="442"/>
        <v>0</v>
      </c>
      <c r="S209" s="27">
        <f t="shared" si="406"/>
        <v>0</v>
      </c>
      <c r="T209" s="27">
        <f t="shared" si="443"/>
        <v>0</v>
      </c>
      <c r="U209" s="35"/>
    </row>
    <row r="210" spans="1:21">
      <c r="A210" s="164"/>
      <c r="B210" s="125">
        <v>245</v>
      </c>
      <c r="C210" s="126">
        <v>43</v>
      </c>
      <c r="D210" s="12" t="s">
        <v>192</v>
      </c>
      <c r="E210" s="13">
        <v>0</v>
      </c>
      <c r="F210" s="13"/>
      <c r="G210" s="11">
        <f>References!$D$9</f>
        <v>1</v>
      </c>
      <c r="H210" s="32">
        <f t="shared" si="382"/>
        <v>0</v>
      </c>
      <c r="I210" s="10"/>
      <c r="J210" s="10">
        <f t="shared" si="396"/>
        <v>0</v>
      </c>
      <c r="K210" s="14"/>
      <c r="L210" s="25">
        <f>References!$C$17*K210</f>
        <v>0</v>
      </c>
      <c r="M210" s="25">
        <f>L210/References!$F$18</f>
        <v>0</v>
      </c>
      <c r="N210" s="30" t="e">
        <f t="shared" si="409"/>
        <v>#DIV/0!</v>
      </c>
      <c r="O210" s="109">
        <v>9.5399999999999991</v>
      </c>
      <c r="P210" s="30">
        <f t="shared" si="426"/>
        <v>10.684799999999999</v>
      </c>
      <c r="Q210" s="25">
        <f t="shared" si="441"/>
        <v>10.684799999999999</v>
      </c>
      <c r="R210" s="27">
        <f t="shared" si="442"/>
        <v>0</v>
      </c>
      <c r="S210" s="27">
        <f t="shared" si="406"/>
        <v>0</v>
      </c>
      <c r="T210" s="27">
        <f t="shared" si="443"/>
        <v>0</v>
      </c>
      <c r="U210" s="35"/>
    </row>
    <row r="211" spans="1:21">
      <c r="A211" s="164"/>
      <c r="B211" s="125">
        <v>245</v>
      </c>
      <c r="C211" s="126">
        <v>43</v>
      </c>
      <c r="D211" s="12" t="s">
        <v>193</v>
      </c>
      <c r="E211" s="13">
        <v>0</v>
      </c>
      <c r="F211" s="13"/>
      <c r="G211" s="11">
        <f>References!$D$9</f>
        <v>1</v>
      </c>
      <c r="H211" s="32">
        <f t="shared" si="382"/>
        <v>0</v>
      </c>
      <c r="I211" s="10"/>
      <c r="J211" s="10">
        <f t="shared" si="396"/>
        <v>0</v>
      </c>
      <c r="K211" s="14"/>
      <c r="L211" s="25">
        <f>References!$C$17*K211</f>
        <v>0</v>
      </c>
      <c r="M211" s="25">
        <f>L211/References!$F$18</f>
        <v>0</v>
      </c>
      <c r="N211" s="30" t="e">
        <f t="shared" si="409"/>
        <v>#DIV/0!</v>
      </c>
      <c r="O211" s="109">
        <v>4.7699999999999996</v>
      </c>
      <c r="P211" s="30">
        <f t="shared" si="426"/>
        <v>5.3423999999999996</v>
      </c>
      <c r="Q211" s="25">
        <f t="shared" si="441"/>
        <v>5.3423999999999996</v>
      </c>
      <c r="R211" s="27">
        <f t="shared" si="442"/>
        <v>0</v>
      </c>
      <c r="S211" s="27">
        <f t="shared" si="406"/>
        <v>0</v>
      </c>
      <c r="T211" s="27">
        <f t="shared" si="443"/>
        <v>0</v>
      </c>
      <c r="U211" s="35"/>
    </row>
    <row r="212" spans="1:21">
      <c r="A212" s="164"/>
      <c r="B212" s="125">
        <v>245</v>
      </c>
      <c r="C212" s="126">
        <v>43</v>
      </c>
      <c r="D212" s="12" t="s">
        <v>194</v>
      </c>
      <c r="E212" s="13">
        <v>0</v>
      </c>
      <c r="F212" s="13"/>
      <c r="G212" s="11">
        <f>References!$D$9</f>
        <v>1</v>
      </c>
      <c r="H212" s="32">
        <f t="shared" si="382"/>
        <v>0</v>
      </c>
      <c r="I212" s="10"/>
      <c r="J212" s="10">
        <f t="shared" si="396"/>
        <v>0</v>
      </c>
      <c r="K212" s="14"/>
      <c r="L212" s="25">
        <f>References!$C$17*K212</f>
        <v>0</v>
      </c>
      <c r="M212" s="25">
        <f>L212/References!$F$18</f>
        <v>0</v>
      </c>
      <c r="N212" s="30" t="e">
        <f t="shared" si="409"/>
        <v>#DIV/0!</v>
      </c>
      <c r="O212" s="109">
        <v>3.05</v>
      </c>
      <c r="P212" s="30">
        <f t="shared" si="426"/>
        <v>3.4159999999999999</v>
      </c>
      <c r="Q212" s="25">
        <f t="shared" si="441"/>
        <v>3.4159999999999999</v>
      </c>
      <c r="R212" s="27">
        <f t="shared" si="442"/>
        <v>0</v>
      </c>
      <c r="S212" s="27">
        <f t="shared" si="406"/>
        <v>0</v>
      </c>
      <c r="T212" s="27">
        <f t="shared" si="443"/>
        <v>0</v>
      </c>
      <c r="U212" s="35"/>
    </row>
    <row r="213" spans="1:21">
      <c r="A213" s="164"/>
      <c r="B213" s="125">
        <v>245</v>
      </c>
      <c r="C213" s="126">
        <v>43</v>
      </c>
      <c r="D213" s="12" t="s">
        <v>196</v>
      </c>
      <c r="E213" s="13">
        <v>0</v>
      </c>
      <c r="F213" s="13"/>
      <c r="G213" s="11">
        <f>References!$D$9</f>
        <v>1</v>
      </c>
      <c r="H213" s="32">
        <f t="shared" si="382"/>
        <v>0</v>
      </c>
      <c r="I213" s="10"/>
      <c r="J213" s="10">
        <f t="shared" si="396"/>
        <v>0</v>
      </c>
      <c r="K213" s="14"/>
      <c r="L213" s="25">
        <f>References!$C$17*K213</f>
        <v>0</v>
      </c>
      <c r="M213" s="25">
        <f>L213/References!$F$18</f>
        <v>0</v>
      </c>
      <c r="N213" s="30" t="e">
        <f t="shared" si="409"/>
        <v>#DIV/0!</v>
      </c>
      <c r="O213" s="109">
        <v>13.21</v>
      </c>
      <c r="P213" s="30">
        <f t="shared" si="426"/>
        <v>14.795200000000001</v>
      </c>
      <c r="Q213" s="25">
        <f t="shared" si="441"/>
        <v>14.795200000000001</v>
      </c>
      <c r="R213" s="27">
        <f t="shared" si="442"/>
        <v>0</v>
      </c>
      <c r="S213" s="27">
        <f t="shared" si="406"/>
        <v>0</v>
      </c>
      <c r="T213" s="27">
        <f t="shared" si="443"/>
        <v>0</v>
      </c>
      <c r="U213" s="35"/>
    </row>
    <row r="214" spans="1:21">
      <c r="A214" s="164"/>
      <c r="B214" s="125">
        <v>245</v>
      </c>
      <c r="C214" s="126">
        <v>43</v>
      </c>
      <c r="D214" s="12" t="s">
        <v>195</v>
      </c>
      <c r="E214" s="13">
        <v>0</v>
      </c>
      <c r="F214" s="13"/>
      <c r="G214" s="11">
        <f>References!$D$9</f>
        <v>1</v>
      </c>
      <c r="H214" s="32">
        <f t="shared" si="382"/>
        <v>0</v>
      </c>
      <c r="I214" s="10"/>
      <c r="J214" s="10">
        <f t="shared" si="396"/>
        <v>0</v>
      </c>
      <c r="K214" s="14"/>
      <c r="L214" s="25">
        <f>References!$C$17*K214</f>
        <v>0</v>
      </c>
      <c r="M214" s="25">
        <f>L214/References!$F$18</f>
        <v>0</v>
      </c>
      <c r="N214" s="30" t="e">
        <f t="shared" si="409"/>
        <v>#DIV/0!</v>
      </c>
      <c r="O214" s="109">
        <v>3.09</v>
      </c>
      <c r="P214" s="30">
        <f t="shared" si="426"/>
        <v>3.4607999999999999</v>
      </c>
      <c r="Q214" s="25">
        <f t="shared" si="441"/>
        <v>3.4607999999999999</v>
      </c>
      <c r="R214" s="27">
        <f t="shared" si="442"/>
        <v>0</v>
      </c>
      <c r="S214" s="27">
        <f t="shared" si="406"/>
        <v>0</v>
      </c>
      <c r="T214" s="27">
        <f t="shared" si="443"/>
        <v>0</v>
      </c>
      <c r="U214" s="35"/>
    </row>
    <row r="215" spans="1:21">
      <c r="A215" s="164"/>
      <c r="B215" s="125">
        <v>245</v>
      </c>
      <c r="C215" s="126">
        <v>43</v>
      </c>
      <c r="D215" s="12" t="s">
        <v>197</v>
      </c>
      <c r="E215" s="13">
        <v>0</v>
      </c>
      <c r="F215" s="13"/>
      <c r="G215" s="11">
        <f>References!$D$9</f>
        <v>1</v>
      </c>
      <c r="H215" s="32">
        <f t="shared" si="382"/>
        <v>0</v>
      </c>
      <c r="I215" s="10"/>
      <c r="J215" s="10">
        <f t="shared" si="396"/>
        <v>0</v>
      </c>
      <c r="K215" s="14"/>
      <c r="L215" s="25">
        <f>References!$C$17*K215</f>
        <v>0</v>
      </c>
      <c r="M215" s="25">
        <f>L215/References!$F$18</f>
        <v>0</v>
      </c>
      <c r="N215" s="30" t="e">
        <f t="shared" si="409"/>
        <v>#DIV/0!</v>
      </c>
      <c r="O215" s="109">
        <v>15.84</v>
      </c>
      <c r="P215" s="30">
        <f t="shared" si="426"/>
        <v>17.7408</v>
      </c>
      <c r="Q215" s="25">
        <f t="shared" si="441"/>
        <v>17.7408</v>
      </c>
      <c r="R215" s="27">
        <f t="shared" si="442"/>
        <v>0</v>
      </c>
      <c r="S215" s="27">
        <f t="shared" si="406"/>
        <v>0</v>
      </c>
      <c r="T215" s="27">
        <f t="shared" si="443"/>
        <v>0</v>
      </c>
      <c r="U215" s="35"/>
    </row>
    <row r="216" spans="1:21">
      <c r="A216" s="164"/>
      <c r="B216" s="125">
        <v>245</v>
      </c>
      <c r="C216" s="126">
        <v>43</v>
      </c>
      <c r="D216" s="12" t="s">
        <v>195</v>
      </c>
      <c r="E216" s="13">
        <v>0</v>
      </c>
      <c r="F216" s="13"/>
      <c r="G216" s="11">
        <f>References!$D$9</f>
        <v>1</v>
      </c>
      <c r="H216" s="32">
        <f t="shared" si="382"/>
        <v>0</v>
      </c>
      <c r="I216" s="10"/>
      <c r="J216" s="10">
        <f t="shared" si="396"/>
        <v>0</v>
      </c>
      <c r="K216" s="14"/>
      <c r="L216" s="25">
        <f>References!$C$17*K216</f>
        <v>0</v>
      </c>
      <c r="M216" s="25">
        <f>L216/References!$F$18</f>
        <v>0</v>
      </c>
      <c r="N216" s="30" t="e">
        <f t="shared" si="409"/>
        <v>#DIV/0!</v>
      </c>
      <c r="O216" s="109">
        <v>3.64</v>
      </c>
      <c r="P216" s="30">
        <f t="shared" si="426"/>
        <v>4.0768000000000004</v>
      </c>
      <c r="Q216" s="25">
        <f t="shared" si="441"/>
        <v>4.0768000000000004</v>
      </c>
      <c r="R216" s="27">
        <f t="shared" si="442"/>
        <v>0</v>
      </c>
      <c r="S216" s="27">
        <f t="shared" si="406"/>
        <v>0</v>
      </c>
      <c r="T216" s="27">
        <f t="shared" si="443"/>
        <v>0</v>
      </c>
      <c r="U216" s="35"/>
    </row>
    <row r="217" spans="1:21">
      <c r="A217" s="164"/>
      <c r="B217" s="125">
        <v>100</v>
      </c>
      <c r="C217" s="126">
        <v>26</v>
      </c>
      <c r="D217" s="12" t="s">
        <v>105</v>
      </c>
      <c r="E217" s="13">
        <v>0</v>
      </c>
      <c r="F217" s="13"/>
      <c r="G217" s="11">
        <f>References!$D$7</f>
        <v>4.333333333333333</v>
      </c>
      <c r="H217" s="32">
        <f>E217*G217*12</f>
        <v>0</v>
      </c>
      <c r="I217" s="10"/>
      <c r="J217" s="10">
        <f t="shared" si="375"/>
        <v>0</v>
      </c>
      <c r="K217" s="14"/>
      <c r="L217" s="25">
        <f>References!$C$17*K217</f>
        <v>0</v>
      </c>
      <c r="M217" s="30">
        <f>L217/References!$F$18</f>
        <v>0</v>
      </c>
      <c r="N217" s="30" t="e">
        <f>M217/H217*G217</f>
        <v>#DIV/0!</v>
      </c>
      <c r="O217" s="107">
        <v>12.52</v>
      </c>
      <c r="P217" s="30">
        <f t="shared" si="377"/>
        <v>14.022399999999999</v>
      </c>
      <c r="Q217" s="25">
        <f t="shared" si="378"/>
        <v>14.022399999999999</v>
      </c>
      <c r="R217" s="27">
        <f t="shared" si="379"/>
        <v>0</v>
      </c>
      <c r="S217" s="27">
        <f t="shared" si="380"/>
        <v>0</v>
      </c>
      <c r="T217" s="27">
        <f t="shared" si="381"/>
        <v>0</v>
      </c>
      <c r="U217" s="35"/>
    </row>
    <row r="218" spans="1:21">
      <c r="A218" s="164" t="s">
        <v>102</v>
      </c>
      <c r="B218" s="125">
        <v>100</v>
      </c>
      <c r="C218" s="126">
        <v>26</v>
      </c>
      <c r="D218" s="12" t="s">
        <v>106</v>
      </c>
      <c r="E218" s="13">
        <v>0</v>
      </c>
      <c r="F218" s="13"/>
      <c r="G218" s="11">
        <f>References!$D$7</f>
        <v>4.333333333333333</v>
      </c>
      <c r="H218" s="32">
        <f t="shared" ref="H218:H219" si="444">E218*G218*12</f>
        <v>0</v>
      </c>
      <c r="I218" s="10"/>
      <c r="J218" s="10">
        <f t="shared" si="375"/>
        <v>0</v>
      </c>
      <c r="K218" s="14"/>
      <c r="L218" s="25">
        <f>References!$C$17*K218</f>
        <v>0</v>
      </c>
      <c r="M218" s="30">
        <f>L218/References!$F$18</f>
        <v>0</v>
      </c>
      <c r="N218" s="30" t="e">
        <f t="shared" ref="N218:N219" si="445">M218/H218*G218</f>
        <v>#DIV/0!</v>
      </c>
      <c r="O218" s="107">
        <v>14.63</v>
      </c>
      <c r="P218" s="30">
        <f t="shared" si="377"/>
        <v>16.3856</v>
      </c>
      <c r="Q218" s="25">
        <f t="shared" si="378"/>
        <v>16.3856</v>
      </c>
      <c r="R218" s="27">
        <f t="shared" si="379"/>
        <v>0</v>
      </c>
      <c r="S218" s="27">
        <f t="shared" si="380"/>
        <v>0</v>
      </c>
      <c r="T218" s="27">
        <f t="shared" si="381"/>
        <v>0</v>
      </c>
      <c r="U218" s="35"/>
    </row>
    <row r="219" spans="1:21">
      <c r="A219" s="164"/>
      <c r="B219" s="125">
        <v>100</v>
      </c>
      <c r="C219" s="126">
        <v>26</v>
      </c>
      <c r="D219" s="12" t="s">
        <v>108</v>
      </c>
      <c r="E219" s="13">
        <v>0</v>
      </c>
      <c r="F219" s="13"/>
      <c r="G219" s="11">
        <f>References!$D$7</f>
        <v>4.333333333333333</v>
      </c>
      <c r="H219" s="32">
        <f t="shared" si="444"/>
        <v>0</v>
      </c>
      <c r="I219" s="10"/>
      <c r="J219" s="10">
        <f t="shared" si="375"/>
        <v>0</v>
      </c>
      <c r="K219" s="14"/>
      <c r="L219" s="25">
        <f>References!$C$17*K219</f>
        <v>0</v>
      </c>
      <c r="M219" s="30">
        <f>L219/References!$F$18</f>
        <v>0</v>
      </c>
      <c r="N219" s="30" t="e">
        <f t="shared" si="445"/>
        <v>#DIV/0!</v>
      </c>
      <c r="O219" s="56">
        <v>22.79</v>
      </c>
      <c r="P219" s="30">
        <f t="shared" si="377"/>
        <v>25.524799999999999</v>
      </c>
      <c r="Q219" s="25">
        <f t="shared" si="378"/>
        <v>25.524799999999999</v>
      </c>
      <c r="R219" s="27">
        <f t="shared" si="379"/>
        <v>0</v>
      </c>
      <c r="S219" s="27">
        <f t="shared" si="380"/>
        <v>0</v>
      </c>
      <c r="T219" s="27">
        <f t="shared" si="381"/>
        <v>0</v>
      </c>
      <c r="U219" s="35"/>
    </row>
    <row r="220" spans="1:21">
      <c r="A220" s="164"/>
      <c r="B220" s="125">
        <v>100</v>
      </c>
      <c r="C220" s="126">
        <v>27</v>
      </c>
      <c r="D220" s="12" t="s">
        <v>12</v>
      </c>
      <c r="E220" s="13">
        <v>0</v>
      </c>
      <c r="F220" s="13"/>
      <c r="G220" s="11">
        <f>References!$D$9</f>
        <v>1</v>
      </c>
      <c r="H220" s="32">
        <f>+E220*G220*12</f>
        <v>0</v>
      </c>
      <c r="I220" s="10"/>
      <c r="J220" s="10">
        <f t="shared" ref="J220:J236" si="446">H220*I220</f>
        <v>0</v>
      </c>
      <c r="K220" s="14"/>
      <c r="L220" s="25">
        <f>References!$C$17*K220</f>
        <v>0</v>
      </c>
      <c r="M220" s="25">
        <f>L220/References!$F$18</f>
        <v>0</v>
      </c>
      <c r="N220" s="30" t="e">
        <f t="shared" ref="N220:N238" si="447">M220/H220</f>
        <v>#DIV/0!</v>
      </c>
      <c r="O220" s="108">
        <v>4.01</v>
      </c>
      <c r="P220" s="30">
        <f t="shared" ref="P220:P280" si="448">+O220*$E$7+O220</f>
        <v>4.4912000000000001</v>
      </c>
      <c r="Q220" s="25">
        <f>P220</f>
        <v>4.4912000000000001</v>
      </c>
      <c r="R220" s="27">
        <f>O220*H220</f>
        <v>0</v>
      </c>
      <c r="S220" s="27">
        <f>Q220*H220</f>
        <v>0</v>
      </c>
      <c r="T220" s="27">
        <f>S220-R220</f>
        <v>0</v>
      </c>
      <c r="U220" s="35"/>
    </row>
    <row r="221" spans="1:21">
      <c r="A221" s="164"/>
      <c r="B221" s="125">
        <v>100</v>
      </c>
      <c r="C221" s="126">
        <v>27</v>
      </c>
      <c r="D221" s="12" t="s">
        <v>126</v>
      </c>
      <c r="E221" s="13">
        <v>0</v>
      </c>
      <c r="F221" s="13"/>
      <c r="G221" s="11">
        <f>References!$D$9</f>
        <v>1</v>
      </c>
      <c r="H221" s="32">
        <f t="shared" ref="H221:H222" si="449">+E221*G221*12</f>
        <v>0</v>
      </c>
      <c r="I221" s="10"/>
      <c r="J221" s="10">
        <f t="shared" si="446"/>
        <v>0</v>
      </c>
      <c r="K221" s="14"/>
      <c r="L221" s="25">
        <f>References!$C$17*K221</f>
        <v>0</v>
      </c>
      <c r="M221" s="25">
        <f>L221/References!$F$18</f>
        <v>0</v>
      </c>
      <c r="N221" s="30" t="e">
        <f t="shared" si="447"/>
        <v>#DIV/0!</v>
      </c>
      <c r="O221" s="108">
        <v>4.01</v>
      </c>
      <c r="P221" s="30">
        <f t="shared" si="448"/>
        <v>4.4912000000000001</v>
      </c>
      <c r="Q221" s="25">
        <f t="shared" ref="Q221:Q222" si="450">P221</f>
        <v>4.4912000000000001</v>
      </c>
      <c r="R221" s="27">
        <f t="shared" ref="R221:R222" si="451">O221*H221</f>
        <v>0</v>
      </c>
      <c r="S221" s="27">
        <f t="shared" ref="S221:S222" si="452">Q221*H221</f>
        <v>0</v>
      </c>
      <c r="T221" s="27">
        <f t="shared" ref="T221:T222" si="453">S221-R221</f>
        <v>0</v>
      </c>
      <c r="U221" s="35"/>
    </row>
    <row r="222" spans="1:21">
      <c r="A222" s="164"/>
      <c r="B222" s="125">
        <v>100</v>
      </c>
      <c r="C222" s="126">
        <v>27</v>
      </c>
      <c r="D222" s="12" t="s">
        <v>159</v>
      </c>
      <c r="E222" s="13">
        <v>0</v>
      </c>
      <c r="F222" s="13"/>
      <c r="G222" s="11">
        <f>References!$D$9</f>
        <v>1</v>
      </c>
      <c r="H222" s="32">
        <f t="shared" si="449"/>
        <v>0</v>
      </c>
      <c r="I222" s="10"/>
      <c r="J222" s="10">
        <f t="shared" si="446"/>
        <v>0</v>
      </c>
      <c r="K222" s="14"/>
      <c r="L222" s="25">
        <f>References!$C$17*K222</f>
        <v>0</v>
      </c>
      <c r="M222" s="25">
        <f>L222/References!$F$18</f>
        <v>0</v>
      </c>
      <c r="N222" s="30" t="e">
        <f t="shared" si="447"/>
        <v>#DIV/0!</v>
      </c>
      <c r="O222" s="108">
        <v>4.01</v>
      </c>
      <c r="P222" s="30">
        <f t="shared" si="448"/>
        <v>4.4912000000000001</v>
      </c>
      <c r="Q222" s="25">
        <f t="shared" si="450"/>
        <v>4.4912000000000001</v>
      </c>
      <c r="R222" s="27">
        <f t="shared" si="451"/>
        <v>0</v>
      </c>
      <c r="S222" s="27">
        <f t="shared" si="452"/>
        <v>0</v>
      </c>
      <c r="T222" s="27">
        <f t="shared" si="453"/>
        <v>0</v>
      </c>
      <c r="U222" s="35"/>
    </row>
    <row r="223" spans="1:21">
      <c r="A223" s="164"/>
      <c r="B223" s="125">
        <v>100</v>
      </c>
      <c r="C223" s="126">
        <v>27</v>
      </c>
      <c r="D223" s="12" t="s">
        <v>123</v>
      </c>
      <c r="E223" s="13">
        <v>0</v>
      </c>
      <c r="F223" s="13"/>
      <c r="G223" s="11">
        <f>References!$D$9</f>
        <v>1</v>
      </c>
      <c r="H223" s="32">
        <f t="shared" ref="H223:H225" si="454">+E223*G223*12</f>
        <v>0</v>
      </c>
      <c r="I223" s="10"/>
      <c r="J223" s="10">
        <f t="shared" si="446"/>
        <v>0</v>
      </c>
      <c r="K223" s="14"/>
      <c r="L223" s="25">
        <f>References!$C$17*K223</f>
        <v>0</v>
      </c>
      <c r="M223" s="25">
        <f>L223/References!$F$18</f>
        <v>0</v>
      </c>
      <c r="N223" s="30" t="e">
        <f t="shared" si="447"/>
        <v>#DIV/0!</v>
      </c>
      <c r="O223" s="108">
        <v>5.63</v>
      </c>
      <c r="P223" s="30">
        <f t="shared" si="448"/>
        <v>6.3056000000000001</v>
      </c>
      <c r="Q223" s="25">
        <f t="shared" ref="Q223:Q225" si="455">P223</f>
        <v>6.3056000000000001</v>
      </c>
      <c r="R223" s="27">
        <f t="shared" ref="R223:R225" si="456">O223*H223</f>
        <v>0</v>
      </c>
      <c r="S223" s="27">
        <f t="shared" ref="S223:S280" si="457">Q223*H223</f>
        <v>0</v>
      </c>
      <c r="T223" s="27">
        <f t="shared" ref="T223:T225" si="458">S223-R223</f>
        <v>0</v>
      </c>
      <c r="U223" s="35"/>
    </row>
    <row r="224" spans="1:21">
      <c r="A224" s="164"/>
      <c r="B224" s="125">
        <v>100</v>
      </c>
      <c r="C224" s="126">
        <v>27</v>
      </c>
      <c r="D224" s="12" t="s">
        <v>124</v>
      </c>
      <c r="E224" s="13">
        <v>0</v>
      </c>
      <c r="F224" s="13"/>
      <c r="G224" s="11">
        <f>References!$D$9</f>
        <v>1</v>
      </c>
      <c r="H224" s="32">
        <f t="shared" si="454"/>
        <v>0</v>
      </c>
      <c r="I224" s="10"/>
      <c r="J224" s="10">
        <f t="shared" si="446"/>
        <v>0</v>
      </c>
      <c r="K224" s="14"/>
      <c r="L224" s="25">
        <f>References!$C$17*K224</f>
        <v>0</v>
      </c>
      <c r="M224" s="25">
        <f>L224/References!$F$18</f>
        <v>0</v>
      </c>
      <c r="N224" s="30" t="e">
        <f t="shared" si="447"/>
        <v>#DIV/0!</v>
      </c>
      <c r="O224" s="108">
        <v>6.45</v>
      </c>
      <c r="P224" s="30">
        <f t="shared" si="448"/>
        <v>7.2240000000000002</v>
      </c>
      <c r="Q224" s="25">
        <f t="shared" si="455"/>
        <v>7.2240000000000002</v>
      </c>
      <c r="R224" s="27">
        <f t="shared" si="456"/>
        <v>0</v>
      </c>
      <c r="S224" s="27">
        <f t="shared" si="457"/>
        <v>0</v>
      </c>
      <c r="T224" s="27">
        <f t="shared" si="458"/>
        <v>0</v>
      </c>
      <c r="U224" s="35"/>
    </row>
    <row r="225" spans="1:21">
      <c r="A225" s="164"/>
      <c r="B225" s="125">
        <v>100</v>
      </c>
      <c r="C225" s="126">
        <v>27</v>
      </c>
      <c r="D225" s="12" t="s">
        <v>160</v>
      </c>
      <c r="E225" s="13">
        <v>0</v>
      </c>
      <c r="F225" s="13"/>
      <c r="G225" s="11">
        <f>References!$D$9</f>
        <v>1</v>
      </c>
      <c r="H225" s="32">
        <f t="shared" si="454"/>
        <v>0</v>
      </c>
      <c r="I225" s="10"/>
      <c r="J225" s="10">
        <f t="shared" si="446"/>
        <v>0</v>
      </c>
      <c r="K225" s="14"/>
      <c r="L225" s="25">
        <f>References!$C$17*K225</f>
        <v>0</v>
      </c>
      <c r="M225" s="25">
        <f>L225/References!$F$18</f>
        <v>0</v>
      </c>
      <c r="N225" s="30" t="e">
        <f t="shared" si="447"/>
        <v>#DIV/0!</v>
      </c>
      <c r="O225" s="108">
        <v>4.01</v>
      </c>
      <c r="P225" s="30">
        <f t="shared" si="448"/>
        <v>4.4912000000000001</v>
      </c>
      <c r="Q225" s="25">
        <f t="shared" si="455"/>
        <v>4.4912000000000001</v>
      </c>
      <c r="R225" s="27">
        <f t="shared" si="456"/>
        <v>0</v>
      </c>
      <c r="S225" s="27">
        <f t="shared" si="457"/>
        <v>0</v>
      </c>
      <c r="T225" s="27">
        <f t="shared" si="458"/>
        <v>0</v>
      </c>
      <c r="U225" s="35">
        <f t="shared" ref="U225:U231" si="459">P271*H271</f>
        <v>0</v>
      </c>
    </row>
    <row r="226" spans="1:21">
      <c r="A226" s="164"/>
      <c r="B226" s="125">
        <v>100</v>
      </c>
      <c r="C226" s="126">
        <v>27</v>
      </c>
      <c r="D226" s="12" t="s">
        <v>125</v>
      </c>
      <c r="E226" s="13">
        <v>0</v>
      </c>
      <c r="F226" s="13"/>
      <c r="G226" s="11">
        <f>References!$D$9</f>
        <v>1</v>
      </c>
      <c r="H226" s="32">
        <f>+E226*G226*12</f>
        <v>0</v>
      </c>
      <c r="I226" s="10"/>
      <c r="J226" s="10">
        <f t="shared" si="446"/>
        <v>0</v>
      </c>
      <c r="K226" s="14"/>
      <c r="L226" s="25">
        <f>References!$C$17*K226</f>
        <v>0</v>
      </c>
      <c r="M226" s="25">
        <f>L226/References!$F$18</f>
        <v>0</v>
      </c>
      <c r="N226" s="30" t="e">
        <f t="shared" si="447"/>
        <v>#DIV/0!</v>
      </c>
      <c r="O226" s="108">
        <v>6.58</v>
      </c>
      <c r="P226" s="30">
        <f t="shared" si="448"/>
        <v>7.3696000000000002</v>
      </c>
      <c r="Q226" s="25">
        <f>P226</f>
        <v>7.3696000000000002</v>
      </c>
      <c r="R226" s="27">
        <f>O226*H226</f>
        <v>0</v>
      </c>
      <c r="S226" s="27">
        <f t="shared" si="457"/>
        <v>0</v>
      </c>
      <c r="T226" s="27">
        <f>S226-R226</f>
        <v>0</v>
      </c>
      <c r="U226" s="35">
        <f t="shared" si="459"/>
        <v>0</v>
      </c>
    </row>
    <row r="227" spans="1:21">
      <c r="A227" s="164"/>
      <c r="B227" s="125">
        <v>100</v>
      </c>
      <c r="C227" s="126">
        <v>27</v>
      </c>
      <c r="D227" s="12" t="s">
        <v>122</v>
      </c>
      <c r="E227" s="13">
        <v>0</v>
      </c>
      <c r="F227" s="13"/>
      <c r="G227" s="11">
        <f>References!$D$9</f>
        <v>1</v>
      </c>
      <c r="H227" s="32">
        <f>+E227*G227*12</f>
        <v>0</v>
      </c>
      <c r="I227" s="10"/>
      <c r="J227" s="10">
        <f t="shared" si="446"/>
        <v>0</v>
      </c>
      <c r="K227" s="14"/>
      <c r="L227" s="25">
        <f>References!$C$17*K227</f>
        <v>0</v>
      </c>
      <c r="M227" s="25">
        <f>L227/References!$F$18</f>
        <v>0</v>
      </c>
      <c r="N227" s="30" t="e">
        <f t="shared" si="447"/>
        <v>#DIV/0!</v>
      </c>
      <c r="O227" s="108">
        <v>7.03</v>
      </c>
      <c r="P227" s="30">
        <f t="shared" si="448"/>
        <v>7.8736000000000006</v>
      </c>
      <c r="Q227" s="25">
        <f>P227</f>
        <v>7.8736000000000006</v>
      </c>
      <c r="R227" s="27">
        <f>O227*H227</f>
        <v>0</v>
      </c>
      <c r="S227" s="27">
        <f t="shared" si="457"/>
        <v>0</v>
      </c>
      <c r="T227" s="27">
        <f>S227-R227</f>
        <v>0</v>
      </c>
      <c r="U227" s="35">
        <f t="shared" si="459"/>
        <v>0</v>
      </c>
    </row>
    <row r="228" spans="1:21">
      <c r="A228" s="164"/>
      <c r="B228" s="125">
        <v>120</v>
      </c>
      <c r="C228" s="126">
        <v>29</v>
      </c>
      <c r="D228" s="12" t="s">
        <v>161</v>
      </c>
      <c r="E228" s="13">
        <v>0</v>
      </c>
      <c r="F228" s="13"/>
      <c r="G228" s="11">
        <f>References!$D$9</f>
        <v>1</v>
      </c>
      <c r="H228" s="32">
        <f t="shared" ref="H228:H236" si="460">+E228*G228*12</f>
        <v>0</v>
      </c>
      <c r="I228" s="10"/>
      <c r="J228" s="10">
        <f t="shared" si="446"/>
        <v>0</v>
      </c>
      <c r="K228" s="14"/>
      <c r="L228" s="25">
        <f>References!$C$17*K228</f>
        <v>0</v>
      </c>
      <c r="M228" s="25">
        <f>L228/References!$F$18</f>
        <v>0</v>
      </c>
      <c r="N228" s="30" t="e">
        <f t="shared" si="447"/>
        <v>#DIV/0!</v>
      </c>
      <c r="O228" s="109">
        <v>9.94</v>
      </c>
      <c r="P228" s="30">
        <f t="shared" si="448"/>
        <v>11.1328</v>
      </c>
      <c r="Q228" s="25">
        <f t="shared" ref="Q228:Q236" si="461">P228</f>
        <v>11.1328</v>
      </c>
      <c r="R228" s="27">
        <f t="shared" ref="R228:R236" si="462">O228*H228</f>
        <v>0</v>
      </c>
      <c r="S228" s="27">
        <f t="shared" si="457"/>
        <v>0</v>
      </c>
      <c r="T228" s="27">
        <f t="shared" ref="T228:T236" si="463">S228-R228</f>
        <v>0</v>
      </c>
      <c r="U228" s="35">
        <f t="shared" si="459"/>
        <v>0</v>
      </c>
    </row>
    <row r="229" spans="1:21">
      <c r="A229" s="164"/>
      <c r="B229" s="125">
        <v>120</v>
      </c>
      <c r="C229" s="126">
        <v>29</v>
      </c>
      <c r="D229" s="12" t="s">
        <v>162</v>
      </c>
      <c r="E229" s="13">
        <v>0</v>
      </c>
      <c r="F229" s="13"/>
      <c r="G229" s="11">
        <f>References!$D$9</f>
        <v>1</v>
      </c>
      <c r="H229" s="32">
        <f t="shared" si="460"/>
        <v>0</v>
      </c>
      <c r="I229" s="10"/>
      <c r="J229" s="10">
        <f t="shared" si="446"/>
        <v>0</v>
      </c>
      <c r="K229" s="14"/>
      <c r="L229" s="25">
        <f>References!$C$17*K229</f>
        <v>0</v>
      </c>
      <c r="M229" s="25">
        <f>L229/References!$F$18</f>
        <v>0</v>
      </c>
      <c r="N229" s="30" t="e">
        <f t="shared" si="447"/>
        <v>#DIV/0!</v>
      </c>
      <c r="O229" s="109">
        <v>11.27</v>
      </c>
      <c r="P229" s="30">
        <f t="shared" si="448"/>
        <v>12.622399999999999</v>
      </c>
      <c r="Q229" s="25">
        <f t="shared" si="461"/>
        <v>12.622399999999999</v>
      </c>
      <c r="R229" s="27">
        <f t="shared" si="462"/>
        <v>0</v>
      </c>
      <c r="S229" s="27">
        <f t="shared" si="457"/>
        <v>0</v>
      </c>
      <c r="T229" s="27">
        <f t="shared" si="463"/>
        <v>0</v>
      </c>
      <c r="U229" s="35">
        <f t="shared" si="459"/>
        <v>0</v>
      </c>
    </row>
    <row r="230" spans="1:21">
      <c r="A230" s="164"/>
      <c r="B230" s="125">
        <v>130</v>
      </c>
      <c r="C230" s="126">
        <v>29</v>
      </c>
      <c r="D230" s="12" t="s">
        <v>163</v>
      </c>
      <c r="E230" s="13">
        <v>0</v>
      </c>
      <c r="F230" s="13"/>
      <c r="G230" s="11">
        <f>References!$D$9</f>
        <v>1</v>
      </c>
      <c r="H230" s="32">
        <f t="shared" si="460"/>
        <v>0</v>
      </c>
      <c r="I230" s="10"/>
      <c r="J230" s="10">
        <f t="shared" si="446"/>
        <v>0</v>
      </c>
      <c r="K230" s="14"/>
      <c r="L230" s="25">
        <f>References!$C$17*K230</f>
        <v>0</v>
      </c>
      <c r="M230" s="25">
        <f>L230/References!$F$18</f>
        <v>0</v>
      </c>
      <c r="N230" s="30" t="e">
        <f t="shared" si="447"/>
        <v>#DIV/0!</v>
      </c>
      <c r="O230" s="109">
        <v>16.920000000000002</v>
      </c>
      <c r="P230" s="30">
        <f t="shared" si="448"/>
        <v>18.950400000000002</v>
      </c>
      <c r="Q230" s="25">
        <f t="shared" si="461"/>
        <v>18.950400000000002</v>
      </c>
      <c r="R230" s="27">
        <f t="shared" si="462"/>
        <v>0</v>
      </c>
      <c r="S230" s="27">
        <f t="shared" si="457"/>
        <v>0</v>
      </c>
      <c r="T230" s="27">
        <f t="shared" si="463"/>
        <v>0</v>
      </c>
      <c r="U230" s="35">
        <f t="shared" si="459"/>
        <v>0</v>
      </c>
    </row>
    <row r="231" spans="1:21">
      <c r="A231" s="164"/>
      <c r="B231" s="125">
        <v>130</v>
      </c>
      <c r="C231" s="126">
        <v>29</v>
      </c>
      <c r="D231" s="12" t="s">
        <v>164</v>
      </c>
      <c r="E231" s="13">
        <v>0</v>
      </c>
      <c r="F231" s="13"/>
      <c r="G231" s="11">
        <f>References!$D$9</f>
        <v>1</v>
      </c>
      <c r="H231" s="32">
        <f t="shared" si="460"/>
        <v>0</v>
      </c>
      <c r="I231" s="10"/>
      <c r="J231" s="10">
        <f t="shared" si="446"/>
        <v>0</v>
      </c>
      <c r="K231" s="14"/>
      <c r="L231" s="25">
        <f>References!$C$17*K231</f>
        <v>0</v>
      </c>
      <c r="M231" s="25">
        <f>L231/References!$F$18</f>
        <v>0</v>
      </c>
      <c r="N231" s="30" t="e">
        <f t="shared" si="447"/>
        <v>#DIV/0!</v>
      </c>
      <c r="O231" s="109">
        <v>3.94</v>
      </c>
      <c r="P231" s="30">
        <f t="shared" si="448"/>
        <v>4.4127999999999998</v>
      </c>
      <c r="Q231" s="25">
        <f t="shared" si="461"/>
        <v>4.4127999999999998</v>
      </c>
      <c r="R231" s="27">
        <f t="shared" si="462"/>
        <v>0</v>
      </c>
      <c r="S231" s="27">
        <f t="shared" si="457"/>
        <v>0</v>
      </c>
      <c r="T231" s="27">
        <f t="shared" si="463"/>
        <v>0</v>
      </c>
      <c r="U231" s="35">
        <f t="shared" si="459"/>
        <v>0</v>
      </c>
    </row>
    <row r="232" spans="1:21" ht="14.25" customHeight="1">
      <c r="A232" s="164"/>
      <c r="B232" s="125">
        <v>130</v>
      </c>
      <c r="C232" s="126">
        <v>29</v>
      </c>
      <c r="D232" s="12" t="s">
        <v>166</v>
      </c>
      <c r="E232" s="13">
        <v>0</v>
      </c>
      <c r="F232" s="13"/>
      <c r="G232" s="11">
        <f>References!$D$9</f>
        <v>1</v>
      </c>
      <c r="H232" s="32">
        <f t="shared" si="460"/>
        <v>0</v>
      </c>
      <c r="I232" s="10"/>
      <c r="J232" s="10">
        <f t="shared" si="446"/>
        <v>0</v>
      </c>
      <c r="K232" s="14"/>
      <c r="L232" s="25">
        <f>References!$C$17*K232</f>
        <v>0</v>
      </c>
      <c r="M232" s="25">
        <f>L232/References!$F$18</f>
        <v>0</v>
      </c>
      <c r="N232" s="30" t="e">
        <f t="shared" si="447"/>
        <v>#DIV/0!</v>
      </c>
      <c r="O232" s="109">
        <v>4.66</v>
      </c>
      <c r="P232" s="30">
        <f t="shared" si="448"/>
        <v>5.2191999999999998</v>
      </c>
      <c r="Q232" s="25">
        <f t="shared" si="461"/>
        <v>5.2191999999999998</v>
      </c>
      <c r="R232" s="27">
        <f t="shared" si="462"/>
        <v>0</v>
      </c>
      <c r="S232" s="27">
        <f t="shared" si="457"/>
        <v>0</v>
      </c>
      <c r="T232" s="27">
        <f t="shared" si="463"/>
        <v>0</v>
      </c>
      <c r="U232" s="35">
        <f t="shared" ref="U232:U237" si="464">P279*H279</f>
        <v>0</v>
      </c>
    </row>
    <row r="233" spans="1:21" ht="14.25" customHeight="1">
      <c r="A233" s="164"/>
      <c r="B233" s="125">
        <v>130</v>
      </c>
      <c r="C233" s="126">
        <v>29</v>
      </c>
      <c r="D233" s="12" t="s">
        <v>167</v>
      </c>
      <c r="E233" s="13">
        <v>0</v>
      </c>
      <c r="F233" s="13"/>
      <c r="G233" s="11">
        <f>References!$D$9</f>
        <v>1</v>
      </c>
      <c r="H233" s="32">
        <f t="shared" si="460"/>
        <v>0</v>
      </c>
      <c r="I233" s="10"/>
      <c r="J233" s="10">
        <f t="shared" si="446"/>
        <v>0</v>
      </c>
      <c r="K233" s="14"/>
      <c r="L233" s="25">
        <f>References!$C$17*K233</f>
        <v>0</v>
      </c>
      <c r="M233" s="25">
        <f>L233/References!$F$18</f>
        <v>0</v>
      </c>
      <c r="N233" s="30" t="e">
        <f t="shared" si="447"/>
        <v>#DIV/0!</v>
      </c>
      <c r="O233" s="109">
        <v>24.23</v>
      </c>
      <c r="P233" s="30">
        <f t="shared" si="448"/>
        <v>27.137599999999999</v>
      </c>
      <c r="Q233" s="25">
        <f t="shared" si="461"/>
        <v>27.137599999999999</v>
      </c>
      <c r="R233" s="27">
        <f t="shared" si="462"/>
        <v>0</v>
      </c>
      <c r="S233" s="27">
        <f t="shared" si="457"/>
        <v>0</v>
      </c>
      <c r="T233" s="27">
        <f t="shared" si="463"/>
        <v>0</v>
      </c>
      <c r="U233" s="35">
        <f t="shared" si="464"/>
        <v>0</v>
      </c>
    </row>
    <row r="234" spans="1:21" ht="14.25" customHeight="1">
      <c r="A234" s="164"/>
      <c r="B234" s="125">
        <v>130</v>
      </c>
      <c r="C234" s="126">
        <v>29</v>
      </c>
      <c r="D234" s="12" t="s">
        <v>164</v>
      </c>
      <c r="E234" s="13">
        <v>0</v>
      </c>
      <c r="F234" s="13"/>
      <c r="G234" s="11">
        <f>References!$D$9</f>
        <v>1</v>
      </c>
      <c r="H234" s="32">
        <f t="shared" si="460"/>
        <v>0</v>
      </c>
      <c r="I234" s="10"/>
      <c r="J234" s="10">
        <f t="shared" si="446"/>
        <v>0</v>
      </c>
      <c r="K234" s="14"/>
      <c r="L234" s="25">
        <f>References!$C$17*K234</f>
        <v>0</v>
      </c>
      <c r="M234" s="25">
        <f>L234/References!$F$18</f>
        <v>0</v>
      </c>
      <c r="N234" s="30" t="e">
        <f t="shared" si="447"/>
        <v>#DIV/0!</v>
      </c>
      <c r="O234" s="109">
        <v>5.63</v>
      </c>
      <c r="P234" s="30">
        <f t="shared" si="448"/>
        <v>6.3056000000000001</v>
      </c>
      <c r="Q234" s="25">
        <f t="shared" si="461"/>
        <v>6.3056000000000001</v>
      </c>
      <c r="R234" s="27">
        <f t="shared" si="462"/>
        <v>0</v>
      </c>
      <c r="S234" s="27">
        <f t="shared" si="457"/>
        <v>0</v>
      </c>
      <c r="T234" s="27">
        <f t="shared" si="463"/>
        <v>0</v>
      </c>
      <c r="U234" s="35">
        <f t="shared" si="464"/>
        <v>0</v>
      </c>
    </row>
    <row r="235" spans="1:21" ht="14.25" customHeight="1">
      <c r="A235" s="164"/>
      <c r="B235" s="125">
        <v>130</v>
      </c>
      <c r="C235" s="126">
        <v>29</v>
      </c>
      <c r="D235" s="12" t="s">
        <v>168</v>
      </c>
      <c r="E235" s="13">
        <v>0</v>
      </c>
      <c r="F235" s="13"/>
      <c r="G235" s="11">
        <f>References!$D$9</f>
        <v>1</v>
      </c>
      <c r="H235" s="32">
        <f t="shared" si="460"/>
        <v>0</v>
      </c>
      <c r="I235" s="10"/>
      <c r="J235" s="10">
        <f t="shared" si="446"/>
        <v>0</v>
      </c>
      <c r="K235" s="14"/>
      <c r="L235" s="25">
        <f>References!$C$17*K235</f>
        <v>0</v>
      </c>
      <c r="M235" s="25">
        <f>L235/References!$F$18</f>
        <v>0</v>
      </c>
      <c r="N235" s="30" t="e">
        <f t="shared" si="447"/>
        <v>#DIV/0!</v>
      </c>
      <c r="O235" s="109">
        <v>28</v>
      </c>
      <c r="P235" s="30">
        <f t="shared" si="448"/>
        <v>31.36</v>
      </c>
      <c r="Q235" s="25">
        <f t="shared" si="461"/>
        <v>31.36</v>
      </c>
      <c r="R235" s="27">
        <f t="shared" si="462"/>
        <v>0</v>
      </c>
      <c r="S235" s="27">
        <f t="shared" si="457"/>
        <v>0</v>
      </c>
      <c r="T235" s="27">
        <f t="shared" si="463"/>
        <v>0</v>
      </c>
      <c r="U235" s="35">
        <f t="shared" si="464"/>
        <v>0</v>
      </c>
    </row>
    <row r="236" spans="1:21" ht="14.25" customHeight="1">
      <c r="A236" s="164"/>
      <c r="B236" s="125">
        <v>130</v>
      </c>
      <c r="C236" s="126">
        <v>29</v>
      </c>
      <c r="D236" s="12" t="s">
        <v>166</v>
      </c>
      <c r="E236" s="13">
        <v>0</v>
      </c>
      <c r="F236" s="13"/>
      <c r="G236" s="11">
        <f>References!$D$9</f>
        <v>1</v>
      </c>
      <c r="H236" s="32">
        <f t="shared" si="460"/>
        <v>0</v>
      </c>
      <c r="I236" s="10"/>
      <c r="J236" s="10">
        <f t="shared" si="446"/>
        <v>0</v>
      </c>
      <c r="K236" s="14"/>
      <c r="L236" s="25">
        <f>References!$C$17*K236</f>
        <v>0</v>
      </c>
      <c r="M236" s="25">
        <f>L236/References!$F$18</f>
        <v>0</v>
      </c>
      <c r="N236" s="30" t="e">
        <f t="shared" si="447"/>
        <v>#DIV/0!</v>
      </c>
      <c r="O236" s="109">
        <v>6.45</v>
      </c>
      <c r="P236" s="30">
        <f t="shared" si="448"/>
        <v>7.2240000000000002</v>
      </c>
      <c r="Q236" s="25">
        <f t="shared" si="461"/>
        <v>7.2240000000000002</v>
      </c>
      <c r="R236" s="27">
        <f t="shared" si="462"/>
        <v>0</v>
      </c>
      <c r="S236" s="27">
        <f t="shared" si="457"/>
        <v>0</v>
      </c>
      <c r="T236" s="27">
        <f t="shared" si="463"/>
        <v>0</v>
      </c>
      <c r="U236" s="35">
        <f t="shared" si="464"/>
        <v>0</v>
      </c>
    </row>
    <row r="237" spans="1:21">
      <c r="A237" s="164"/>
      <c r="B237" s="125">
        <v>150</v>
      </c>
      <c r="C237" s="126">
        <v>29</v>
      </c>
      <c r="D237" s="12" t="s">
        <v>127</v>
      </c>
      <c r="E237" s="13">
        <v>0</v>
      </c>
      <c r="F237" s="13"/>
      <c r="G237" s="11">
        <f>References!$D$9</f>
        <v>1</v>
      </c>
      <c r="H237" s="32">
        <f>+E237*G237*12</f>
        <v>0</v>
      </c>
      <c r="I237" s="10"/>
      <c r="J237" s="10">
        <f t="shared" ref="J237:J280" si="465">H237*I237</f>
        <v>0</v>
      </c>
      <c r="K237" s="14"/>
      <c r="L237" s="25">
        <f>References!$C$17*K237</f>
        <v>0</v>
      </c>
      <c r="M237" s="25">
        <f>L237/References!$F$18</f>
        <v>0</v>
      </c>
      <c r="N237" s="30" t="e">
        <f t="shared" si="447"/>
        <v>#DIV/0!</v>
      </c>
      <c r="O237" s="109">
        <v>17.86</v>
      </c>
      <c r="P237" s="30">
        <f t="shared" si="448"/>
        <v>20.0032</v>
      </c>
      <c r="Q237" s="25">
        <f t="shared" ref="Q237:Q280" si="466">P237</f>
        <v>20.0032</v>
      </c>
      <c r="R237" s="27">
        <f t="shared" ref="R237:R280" si="467">O237*H237</f>
        <v>0</v>
      </c>
      <c r="S237" s="27">
        <f t="shared" si="457"/>
        <v>0</v>
      </c>
      <c r="T237" s="27">
        <f t="shared" ref="T237:T280" si="468">S237-R237</f>
        <v>0</v>
      </c>
      <c r="U237" s="35">
        <f t="shared" si="464"/>
        <v>0</v>
      </c>
    </row>
    <row r="238" spans="1:21">
      <c r="A238" s="164"/>
      <c r="B238" s="125">
        <v>240</v>
      </c>
      <c r="C238" s="126">
        <v>39</v>
      </c>
      <c r="D238" s="12" t="s">
        <v>246</v>
      </c>
      <c r="E238" s="13">
        <v>0</v>
      </c>
      <c r="F238" s="13"/>
      <c r="G238" s="11">
        <f>References!$D$9</f>
        <v>1</v>
      </c>
      <c r="H238" s="32">
        <f t="shared" ref="H238" si="469">+E238*G238*12</f>
        <v>0</v>
      </c>
      <c r="I238" s="10"/>
      <c r="J238" s="10">
        <f t="shared" si="465"/>
        <v>0</v>
      </c>
      <c r="K238" s="14"/>
      <c r="L238" s="25">
        <f>References!$C$17*K238</f>
        <v>0</v>
      </c>
      <c r="M238" s="25">
        <f>L238/References!$F$18</f>
        <v>0</v>
      </c>
      <c r="N238" s="30" t="e">
        <f t="shared" si="447"/>
        <v>#DIV/0!</v>
      </c>
      <c r="O238" s="109">
        <v>29.82</v>
      </c>
      <c r="P238" s="30">
        <f t="shared" si="448"/>
        <v>33.398400000000002</v>
      </c>
      <c r="Q238" s="25">
        <f t="shared" si="466"/>
        <v>33.398400000000002</v>
      </c>
      <c r="R238" s="27">
        <f t="shared" si="467"/>
        <v>0</v>
      </c>
      <c r="S238" s="27">
        <f t="shared" si="457"/>
        <v>0</v>
      </c>
      <c r="T238" s="27">
        <f t="shared" si="468"/>
        <v>0</v>
      </c>
      <c r="U238" s="35"/>
    </row>
    <row r="239" spans="1:21">
      <c r="A239" s="164"/>
      <c r="B239" s="125">
        <v>240</v>
      </c>
      <c r="C239" s="126">
        <v>39</v>
      </c>
      <c r="D239" s="12" t="s">
        <v>75</v>
      </c>
      <c r="E239" s="13">
        <v>0</v>
      </c>
      <c r="F239" s="13"/>
      <c r="G239" s="11">
        <f>References!$D$9</f>
        <v>1</v>
      </c>
      <c r="H239" s="32">
        <f>E239*G239*12</f>
        <v>0</v>
      </c>
      <c r="I239" s="10"/>
      <c r="J239" s="10">
        <f t="shared" si="465"/>
        <v>0</v>
      </c>
      <c r="K239" s="14"/>
      <c r="L239" s="25">
        <f>References!$C$17*K239</f>
        <v>0</v>
      </c>
      <c r="M239" s="30">
        <f>L239/References!$F$18</f>
        <v>0</v>
      </c>
      <c r="N239" s="30" t="e">
        <f t="shared" ref="N239:N270" si="470">M239/H239*G239</f>
        <v>#DIV/0!</v>
      </c>
      <c r="O239" s="108">
        <v>4.59</v>
      </c>
      <c r="P239" s="30">
        <f t="shared" si="448"/>
        <v>5.1407999999999996</v>
      </c>
      <c r="Q239" s="25">
        <f>P239</f>
        <v>5.1407999999999996</v>
      </c>
      <c r="R239" s="27">
        <f>H239*O239</f>
        <v>0</v>
      </c>
      <c r="S239" s="27">
        <f>H239*Q239</f>
        <v>0</v>
      </c>
      <c r="T239" s="27">
        <f t="shared" si="468"/>
        <v>0</v>
      </c>
      <c r="U239" s="35">
        <f t="shared" ref="U239" si="471">P285*H285</f>
        <v>0</v>
      </c>
    </row>
    <row r="240" spans="1:21">
      <c r="A240" s="164"/>
      <c r="B240" s="125">
        <v>240</v>
      </c>
      <c r="C240" s="126">
        <v>39</v>
      </c>
      <c r="D240" s="12" t="s">
        <v>245</v>
      </c>
      <c r="E240" s="13">
        <v>0</v>
      </c>
      <c r="F240" s="13"/>
      <c r="G240" s="11">
        <f>References!$D$9</f>
        <v>1</v>
      </c>
      <c r="H240" s="32">
        <f>E240*G240*12</f>
        <v>0</v>
      </c>
      <c r="I240" s="10"/>
      <c r="J240" s="10">
        <f t="shared" si="465"/>
        <v>0</v>
      </c>
      <c r="K240" s="14"/>
      <c r="L240" s="25">
        <f>References!$C$17*K240</f>
        <v>0</v>
      </c>
      <c r="M240" s="25">
        <f>L240/References!$F$18</f>
        <v>0</v>
      </c>
      <c r="N240" s="30" t="e">
        <f t="shared" ref="N240" si="472">M240/H240</f>
        <v>#DIV/0!</v>
      </c>
      <c r="O240" s="109">
        <v>0.17</v>
      </c>
      <c r="P240" s="30">
        <f>+O240*$E$7+O240</f>
        <v>0.19040000000000001</v>
      </c>
      <c r="Q240" s="25">
        <f t="shared" ref="Q240" si="473">P240</f>
        <v>0.19040000000000001</v>
      </c>
      <c r="R240" s="27">
        <f>H240*O240</f>
        <v>0</v>
      </c>
      <c r="S240" s="27">
        <f>H240*Q240</f>
        <v>0</v>
      </c>
      <c r="T240" s="27">
        <f t="shared" si="468"/>
        <v>0</v>
      </c>
      <c r="U240" s="35"/>
    </row>
    <row r="241" spans="1:21">
      <c r="A241" s="164"/>
      <c r="B241" s="125">
        <v>240</v>
      </c>
      <c r="C241" s="126">
        <v>39</v>
      </c>
      <c r="D241" s="12" t="s">
        <v>84</v>
      </c>
      <c r="E241" s="13">
        <v>0</v>
      </c>
      <c r="F241" s="13"/>
      <c r="G241" s="11">
        <f>References!$D$9</f>
        <v>1</v>
      </c>
      <c r="H241" s="32">
        <f t="shared" ref="H241:H270" si="474">E241*G241*12</f>
        <v>0</v>
      </c>
      <c r="I241" s="10"/>
      <c r="J241" s="10">
        <f t="shared" si="465"/>
        <v>0</v>
      </c>
      <c r="K241" s="14"/>
      <c r="L241" s="25">
        <f>References!$C$17*K241</f>
        <v>0</v>
      </c>
      <c r="M241" s="30">
        <f>L241/References!$F$18</f>
        <v>0</v>
      </c>
      <c r="N241" s="30" t="e">
        <f t="shared" si="470"/>
        <v>#DIV/0!</v>
      </c>
      <c r="O241" s="108">
        <v>18.62</v>
      </c>
      <c r="P241" s="30">
        <f t="shared" si="448"/>
        <v>20.854400000000002</v>
      </c>
      <c r="Q241" s="25">
        <f>P241</f>
        <v>20.854400000000002</v>
      </c>
      <c r="R241" s="27">
        <f>H241*O241</f>
        <v>0</v>
      </c>
      <c r="S241" s="27">
        <f>H241*Q241</f>
        <v>0</v>
      </c>
      <c r="T241" s="27">
        <f t="shared" si="468"/>
        <v>0</v>
      </c>
    </row>
    <row r="242" spans="1:21">
      <c r="A242" s="164"/>
      <c r="B242" s="125">
        <v>240</v>
      </c>
      <c r="C242" s="126">
        <v>39</v>
      </c>
      <c r="D242" s="12" t="s">
        <v>177</v>
      </c>
      <c r="E242" s="13">
        <v>0</v>
      </c>
      <c r="F242" s="13"/>
      <c r="G242" s="11">
        <f>References!$D$7</f>
        <v>4.333333333333333</v>
      </c>
      <c r="H242" s="32">
        <f t="shared" si="474"/>
        <v>0</v>
      </c>
      <c r="I242" s="10"/>
      <c r="J242" s="10">
        <f t="shared" si="465"/>
        <v>0</v>
      </c>
      <c r="K242" s="14"/>
      <c r="L242" s="25">
        <f>References!$C$17*K242</f>
        <v>0</v>
      </c>
      <c r="M242" s="30">
        <f>L242/References!$F$18</f>
        <v>0</v>
      </c>
      <c r="N242" s="30" t="e">
        <f t="shared" si="470"/>
        <v>#DIV/0!</v>
      </c>
      <c r="O242" s="108">
        <v>18.62</v>
      </c>
      <c r="P242" s="30">
        <f t="shared" si="448"/>
        <v>20.854400000000002</v>
      </c>
      <c r="Q242" s="25">
        <f>P242</f>
        <v>20.854400000000002</v>
      </c>
      <c r="R242" s="27">
        <f>H242*O242</f>
        <v>0</v>
      </c>
      <c r="S242" s="27">
        <f>H242*Q242</f>
        <v>0</v>
      </c>
      <c r="T242" s="27">
        <f t="shared" si="468"/>
        <v>0</v>
      </c>
    </row>
    <row r="243" spans="1:21">
      <c r="A243" s="164"/>
      <c r="B243" s="125">
        <v>240</v>
      </c>
      <c r="C243" s="126">
        <v>39</v>
      </c>
      <c r="D243" s="12" t="s">
        <v>76</v>
      </c>
      <c r="E243" s="13">
        <v>0</v>
      </c>
      <c r="F243" s="13"/>
      <c r="G243" s="11">
        <f>References!$D$9</f>
        <v>1</v>
      </c>
      <c r="H243" s="32">
        <f t="shared" si="474"/>
        <v>0</v>
      </c>
      <c r="I243" s="10"/>
      <c r="J243" s="10">
        <f t="shared" si="465"/>
        <v>0</v>
      </c>
      <c r="K243" s="14"/>
      <c r="L243" s="25">
        <f>References!$C$17*K243</f>
        <v>0</v>
      </c>
      <c r="M243" s="30">
        <f>L243/References!$F$18</f>
        <v>0</v>
      </c>
      <c r="N243" s="30" t="e">
        <f t="shared" si="470"/>
        <v>#DIV/0!</v>
      </c>
      <c r="O243" s="108">
        <v>6.55</v>
      </c>
      <c r="P243" s="30">
        <f t="shared" si="448"/>
        <v>7.3359999999999994</v>
      </c>
      <c r="Q243" s="25">
        <f t="shared" ref="Q243:Q270" si="475">P243</f>
        <v>7.3359999999999994</v>
      </c>
      <c r="R243" s="27">
        <f t="shared" ref="R243:R270" si="476">H243*O243</f>
        <v>0</v>
      </c>
      <c r="S243" s="27">
        <f t="shared" ref="S243:S270" si="477">H243*Q243</f>
        <v>0</v>
      </c>
      <c r="T243" s="27">
        <f t="shared" si="468"/>
        <v>0</v>
      </c>
    </row>
    <row r="244" spans="1:21">
      <c r="A244" s="164"/>
      <c r="B244" s="125">
        <v>240</v>
      </c>
      <c r="C244" s="126">
        <v>39</v>
      </c>
      <c r="D244" s="12" t="s">
        <v>247</v>
      </c>
      <c r="E244" s="13">
        <v>0</v>
      </c>
      <c r="F244" s="13"/>
      <c r="G244" s="11">
        <f>References!$D$9</f>
        <v>1</v>
      </c>
      <c r="H244" s="32">
        <f>E244*G244*12</f>
        <v>0</v>
      </c>
      <c r="I244" s="10"/>
      <c r="J244" s="10">
        <f t="shared" ref="J244" si="478">H244*I244</f>
        <v>0</v>
      </c>
      <c r="K244" s="14"/>
      <c r="L244" s="25">
        <f>References!$C$17*K244</f>
        <v>0</v>
      </c>
      <c r="M244" s="25">
        <f>L244/References!$F$18</f>
        <v>0</v>
      </c>
      <c r="N244" s="30" t="e">
        <f t="shared" ref="N244" si="479">M244/H244</f>
        <v>#DIV/0!</v>
      </c>
      <c r="O244" s="109">
        <v>0.21</v>
      </c>
      <c r="P244" s="30">
        <f>+O244*$E$7+O244</f>
        <v>0.23519999999999999</v>
      </c>
      <c r="Q244" s="25">
        <f t="shared" si="475"/>
        <v>0.23519999999999999</v>
      </c>
      <c r="R244" s="27">
        <f>H244*O244</f>
        <v>0</v>
      </c>
      <c r="S244" s="27">
        <f>H244*Q244</f>
        <v>0</v>
      </c>
      <c r="T244" s="27">
        <f t="shared" ref="T244" si="480">S244-R244</f>
        <v>0</v>
      </c>
      <c r="U244" s="35"/>
    </row>
    <row r="245" spans="1:21">
      <c r="A245" s="164"/>
      <c r="B245" s="125">
        <v>240</v>
      </c>
      <c r="C245" s="126">
        <v>39</v>
      </c>
      <c r="D245" s="12" t="s">
        <v>117</v>
      </c>
      <c r="E245" s="13">
        <v>0</v>
      </c>
      <c r="F245" s="13"/>
      <c r="G245" s="11">
        <f>References!$D$9</f>
        <v>1</v>
      </c>
      <c r="H245" s="32">
        <f t="shared" si="474"/>
        <v>0</v>
      </c>
      <c r="I245" s="10"/>
      <c r="J245" s="10">
        <f t="shared" si="465"/>
        <v>0</v>
      </c>
      <c r="K245" s="14"/>
      <c r="L245" s="25">
        <f>References!$C$17*K245</f>
        <v>0</v>
      </c>
      <c r="M245" s="30">
        <f>L245/References!$F$18</f>
        <v>0</v>
      </c>
      <c r="N245" s="30" t="e">
        <f t="shared" si="470"/>
        <v>#DIV/0!</v>
      </c>
      <c r="O245" s="108">
        <v>25.31</v>
      </c>
      <c r="P245" s="30">
        <f t="shared" si="448"/>
        <v>28.347199999999997</v>
      </c>
      <c r="Q245" s="25">
        <f t="shared" si="475"/>
        <v>28.347199999999997</v>
      </c>
      <c r="R245" s="27">
        <f t="shared" si="476"/>
        <v>0</v>
      </c>
      <c r="S245" s="27">
        <f t="shared" si="477"/>
        <v>0</v>
      </c>
      <c r="T245" s="27">
        <f t="shared" si="468"/>
        <v>0</v>
      </c>
    </row>
    <row r="246" spans="1:21">
      <c r="A246" s="164"/>
      <c r="B246" s="125">
        <v>240</v>
      </c>
      <c r="C246" s="126">
        <v>39</v>
      </c>
      <c r="D246" s="12" t="s">
        <v>178</v>
      </c>
      <c r="E246" s="13">
        <v>0</v>
      </c>
      <c r="F246" s="13"/>
      <c r="G246" s="11">
        <f>References!$D$7</f>
        <v>4.333333333333333</v>
      </c>
      <c r="H246" s="32">
        <f t="shared" si="474"/>
        <v>0</v>
      </c>
      <c r="I246" s="10"/>
      <c r="J246" s="10">
        <f t="shared" si="465"/>
        <v>0</v>
      </c>
      <c r="K246" s="14"/>
      <c r="L246" s="25">
        <f>References!$C$17*K246</f>
        <v>0</v>
      </c>
      <c r="M246" s="30">
        <f>L246/References!$F$18</f>
        <v>0</v>
      </c>
      <c r="N246" s="30" t="e">
        <f t="shared" si="470"/>
        <v>#DIV/0!</v>
      </c>
      <c r="O246" s="108">
        <v>25.31</v>
      </c>
      <c r="P246" s="30">
        <f t="shared" si="448"/>
        <v>28.347199999999997</v>
      </c>
      <c r="Q246" s="25">
        <f t="shared" si="475"/>
        <v>28.347199999999997</v>
      </c>
      <c r="R246" s="27">
        <f t="shared" si="476"/>
        <v>0</v>
      </c>
      <c r="S246" s="27">
        <f t="shared" si="477"/>
        <v>0</v>
      </c>
      <c r="T246" s="27">
        <f t="shared" si="468"/>
        <v>0</v>
      </c>
    </row>
    <row r="247" spans="1:21">
      <c r="A247" s="164"/>
      <c r="B247" s="125">
        <v>240</v>
      </c>
      <c r="C247" s="126">
        <v>39</v>
      </c>
      <c r="D247" s="12" t="s">
        <v>77</v>
      </c>
      <c r="E247" s="13">
        <v>0</v>
      </c>
      <c r="F247" s="13"/>
      <c r="G247" s="11">
        <f>References!$D$9</f>
        <v>1</v>
      </c>
      <c r="H247" s="32">
        <f t="shared" si="474"/>
        <v>0</v>
      </c>
      <c r="I247" s="10"/>
      <c r="J247" s="10">
        <f t="shared" si="465"/>
        <v>0</v>
      </c>
      <c r="K247" s="14"/>
      <c r="L247" s="25">
        <f>References!$C$17*K247</f>
        <v>0</v>
      </c>
      <c r="M247" s="30">
        <f>L247/References!$F$18</f>
        <v>0</v>
      </c>
      <c r="N247" s="30" t="e">
        <f t="shared" si="470"/>
        <v>#DIV/0!</v>
      </c>
      <c r="O247" s="108">
        <v>7.77</v>
      </c>
      <c r="P247" s="30">
        <f t="shared" si="448"/>
        <v>8.702399999999999</v>
      </c>
      <c r="Q247" s="25">
        <f t="shared" si="475"/>
        <v>8.702399999999999</v>
      </c>
      <c r="R247" s="27">
        <f t="shared" si="476"/>
        <v>0</v>
      </c>
      <c r="S247" s="27">
        <f t="shared" si="477"/>
        <v>0</v>
      </c>
      <c r="T247" s="27">
        <f t="shared" si="468"/>
        <v>0</v>
      </c>
    </row>
    <row r="248" spans="1:21">
      <c r="A248" s="164"/>
      <c r="B248" s="125">
        <v>240</v>
      </c>
      <c r="C248" s="126">
        <v>39</v>
      </c>
      <c r="D248" s="12" t="s">
        <v>248</v>
      </c>
      <c r="E248" s="13">
        <v>0</v>
      </c>
      <c r="F248" s="13"/>
      <c r="G248" s="11">
        <f>References!$D$9</f>
        <v>1</v>
      </c>
      <c r="H248" s="32">
        <f>E248*G248*12</f>
        <v>0</v>
      </c>
      <c r="I248" s="10"/>
      <c r="J248" s="10">
        <f t="shared" si="465"/>
        <v>0</v>
      </c>
      <c r="K248" s="14"/>
      <c r="L248" s="25">
        <f>References!$C$17*K248</f>
        <v>0</v>
      </c>
      <c r="M248" s="25">
        <f>L248/References!$F$18</f>
        <v>0</v>
      </c>
      <c r="N248" s="30" t="e">
        <f t="shared" ref="N248" si="481">M248/H248</f>
        <v>#DIV/0!</v>
      </c>
      <c r="O248" s="109">
        <v>0.26</v>
      </c>
      <c r="P248" s="30">
        <f>+O248*$E$7+O248</f>
        <v>0.29120000000000001</v>
      </c>
      <c r="Q248" s="25">
        <f t="shared" ref="Q248" si="482">P248</f>
        <v>0.29120000000000001</v>
      </c>
      <c r="R248" s="27">
        <f>H248*O248</f>
        <v>0</v>
      </c>
      <c r="S248" s="27">
        <f>H248*Q248</f>
        <v>0</v>
      </c>
      <c r="T248" s="27">
        <f t="shared" si="468"/>
        <v>0</v>
      </c>
      <c r="U248" s="35"/>
    </row>
    <row r="249" spans="1:21">
      <c r="A249" s="164"/>
      <c r="B249" s="125">
        <v>240</v>
      </c>
      <c r="C249" s="126">
        <v>39</v>
      </c>
      <c r="D249" s="12" t="s">
        <v>130</v>
      </c>
      <c r="E249" s="13">
        <v>0</v>
      </c>
      <c r="F249" s="13"/>
      <c r="G249" s="11">
        <f>References!$D$9</f>
        <v>1</v>
      </c>
      <c r="H249" s="32">
        <f t="shared" si="474"/>
        <v>0</v>
      </c>
      <c r="I249" s="10"/>
      <c r="J249" s="10">
        <f t="shared" si="465"/>
        <v>0</v>
      </c>
      <c r="K249" s="14"/>
      <c r="L249" s="25">
        <f>References!$C$17*K249</f>
        <v>0</v>
      </c>
      <c r="M249" s="30">
        <f>L249/References!$F$18</f>
        <v>0</v>
      </c>
      <c r="N249" s="30" t="e">
        <f t="shared" si="470"/>
        <v>#DIV/0!</v>
      </c>
      <c r="O249" s="108">
        <v>32.700000000000003</v>
      </c>
      <c r="P249" s="30">
        <f t="shared" si="448"/>
        <v>36.624000000000002</v>
      </c>
      <c r="Q249" s="25">
        <f t="shared" si="475"/>
        <v>36.624000000000002</v>
      </c>
      <c r="R249" s="27">
        <f t="shared" si="476"/>
        <v>0</v>
      </c>
      <c r="S249" s="27">
        <f t="shared" si="477"/>
        <v>0</v>
      </c>
      <c r="T249" s="27">
        <f t="shared" si="468"/>
        <v>0</v>
      </c>
    </row>
    <row r="250" spans="1:21">
      <c r="A250" s="164"/>
      <c r="B250" s="125">
        <v>240</v>
      </c>
      <c r="C250" s="126">
        <v>39</v>
      </c>
      <c r="D250" s="12" t="s">
        <v>179</v>
      </c>
      <c r="E250" s="13">
        <v>0</v>
      </c>
      <c r="F250" s="13"/>
      <c r="G250" s="11">
        <f>References!$D$7</f>
        <v>4.333333333333333</v>
      </c>
      <c r="H250" s="32">
        <f t="shared" si="474"/>
        <v>0</v>
      </c>
      <c r="I250" s="10"/>
      <c r="J250" s="10">
        <f t="shared" si="465"/>
        <v>0</v>
      </c>
      <c r="K250" s="14"/>
      <c r="L250" s="25">
        <f>References!$C$17*K250</f>
        <v>0</v>
      </c>
      <c r="M250" s="30">
        <f>L250/References!$F$18</f>
        <v>0</v>
      </c>
      <c r="N250" s="30" t="e">
        <f t="shared" si="470"/>
        <v>#DIV/0!</v>
      </c>
      <c r="O250" s="108">
        <v>32.700000000000003</v>
      </c>
      <c r="P250" s="30">
        <f t="shared" si="448"/>
        <v>36.624000000000002</v>
      </c>
      <c r="Q250" s="25">
        <f t="shared" si="475"/>
        <v>36.624000000000002</v>
      </c>
      <c r="R250" s="27">
        <f t="shared" si="476"/>
        <v>0</v>
      </c>
      <c r="S250" s="27">
        <f t="shared" si="477"/>
        <v>0</v>
      </c>
      <c r="T250" s="27">
        <f t="shared" si="468"/>
        <v>0</v>
      </c>
    </row>
    <row r="251" spans="1:21">
      <c r="A251" s="164"/>
      <c r="B251" s="125">
        <v>240</v>
      </c>
      <c r="C251" s="126">
        <v>39</v>
      </c>
      <c r="D251" s="12" t="s">
        <v>78</v>
      </c>
      <c r="E251" s="13">
        <v>0</v>
      </c>
      <c r="F251" s="13"/>
      <c r="G251" s="11">
        <f>References!$D$9</f>
        <v>1</v>
      </c>
      <c r="H251" s="32">
        <f t="shared" si="474"/>
        <v>0</v>
      </c>
      <c r="I251" s="10"/>
      <c r="J251" s="10">
        <f t="shared" si="465"/>
        <v>0</v>
      </c>
      <c r="K251" s="14"/>
      <c r="L251" s="25">
        <f>References!$C$17*K251</f>
        <v>0</v>
      </c>
      <c r="M251" s="30">
        <f>L251/References!$F$18</f>
        <v>0</v>
      </c>
      <c r="N251" s="30" t="e">
        <f t="shared" si="470"/>
        <v>#DIV/0!</v>
      </c>
      <c r="O251" s="108">
        <v>12.78</v>
      </c>
      <c r="P251" s="30">
        <f t="shared" si="448"/>
        <v>14.313599999999999</v>
      </c>
      <c r="Q251" s="25">
        <f t="shared" si="475"/>
        <v>14.313599999999999</v>
      </c>
      <c r="R251" s="27">
        <f t="shared" si="476"/>
        <v>0</v>
      </c>
      <c r="S251" s="27">
        <f t="shared" si="477"/>
        <v>0</v>
      </c>
      <c r="T251" s="27">
        <f t="shared" si="468"/>
        <v>0</v>
      </c>
    </row>
    <row r="252" spans="1:21">
      <c r="A252" s="164"/>
      <c r="B252" s="125">
        <v>240</v>
      </c>
      <c r="C252" s="126">
        <v>39</v>
      </c>
      <c r="D252" s="12" t="s">
        <v>249</v>
      </c>
      <c r="E252" s="13">
        <v>0</v>
      </c>
      <c r="F252" s="13"/>
      <c r="G252" s="11">
        <f>References!$D$9</f>
        <v>1</v>
      </c>
      <c r="H252" s="32">
        <f>E252*G252*12</f>
        <v>0</v>
      </c>
      <c r="I252" s="10"/>
      <c r="J252" s="10">
        <f t="shared" ref="J252" si="483">H252*I252</f>
        <v>0</v>
      </c>
      <c r="K252" s="14"/>
      <c r="L252" s="25">
        <f>References!$C$17*K252</f>
        <v>0</v>
      </c>
      <c r="M252" s="25">
        <f>L252/References!$F$18</f>
        <v>0</v>
      </c>
      <c r="N252" s="30" t="e">
        <f t="shared" ref="N252" si="484">M252/H252</f>
        <v>#DIV/0!</v>
      </c>
      <c r="O252" s="109">
        <v>0.42</v>
      </c>
      <c r="P252" s="30">
        <f>+O252*$E$7+O252</f>
        <v>0.47039999999999998</v>
      </c>
      <c r="Q252" s="25">
        <f t="shared" si="475"/>
        <v>0.47039999999999998</v>
      </c>
      <c r="R252" s="27">
        <f>H252*O252</f>
        <v>0</v>
      </c>
      <c r="S252" s="27">
        <f>H252*Q252</f>
        <v>0</v>
      </c>
      <c r="T252" s="27">
        <f t="shared" ref="T252" si="485">S252-R252</f>
        <v>0</v>
      </c>
      <c r="U252" s="35"/>
    </row>
    <row r="253" spans="1:21">
      <c r="A253" s="164"/>
      <c r="B253" s="125">
        <v>240</v>
      </c>
      <c r="C253" s="126">
        <v>39</v>
      </c>
      <c r="D253" s="12" t="s">
        <v>85</v>
      </c>
      <c r="E253" s="13">
        <v>0</v>
      </c>
      <c r="F253" s="13"/>
      <c r="G253" s="11">
        <f>References!$D$9</f>
        <v>1</v>
      </c>
      <c r="H253" s="32">
        <f t="shared" si="474"/>
        <v>0</v>
      </c>
      <c r="I253" s="10"/>
      <c r="J253" s="10">
        <f t="shared" si="465"/>
        <v>0</v>
      </c>
      <c r="K253" s="14"/>
      <c r="L253" s="25">
        <f>References!$C$17*K253</f>
        <v>0</v>
      </c>
      <c r="M253" s="30">
        <f>L253/References!$F$18</f>
        <v>0</v>
      </c>
      <c r="N253" s="30" t="e">
        <f t="shared" si="470"/>
        <v>#DIV/0!</v>
      </c>
      <c r="O253" s="108">
        <v>47.05</v>
      </c>
      <c r="P253" s="30">
        <f t="shared" si="448"/>
        <v>52.695999999999998</v>
      </c>
      <c r="Q253" s="25">
        <f t="shared" si="475"/>
        <v>52.695999999999998</v>
      </c>
      <c r="R253" s="27">
        <f t="shared" si="476"/>
        <v>0</v>
      </c>
      <c r="S253" s="27">
        <f t="shared" si="477"/>
        <v>0</v>
      </c>
      <c r="T253" s="27">
        <f t="shared" si="468"/>
        <v>0</v>
      </c>
    </row>
    <row r="254" spans="1:21">
      <c r="A254" s="164"/>
      <c r="B254" s="125">
        <v>240</v>
      </c>
      <c r="C254" s="126">
        <v>39</v>
      </c>
      <c r="D254" s="12" t="s">
        <v>180</v>
      </c>
      <c r="E254" s="13">
        <v>0</v>
      </c>
      <c r="F254" s="13"/>
      <c r="G254" s="11">
        <f>References!$D$7</f>
        <v>4.333333333333333</v>
      </c>
      <c r="H254" s="32">
        <f t="shared" si="474"/>
        <v>0</v>
      </c>
      <c r="I254" s="10"/>
      <c r="J254" s="10">
        <f t="shared" si="465"/>
        <v>0</v>
      </c>
      <c r="K254" s="14"/>
      <c r="L254" s="25">
        <f>References!$C$17*K254</f>
        <v>0</v>
      </c>
      <c r="M254" s="30">
        <f>L254/References!$F$18</f>
        <v>0</v>
      </c>
      <c r="N254" s="30" t="e">
        <f t="shared" si="470"/>
        <v>#DIV/0!</v>
      </c>
      <c r="O254" s="108">
        <v>47.05</v>
      </c>
      <c r="P254" s="30">
        <f t="shared" si="448"/>
        <v>52.695999999999998</v>
      </c>
      <c r="Q254" s="25">
        <f t="shared" si="475"/>
        <v>52.695999999999998</v>
      </c>
      <c r="R254" s="27">
        <f t="shared" si="476"/>
        <v>0</v>
      </c>
      <c r="S254" s="27">
        <f t="shared" si="477"/>
        <v>0</v>
      </c>
      <c r="T254" s="27">
        <f t="shared" si="468"/>
        <v>0</v>
      </c>
    </row>
    <row r="255" spans="1:21">
      <c r="A255" s="164"/>
      <c r="B255" s="125">
        <v>240</v>
      </c>
      <c r="C255" s="126">
        <v>39</v>
      </c>
      <c r="D255" s="12" t="s">
        <v>79</v>
      </c>
      <c r="E255" s="13">
        <v>0</v>
      </c>
      <c r="F255" s="13"/>
      <c r="G255" s="11">
        <f>References!$D$9</f>
        <v>1</v>
      </c>
      <c r="H255" s="32">
        <f t="shared" si="474"/>
        <v>0</v>
      </c>
      <c r="I255" s="10"/>
      <c r="J255" s="10">
        <f t="shared" si="465"/>
        <v>0</v>
      </c>
      <c r="K255" s="14"/>
      <c r="L255" s="25">
        <f>References!$C$17*K255</f>
        <v>0</v>
      </c>
      <c r="M255" s="30">
        <f>L255/References!$F$18</f>
        <v>0</v>
      </c>
      <c r="N255" s="30" t="e">
        <f t="shared" si="470"/>
        <v>#DIV/0!</v>
      </c>
      <c r="O255" s="108">
        <v>12.78</v>
      </c>
      <c r="P255" s="30">
        <f t="shared" si="448"/>
        <v>14.313599999999999</v>
      </c>
      <c r="Q255" s="25">
        <f t="shared" si="475"/>
        <v>14.313599999999999</v>
      </c>
      <c r="R255" s="27">
        <f t="shared" si="476"/>
        <v>0</v>
      </c>
      <c r="S255" s="27">
        <f t="shared" si="477"/>
        <v>0</v>
      </c>
      <c r="T255" s="27">
        <f t="shared" si="468"/>
        <v>0</v>
      </c>
    </row>
    <row r="256" spans="1:21">
      <c r="A256" s="164"/>
      <c r="B256" s="125">
        <v>240</v>
      </c>
      <c r="C256" s="126">
        <v>39</v>
      </c>
      <c r="D256" s="12" t="s">
        <v>250</v>
      </c>
      <c r="E256" s="13">
        <v>0</v>
      </c>
      <c r="F256" s="13"/>
      <c r="G256" s="11">
        <f>References!$D$9</f>
        <v>1</v>
      </c>
      <c r="H256" s="32">
        <f>E256*G256*12</f>
        <v>0</v>
      </c>
      <c r="I256" s="10"/>
      <c r="J256" s="10">
        <f t="shared" si="465"/>
        <v>0</v>
      </c>
      <c r="K256" s="14"/>
      <c r="L256" s="25">
        <f>References!$C$17*K256</f>
        <v>0</v>
      </c>
      <c r="M256" s="25">
        <f>L256/References!$F$18</f>
        <v>0</v>
      </c>
      <c r="N256" s="30" t="e">
        <f t="shared" ref="N256" si="486">M256/H256</f>
        <v>#DIV/0!</v>
      </c>
      <c r="O256" s="109">
        <v>0.42</v>
      </c>
      <c r="P256" s="30">
        <f>+O256*$E$7+O256</f>
        <v>0.47039999999999998</v>
      </c>
      <c r="Q256" s="25">
        <f t="shared" ref="Q256" si="487">P256</f>
        <v>0.47039999999999998</v>
      </c>
      <c r="R256" s="27">
        <f>H256*O256</f>
        <v>0</v>
      </c>
      <c r="S256" s="27">
        <f>H256*Q256</f>
        <v>0</v>
      </c>
      <c r="T256" s="27">
        <f t="shared" si="468"/>
        <v>0</v>
      </c>
      <c r="U256" s="35"/>
    </row>
    <row r="257" spans="1:21">
      <c r="A257" s="164"/>
      <c r="B257" s="125">
        <v>240</v>
      </c>
      <c r="C257" s="126">
        <v>39</v>
      </c>
      <c r="D257" s="12" t="s">
        <v>86</v>
      </c>
      <c r="E257" s="13">
        <v>0</v>
      </c>
      <c r="F257" s="13"/>
      <c r="G257" s="11">
        <f>References!$D$9</f>
        <v>1</v>
      </c>
      <c r="H257" s="32">
        <f t="shared" si="474"/>
        <v>0</v>
      </c>
      <c r="I257" s="10"/>
      <c r="J257" s="10">
        <f t="shared" si="465"/>
        <v>0</v>
      </c>
      <c r="K257" s="14"/>
      <c r="L257" s="25">
        <f>References!$C$17*K257</f>
        <v>0</v>
      </c>
      <c r="M257" s="30">
        <f>L257/References!$F$18</f>
        <v>0</v>
      </c>
      <c r="N257" s="30" t="e">
        <f t="shared" si="470"/>
        <v>#DIV/0!</v>
      </c>
      <c r="O257" s="108">
        <v>56.08</v>
      </c>
      <c r="P257" s="30">
        <f t="shared" si="448"/>
        <v>62.809599999999996</v>
      </c>
      <c r="Q257" s="25">
        <f t="shared" si="475"/>
        <v>62.809599999999996</v>
      </c>
      <c r="R257" s="27">
        <f t="shared" si="476"/>
        <v>0</v>
      </c>
      <c r="S257" s="27">
        <f t="shared" si="477"/>
        <v>0</v>
      </c>
      <c r="T257" s="27">
        <f t="shared" si="468"/>
        <v>0</v>
      </c>
    </row>
    <row r="258" spans="1:21">
      <c r="A258" s="164"/>
      <c r="B258" s="125">
        <v>240</v>
      </c>
      <c r="C258" s="126">
        <v>39</v>
      </c>
      <c r="D258" s="12" t="s">
        <v>181</v>
      </c>
      <c r="E258" s="13">
        <v>0</v>
      </c>
      <c r="F258" s="13"/>
      <c r="G258" s="11">
        <f>References!$D$7</f>
        <v>4.333333333333333</v>
      </c>
      <c r="H258" s="32">
        <f t="shared" si="474"/>
        <v>0</v>
      </c>
      <c r="I258" s="10"/>
      <c r="J258" s="10">
        <f t="shared" si="465"/>
        <v>0</v>
      </c>
      <c r="K258" s="14"/>
      <c r="L258" s="25">
        <f>References!$C$17*K258</f>
        <v>0</v>
      </c>
      <c r="M258" s="30">
        <f>L258/References!$F$18</f>
        <v>0</v>
      </c>
      <c r="N258" s="30" t="e">
        <f t="shared" si="470"/>
        <v>#DIV/0!</v>
      </c>
      <c r="O258" s="108">
        <v>56.08</v>
      </c>
      <c r="P258" s="30">
        <f t="shared" si="448"/>
        <v>62.809599999999996</v>
      </c>
      <c r="Q258" s="25">
        <f t="shared" si="475"/>
        <v>62.809599999999996</v>
      </c>
      <c r="R258" s="27">
        <f t="shared" si="476"/>
        <v>0</v>
      </c>
      <c r="S258" s="27">
        <f t="shared" si="477"/>
        <v>0</v>
      </c>
      <c r="T258" s="27">
        <f t="shared" si="468"/>
        <v>0</v>
      </c>
    </row>
    <row r="259" spans="1:21">
      <c r="A259" s="164"/>
      <c r="B259" s="125">
        <v>240</v>
      </c>
      <c r="C259" s="126">
        <v>39</v>
      </c>
      <c r="D259" s="12" t="s">
        <v>80</v>
      </c>
      <c r="E259" s="13">
        <v>0</v>
      </c>
      <c r="F259" s="13"/>
      <c r="G259" s="11">
        <f>References!$D$9</f>
        <v>1</v>
      </c>
      <c r="H259" s="32">
        <f t="shared" si="474"/>
        <v>0</v>
      </c>
      <c r="I259" s="10"/>
      <c r="J259" s="10">
        <f t="shared" si="465"/>
        <v>0</v>
      </c>
      <c r="K259" s="14"/>
      <c r="L259" s="25">
        <f>References!$C$17*K259</f>
        <v>0</v>
      </c>
      <c r="M259" s="30">
        <f>L259/References!$F$18</f>
        <v>0</v>
      </c>
      <c r="N259" s="30" t="e">
        <f t="shared" si="470"/>
        <v>#DIV/0!</v>
      </c>
      <c r="O259" s="108">
        <v>14.7</v>
      </c>
      <c r="P259" s="30">
        <f t="shared" si="448"/>
        <v>16.463999999999999</v>
      </c>
      <c r="Q259" s="25">
        <f t="shared" si="475"/>
        <v>16.463999999999999</v>
      </c>
      <c r="R259" s="27">
        <f t="shared" si="476"/>
        <v>0</v>
      </c>
      <c r="S259" s="27">
        <f t="shared" si="477"/>
        <v>0</v>
      </c>
      <c r="T259" s="27">
        <f t="shared" si="468"/>
        <v>0</v>
      </c>
    </row>
    <row r="260" spans="1:21">
      <c r="A260" s="164"/>
      <c r="B260" s="125">
        <v>240</v>
      </c>
      <c r="C260" s="126">
        <v>39</v>
      </c>
      <c r="D260" s="12" t="s">
        <v>251</v>
      </c>
      <c r="E260" s="13">
        <v>0</v>
      </c>
      <c r="F260" s="13"/>
      <c r="G260" s="11">
        <f>References!$D$9</f>
        <v>1</v>
      </c>
      <c r="H260" s="32">
        <f>E260*G260*12</f>
        <v>0</v>
      </c>
      <c r="I260" s="10"/>
      <c r="J260" s="10">
        <f t="shared" ref="J260" si="488">H260*I260</f>
        <v>0</v>
      </c>
      <c r="K260" s="14"/>
      <c r="L260" s="25">
        <f>References!$C$17*K260</f>
        <v>0</v>
      </c>
      <c r="M260" s="25">
        <f>L260/References!$F$18</f>
        <v>0</v>
      </c>
      <c r="N260" s="30" t="e">
        <f t="shared" ref="N260" si="489">M260/H260</f>
        <v>#DIV/0!</v>
      </c>
      <c r="O260" s="109">
        <v>0.49</v>
      </c>
      <c r="P260" s="30">
        <f>+O260*$E$7+O260</f>
        <v>0.54879999999999995</v>
      </c>
      <c r="Q260" s="25">
        <f t="shared" si="475"/>
        <v>0.54879999999999995</v>
      </c>
      <c r="R260" s="27">
        <f>H260*O260</f>
        <v>0</v>
      </c>
      <c r="S260" s="27">
        <f>H260*Q260</f>
        <v>0</v>
      </c>
      <c r="T260" s="27">
        <f t="shared" ref="T260" si="490">S260-R260</f>
        <v>0</v>
      </c>
      <c r="U260" s="35"/>
    </row>
    <row r="261" spans="1:21">
      <c r="A261" s="164"/>
      <c r="B261" s="125">
        <v>240</v>
      </c>
      <c r="C261" s="126">
        <v>39</v>
      </c>
      <c r="D261" s="12" t="s">
        <v>87</v>
      </c>
      <c r="E261" s="13">
        <v>0</v>
      </c>
      <c r="F261" s="13"/>
      <c r="G261" s="11">
        <f>References!$D$9</f>
        <v>1</v>
      </c>
      <c r="H261" s="32">
        <f t="shared" si="474"/>
        <v>0</v>
      </c>
      <c r="I261" s="10"/>
      <c r="J261" s="10">
        <f t="shared" si="465"/>
        <v>0</v>
      </c>
      <c r="K261" s="14"/>
      <c r="L261" s="25">
        <f>References!$C$17*K261</f>
        <v>0</v>
      </c>
      <c r="M261" s="30">
        <f>L261/References!$F$18</f>
        <v>0</v>
      </c>
      <c r="N261" s="30" t="e">
        <f t="shared" si="470"/>
        <v>#DIV/0!</v>
      </c>
      <c r="O261" s="108">
        <v>64.58</v>
      </c>
      <c r="P261" s="30">
        <f t="shared" si="448"/>
        <v>72.329599999999999</v>
      </c>
      <c r="Q261" s="25">
        <f t="shared" si="475"/>
        <v>72.329599999999999</v>
      </c>
      <c r="R261" s="27">
        <f t="shared" si="476"/>
        <v>0</v>
      </c>
      <c r="S261" s="27">
        <f t="shared" si="477"/>
        <v>0</v>
      </c>
      <c r="T261" s="27">
        <f t="shared" si="468"/>
        <v>0</v>
      </c>
    </row>
    <row r="262" spans="1:21">
      <c r="A262" s="164"/>
      <c r="B262" s="125">
        <v>240</v>
      </c>
      <c r="C262" s="126">
        <v>39</v>
      </c>
      <c r="D262" s="12" t="s">
        <v>182</v>
      </c>
      <c r="E262" s="13">
        <v>0</v>
      </c>
      <c r="F262" s="13"/>
      <c r="G262" s="11">
        <f>References!$D$7</f>
        <v>4.333333333333333</v>
      </c>
      <c r="H262" s="32">
        <f t="shared" si="474"/>
        <v>0</v>
      </c>
      <c r="I262" s="10"/>
      <c r="J262" s="10">
        <f t="shared" si="465"/>
        <v>0</v>
      </c>
      <c r="K262" s="14"/>
      <c r="L262" s="25">
        <f>References!$C$17*K262</f>
        <v>0</v>
      </c>
      <c r="M262" s="30">
        <f>L262/References!$F$18</f>
        <v>0</v>
      </c>
      <c r="N262" s="30" t="e">
        <f t="shared" si="470"/>
        <v>#DIV/0!</v>
      </c>
      <c r="O262" s="108">
        <v>64.58</v>
      </c>
      <c r="P262" s="30">
        <f t="shared" si="448"/>
        <v>72.329599999999999</v>
      </c>
      <c r="Q262" s="25">
        <f t="shared" si="475"/>
        <v>72.329599999999999</v>
      </c>
      <c r="R262" s="27">
        <f t="shared" si="476"/>
        <v>0</v>
      </c>
      <c r="S262" s="27">
        <f t="shared" si="477"/>
        <v>0</v>
      </c>
      <c r="T262" s="27">
        <f t="shared" si="468"/>
        <v>0</v>
      </c>
    </row>
    <row r="263" spans="1:21">
      <c r="A263" s="164"/>
      <c r="B263" s="125">
        <v>240</v>
      </c>
      <c r="C263" s="126">
        <v>40</v>
      </c>
      <c r="D263" s="12" t="s">
        <v>81</v>
      </c>
      <c r="E263" s="13">
        <v>0</v>
      </c>
      <c r="F263" s="13"/>
      <c r="G263" s="11">
        <f>References!$D$9</f>
        <v>1</v>
      </c>
      <c r="H263" s="32">
        <f t="shared" si="474"/>
        <v>0</v>
      </c>
      <c r="I263" s="10"/>
      <c r="J263" s="10">
        <f t="shared" si="465"/>
        <v>0</v>
      </c>
      <c r="K263" s="14"/>
      <c r="L263" s="25">
        <f>References!$C$17*K263</f>
        <v>0</v>
      </c>
      <c r="M263" s="30">
        <f>L263/References!$F$18</f>
        <v>0</v>
      </c>
      <c r="N263" s="30" t="e">
        <f t="shared" si="470"/>
        <v>#DIV/0!</v>
      </c>
      <c r="O263" s="108">
        <v>18.579999999999998</v>
      </c>
      <c r="P263" s="30">
        <f t="shared" si="448"/>
        <v>20.809599999999996</v>
      </c>
      <c r="Q263" s="25">
        <f t="shared" si="475"/>
        <v>20.809599999999996</v>
      </c>
      <c r="R263" s="27">
        <f t="shared" si="476"/>
        <v>0</v>
      </c>
      <c r="S263" s="27">
        <f t="shared" si="477"/>
        <v>0</v>
      </c>
      <c r="T263" s="27">
        <f t="shared" si="468"/>
        <v>0</v>
      </c>
    </row>
    <row r="264" spans="1:21">
      <c r="A264" s="164"/>
      <c r="B264" s="125">
        <v>240</v>
      </c>
      <c r="C264" s="126">
        <v>40</v>
      </c>
      <c r="D264" s="12" t="s">
        <v>252</v>
      </c>
      <c r="E264" s="13">
        <v>0</v>
      </c>
      <c r="F264" s="13"/>
      <c r="G264" s="11">
        <f>References!$D$9</f>
        <v>1</v>
      </c>
      <c r="H264" s="32">
        <f>E264*G264*12</f>
        <v>0</v>
      </c>
      <c r="I264" s="10"/>
      <c r="J264" s="10">
        <f t="shared" si="465"/>
        <v>0</v>
      </c>
      <c r="K264" s="14"/>
      <c r="L264" s="25">
        <f>References!$C$17*K264</f>
        <v>0</v>
      </c>
      <c r="M264" s="25">
        <f>L264/References!$F$18</f>
        <v>0</v>
      </c>
      <c r="N264" s="30" t="e">
        <f t="shared" ref="N264" si="491">M264/H264</f>
        <v>#DIV/0!</v>
      </c>
      <c r="O264" s="109">
        <v>0.63</v>
      </c>
      <c r="P264" s="30">
        <f>+O264*$E$7+O264</f>
        <v>0.7056</v>
      </c>
      <c r="Q264" s="25">
        <f t="shared" ref="Q264" si="492">P264</f>
        <v>0.7056</v>
      </c>
      <c r="R264" s="27">
        <f>H264*O264</f>
        <v>0</v>
      </c>
      <c r="S264" s="27">
        <f>H264*Q264</f>
        <v>0</v>
      </c>
      <c r="T264" s="27">
        <f t="shared" si="468"/>
        <v>0</v>
      </c>
      <c r="U264" s="35"/>
    </row>
    <row r="265" spans="1:21">
      <c r="A265" s="164"/>
      <c r="B265" s="125">
        <v>240</v>
      </c>
      <c r="C265" s="126">
        <v>40</v>
      </c>
      <c r="D265" s="12" t="s">
        <v>88</v>
      </c>
      <c r="E265" s="13">
        <v>0</v>
      </c>
      <c r="F265" s="13"/>
      <c r="G265" s="11">
        <f>References!$D$9</f>
        <v>1</v>
      </c>
      <c r="H265" s="32">
        <f t="shared" si="474"/>
        <v>0</v>
      </c>
      <c r="I265" s="10"/>
      <c r="J265" s="10">
        <f t="shared" si="465"/>
        <v>0</v>
      </c>
      <c r="K265" s="14"/>
      <c r="L265" s="25">
        <f>References!$C$17*K265</f>
        <v>0</v>
      </c>
      <c r="M265" s="30">
        <f>L265/References!$F$18</f>
        <v>0</v>
      </c>
      <c r="N265" s="30" t="e">
        <f t="shared" si="470"/>
        <v>#DIV/0!</v>
      </c>
      <c r="O265" s="108">
        <v>71.040000000000006</v>
      </c>
      <c r="P265" s="30">
        <f t="shared" si="448"/>
        <v>79.564800000000005</v>
      </c>
      <c r="Q265" s="25">
        <f t="shared" si="475"/>
        <v>79.564800000000005</v>
      </c>
      <c r="R265" s="27">
        <f t="shared" si="476"/>
        <v>0</v>
      </c>
      <c r="S265" s="27">
        <f t="shared" si="477"/>
        <v>0</v>
      </c>
      <c r="T265" s="27">
        <f t="shared" si="468"/>
        <v>0</v>
      </c>
    </row>
    <row r="266" spans="1:21">
      <c r="A266" s="164"/>
      <c r="B266" s="125">
        <v>240</v>
      </c>
      <c r="C266" s="126">
        <v>40</v>
      </c>
      <c r="D266" s="12" t="s">
        <v>183</v>
      </c>
      <c r="E266" s="13">
        <v>0</v>
      </c>
      <c r="F266" s="13"/>
      <c r="G266" s="11">
        <f>References!$D$7</f>
        <v>4.333333333333333</v>
      </c>
      <c r="H266" s="32">
        <f t="shared" si="474"/>
        <v>0</v>
      </c>
      <c r="I266" s="10"/>
      <c r="J266" s="10">
        <f t="shared" si="465"/>
        <v>0</v>
      </c>
      <c r="K266" s="14"/>
      <c r="L266" s="25">
        <f>References!$C$17*K266</f>
        <v>0</v>
      </c>
      <c r="M266" s="30">
        <f>L266/References!$F$18</f>
        <v>0</v>
      </c>
      <c r="N266" s="30" t="e">
        <f t="shared" si="470"/>
        <v>#DIV/0!</v>
      </c>
      <c r="O266" s="108">
        <v>71.040000000000006</v>
      </c>
      <c r="P266" s="30">
        <f t="shared" si="448"/>
        <v>79.564800000000005</v>
      </c>
      <c r="Q266" s="25">
        <f t="shared" si="475"/>
        <v>79.564800000000005</v>
      </c>
      <c r="R266" s="27">
        <f t="shared" si="476"/>
        <v>0</v>
      </c>
      <c r="S266" s="27">
        <f t="shared" si="477"/>
        <v>0</v>
      </c>
      <c r="T266" s="27">
        <f t="shared" si="468"/>
        <v>0</v>
      </c>
    </row>
    <row r="267" spans="1:21">
      <c r="A267" s="164"/>
      <c r="B267" s="125">
        <v>240</v>
      </c>
      <c r="C267" s="126">
        <v>41</v>
      </c>
      <c r="D267" s="12" t="s">
        <v>185</v>
      </c>
      <c r="E267" s="13">
        <v>0</v>
      </c>
      <c r="F267" s="13"/>
      <c r="G267" s="11">
        <f>References!$D$7</f>
        <v>4.333333333333333</v>
      </c>
      <c r="H267" s="32">
        <f t="shared" si="474"/>
        <v>0</v>
      </c>
      <c r="I267" s="10"/>
      <c r="J267" s="10">
        <f t="shared" si="465"/>
        <v>0</v>
      </c>
      <c r="K267" s="14"/>
      <c r="L267" s="25">
        <f>References!$C$17*K267</f>
        <v>0</v>
      </c>
      <c r="M267" s="30">
        <f>L267/References!$F$18</f>
        <v>0</v>
      </c>
      <c r="N267" s="30" t="e">
        <f t="shared" si="470"/>
        <v>#DIV/0!</v>
      </c>
      <c r="O267" s="108">
        <v>24.42</v>
      </c>
      <c r="P267" s="30">
        <f t="shared" si="448"/>
        <v>27.3504</v>
      </c>
      <c r="Q267" s="25">
        <f t="shared" si="475"/>
        <v>27.3504</v>
      </c>
      <c r="R267" s="27">
        <f t="shared" si="476"/>
        <v>0</v>
      </c>
      <c r="S267" s="27">
        <f t="shared" si="477"/>
        <v>0</v>
      </c>
      <c r="T267" s="27">
        <f t="shared" si="468"/>
        <v>0</v>
      </c>
    </row>
    <row r="268" spans="1:21">
      <c r="A268" s="164"/>
      <c r="B268" s="125">
        <v>240</v>
      </c>
      <c r="C268" s="126">
        <v>41</v>
      </c>
      <c r="D268" s="12" t="s">
        <v>184</v>
      </c>
      <c r="E268" s="13">
        <v>0</v>
      </c>
      <c r="F268" s="13"/>
      <c r="G268" s="11">
        <f>References!$D$9</f>
        <v>1</v>
      </c>
      <c r="H268" s="32">
        <f t="shared" si="474"/>
        <v>0</v>
      </c>
      <c r="I268" s="10"/>
      <c r="J268" s="10">
        <f t="shared" si="465"/>
        <v>0</v>
      </c>
      <c r="K268" s="14"/>
      <c r="L268" s="25">
        <f>References!$C$17*K268</f>
        <v>0</v>
      </c>
      <c r="M268" s="30">
        <f>L268/References!$F$18</f>
        <v>0</v>
      </c>
      <c r="N268" s="30" t="e">
        <f t="shared" si="470"/>
        <v>#DIV/0!</v>
      </c>
      <c r="O268" s="108">
        <v>5.65</v>
      </c>
      <c r="P268" s="30">
        <f t="shared" si="448"/>
        <v>6.3280000000000003</v>
      </c>
      <c r="Q268" s="25">
        <f t="shared" si="475"/>
        <v>6.3280000000000003</v>
      </c>
      <c r="R268" s="27">
        <f t="shared" si="476"/>
        <v>0</v>
      </c>
      <c r="S268" s="27">
        <f t="shared" si="477"/>
        <v>0</v>
      </c>
      <c r="T268" s="27">
        <f t="shared" si="468"/>
        <v>0</v>
      </c>
    </row>
    <row r="269" spans="1:21">
      <c r="A269" s="164"/>
      <c r="B269" s="125">
        <v>240</v>
      </c>
      <c r="C269" s="126">
        <v>41</v>
      </c>
      <c r="D269" s="12" t="s">
        <v>186</v>
      </c>
      <c r="E269" s="13">
        <v>0</v>
      </c>
      <c r="F269" s="13"/>
      <c r="G269" s="11">
        <f>References!$D$7</f>
        <v>4.333333333333333</v>
      </c>
      <c r="H269" s="32">
        <f t="shared" si="474"/>
        <v>0</v>
      </c>
      <c r="I269" s="10"/>
      <c r="J269" s="10">
        <f t="shared" si="465"/>
        <v>0</v>
      </c>
      <c r="K269" s="14"/>
      <c r="L269" s="25">
        <f>References!$C$17*K269</f>
        <v>0</v>
      </c>
      <c r="M269" s="30">
        <f>L269/References!$F$18</f>
        <v>0</v>
      </c>
      <c r="N269" s="30" t="e">
        <f t="shared" si="470"/>
        <v>#DIV/0!</v>
      </c>
      <c r="O269" s="108">
        <v>28.16</v>
      </c>
      <c r="P269" s="30">
        <f t="shared" si="448"/>
        <v>31.539200000000001</v>
      </c>
      <c r="Q269" s="25">
        <f t="shared" si="475"/>
        <v>31.539200000000001</v>
      </c>
      <c r="R269" s="27">
        <f t="shared" si="476"/>
        <v>0</v>
      </c>
      <c r="S269" s="27">
        <f t="shared" si="477"/>
        <v>0</v>
      </c>
      <c r="T269" s="27">
        <f t="shared" si="468"/>
        <v>0</v>
      </c>
    </row>
    <row r="270" spans="1:21">
      <c r="A270" s="164"/>
      <c r="B270" s="125">
        <v>240</v>
      </c>
      <c r="C270" s="126">
        <v>41</v>
      </c>
      <c r="D270" s="12" t="s">
        <v>187</v>
      </c>
      <c r="E270" s="13">
        <v>0</v>
      </c>
      <c r="F270" s="13"/>
      <c r="G270" s="11">
        <f>References!$D$9</f>
        <v>1</v>
      </c>
      <c r="H270" s="32">
        <f t="shared" si="474"/>
        <v>0</v>
      </c>
      <c r="I270" s="10"/>
      <c r="J270" s="10">
        <f t="shared" si="465"/>
        <v>0</v>
      </c>
      <c r="K270" s="14"/>
      <c r="L270" s="25">
        <f>References!$C$17*K270</f>
        <v>0</v>
      </c>
      <c r="M270" s="30">
        <f>L270/References!$F$18</f>
        <v>0</v>
      </c>
      <c r="N270" s="30" t="e">
        <f t="shared" si="470"/>
        <v>#DIV/0!</v>
      </c>
      <c r="O270" s="108">
        <v>6.57</v>
      </c>
      <c r="P270" s="30">
        <f t="shared" si="448"/>
        <v>7.3584000000000005</v>
      </c>
      <c r="Q270" s="25">
        <f t="shared" si="475"/>
        <v>7.3584000000000005</v>
      </c>
      <c r="R270" s="27">
        <f t="shared" si="476"/>
        <v>0</v>
      </c>
      <c r="S270" s="27">
        <f t="shared" si="477"/>
        <v>0</v>
      </c>
      <c r="T270" s="27">
        <f t="shared" si="468"/>
        <v>0</v>
      </c>
    </row>
    <row r="271" spans="1:21">
      <c r="A271" s="164"/>
      <c r="B271" s="125">
        <v>245</v>
      </c>
      <c r="C271" s="126">
        <v>42</v>
      </c>
      <c r="D271" s="12" t="s">
        <v>189</v>
      </c>
      <c r="E271" s="13">
        <v>0</v>
      </c>
      <c r="F271" s="13"/>
      <c r="G271" s="11">
        <f>References!$D$9</f>
        <v>1</v>
      </c>
      <c r="H271" s="32">
        <f t="shared" ref="H271:H280" si="493">+E271*G271*12</f>
        <v>0</v>
      </c>
      <c r="I271" s="10"/>
      <c r="J271" s="10">
        <f t="shared" si="465"/>
        <v>0</v>
      </c>
      <c r="K271" s="14"/>
      <c r="L271" s="25">
        <f>References!$C$17*K271</f>
        <v>0</v>
      </c>
      <c r="M271" s="25">
        <f>L271/References!$F$18</f>
        <v>0</v>
      </c>
      <c r="N271" s="30" t="e">
        <f t="shared" ref="N271:N276" si="494">M271/H271</f>
        <v>#DIV/0!</v>
      </c>
      <c r="O271" s="109">
        <v>3.21</v>
      </c>
      <c r="P271" s="30">
        <f t="shared" si="448"/>
        <v>3.5952000000000002</v>
      </c>
      <c r="Q271" s="25">
        <f t="shared" si="466"/>
        <v>3.5952000000000002</v>
      </c>
      <c r="R271" s="27">
        <f t="shared" si="467"/>
        <v>0</v>
      </c>
      <c r="S271" s="27">
        <f t="shared" si="457"/>
        <v>0</v>
      </c>
      <c r="T271" s="27">
        <f t="shared" si="468"/>
        <v>0</v>
      </c>
    </row>
    <row r="272" spans="1:21">
      <c r="A272" s="164"/>
      <c r="B272" s="125">
        <v>245</v>
      </c>
      <c r="C272" s="126">
        <v>42</v>
      </c>
      <c r="D272" s="12" t="s">
        <v>190</v>
      </c>
      <c r="E272" s="13">
        <v>0</v>
      </c>
      <c r="F272" s="13"/>
      <c r="G272" s="11">
        <f>References!$D$9</f>
        <v>1</v>
      </c>
      <c r="H272" s="32">
        <f t="shared" si="493"/>
        <v>0</v>
      </c>
      <c r="I272" s="10"/>
      <c r="J272" s="10">
        <f t="shared" si="465"/>
        <v>0</v>
      </c>
      <c r="K272" s="14"/>
      <c r="L272" s="25">
        <f>References!$C$17*K272</f>
        <v>0</v>
      </c>
      <c r="M272" s="25">
        <f>L272/References!$F$18</f>
        <v>0</v>
      </c>
      <c r="N272" s="30" t="e">
        <f t="shared" si="494"/>
        <v>#DIV/0!</v>
      </c>
      <c r="O272" s="109">
        <v>3.21</v>
      </c>
      <c r="P272" s="30">
        <f t="shared" si="448"/>
        <v>3.5952000000000002</v>
      </c>
      <c r="Q272" s="25">
        <f t="shared" si="466"/>
        <v>3.5952000000000002</v>
      </c>
      <c r="R272" s="27">
        <f t="shared" si="467"/>
        <v>0</v>
      </c>
      <c r="S272" s="27">
        <f t="shared" si="457"/>
        <v>0</v>
      </c>
      <c r="T272" s="27">
        <f t="shared" si="468"/>
        <v>0</v>
      </c>
    </row>
    <row r="273" spans="1:21">
      <c r="A273" s="164"/>
      <c r="B273" s="125">
        <v>245</v>
      </c>
      <c r="C273" s="126">
        <v>42</v>
      </c>
      <c r="D273" s="12" t="s">
        <v>191</v>
      </c>
      <c r="E273" s="13">
        <v>0</v>
      </c>
      <c r="F273" s="13"/>
      <c r="G273" s="11">
        <f>References!$D$9</f>
        <v>1</v>
      </c>
      <c r="H273" s="32">
        <f t="shared" si="493"/>
        <v>0</v>
      </c>
      <c r="I273" s="10"/>
      <c r="J273" s="10">
        <f t="shared" si="465"/>
        <v>0</v>
      </c>
      <c r="K273" s="14"/>
      <c r="L273" s="25">
        <f>References!$C$17*K273</f>
        <v>0</v>
      </c>
      <c r="M273" s="25">
        <f>L273/References!$F$18</f>
        <v>0</v>
      </c>
      <c r="N273" s="30" t="e">
        <f t="shared" si="494"/>
        <v>#DIV/0!</v>
      </c>
      <c r="O273" s="109">
        <v>4.66</v>
      </c>
      <c r="P273" s="30">
        <f t="shared" si="448"/>
        <v>5.2191999999999998</v>
      </c>
      <c r="Q273" s="25">
        <f t="shared" si="466"/>
        <v>5.2191999999999998</v>
      </c>
      <c r="R273" s="27">
        <f t="shared" si="467"/>
        <v>0</v>
      </c>
      <c r="S273" s="27">
        <f t="shared" si="457"/>
        <v>0</v>
      </c>
      <c r="T273" s="27">
        <f t="shared" si="468"/>
        <v>0</v>
      </c>
    </row>
    <row r="274" spans="1:21">
      <c r="A274" s="164"/>
      <c r="B274" s="125">
        <v>245</v>
      </c>
      <c r="C274" s="126">
        <v>42</v>
      </c>
      <c r="D274" s="12" t="s">
        <v>192</v>
      </c>
      <c r="E274" s="13">
        <v>0</v>
      </c>
      <c r="F274" s="13"/>
      <c r="G274" s="11">
        <f>References!$D$9</f>
        <v>1</v>
      </c>
      <c r="H274" s="32">
        <f t="shared" si="493"/>
        <v>0</v>
      </c>
      <c r="I274" s="10"/>
      <c r="J274" s="10">
        <f t="shared" si="465"/>
        <v>0</v>
      </c>
      <c r="K274" s="14"/>
      <c r="L274" s="25">
        <f>References!$C$17*K274</f>
        <v>0</v>
      </c>
      <c r="M274" s="25">
        <f>L274/References!$F$18</f>
        <v>0</v>
      </c>
      <c r="N274" s="30" t="e">
        <f t="shared" si="494"/>
        <v>#DIV/0!</v>
      </c>
      <c r="O274" s="109">
        <v>12.38</v>
      </c>
      <c r="P274" s="30">
        <f t="shared" si="448"/>
        <v>13.865600000000001</v>
      </c>
      <c r="Q274" s="25">
        <f t="shared" si="466"/>
        <v>13.865600000000001</v>
      </c>
      <c r="R274" s="27">
        <f t="shared" si="467"/>
        <v>0</v>
      </c>
      <c r="S274" s="27">
        <f t="shared" si="457"/>
        <v>0</v>
      </c>
      <c r="T274" s="27">
        <f t="shared" si="468"/>
        <v>0</v>
      </c>
    </row>
    <row r="275" spans="1:21">
      <c r="A275" s="164"/>
      <c r="B275" s="125">
        <v>245</v>
      </c>
      <c r="C275" s="126">
        <v>42</v>
      </c>
      <c r="D275" s="12" t="s">
        <v>193</v>
      </c>
      <c r="E275" s="13">
        <v>0</v>
      </c>
      <c r="F275" s="13"/>
      <c r="G275" s="11">
        <f>References!$D$9</f>
        <v>1</v>
      </c>
      <c r="H275" s="32">
        <f t="shared" si="493"/>
        <v>0</v>
      </c>
      <c r="I275" s="10"/>
      <c r="J275" s="10">
        <f t="shared" si="465"/>
        <v>0</v>
      </c>
      <c r="K275" s="14"/>
      <c r="L275" s="25">
        <f>References!$C$17*K275</f>
        <v>0</v>
      </c>
      <c r="M275" s="25">
        <f>L275/References!$F$18</f>
        <v>0</v>
      </c>
      <c r="N275" s="30" t="e">
        <f t="shared" si="494"/>
        <v>#DIV/0!</v>
      </c>
      <c r="O275" s="109">
        <v>6.25</v>
      </c>
      <c r="P275" s="30">
        <f t="shared" si="448"/>
        <v>7</v>
      </c>
      <c r="Q275" s="25">
        <f t="shared" si="466"/>
        <v>7</v>
      </c>
      <c r="R275" s="27">
        <f t="shared" si="467"/>
        <v>0</v>
      </c>
      <c r="S275" s="27">
        <f t="shared" si="457"/>
        <v>0</v>
      </c>
      <c r="T275" s="27">
        <f t="shared" si="468"/>
        <v>0</v>
      </c>
    </row>
    <row r="276" spans="1:21">
      <c r="A276" s="164"/>
      <c r="B276" s="125">
        <v>245</v>
      </c>
      <c r="C276" s="126">
        <v>42</v>
      </c>
      <c r="D276" s="12" t="s">
        <v>194</v>
      </c>
      <c r="E276" s="13">
        <v>0</v>
      </c>
      <c r="F276" s="13"/>
      <c r="G276" s="11">
        <f>References!$D$9</f>
        <v>1</v>
      </c>
      <c r="H276" s="32">
        <f t="shared" si="493"/>
        <v>0</v>
      </c>
      <c r="I276" s="10"/>
      <c r="J276" s="10">
        <f t="shared" si="465"/>
        <v>0</v>
      </c>
      <c r="K276" s="14"/>
      <c r="L276" s="25">
        <f>References!$C$17*K276</f>
        <v>0</v>
      </c>
      <c r="M276" s="25">
        <f>L276/References!$F$18</f>
        <v>0</v>
      </c>
      <c r="N276" s="30" t="e">
        <f t="shared" si="494"/>
        <v>#DIV/0!</v>
      </c>
      <c r="O276" s="109">
        <v>4.01</v>
      </c>
      <c r="P276" s="30">
        <f t="shared" si="448"/>
        <v>4.4912000000000001</v>
      </c>
      <c r="Q276" s="25">
        <f t="shared" si="466"/>
        <v>4.4912000000000001</v>
      </c>
      <c r="R276" s="27">
        <f t="shared" si="467"/>
        <v>0</v>
      </c>
      <c r="S276" s="27">
        <f t="shared" si="457"/>
        <v>0</v>
      </c>
      <c r="T276" s="27">
        <f t="shared" si="468"/>
        <v>0</v>
      </c>
    </row>
    <row r="277" spans="1:21">
      <c r="A277" s="164"/>
      <c r="B277" s="125">
        <v>245</v>
      </c>
      <c r="C277" s="126">
        <v>42</v>
      </c>
      <c r="D277" s="12" t="s">
        <v>196</v>
      </c>
      <c r="E277" s="13">
        <v>0</v>
      </c>
      <c r="F277" s="13"/>
      <c r="G277" s="11">
        <f>References!$D$9</f>
        <v>1</v>
      </c>
      <c r="H277" s="32">
        <f t="shared" si="493"/>
        <v>0</v>
      </c>
      <c r="I277" s="10"/>
      <c r="J277" s="10">
        <f t="shared" si="465"/>
        <v>0</v>
      </c>
      <c r="K277" s="14"/>
      <c r="L277" s="25">
        <f>References!$C$17*K277</f>
        <v>0</v>
      </c>
      <c r="M277" s="25">
        <f>L277/References!$F$18</f>
        <v>0</v>
      </c>
      <c r="N277" s="30" t="e">
        <f t="shared" ref="N277:N280" si="495">M277/H277</f>
        <v>#DIV/0!</v>
      </c>
      <c r="O277" s="109">
        <v>17.05</v>
      </c>
      <c r="P277" s="30">
        <f t="shared" si="448"/>
        <v>19.096</v>
      </c>
      <c r="Q277" s="25">
        <f t="shared" si="466"/>
        <v>19.096</v>
      </c>
      <c r="R277" s="27">
        <f t="shared" si="467"/>
        <v>0</v>
      </c>
      <c r="S277" s="27">
        <f t="shared" si="457"/>
        <v>0</v>
      </c>
      <c r="T277" s="27">
        <f t="shared" si="468"/>
        <v>0</v>
      </c>
    </row>
    <row r="278" spans="1:21">
      <c r="A278" s="164"/>
      <c r="B278" s="125">
        <v>245</v>
      </c>
      <c r="C278" s="126">
        <v>42</v>
      </c>
      <c r="D278" s="12" t="s">
        <v>195</v>
      </c>
      <c r="E278" s="13">
        <v>0</v>
      </c>
      <c r="F278" s="13"/>
      <c r="G278" s="11">
        <f>References!$D$9</f>
        <v>1</v>
      </c>
      <c r="H278" s="32">
        <f t="shared" si="493"/>
        <v>0</v>
      </c>
      <c r="I278" s="10"/>
      <c r="J278" s="10">
        <f t="shared" si="465"/>
        <v>0</v>
      </c>
      <c r="K278" s="14"/>
      <c r="L278" s="25">
        <f>References!$C$17*K278</f>
        <v>0</v>
      </c>
      <c r="M278" s="25">
        <f>L278/References!$F$18</f>
        <v>0</v>
      </c>
      <c r="N278" s="30" t="e">
        <f t="shared" si="495"/>
        <v>#DIV/0!</v>
      </c>
      <c r="O278" s="109">
        <v>3.96</v>
      </c>
      <c r="P278" s="30">
        <f t="shared" si="448"/>
        <v>4.4352</v>
      </c>
      <c r="Q278" s="25">
        <f t="shared" si="466"/>
        <v>4.4352</v>
      </c>
      <c r="R278" s="27">
        <f t="shared" si="467"/>
        <v>0</v>
      </c>
      <c r="S278" s="27">
        <f t="shared" si="457"/>
        <v>0</v>
      </c>
      <c r="T278" s="27">
        <f t="shared" si="468"/>
        <v>0</v>
      </c>
    </row>
    <row r="279" spans="1:21">
      <c r="A279" s="164"/>
      <c r="B279" s="125">
        <v>245</v>
      </c>
      <c r="C279" s="126">
        <v>42</v>
      </c>
      <c r="D279" s="12" t="s">
        <v>197</v>
      </c>
      <c r="E279" s="13">
        <v>0</v>
      </c>
      <c r="F279" s="13"/>
      <c r="G279" s="11">
        <f>References!$D$9</f>
        <v>1</v>
      </c>
      <c r="H279" s="32">
        <f t="shared" si="493"/>
        <v>0</v>
      </c>
      <c r="I279" s="10"/>
      <c r="J279" s="10">
        <f t="shared" si="465"/>
        <v>0</v>
      </c>
      <c r="K279" s="14"/>
      <c r="L279" s="25">
        <f>References!$C$17*K279</f>
        <v>0</v>
      </c>
      <c r="M279" s="25">
        <f>L279/References!$F$18</f>
        <v>0</v>
      </c>
      <c r="N279" s="30" t="e">
        <f t="shared" si="495"/>
        <v>#DIV/0!</v>
      </c>
      <c r="O279" s="109">
        <v>20.34</v>
      </c>
      <c r="P279" s="30">
        <f t="shared" si="448"/>
        <v>22.780799999999999</v>
      </c>
      <c r="Q279" s="25">
        <f t="shared" si="466"/>
        <v>22.780799999999999</v>
      </c>
      <c r="R279" s="27">
        <f t="shared" si="467"/>
        <v>0</v>
      </c>
      <c r="S279" s="27">
        <f t="shared" si="457"/>
        <v>0</v>
      </c>
      <c r="T279" s="27">
        <f t="shared" si="468"/>
        <v>0</v>
      </c>
    </row>
    <row r="280" spans="1:21">
      <c r="A280" s="164"/>
      <c r="B280" s="125">
        <v>245</v>
      </c>
      <c r="C280" s="126">
        <v>42</v>
      </c>
      <c r="D280" s="12" t="s">
        <v>195</v>
      </c>
      <c r="E280" s="13">
        <v>0</v>
      </c>
      <c r="F280" s="13"/>
      <c r="G280" s="11">
        <f>References!$D$9</f>
        <v>1</v>
      </c>
      <c r="H280" s="32">
        <f t="shared" si="493"/>
        <v>0</v>
      </c>
      <c r="I280" s="10"/>
      <c r="J280" s="10">
        <f t="shared" si="465"/>
        <v>0</v>
      </c>
      <c r="K280" s="14"/>
      <c r="L280" s="25">
        <f>References!$C$17*K280</f>
        <v>0</v>
      </c>
      <c r="M280" s="25">
        <f>L280/References!$F$18</f>
        <v>0</v>
      </c>
      <c r="N280" s="30" t="e">
        <f t="shared" si="495"/>
        <v>#DIV/0!</v>
      </c>
      <c r="O280" s="109">
        <v>4.72</v>
      </c>
      <c r="P280" s="30">
        <f t="shared" si="448"/>
        <v>5.2863999999999995</v>
      </c>
      <c r="Q280" s="25">
        <f t="shared" si="466"/>
        <v>5.2863999999999995</v>
      </c>
      <c r="R280" s="27">
        <f t="shared" si="467"/>
        <v>0</v>
      </c>
      <c r="S280" s="27">
        <f t="shared" si="457"/>
        <v>0</v>
      </c>
      <c r="T280" s="27">
        <f t="shared" si="468"/>
        <v>0</v>
      </c>
    </row>
    <row r="281" spans="1:21">
      <c r="A281" s="164"/>
      <c r="B281" s="125">
        <v>260</v>
      </c>
      <c r="C281" s="126">
        <v>44</v>
      </c>
      <c r="D281" s="12" t="s">
        <v>262</v>
      </c>
      <c r="E281" s="13">
        <v>0</v>
      </c>
      <c r="F281" s="13"/>
      <c r="G281" s="11">
        <f>References!$D$9</f>
        <v>1</v>
      </c>
      <c r="H281" s="32">
        <f t="shared" ref="H281:H285" si="496">E281*G281*12</f>
        <v>0</v>
      </c>
      <c r="I281" s="10"/>
      <c r="J281" s="10">
        <f t="shared" ref="J281" si="497">H281*I281</f>
        <v>0</v>
      </c>
      <c r="K281" s="14"/>
      <c r="L281" s="25">
        <f>References!$C$17*K281</f>
        <v>0</v>
      </c>
      <c r="M281" s="30">
        <f>L281/References!$F$18</f>
        <v>0</v>
      </c>
      <c r="N281" s="30" t="e">
        <f t="shared" ref="N281" si="498">M281/H281</f>
        <v>#DIV/0!</v>
      </c>
      <c r="O281" s="108">
        <v>180.13</v>
      </c>
      <c r="P281" s="30">
        <f t="shared" ref="P281:P285" si="499">+O281*$E$7+O281</f>
        <v>201.7456</v>
      </c>
      <c r="Q281" s="25">
        <f t="shared" ref="Q281:Q285" si="500">P281</f>
        <v>201.7456</v>
      </c>
      <c r="R281" s="27">
        <f t="shared" ref="R281:R284" si="501">H281*O281</f>
        <v>0</v>
      </c>
      <c r="S281" s="27">
        <f t="shared" ref="S281:S284" si="502">H281*Q281</f>
        <v>0</v>
      </c>
      <c r="T281" s="27">
        <f t="shared" ref="T281:T284" si="503">S281-R281</f>
        <v>0</v>
      </c>
    </row>
    <row r="282" spans="1:21">
      <c r="A282" s="164"/>
      <c r="B282" s="125">
        <v>260</v>
      </c>
      <c r="C282" s="126">
        <v>44</v>
      </c>
      <c r="D282" s="12" t="s">
        <v>198</v>
      </c>
      <c r="E282" s="13">
        <v>0</v>
      </c>
      <c r="F282" s="13"/>
      <c r="G282" s="11">
        <f>References!$D$9</f>
        <v>1</v>
      </c>
      <c r="H282" s="32">
        <f t="shared" si="496"/>
        <v>0</v>
      </c>
      <c r="I282" s="10"/>
      <c r="J282" s="10">
        <f t="shared" ref="J282" si="504">H282*I282</f>
        <v>0</v>
      </c>
      <c r="K282" s="14"/>
      <c r="L282" s="25">
        <f>References!$C$17*K282</f>
        <v>0</v>
      </c>
      <c r="M282" s="30">
        <f>L282/References!$F$18</f>
        <v>0</v>
      </c>
      <c r="N282" s="30" t="e">
        <f t="shared" ref="N282" si="505">M282/H282</f>
        <v>#DIV/0!</v>
      </c>
      <c r="O282" s="108">
        <v>180.13</v>
      </c>
      <c r="P282" s="30">
        <f t="shared" si="499"/>
        <v>201.7456</v>
      </c>
      <c r="Q282" s="25">
        <f t="shared" si="500"/>
        <v>201.7456</v>
      </c>
      <c r="R282" s="27">
        <f t="shared" si="501"/>
        <v>0</v>
      </c>
      <c r="S282" s="27">
        <f t="shared" si="502"/>
        <v>0</v>
      </c>
      <c r="T282" s="27">
        <f t="shared" si="503"/>
        <v>0</v>
      </c>
    </row>
    <row r="283" spans="1:21">
      <c r="A283" s="164"/>
      <c r="B283" s="125">
        <v>260</v>
      </c>
      <c r="C283" s="126">
        <v>44</v>
      </c>
      <c r="D283" s="12" t="s">
        <v>199</v>
      </c>
      <c r="E283" s="13">
        <v>0</v>
      </c>
      <c r="F283" s="13"/>
      <c r="G283" s="11">
        <f>References!$D$9</f>
        <v>1</v>
      </c>
      <c r="H283" s="32">
        <f t="shared" si="496"/>
        <v>0</v>
      </c>
      <c r="I283" s="10"/>
      <c r="J283" s="10">
        <f t="shared" ref="J283:J285" si="506">H283*I283</f>
        <v>0</v>
      </c>
      <c r="K283" s="14"/>
      <c r="L283" s="25">
        <f>References!$C$17*K283</f>
        <v>0</v>
      </c>
      <c r="M283" s="30">
        <f>L283/References!$F$18</f>
        <v>0</v>
      </c>
      <c r="N283" s="30" t="e">
        <f t="shared" ref="N283" si="507">M283/H283</f>
        <v>#DIV/0!</v>
      </c>
      <c r="O283" s="108">
        <v>203.94</v>
      </c>
      <c r="P283" s="30">
        <f t="shared" si="499"/>
        <v>228.4128</v>
      </c>
      <c r="Q283" s="25">
        <f t="shared" si="500"/>
        <v>228.4128</v>
      </c>
      <c r="R283" s="27">
        <f t="shared" si="501"/>
        <v>0</v>
      </c>
      <c r="S283" s="27">
        <f t="shared" si="502"/>
        <v>0</v>
      </c>
      <c r="T283" s="27">
        <f t="shared" si="503"/>
        <v>0</v>
      </c>
    </row>
    <row r="284" spans="1:21">
      <c r="A284" s="164"/>
      <c r="B284" s="125">
        <v>260</v>
      </c>
      <c r="C284" s="126">
        <v>44</v>
      </c>
      <c r="D284" s="12" t="s">
        <v>200</v>
      </c>
      <c r="E284" s="13">
        <v>0</v>
      </c>
      <c r="F284" s="13"/>
      <c r="G284" s="11">
        <f>References!$D$9</f>
        <v>1</v>
      </c>
      <c r="H284" s="32">
        <f t="shared" ref="H284" si="508">E284*G284*12</f>
        <v>0</v>
      </c>
      <c r="I284" s="12"/>
      <c r="J284" s="10">
        <f t="shared" si="506"/>
        <v>0</v>
      </c>
      <c r="K284" s="14"/>
      <c r="L284" s="25">
        <f>References!$C$17*K284</f>
        <v>0</v>
      </c>
      <c r="M284" s="30">
        <f>L284/References!$F$18</f>
        <v>0</v>
      </c>
      <c r="N284" s="30" t="e">
        <f t="shared" ref="N284:N285" si="509">M284/H284</f>
        <v>#DIV/0!</v>
      </c>
      <c r="O284" s="109">
        <v>3.45</v>
      </c>
      <c r="P284" s="30">
        <f t="shared" ref="P284" si="510">+O284*$E$7+O284</f>
        <v>3.8640000000000003</v>
      </c>
      <c r="Q284" s="7">
        <f t="shared" ref="Q284" si="511">P284</f>
        <v>3.8640000000000003</v>
      </c>
      <c r="R284" s="27">
        <f t="shared" si="501"/>
        <v>0</v>
      </c>
      <c r="S284" s="27">
        <f t="shared" si="502"/>
        <v>0</v>
      </c>
      <c r="T284" s="27">
        <f t="shared" si="503"/>
        <v>0</v>
      </c>
    </row>
    <row r="285" spans="1:21">
      <c r="A285" s="164"/>
      <c r="B285" s="125">
        <v>260</v>
      </c>
      <c r="C285" s="126">
        <v>44</v>
      </c>
      <c r="D285" s="12" t="s">
        <v>135</v>
      </c>
      <c r="E285" s="13">
        <v>0</v>
      </c>
      <c r="F285" s="13"/>
      <c r="G285" s="11">
        <f>References!$D$9</f>
        <v>1</v>
      </c>
      <c r="H285" s="32">
        <f t="shared" si="496"/>
        <v>0</v>
      </c>
      <c r="I285" s="12"/>
      <c r="J285" s="10">
        <f t="shared" si="506"/>
        <v>0</v>
      </c>
      <c r="K285" s="14"/>
      <c r="L285" s="25">
        <f>References!$C$17*K285</f>
        <v>0</v>
      </c>
      <c r="M285" s="30">
        <f>L285/References!$F$18</f>
        <v>0</v>
      </c>
      <c r="N285" s="30" t="e">
        <f t="shared" si="509"/>
        <v>#DIV/0!</v>
      </c>
      <c r="O285" s="109">
        <v>3.93</v>
      </c>
      <c r="P285" s="30">
        <f t="shared" si="499"/>
        <v>4.4016000000000002</v>
      </c>
      <c r="Q285" s="7">
        <f t="shared" si="500"/>
        <v>4.4016000000000002</v>
      </c>
      <c r="R285" s="27">
        <f t="shared" ref="R285" si="512">H285*O285</f>
        <v>0</v>
      </c>
      <c r="S285" s="27">
        <f t="shared" ref="S285" si="513">H285*Q285</f>
        <v>0</v>
      </c>
      <c r="T285" s="27">
        <f t="shared" ref="T285" si="514">S285-R285</f>
        <v>0</v>
      </c>
    </row>
    <row r="286" spans="1:21">
      <c r="A286" s="93"/>
      <c r="B286" s="125">
        <v>260</v>
      </c>
      <c r="C286" s="126">
        <v>44</v>
      </c>
      <c r="D286" s="12" t="s">
        <v>120</v>
      </c>
      <c r="E286" s="13">
        <v>0</v>
      </c>
      <c r="F286" s="13"/>
      <c r="G286" s="11">
        <f>References!$D$9</f>
        <v>1</v>
      </c>
      <c r="H286" s="32">
        <f t="shared" ref="H286:H287" si="515">E286*G286*12</f>
        <v>0</v>
      </c>
      <c r="I286" s="10"/>
      <c r="J286" s="10">
        <f>H286*I286</f>
        <v>0</v>
      </c>
      <c r="K286" s="14"/>
      <c r="L286" s="25">
        <f>References!$C$17*K286</f>
        <v>0</v>
      </c>
      <c r="M286" s="30">
        <f>L286/References!$F$18</f>
        <v>0</v>
      </c>
      <c r="N286" s="30" t="e">
        <f>M286/H286</f>
        <v>#DIV/0!</v>
      </c>
      <c r="O286" s="108">
        <v>222.72</v>
      </c>
      <c r="P286" s="30">
        <f>+O286*$E$7+O286</f>
        <v>249.44639999999998</v>
      </c>
      <c r="Q286" s="25">
        <f>P286</f>
        <v>249.44639999999998</v>
      </c>
      <c r="R286" s="27">
        <f t="shared" ref="R286:R287" si="516">H286*O286</f>
        <v>0</v>
      </c>
      <c r="S286" s="27">
        <f t="shared" ref="S286:S287" si="517">H286*Q286</f>
        <v>0</v>
      </c>
      <c r="T286" s="27">
        <f>S286-R286</f>
        <v>0</v>
      </c>
      <c r="U286" s="35"/>
    </row>
    <row r="287" spans="1:21">
      <c r="B287" s="125">
        <v>260</v>
      </c>
      <c r="C287" s="126">
        <v>44</v>
      </c>
      <c r="D287" s="12" t="s">
        <v>263</v>
      </c>
      <c r="E287" s="13">
        <v>0</v>
      </c>
      <c r="F287" s="13"/>
      <c r="G287" s="11">
        <f>References!$D$9</f>
        <v>1</v>
      </c>
      <c r="H287" s="32">
        <f t="shared" si="515"/>
        <v>0</v>
      </c>
      <c r="I287" s="12"/>
      <c r="J287" s="10">
        <f t="shared" ref="J287:J289" si="518">H287*I287</f>
        <v>0</v>
      </c>
      <c r="K287" s="14"/>
      <c r="L287" s="25">
        <f>References!$C$17*K287</f>
        <v>0</v>
      </c>
      <c r="M287" s="30">
        <f>L287/References!$F$18</f>
        <v>0</v>
      </c>
      <c r="N287" s="30" t="e">
        <f t="shared" ref="N287:N289" si="519">M287/H287</f>
        <v>#DIV/0!</v>
      </c>
      <c r="O287" s="109">
        <v>219.38</v>
      </c>
      <c r="P287" s="30">
        <f t="shared" ref="P287:P289" si="520">+O287*$E$7+O287</f>
        <v>245.7056</v>
      </c>
      <c r="Q287" s="7">
        <f t="shared" ref="Q287:Q289" si="521">P287</f>
        <v>245.7056</v>
      </c>
      <c r="R287" s="27">
        <f t="shared" si="516"/>
        <v>0</v>
      </c>
      <c r="S287" s="27">
        <f t="shared" si="517"/>
        <v>0</v>
      </c>
      <c r="T287" s="27">
        <f t="shared" ref="T287:T289" si="522">S287-R287</f>
        <v>0</v>
      </c>
    </row>
    <row r="288" spans="1:21">
      <c r="B288" s="125">
        <v>260</v>
      </c>
      <c r="C288" s="126">
        <v>44</v>
      </c>
      <c r="D288" s="12" t="s">
        <v>256</v>
      </c>
      <c r="E288" s="13">
        <v>0</v>
      </c>
      <c r="F288" s="13"/>
      <c r="G288" s="11">
        <f>References!$D$9</f>
        <v>1</v>
      </c>
      <c r="H288" s="32">
        <f t="shared" ref="H288:H289" si="523">E288*G288*12</f>
        <v>0</v>
      </c>
      <c r="I288" s="10"/>
      <c r="J288" s="10">
        <f t="shared" si="518"/>
        <v>0</v>
      </c>
      <c r="K288" s="14"/>
      <c r="L288" s="25">
        <f>References!$C$17*K288</f>
        <v>0</v>
      </c>
      <c r="M288" s="30">
        <f>L288/References!$F$18</f>
        <v>0</v>
      </c>
      <c r="N288" s="30" t="e">
        <f t="shared" si="519"/>
        <v>#DIV/0!</v>
      </c>
      <c r="O288" s="108">
        <v>219.38</v>
      </c>
      <c r="P288" s="30">
        <f t="shared" si="520"/>
        <v>245.7056</v>
      </c>
      <c r="Q288" s="25">
        <f t="shared" si="521"/>
        <v>245.7056</v>
      </c>
      <c r="R288" s="27">
        <f t="shared" ref="R288:R289" si="524">H288*O288</f>
        <v>0</v>
      </c>
      <c r="S288" s="27">
        <f t="shared" ref="S288:S289" si="525">H288*Q288</f>
        <v>0</v>
      </c>
      <c r="T288" s="27">
        <f t="shared" si="522"/>
        <v>0</v>
      </c>
    </row>
    <row r="289" spans="2:20">
      <c r="B289" s="125">
        <v>260</v>
      </c>
      <c r="C289" s="126">
        <v>44</v>
      </c>
      <c r="D289" s="12" t="s">
        <v>257</v>
      </c>
      <c r="E289" s="13">
        <v>0</v>
      </c>
      <c r="F289" s="13"/>
      <c r="G289" s="11">
        <f>References!$D$9</f>
        <v>1</v>
      </c>
      <c r="H289" s="32">
        <f t="shared" si="523"/>
        <v>0</v>
      </c>
      <c r="I289" s="12"/>
      <c r="J289" s="10">
        <f t="shared" si="518"/>
        <v>0</v>
      </c>
      <c r="K289" s="14"/>
      <c r="L289" s="25">
        <f>References!$C$17*K289</f>
        <v>0</v>
      </c>
      <c r="M289" s="30">
        <f>L289/References!$F$18</f>
        <v>0</v>
      </c>
      <c r="N289" s="30" t="e">
        <f t="shared" si="519"/>
        <v>#DIV/0!</v>
      </c>
      <c r="O289" s="109">
        <v>246.78</v>
      </c>
      <c r="P289" s="30">
        <f t="shared" si="520"/>
        <v>276.39359999999999</v>
      </c>
      <c r="Q289" s="7">
        <f t="shared" si="521"/>
        <v>276.39359999999999</v>
      </c>
      <c r="R289" s="27">
        <f t="shared" si="524"/>
        <v>0</v>
      </c>
      <c r="S289" s="27">
        <f t="shared" si="525"/>
        <v>0</v>
      </c>
      <c r="T289" s="27">
        <f t="shared" si="522"/>
        <v>0</v>
      </c>
    </row>
    <row r="290" spans="2:20">
      <c r="B290" s="125">
        <v>260</v>
      </c>
      <c r="C290" s="126">
        <v>44</v>
      </c>
      <c r="D290" s="12" t="s">
        <v>264</v>
      </c>
      <c r="E290" s="13">
        <v>0</v>
      </c>
      <c r="F290" s="13"/>
      <c r="G290" s="11">
        <f>References!$D$9</f>
        <v>1</v>
      </c>
      <c r="H290" s="32">
        <f t="shared" ref="H290:H292" si="526">E290*G290*12</f>
        <v>0</v>
      </c>
      <c r="I290" s="10"/>
      <c r="J290" s="10">
        <f t="shared" ref="J290:J292" si="527">H290*I290</f>
        <v>0</v>
      </c>
      <c r="K290" s="14"/>
      <c r="L290" s="25">
        <f>References!$C$17*K290</f>
        <v>0</v>
      </c>
      <c r="M290" s="30">
        <f>L290/References!$F$18</f>
        <v>0</v>
      </c>
      <c r="N290" s="30" t="e">
        <f t="shared" ref="N290:N292" si="528">M290/H290</f>
        <v>#DIV/0!</v>
      </c>
      <c r="O290" s="108">
        <v>6.6</v>
      </c>
      <c r="P290" s="30">
        <f t="shared" ref="P290:P292" si="529">+O290*$E$7+O290</f>
        <v>7.3919999999999995</v>
      </c>
      <c r="Q290" s="25">
        <f t="shared" ref="Q290:Q292" si="530">P290</f>
        <v>7.3919999999999995</v>
      </c>
      <c r="R290" s="27">
        <f t="shared" ref="R290:R292" si="531">H290*O290</f>
        <v>0</v>
      </c>
      <c r="S290" s="27">
        <f t="shared" ref="S290:S292" si="532">H290*Q290</f>
        <v>0</v>
      </c>
      <c r="T290" s="27">
        <f t="shared" ref="T290:T292" si="533">S290-R290</f>
        <v>0</v>
      </c>
    </row>
    <row r="291" spans="2:20">
      <c r="B291" s="125">
        <v>260</v>
      </c>
      <c r="C291" s="126">
        <v>44</v>
      </c>
      <c r="D291" s="12" t="s">
        <v>258</v>
      </c>
      <c r="E291" s="13">
        <v>0</v>
      </c>
      <c r="F291" s="13"/>
      <c r="G291" s="11">
        <f>References!$D$9</f>
        <v>1</v>
      </c>
      <c r="H291" s="32">
        <f t="shared" si="526"/>
        <v>0</v>
      </c>
      <c r="I291" s="12"/>
      <c r="J291" s="10">
        <f t="shared" si="527"/>
        <v>0</v>
      </c>
      <c r="K291" s="14"/>
      <c r="L291" s="25">
        <f>References!$C$17*K291</f>
        <v>0</v>
      </c>
      <c r="M291" s="30">
        <f>L291/References!$F$18</f>
        <v>0</v>
      </c>
      <c r="N291" s="30" t="e">
        <f t="shared" si="528"/>
        <v>#DIV/0!</v>
      </c>
      <c r="O291" s="109">
        <v>6.6</v>
      </c>
      <c r="P291" s="30">
        <f t="shared" si="529"/>
        <v>7.3919999999999995</v>
      </c>
      <c r="Q291" s="7">
        <f t="shared" si="530"/>
        <v>7.3919999999999995</v>
      </c>
      <c r="R291" s="27">
        <f t="shared" si="531"/>
        <v>0</v>
      </c>
      <c r="S291" s="27">
        <f t="shared" si="532"/>
        <v>0</v>
      </c>
      <c r="T291" s="27">
        <f t="shared" si="533"/>
        <v>0</v>
      </c>
    </row>
    <row r="292" spans="2:20">
      <c r="B292" s="125">
        <v>260</v>
      </c>
      <c r="C292" s="126">
        <v>44</v>
      </c>
      <c r="D292" s="12" t="s">
        <v>259</v>
      </c>
      <c r="E292" s="13">
        <v>0</v>
      </c>
      <c r="F292" s="13"/>
      <c r="G292" s="11">
        <f>References!$D$9</f>
        <v>1</v>
      </c>
      <c r="H292" s="32">
        <f t="shared" si="526"/>
        <v>0</v>
      </c>
      <c r="I292" s="10"/>
      <c r="J292" s="10">
        <f t="shared" si="527"/>
        <v>0</v>
      </c>
      <c r="K292" s="14"/>
      <c r="L292" s="25">
        <f>References!$C$17*K292</f>
        <v>0</v>
      </c>
      <c r="M292" s="30">
        <f>L292/References!$F$18</f>
        <v>0</v>
      </c>
      <c r="N292" s="30" t="e">
        <f t="shared" si="528"/>
        <v>#DIV/0!</v>
      </c>
      <c r="O292" s="108">
        <v>7.43</v>
      </c>
      <c r="P292" s="30">
        <f t="shared" si="529"/>
        <v>8.3216000000000001</v>
      </c>
      <c r="Q292" s="25">
        <f t="shared" si="530"/>
        <v>8.3216000000000001</v>
      </c>
      <c r="R292" s="27">
        <f t="shared" si="531"/>
        <v>0</v>
      </c>
      <c r="S292" s="27">
        <f t="shared" si="532"/>
        <v>0</v>
      </c>
      <c r="T292" s="27">
        <f t="shared" si="533"/>
        <v>0</v>
      </c>
    </row>
  </sheetData>
  <mergeCells count="5">
    <mergeCell ref="A83:A91"/>
    <mergeCell ref="A16:A29"/>
    <mergeCell ref="A34:A79"/>
    <mergeCell ref="A155:A217"/>
    <mergeCell ref="A218:A285"/>
  </mergeCells>
  <phoneticPr fontId="32" type="noConversion"/>
  <pageMargins left="0.2" right="0.22" top="0.38" bottom="0.34" header="0.19" footer="0.17"/>
  <pageSetup scale="66" fitToHeight="0" orientation="landscape" r:id="rId1"/>
  <headerFooter>
    <oddFooter>&amp;L&amp;F&amp;A&amp;R&amp;D</oddFooter>
  </headerFooter>
  <rowBreaks count="2" manualBreakCount="2">
    <brk id="174" max="19" man="1"/>
    <brk id="233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FFF81EE4E18444BA42EA8E30330F54" ma:contentTypeVersion="19" ma:contentTypeDescription="" ma:contentTypeScope="" ma:versionID="592f7ccb20139aea61451a92cd4128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2025-02-06T08:00:00+00:00</OpenedDate>
    <SignificantOrder xmlns="dc463f71-b30c-4ab2-9473-d307f9d35888">false</SignificantOrder>
    <Date1 xmlns="dc463f71-b30c-4ab2-9473-d307f9d35888">2025-02-06T08:00:00+00:00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Disposal Services, Inc. </CaseCompanyNames>
    <Nickname xmlns="http://schemas.microsoft.com/sharepoint/v3" xsi:nil="true"/>
    <DocketNumber xmlns="dc463f71-b30c-4ab2-9473-d307f9d35888">250072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E54068-CF90-4154-8674-3203797518D5}"/>
</file>

<file path=customXml/itemProps2.xml><?xml version="1.0" encoding="utf-8"?>
<ds:datastoreItem xmlns:ds="http://schemas.openxmlformats.org/officeDocument/2006/customXml" ds:itemID="{EDEBD1F2-16BA-4431-96A1-9C3C89221277}"/>
</file>

<file path=customXml/itemProps3.xml><?xml version="1.0" encoding="utf-8"?>
<ds:datastoreItem xmlns:ds="http://schemas.openxmlformats.org/officeDocument/2006/customXml" ds:itemID="{98306940-7CDF-467F-997B-2653C65CFDE7}"/>
</file>

<file path=customXml/itemProps4.xml><?xml version="1.0" encoding="utf-8"?>
<ds:datastoreItem xmlns:ds="http://schemas.openxmlformats.org/officeDocument/2006/customXml" ds:itemID="{A9022946-ED46-45E9-B5B6-C5C748AD2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Staff Calcs 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Booth, Avery (UTC)</cp:lastModifiedBy>
  <cp:lastPrinted>2025-02-06T22:47:47Z</cp:lastPrinted>
  <dcterms:created xsi:type="dcterms:W3CDTF">2013-10-29T22:33:54Z</dcterms:created>
  <dcterms:modified xsi:type="dcterms:W3CDTF">2025-02-10T16:22:35Z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0x0101006E56B4D1795A2E4DB2F0B01679ED314A0089FFF81EE4E18444BA42EA8E30330F54</vt:lpwstr>
  </property>
</Properties>
</file>